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Seeds!$A$1:$AF$1428</definedName>
    <definedName hidden="1" localSheetId="5" name="_xlnm._FilterDatabase">'Mecánicas'!$A$1:$F$20</definedName>
    <definedName hidden="1" localSheetId="0" name="Z_2B0E54B5_0B0C_4B70_9F05_6D92CC3BF1B7_.wvu.FilterData">Seeds!$A$1:$AD$1428</definedName>
    <definedName hidden="1" localSheetId="0" name="Z_78C9BBDF_2682_450D_8A96_D228F37A4989_.wvu.FilterData">Seeds!$A$1:$AD$1428</definedName>
    <definedName hidden="1" localSheetId="0" name="Z_D7195757_B915_4B74_9ACC_0758C3979100_.wvu.FilterData">Seeds!$A$1:$AD$1428</definedName>
    <definedName hidden="1" localSheetId="0" name="Z_330C95AD_CE55_47CC_AD95_ED383E60D5B4_.wvu.FilterData">Seeds!$A$1:$AD$1428</definedName>
    <definedName hidden="1" localSheetId="0" name="Z_2BC161B8_7340_440F_80BD_A486E755795D_.wvu.FilterData">Seeds!$A$1:$AD$1428</definedName>
    <definedName hidden="1" localSheetId="0" name="Z_5F1C3A53_E301_43DF_938F_FE3F8B70E581_.wvu.FilterData">Seeds!$A$1:$AD$1428</definedName>
    <definedName hidden="1" localSheetId="0" name="Z_31C0B058_04D2_4E5F_9C8F_E3DE25D4C8C6_.wvu.FilterData">Seeds!$A$1:$AD$1428</definedName>
    <definedName hidden="1" localSheetId="0" name="Z_1386094F_766F_4B1B_A658_E7A5EB11C57A_.wvu.FilterData">Seeds!$A$1:$AD$1428</definedName>
    <definedName hidden="1" localSheetId="0" name="Z_D434C998_919A_4E0D_99FD_70F1D5291AA1_.wvu.FilterData">Seeds!$A$1:$AD$1428</definedName>
    <definedName hidden="1" localSheetId="0" name="Z_85B74A35_3C0E_49C9_B62E_D155017E7359_.wvu.FilterData">Seeds!$A$1:$AD$1428</definedName>
    <definedName hidden="1" localSheetId="0" name="Z_870214BF_25DC_4E73_8C95_47978E815F57_.wvu.FilterData">Seeds!$S$341:$W$345</definedName>
    <definedName hidden="1" localSheetId="0" name="Z_540DA975_9C23_4920_AFDC_F31B6E86861F_.wvu.FilterData">Seeds!$A$1:$AD$1428</definedName>
    <definedName hidden="1" localSheetId="0" name="Z_B3CB0E1E_0157_4018_8279_669AEC0111EC_.wvu.FilterData">Seeds!$A$1:$AD$1428</definedName>
    <definedName hidden="1" localSheetId="0" name="Z_9ECA5C64_0110_407B_B3F1_7F7D08E090D6_.wvu.FilterData">Seeds!$A$1:$AD$1428</definedName>
    <definedName hidden="1" localSheetId="0" name="Z_6846C7EE_645F_4AE3_9C93_D72625ACF1A5_.wvu.FilterData">Seeds!$A$1:$AE$1428</definedName>
    <definedName hidden="1" localSheetId="0" name="Z_FDE08E3F_FC5A_45F5_A391_D1EA6F72FF14_.wvu.FilterData">Seeds!$A$1:$AF$1428</definedName>
    <definedName hidden="1" localSheetId="0" name="Z_C172F957_E867_4D92_A280_3A23E31A8CE8_.wvu.FilterData">Seeds!$A$1:$AD$1428</definedName>
    <definedName hidden="1" localSheetId="0" name="Z_64AE90A5_C276_43B6_99F4_40E82F58EDDC_.wvu.FilterData">Seeds!$A$1:$AD$1428</definedName>
    <definedName hidden="1" localSheetId="0" name="Z_1B24B933_16D5_47A7_84C4_E6866DF9E599_.wvu.FilterData">Seeds!$A$1:$AE$1428</definedName>
    <definedName hidden="1" localSheetId="3" name="Z_7ED15CAD_10F5_42DC_9FD0_6034929625E1_.wvu.FilterData">'Estadísticas'!$A$1:$C$10</definedName>
    <definedName hidden="1" localSheetId="0" name="Z_D8AC6967_6161_463A_87B6_396175F5CAE1_.wvu.FilterData">Seeds!$A$1:$AF$1428</definedName>
    <definedName hidden="1" localSheetId="0" name="Z_51461D2C_C2A7_4425_BD0F_01A530C24EED_.wvu.FilterData">Seeds!$A$1:$AD$1428</definedName>
    <definedName hidden="1" localSheetId="0" name="Z_5E39A506_AB3F_47B7_9A0B_3EC89D1219D3_.wvu.FilterData">Seeds!$A$1:$AD$1428</definedName>
    <definedName hidden="1" localSheetId="0" name="Z_D528D3E5_4AF2_4436_9C65_6C91BB5CBBFD_.wvu.FilterData">Seeds!$A$1:$AF$1428</definedName>
    <definedName hidden="1" localSheetId="0" name="Z_ADA77B12_4375_4F9D_AD7A_EBA74C0559FD_.wvu.FilterData">Seeds!$A$1:$AD$1428</definedName>
    <definedName hidden="1" localSheetId="0" name="Z_BACBFC28_0907_4A6E_BAE0_FEFE37DEB8C5_.wvu.FilterData">Seeds!$A$1:$AD$1428</definedName>
    <definedName hidden="1" localSheetId="0" name="Z_3DF976C2_30C3_40E7_9AD7_D21E73FA1CF2_.wvu.FilterData">Seeds!$A$1:$AE$1428</definedName>
    <definedName hidden="1" localSheetId="0" name="Z_219A6701_5CAF_4513_A3D6_6ABF811D1DAB_.wvu.FilterData">Seeds!$A$1:$AD$1428</definedName>
    <definedName hidden="1" localSheetId="0" name="Z_76A3B09F_AB33_4452_AC25_34992C9A9DA8_.wvu.FilterData">Seeds!$A$1:$AF$1428</definedName>
    <definedName hidden="1" localSheetId="0" name="Z_3E04C536_056F_4A1F_BACA_728F84A021EB_.wvu.FilterData">Seeds!$A$1:$AE$1428</definedName>
    <definedName hidden="1" localSheetId="0" name="Z_55ADE94A_B91E_4375_9142_FA3CA70BF076_.wvu.FilterData">Seeds!$A$1:$AD$1428</definedName>
    <definedName hidden="1" localSheetId="0" name="Z_494C323A_EF9B_4DF9_9FB4_5DEB72CEAE9A_.wvu.FilterData">Seeds!$A$1:$AE$1428</definedName>
    <definedName hidden="1" localSheetId="0" name="Z_5CA227BD_7EE5_4093_AA3B_2369DA685EC1_.wvu.FilterData">Seeds!$A$1:$AE$1428</definedName>
    <definedName hidden="1" localSheetId="0" name="Z_0AA4604B_438C_436E_8141_983568B33325_.wvu.FilterData">Seeds!$A$1:$AE$1428</definedName>
    <definedName hidden="1" localSheetId="0" name="Z_3ADBD588_735E_43D8_BA21_1856547944AF_.wvu.FilterData">Seeds!$A$1:$AF$1428</definedName>
    <definedName hidden="1" localSheetId="0" name="Z_60029907_2EB3_440C_9088_D0F7C198B4F4_.wvu.FilterData">Seeds!$A$1:$AD$1428</definedName>
    <definedName hidden="1" localSheetId="0" name="Z_681B9C16_3A70_4752_B91A_B1552DB65485_.wvu.FilterData">Seeds!$A$1:$AD$1428</definedName>
    <definedName hidden="1" localSheetId="0" name="Z_061EF658_B884_4AE8_9B06_E8050167AACB_.wvu.FilterData">Seeds!$A$1:$AF$1428</definedName>
    <definedName hidden="1" localSheetId="0" name="Z_02B376A0_2C06_4FEF_8767_BDE8EF87DECA_.wvu.FilterData">Seeds!$A$1:$AE$1428</definedName>
    <definedName hidden="1" localSheetId="0" name="Z_2DA18B46_6AB2_47E1_8230_120E9D4682A9_.wvu.FilterData">Seeds!$A$1:$AF$1428</definedName>
    <definedName hidden="1" localSheetId="0" name="Z_89776210_31DC_42BA_A638_9535267A3597_.wvu.FilterData">Seeds!$A$1:$AD$1428</definedName>
    <definedName hidden="1" localSheetId="0" name="Z_2DC252F0_C9B9_4055_8193_13B5F59A896D_.wvu.FilterData">Seeds!$A$1:$AD$1428</definedName>
    <definedName hidden="1" localSheetId="0" name="Z_7F1BBEC5_8690_4EBA_9000_BE23F309C555_.wvu.FilterData">Seeds!$A$1:$AD$1428</definedName>
    <definedName hidden="1" localSheetId="0" name="Z_6E3466EC_9745_4EB4_8967_3F2DCED6FD49_.wvu.FilterData">Seeds!$A$1:$AD$1428</definedName>
    <definedName hidden="1" localSheetId="0" name="Z_D6E2D057_6532_4E93_984E_AF5F96BB56A3_.wvu.FilterData">Seeds!$A$1:$AE$1428</definedName>
    <definedName hidden="1" localSheetId="0" name="Z_889B4818_2979_4000_90BA_29B4E0AC73B0_.wvu.FilterData">Seeds!$A$1:$AD$1428</definedName>
    <definedName hidden="1" localSheetId="0" name="Z_BBD53091_1ABE_4B86_BBC3_09A2109F51A8_.wvu.FilterData">Seeds!$A$1:$AF$1428</definedName>
    <definedName hidden="1" localSheetId="0" name="Z_8275F42F_743A_4584_AE6F_121FCCAFB970_.wvu.FilterData">Seeds!$A$1:$AD$1428</definedName>
    <definedName hidden="1" localSheetId="0" name="Z_9CC0637F_34DF_4781_94B0_C87B8F82E441_.wvu.FilterData">Seeds!$A$1:$AE$1428</definedName>
    <definedName hidden="1" localSheetId="0" name="Z_05836449_02A2_4E72_9B21_11CB78861464_.wvu.FilterData">Seeds!$A$1:$AD$1428</definedName>
    <definedName hidden="1" localSheetId="0" name="Z_09498C40_8FB9_4510_8A43_95776C066BA2_.wvu.FilterData">Seeds!$A$1:$AD$1428</definedName>
    <definedName hidden="1" localSheetId="0" name="Z_6199A514_ADCF_4FCF_8884_F1474E39DE33_.wvu.FilterData">Seeds!$A$1:$AE$1428</definedName>
    <definedName hidden="1" localSheetId="0" name="Z_28436282_6EE0_48F3_9FD9_8D3CE0E1FE84_.wvu.FilterData">Seeds!$A$1:$AD$1428</definedName>
    <definedName hidden="1" localSheetId="0" name="Z_E63B9420_71F6_4A9E_9375_84EDA86AB283_.wvu.FilterData">Seeds!$A$1:$AD$1428</definedName>
    <definedName hidden="1" localSheetId="0" name="Z_BE2CED6B_C9BC_41A4_8388_3DDDCD9715CD_.wvu.FilterData">Seeds!$A$1:$AF$1428</definedName>
    <definedName hidden="1" localSheetId="0" name="Z_1D68A883_DA94_44E4_8640_7D0362F0383D_.wvu.FilterData">Seeds!$A$1:$AD$1428</definedName>
    <definedName hidden="1" localSheetId="0" name="Z_EA3DF452_C32B_4194_8E30_AD2BA43EA478_.wvu.FilterData">Seeds!$A$1:$AE$1428</definedName>
    <definedName hidden="1" localSheetId="0" name="Z_E2A3FA0F_D86D_43C4_8CC2_1B97867BDDAC_.wvu.FilterData">Seeds!$A$1:$AD$1428</definedName>
    <definedName hidden="1" localSheetId="0" name="Z_E5FD7BA9_0DF8_48A7_8363_CCF38244D139_.wvu.FilterData">Seeds!$A$1:$AE$1428</definedName>
    <definedName hidden="1" localSheetId="1" name="Z_E5FD7BA9_0DF8_48A7_8363_CCF38244D139_.wvu.FilterData">'Seeds (no hacer)'!$A$1:$AA$103</definedName>
    <definedName hidden="1" localSheetId="2" name="Z_E5FD7BA9_0DF8_48A7_8363_CCF38244D139_.wvu.FilterData">'Imágenes'!$A$1:$M$474</definedName>
    <definedName hidden="1" localSheetId="0" name="Z_F6FF161A_57D0_4209_820D_080F8C836997_.wvu.FilterData">Seeds!$A$1:$AF$1428</definedName>
    <definedName hidden="1" localSheetId="0" name="Z_36461E92_F04D_44E4_BEC9_06FB59A1BC33_.wvu.FilterData">Seeds!$A$1:$AD$1428</definedName>
    <definedName hidden="1" localSheetId="0" name="Z_98EB6133_1EFC_44A6_A231_CCDBE0E302AD_.wvu.FilterData">Seeds!$A$1:$AF$1428</definedName>
    <definedName hidden="1" localSheetId="0" name="Z_B5B25ABC_D182_40F7_A6F2_0373AC4E31F8_.wvu.FilterData">Seeds!$A$1:$AF$1428</definedName>
    <definedName hidden="1" localSheetId="0" name="Z_171B6420_133E_4552_BAA1_1CE156F4CC92_.wvu.FilterData">Seeds!$A$1:$AF$1428</definedName>
    <definedName hidden="1" localSheetId="2" name="Z_171B6420_133E_4552_BAA1_1CE156F4CC92_.wvu.FilterData">'Imágenes'!$A$1:$M$414</definedName>
    <definedName hidden="1" localSheetId="0" name="Z_657E5FB3_2AB6_40B6_9322_F70896913C82_.wvu.FilterData">Seeds!$A$1:$AD$1428</definedName>
    <definedName hidden="1" localSheetId="0" name="Z_56F18187_6C5E_44FD_845E_F03C2491F84F_.wvu.FilterData">Seeds!$A$1:$AD$1428</definedName>
    <definedName hidden="1" localSheetId="0" name="Z_62EA84D2_0B29_429F_8061_3DF9DC98BE7B_.wvu.FilterData">Seeds!$A$1:$AF$1428</definedName>
    <definedName hidden="1" localSheetId="0" name="Z_3EA85FDE_68B2_4232_A328_550CCF39D9F2_.wvu.FilterData">Seeds!$AE$779</definedName>
    <definedName hidden="1" localSheetId="0" name="Z_FE51E049_A89F_4A6C_88C8_47F9E37828AF_.wvu.FilterData">Seeds!$A$1:$AD$1428</definedName>
    <definedName hidden="1" localSheetId="0" name="Z_779B59CF_F595_4BB4_A6A1_56C9389437CC_.wvu.FilterData">Seeds!$A$1:$AF$1428</definedName>
    <definedName hidden="1" localSheetId="0" name="Z_94DEE0F5_451A_4A9B_BB19_DC6045A73298_.wvu.FilterData">Seeds!$A$1:$AD$1428</definedName>
    <definedName hidden="1" localSheetId="0" name="Z_D948888F_876C_4DED_93CD_545876D845D3_.wvu.FilterData">Seeds!$A$1:$AD$1428</definedName>
    <definedName hidden="1" localSheetId="0" name="Z_DD7E6DEE_8985_49E2_B31D_0AE1766960F4_.wvu.FilterData">Seeds!$A$1:$AD$1428</definedName>
    <definedName hidden="1" localSheetId="0" name="Z_D211A9FB_F8D4_4F38_948F_9C981ABDE7CB_.wvu.FilterData">Seeds!$A$1:$AD$1428</definedName>
    <definedName hidden="1" localSheetId="0" name="Z_0A2E36CC_14B1_4FD4_929D_E2EF2749B2BB_.wvu.FilterData">Seeds!$A$1:$AF$1428</definedName>
    <definedName hidden="1" localSheetId="0" name="Z_97E163E5_5213_4995_BA8D_A60E5F82B785_.wvu.FilterData">Seeds!$A$1:$AD$1428</definedName>
    <definedName hidden="1" localSheetId="0" name="Z_93677E7F_B277_46F5_9F00_CEA52FAAA71A_.wvu.FilterData">Seeds!$A$1:$AD$1428</definedName>
    <definedName hidden="1" localSheetId="0" name="Z_2C6680D2_EE33_4B36_AC06_B01E3B5C50E8_.wvu.FilterData">Seeds!$A$1:$AE$1428</definedName>
    <definedName hidden="1" localSheetId="0" name="Z_060168FD_F90F_4C79_B90C_CBD876A46F67_.wvu.FilterData">Seeds!$A$1:$AF$1428</definedName>
    <definedName hidden="1" localSheetId="0" name="Z_568C3F8E_C4D0_4B61_8E56_D4DAEAD49650_.wvu.FilterData">Seeds!$A$1:$AF$1428</definedName>
    <definedName hidden="1" localSheetId="0" name="Z_4F9B3930_3B67_4D7B_8859_03B754FC922C_.wvu.FilterData">Seeds!$A$1:$AE$1428</definedName>
    <definedName hidden="1" localSheetId="0" name="Z_31286FE7_6CF6_440B_B919_350D46386C06_.wvu.FilterData">Seeds!$A$1:$AD$1428</definedName>
    <definedName hidden="1" localSheetId="0" name="Z_0B22A624_A7E5_4AF3_BF06_3EC2A940030C_.wvu.FilterData">Seeds!$J$1:$J$1428</definedName>
    <definedName hidden="1" localSheetId="0" name="Z_70CF0057_02DA_467F_A7EE_E27776DF05CA_.wvu.FilterData">Seeds!$A$1:$AD$1428</definedName>
    <definedName hidden="1" localSheetId="0" name="Z_95C6B577_7063_4055_834F_0AC095953E86_.wvu.FilterData">Seeds!$A$1:$AD$1428</definedName>
    <definedName hidden="1" localSheetId="0" name="Z_1C3DC594_A39A_4ADA_8101_C28CA26332F2_.wvu.FilterData">Seeds!$B$1:$B$1428</definedName>
  </definedNames>
  <calcPr/>
  <customWorkbookViews>
    <customWorkbookView activeSheetId="0" maximized="1" windowHeight="0" windowWidth="0" guid="{F6FF161A-57D0-4209-820D-080F8C836997}" name="Filtro 17"/>
    <customWorkbookView activeSheetId="0" maximized="1" windowHeight="0" windowWidth="0" guid="{62EA84D2-0B29-429F-8061-3DF9DC98BE7B}" name="Filtro 18"/>
    <customWorkbookView activeSheetId="0" maximized="1" windowHeight="0" windowWidth="0" guid="{061EF658-B884-4AE8-9B06-E8050167AACB}" name="Filtro 15"/>
    <customWorkbookView activeSheetId="0" maximized="1" windowHeight="0" windowWidth="0" guid="{7F1BBEC5-8690-4EBA-9000-BE23F309C555}" name="Filtro 59"/>
    <customWorkbookView activeSheetId="0" maximized="1" windowHeight="0" windowWidth="0" guid="{568C3F8E-C4D0-4B61-8E56-D4DAEAD49650}" name="teclado"/>
    <customWorkbookView activeSheetId="0" maximized="1" windowHeight="0" windowWidth="0" guid="{779B59CF-F595-4BB4-A6A1-56C9389437CC}" name="Filtro 16"/>
    <customWorkbookView activeSheetId="0" maximized="1" windowHeight="0" windowWidth="0" guid="{89776210-31DC-42BA-A638-9535267A3597}" name="Filtro 57"/>
    <customWorkbookView activeSheetId="0" maximized="1" windowHeight="0" windowWidth="0" guid="{ADA77B12-4375-4F9D-AD7A-EBA74C0559FD}" name="Filtro 13"/>
    <customWorkbookView activeSheetId="0" maximized="1" windowHeight="0" windowWidth="0" guid="{98EB6133-1EFC-44A6-A231-CCDBE0E302AD}" name="Filtro 14"/>
    <customWorkbookView activeSheetId="0" maximized="1" windowHeight="0" windowWidth="0" guid="{05836449-02A2-4E72-9B21-11CB78861464}" name="Filtro 58"/>
    <customWorkbookView activeSheetId="0" maximized="1" windowHeight="0" windowWidth="0" guid="{55ADE94A-B91E-4375-9142-FA3CA70BF076}" name="Filtro 11"/>
    <customWorkbookView activeSheetId="0" maximized="1" windowHeight="0" windowWidth="0" guid="{B3CB0E1E-0157-4018-8279-669AEC0111EC}" name="Filtro 55"/>
    <customWorkbookView activeSheetId="0" maximized="1" windowHeight="0" windowWidth="0" guid="{B5B25ABC-D182-40F7-A6F2-0373AC4E31F8}" name="Filtro 12"/>
    <customWorkbookView activeSheetId="0" maximized="1" windowHeight="0" windowWidth="0" guid="{70CF0057-02DA-467F-A7EE-E27776DF05CA}" name="Filtro 56"/>
    <customWorkbookView activeSheetId="0" maximized="1" windowHeight="0" windowWidth="0" guid="{2C6680D2-EE33-4B36-AC06-B01E3B5C50E8}" name="Filtro 53"/>
    <customWorkbookView activeSheetId="0" maximized="1" windowHeight="0" windowWidth="0" guid="{BBD53091-1ABE-4B86-BBC3-09A2109F51A8}" name="Filtro 10"/>
    <customWorkbookView activeSheetId="0" maximized="1" windowHeight="0" windowWidth="0" guid="{56F18187-6C5E-44FD-845E-F03C2491F84F}" name="Filtro 54"/>
    <customWorkbookView activeSheetId="0" maximized="1" windowHeight="0" windowWidth="0" guid="{9ECA5C64-0110-407B-B3F1-7F7D08E090D6}" name="Filtro 51"/>
    <customWorkbookView activeSheetId="0" maximized="1" windowHeight="0" windowWidth="0" guid="{60029907-2EB3-440C-9088-D0F7C198B4F4}" name="Filtro 52"/>
    <customWorkbookView activeSheetId="0" maximized="1" windowHeight="0" windowWidth="0" guid="{494C323A-EF9B-4DF9-9FB4-5DEB72CEAE9A}" name="Filtro 50"/>
    <customWorkbookView activeSheetId="0" maximized="1" windowHeight="0" windowWidth="0" guid="{76A3B09F-AB33-4452-AC25-34992C9A9DA8}" name="Single Choice"/>
    <customWorkbookView activeSheetId="0" maximized="1" windowHeight="0" windowWidth="0" guid="{FDE08E3F-FC5A-45F5-A391-D1EA6F72FF14}" name="prueba us"/>
    <customWorkbookView activeSheetId="0" maximized="1" windowHeight="0" windowWidth="0" guid="{02B376A0-2C06-4FEF-8767-BDE8EF87DECA}" name="Centrado imágenes DANI"/>
    <customWorkbookView activeSheetId="0" maximized="1" windowHeight="0" windowWidth="0" guid="{D434C998-919A-4E0D-99FD-70F1D5291AA1}" name="Filtro 28"/>
    <customWorkbookView activeSheetId="0" maximized="1" windowHeight="0" windowWidth="0" guid="{3E04C536-056F-4A1F-BACA-728F84A021EB}" name="Order"/>
    <customWorkbookView activeSheetId="0" maximized="1" windowHeight="0" windowWidth="0" guid="{2BC161B8-7340-440F-80BD-A486E755795D}" name="Filtro 29"/>
    <customWorkbookView activeSheetId="0" maximized="1" windowHeight="0" windowWidth="0" guid="{78C9BBDF-2682-450D-8A96-D228F37A4989}" name="Erica CC"/>
    <customWorkbookView activeSheetId="0" maximized="1" windowHeight="0" windowWidth="0" guid="{5E39A506-AB3F-47B7-9A0B-3EC89D1219D3}" name="Filtro 26"/>
    <customWorkbookView activeSheetId="0" maximized="1" windowHeight="0" windowWidth="0" guid="{95C6B577-7063-4055-834F-0AC095953E86}" name="Filtro 27"/>
    <customWorkbookView activeSheetId="0" maximized="1" windowHeight="0" windowWidth="0" guid="{3EA85FDE-68B2-4232-A328-550CCF39D9F2}" name="Filtro 68"/>
    <customWorkbookView activeSheetId="0" maximized="1" windowHeight="0" windowWidth="0" guid="{4F9B3930-3B67-4D7B-8859-03B754FC922C}" name="Filtro 24"/>
    <customWorkbookView activeSheetId="0" maximized="1" windowHeight="0" windowWidth="0" guid="{09498C40-8FB9-4510-8A43-95776C066BA2}" name="Filtro 8"/>
    <customWorkbookView activeSheetId="0" maximized="1" windowHeight="0" windowWidth="0" guid="{D6E2D057-6532-4E93-984E-AF5F96BB56A3}" name="Filtro 69"/>
    <customWorkbookView activeSheetId="0" maximized="1" windowHeight="0" windowWidth="0" guid="{2DC252F0-C9B9-4055-8193-13B5F59A896D}" name="Filtro 9"/>
    <customWorkbookView activeSheetId="0" maximized="1" windowHeight="0" windowWidth="0" guid="{E2A3FA0F-D86D-43C4-8CC2-1B97867BDDAC}" name="Filtro 25"/>
    <customWorkbookView activeSheetId="0" maximized="1" windowHeight="0" windowWidth="0" guid="{0B22A624-A7E5-4AF3-BF06-3EC2A940030C}" name="Filtro 66"/>
    <customWorkbookView activeSheetId="0" maximized="1" windowHeight="0" windowWidth="0" guid="{36461E92-F04D-44E4-BEC9-06FB59A1BC33}" name="Filtro 23"/>
    <customWorkbookView activeSheetId="0" maximized="1" windowHeight="0" windowWidth="0" guid="{1C3DC594-A39A-4ADA-8101-C28CA26332F2}" name="Filtro 67"/>
    <customWorkbookView activeSheetId="0" maximized="1" windowHeight="0" windowWidth="0" guid="{3ADBD588-735E-43D8-BA21-1856547944AF}" name="Filtro 20"/>
    <customWorkbookView activeSheetId="0" maximized="1" windowHeight="0" windowWidth="0" guid="{2DA18B46-6AB2-47E1-8230-120E9D4682A9}" name="Colores tablas"/>
    <customWorkbookView activeSheetId="0" maximized="1" windowHeight="0" windowWidth="0" guid="{3DF976C2-30C3-40E7-9AD7-D21E73FA1CF2}" name="Filtro 64"/>
    <customWorkbookView activeSheetId="0" maximized="1" windowHeight="0" windowWidth="0" guid="{6199A514-ADCF-4FCF-8884-F1474E39DE33}" name="Filtro 65"/>
    <customWorkbookView activeSheetId="0" maximized="1" windowHeight="0" windowWidth="0" guid="{889B4818-2979-4000-90BA-29B4E0AC73B0}" name="Filtro 62"/>
    <customWorkbookView activeSheetId="0" maximized="1" windowHeight="0" windowWidth="0" guid="{6846C7EE-645F-4AE3-9C93-D72625ACF1A5}" name="Traducão brasil"/>
    <customWorkbookView activeSheetId="0" maximized="1" windowHeight="0" windowWidth="0" guid="{1D68A883-DA94-44E4-8640-7D0362F0383D}" name="Filtro 63"/>
    <customWorkbookView activeSheetId="0" maximized="1" windowHeight="0" windowWidth="0" guid="{2B0E54B5-0B0C-4B70-9F05-6D92CC3BF1B7}" name="Filtro 60"/>
    <customWorkbookView activeSheetId="0" maximized="1" windowHeight="0" windowWidth="0" guid="{8275F42F-743A-4584-AE6F-121FCCAFB970}" name="Filtro 61"/>
    <customWorkbookView activeSheetId="0" maximized="1" windowHeight="0" windowWidth="0" guid="{D528D3E5-4AF2-4436-9C65-6C91BB5CBBFD}" name="BNCC"/>
    <customWorkbookView activeSheetId="0" maximized="1" windowHeight="0" windowWidth="0" guid="{C172F957-E867-4D92-A280-3A23E31A8CE8}" name="Filtro 39"/>
    <customWorkbookView activeSheetId="0" maximized="1" windowHeight="0" windowWidth="0" guid="{93677E7F-B277-46F5-9F00-CEA52FAAA71A}" name="Filtro 37"/>
    <customWorkbookView activeSheetId="0" maximized="1" windowHeight="0" windowWidth="0" guid="{681B9C16-3A70-4752-B91A-B1552DB65485}" name="Filtro 35"/>
    <customWorkbookView activeSheetId="0" maximized="1" windowHeight="0" windowWidth="0" guid="{219A6701-5CAF-4513-A3D6-6ABF811D1DAB}" name="Filtro 36"/>
    <customWorkbookView activeSheetId="0" maximized="1" windowHeight="0" windowWidth="0" guid="{0A2E36CC-14B1-4FD4-929D-E2EF2749B2BB}" name="Scaff con SC o MC"/>
    <customWorkbookView activeSheetId="0" maximized="1" windowHeight="0" windowWidth="0" guid="{1386094F-766F-4B1B-A658-E7A5EB11C57A}" name="Filtro 33"/>
    <customWorkbookView activeSheetId="0" maximized="1" windowHeight="0" windowWidth="0" guid="{870214BF-25DC-4E73-8C95-47978E815F57}" name="Filtro 34"/>
    <customWorkbookView activeSheetId="0" maximized="1" windowHeight="0" windowWidth="0" guid="{FE51E049-A89F-4A6C-88C8-47F9E37828AF}" name="Filtro 31"/>
    <customWorkbookView activeSheetId="0" maximized="1" windowHeight="0" windowWidth="0" guid="{31286FE7-6CF6-440B-B919-350D46386C06}" name="Filtro 32"/>
    <customWorkbookView activeSheetId="0" maximized="1" windowHeight="0" windowWidth="0" guid="{51461D2C-C2A7-4425-BD0F-01A530C24EED}" name="Filtro 30"/>
    <customWorkbookView activeSheetId="0" maximized="1" windowHeight="0" windowWidth="0" guid="{5CA227BD-7EE5-4093-AA3B-2369DA685EC1}" name="Filtro 71"/>
    <customWorkbookView activeSheetId="0" maximized="1" windowHeight="0" windowWidth="0" guid="{EA3DF452-C32B-4194-8E30-AD2BA43EA478}" name="Filtro 72"/>
    <customWorkbookView activeSheetId="0" maximized="1" windowHeight="0" windowWidth="0" guid="{9CC0637F-34DF-4781-94B0-C87B8F82E441}" name="Match"/>
    <customWorkbookView activeSheetId="0" maximized="1" windowHeight="0" windowWidth="0" guid="{1B24B933-16D5-47A7-84C4-E6866DF9E599}" name="Filtro 70"/>
    <customWorkbookView activeSheetId="0" maximized="1" windowHeight="0" windowWidth="0" guid="{330C95AD-CE55-47CC-AD95-ED383E60D5B4}" name="LO para TF"/>
    <customWorkbookView activeSheetId="0" maximized="1" windowHeight="0" windowWidth="0" guid="{7ED15CAD-10F5-42DC-9FD0-6034929625E1}" name="ISA"/>
    <customWorkbookView activeSheetId="0" maximized="1" windowHeight="0" windowWidth="0" guid="{D211A9FB-F8D4-4F38-948F-9C981ABDE7CB}" name="Filtro 4"/>
    <customWorkbookView activeSheetId="0" maximized="1" windowHeight="0" windowWidth="0" guid="{D7195757-B915-4B74-9ACC-0758C3979100}" name="Filtro 5"/>
    <customWorkbookView activeSheetId="0" maximized="1" windowHeight="0" windowWidth="0" guid="{DD7E6DEE-8985-49E2-B31D-0AE1766960F4}" name="Filtro 6"/>
    <customWorkbookView activeSheetId="0" maximized="1" windowHeight="0" windowWidth="0" guid="{31C0B058-04D2-4E5F-9C8F-E3DE25D4C8C6}" name="Filtro 7"/>
    <customWorkbookView activeSheetId="0" maximized="1" windowHeight="0" windowWidth="0" guid="{E5FD7BA9-0DF8-48A7-8363-CCF38244D139}" name="Filtro 1"/>
    <customWorkbookView activeSheetId="0" maximized="1" windowHeight="0" windowWidth="0" guid="{171B6420-133E-4552-BAA1-1CE156F4CC92}" name="Filtro 2"/>
    <customWorkbookView activeSheetId="0" maximized="1" windowHeight="0" windowWidth="0" guid="{E63B9420-71F6-4A9E-9375-84EDA86AB283}" name="Filtro 3"/>
    <customWorkbookView activeSheetId="0" maximized="1" windowHeight="0" windowWidth="0" guid="{BACBFC28-0907-4A6E-BAE0-FEFE37DEB8C5}" name="Filtro 48"/>
    <customWorkbookView activeSheetId="0" maximized="1" windowHeight="0" windowWidth="0" guid="{64AE90A5-C276-43B6-99F4-40E82F58EDDC}" name="Filtro 49"/>
    <customWorkbookView activeSheetId="0" maximized="1" windowHeight="0" windowWidth="0" guid="{657E5FB3-2AB6-40B6-9322-F70896913C82}" name="Filtro 46"/>
    <customWorkbookView activeSheetId="0" maximized="1" windowHeight="0" windowWidth="0" guid="{540DA975-9C23-4920-AFDC-F31B6E86861F}" name="Filtro 47"/>
    <customWorkbookView activeSheetId="0" maximized="1" windowHeight="0" windowWidth="0" guid="{94DEE0F5-451A-4A9B-BB19-DC6045A73298}" name="Filtro 44"/>
    <customWorkbookView activeSheetId="0" maximized="1" windowHeight="0" windowWidth="0" guid="{D948888F-876C-4DED-93CD-545876D845D3}" name="Filtro 45"/>
    <customWorkbookView activeSheetId="0" maximized="1" windowHeight="0" windowWidth="0" guid="{28436282-6EE0-48F3-9FD9-8D3CE0E1FE84}" name="Filtro 42"/>
    <customWorkbookView activeSheetId="0" maximized="1" windowHeight="0" windowWidth="0" guid="{5F1C3A53-E301-43DF-938F-FE3F8B70E581}" name="Filtro 43"/>
    <customWorkbookView activeSheetId="0" maximized="1" windowHeight="0" windowWidth="0" guid="{6E3466EC-9745-4EB4-8967-3F2DCED6FD49}" name="Filtro 40"/>
    <customWorkbookView activeSheetId="0" maximized="1" windowHeight="0" windowWidth="0" guid="{060168FD-F90F-4C79-B90C-CBD876A46F67}" name="CC(ES)"/>
    <customWorkbookView activeSheetId="0" maximized="1" windowHeight="0" windowWidth="0" guid="{85B74A35-3C0E-49C9-B62E-D155017E7359}" name="Filtro 41"/>
    <customWorkbookView activeSheetId="0" maximized="1" windowHeight="0" windowWidth="0" guid="{97E163E5-5213-4995-BA8D-A60E5F82B785}" name="Other JSON"/>
    <customWorkbookView activeSheetId="0" maximized="1" windowHeight="0" windowWidth="0" guid="{0AA4604B-438C-436E-8141-983568B33325}" name="Traducir a PT"/>
    <customWorkbookView activeSheetId="0" maximized="1" windowHeight="0" windowWidth="0" guid="{BE2CED6B-C9BC-41A4-8388-3DDDCD9715CD}" name="JSON con imagen"/>
    <customWorkbookView activeSheetId="0" maximized="1" windowHeight="0" windowWidth="0" guid="{D8AC6967-6161-463A-87B6-396175F5CAE1}"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C1">
      <text>
        <t xml:space="preserve">Si van en un mismo grupo, crear un poco de variedad, no repetir mucho las posturas ni colores. (S/N)</t>
      </text>
    </comment>
    <comment authorId="0" ref="G1">
      <text>
        <t xml:space="preserve">Si se puede reutilizar, quiere decir que no hay que dibujarla.</t>
      </text>
    </comment>
    <comment authorId="0" ref="M1">
      <text>
        <t xml:space="preserve">https://drive.google.com/drive/folders/1NmfzGWSbM6Fy4L7Yt-h7ISK0UUsZgaRq</t>
      </text>
    </comment>
    <comment authorId="0" ref="L296">
      <text>
        <t xml:space="preserve">He vectorizado los textos para que no se corten, debería verse correctamente
</t>
      </text>
    </comment>
  </commentList>
</comments>
</file>

<file path=xl/sharedStrings.xml><?xml version="1.0" encoding="utf-8"?>
<sst xmlns="http://schemas.openxmlformats.org/spreadsheetml/2006/main" count="30754" uniqueCount="12357">
  <si>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</si>
  <si>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</si>
  <si>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</si>
  <si>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</si>
  <si>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</si>
  <si>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</si>
  <si>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</si>
  <si>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</si>
  <si>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</si>
  <si>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</si>
  <si>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</si>
  <si>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</si>
  <si>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</si>
  <si>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</si>
  <si>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</si>
  <si>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</si>
  <si>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</si>
  <si>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</si>
  <si>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</si>
  <si>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</si>
  <si>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</si>
  <si>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</si>
  <si>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</si>
  <si>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</si>
  <si>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</si>
  <si>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</si>
  <si>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</si>
  <si>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JSON English</t>
  </si>
  <si>
    <t>Referencia para ID</t>
  </si>
  <si>
    <t>STANDARD</t>
  </si>
  <si>
    <t>Código</t>
  </si>
  <si>
    <t>CC (US)</t>
  </si>
  <si>
    <t>M5-G-15a</t>
  </si>
  <si>
    <t>Calcula el área de los paralelogramos: cuadrado, rectángulo, romboide y rombo</t>
  </si>
  <si>
    <t>Identificar</t>
  </si>
  <si>
    <t>JSON revisado</t>
  </si>
  <si>
    <t>Une las siguientes fórmulas de áreas con su paralelogramo correspondiente.
base × altura - rectángulo
lado × lado - cuadrado
diagonal mayor × diagonal menor / 2 - rombo</t>
  </si>
  <si>
    <t>Relaciona las siguientes fórmulas de áreas con su paralelogramo correspondiente.
base × altura - rectángulo
lado × lado - cuadrado
diagonal mayor × diagonal menor / 2 - rombo</t>
  </si>
  <si>
    <t>No</t>
  </si>
  <si>
    <t>Linking lines</t>
  </si>
  <si>
    <t>No aplica</t>
  </si>
  <si>
    <t>TE + hint</t>
  </si>
  <si>
    <t>Por ejemplo: área del rectángulo = base × altura.</t>
  </si>
  <si>
    <t>&lt;p&gt;El área de una figura es la medida de su superficie.&lt;/p&gt;
- Si falla A1
&lt;p&gt;Área del rectángulo = base × altura&lt;/p&gt;
- Si falla A2
&lt;p&gt;Área del cuadrado = lado × lado&lt;/p&gt;
- Si falla A3
&lt;p&gt;Área del rombo = diagonal mayor × diagonal menor /2&lt;/p&gt;</t>
  </si>
  <si>
    <t>Geometría</t>
  </si>
  <si>
    <t>{"id":"M5-G-15a-I-1","stimulus":"&lt;p&gt;Arrastra los paralelogramos con su fórmula de área correspondiente.&lt;/p&gt;","hint":"&lt;p&gt;Por ejemplo: área del rectángulo = base × altura.&lt;/p &gt;","feedback":"&lt;p&gt;El área de una figura es la medida de su superficie.&lt;/p&gt;","seed":{"parameters":[],"calculated":[{"name":"A1","label":"base × altura","function":"rectángulo","feedback":"&lt;p&gt;Área del rectángulo = base × altura&lt;/p&gt;"},{"name":"A2","label":"lado × lado","function":"cuadrado","feedback":"&lt;p&gt;Área del cuadrado = lado × lado&lt;/p&gt;"},{"name":"A3","label":"&lt;span class=\"fr-math-v2 fr-draggable\" contenteditable=\"false\" data-original-math=\"\\(\\frac{\\text{diagonal mayor × diagonal menor}}{\\text{2}}\\)\" draggable=\"true\"&gt;\\(\\frac{\\text{diagonal mayor × diagonal menor}}{\\text{2}}\\)&lt;/span&gt;","function":"rombo","feedback":"&lt;p&gt;Área del rombo = &lt;span class=\"fr-math-v2 fr-draggable\" contenteditable=\"false\" data-original-math=\"\\(\\frac{\\text{diagonal mayor × diagonal menor}}{\\text{2}}\\)\" draggable=\"true\"&gt;\\(\\frac{\\text{diagonal mayor × diagonal menor}}{\\text{2}}\\)&lt;/span&gt;&lt;/p&gt;"}],"uniques":true},"algorithm":{"name":"linkOperationResult","params":{"invert":true},"template":"Match list"}}</t>
  </si>
  <si>
    <t>{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t>
  </si>
  <si>
    <t>{
    "id": "M5-G-15a-I-1",
    "stimulus": "&lt;p&gt;Drag the parallelograms to their corresponding area formula.&lt;/p&gt;",
    "hint": "&lt;p&gt;For example: area of rectangle = base × height.&lt;/p &gt;",
    "feedback": "&lt;p&gt;The area of a figure is the measure of its surface.&lt;/p&gt;",
    "seed": {
        "parameters": [],
        "calculated": [
            {
                "name": "A1",
                "label": "base × height",
                "function": "rectangle",
                "feedback": "&lt;p&gt;Area of a rectangle = base × height&lt;/p&gt;"
            },
            {
                "name": "A2",
                "label": "side × side",
                "function": "square",
                "feedback": "&lt;p&gt;Area of a square = side × side&lt;/p&gt;"
            },
            {
                "name": "A3",
                "label": "&lt;span class=\"fr-math-v2 fr-draggable\" contenteditable=\"false\" data-original-math=\"\\(\\frac{\\text{major diagonal × minor diagonal}}{\\text{2}}\\)\" draggable=\"true\"&gt;\\(\\frac{\\text{major diagonal × minor diagonal}}{\\text{2}}\\)&lt;/span&gt;",
                "function": "rhombus",
                "feedback": "&lt;p&gt;Area of a rhombus = &lt;span class=\"fr-math-v2 fr-draggable\" contenteditable=\"false\" data-original-math=\"\\(\\frac{\\text{major diagonal × minor diagonal}}{\\text{2}}\\)\" draggable=\"true\"&gt;\\(\\frac{\\text{major diagonal × minor diagonal}}{\\text{2}}\\)&lt;/span&gt;&lt;/p&gt;"
            }
        ],
        "uniques": true
    },
    "algorithm": {
        "name": "linkOperationResult",
        "params": {
            "invert": true
        },
        "template": "Match list"
    }
}</t>
  </si>
  <si>
    <t>CC</t>
  </si>
  <si>
    <t>USA</t>
  </si>
  <si>
    <t>Evocar</t>
  </si>
  <si>
    <t>Calcula el área del rectángulo de {{T1}} cm de base y {{Q2}} cm de altura.
El área del rectángulo es de {{A1}} cm&lt;sup&gt;2&lt;/sup&gt;.</t>
  </si>
  <si>
    <t>Calcula el área del rectángulo de 12 cm de base y 4 cm de altura.
El área del rectángulo es de ... cm&lt;sup&gt;2&lt;/sup&gt;.</t>
  </si>
  <si>
    <t>Sí</t>
  </si>
  <si>
    <t>Cloze Math</t>
  </si>
  <si>
    <t>Q1: min = 0; máx = 1; Incremento = 0.1
Q2: Mín = 2; Máx = 10; Incremento = 0.1</t>
  </si>
  <si>
    <t>T1 = {{Q2}}*3-0.5+Q1
A1 = {{T1}}*{{Q2}}</t>
  </si>
  <si>
    <t>Área del rectángulo = base × altura</t>
  </si>
  <si>
    <t>&lt;p&gt;Para calcular el área del rectángulo, multiplica la base por la altura.&lt;/p&gt;&lt;p&gt;Área = base × altura = {{T1}} cm × {{Q2}} cm = {{A1}} cm&lt;sup&gt;2&lt;/sup&gt;&lt;/p&gt;</t>
  </si>
  <si>
    <t>{"id":"M5-G-15a-E-1","stimulus":"&lt;p&gt;Calcula el área del rectángulo de {{T1}} cm de base y {{T2}} cm de altura. Redondea el resultado a las centésimas.&lt;/p&gt;&lt;div style=\"display:flex; justify-content:center;\"&gt;&lt;img src=\"https://blueberry-assets.oneclick.es/M5_G_24a_1.svg\" width=\"300\"&gt;&lt;/img&gt;&lt;/div&gt;","template":"&lt;p&gt;El área del rectángulo es de {{response}} cm&lt;sup&gt;2&lt;/sup&gt;.&lt;/p&gt;","hint":"&lt;p style=\"text-align: center\"&gt;Área del rectángulo = base × altura&lt;/p&gt;","feedback":"&lt;p&gt;Para calcular el área del rectángulo, multiplica la base por la altura.&lt;/p&gt;&lt;p style=\"text-align: center\"&gt;Área = base × altura = {{T1}} cm × {{Q2}} cm = {{A1}} cm&lt;sup&gt;2&lt;/sup&gt;&lt;/p&gt;","seed":{"parameters":[{"name":"Q1","label":null,"min":0,"max":1,"step":0.1},{"name":"Q2","label":null,"min":2,"max":10,"step":0.1}],"calculated":[{"name":"A1","label":"","function":"Lemonlib.round({{T1}}*{{T2}}, 2)"},{"name":"T1","label":"","function":"Lemonlib.round({{Q2}}*3-0.5+{{Q1}}, 1)","temp":true},{"name":"T2","label":"","function":"Lemonlib.round({{Q2}}, 1)","temp":true}],"uniques":true},"algorithm":{"name":"calculateOperation","params":{"method":"equivLiteral","keyboard":"INTERMEDIATE"}}}</t>
  </si>
  <si>
    <r>
      <rPr>
        <rFont val="Calibri"/>
        <color rgb="FF000000"/>
        <sz val="12.0"/>
      </rPr>
      <t>{
 "id": "M5-G-15a-E-1",
 "stimulus": "&lt;p&gt;Calcule a área do retângulo que tem {{T1}} cm de base e {{T2}} cm de altura. Arredonde o resultado para os centésimos.&lt;/p&gt;&lt;div style=\"display:flex; justify-content:center;\"&gt;&lt;img src=\"</t>
    </r>
    <r>
      <rPr>
        <rFont val="Calibri"/>
        <color rgb="FF1155CC"/>
        <sz val="12.0"/>
        <u/>
      </rPr>
      <t>http://drive.google.com/uc?export=view&amp;id=1jXr_ZGSq4SD-9BVATqNRPJlbji8iXTOR</t>
    </r>
    <r>
      <rPr>
        <rFont val="Calibri"/>
        <color rgb="FF000000"/>
        <sz val="12.0"/>
      </rPr>
      <t>\"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t>
    </r>
  </si>
  <si>
    <t>{
    "id": "M5-G-15a-E-1",
    "stimulus": "&lt;p&gt;Calculate the area of a rectangle with a base of {{T1}} cm and a height of {{T2}} cm. Round the result to the nearest hundredth.&lt;/p&gt;&lt;div style=\"display:flex; justify-content:center;\"&gt;&lt;img src=\"https://blueberry-assets.oneclick.es/M5_G_24a_1.svg\" width=\"300\"&gt;&lt;/img&gt;&lt;/div&gt;",
    "template": "&lt;p&gt;The area of the rectangle is {{response}} cm&lt;sup&gt;2&lt;/sup&gt;.&lt;/p&gt;",
    "hint": "&lt;p style=\"text-align: center\"&gt;Area of rectangle = base × height&lt;/p&gt;",
    "feedback": "&lt;p&gt;To calculate the area of the rectangle, multiply the base by the height.&lt;/p&gt;&lt;p style=\"text-align: center\"&gt;Area = base × height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"keyboard": "INTERMEDIATE"
        }
    }
}</t>
  </si>
  <si>
    <t>Aplicar</t>
  </si>
  <si>
    <t>Un agricultor quiere cultivar arándanos en un campo de forma rectangular de {{Q1}} m de largo por {{Q2}} m de ancho. ¿De qué área dispone?
Dispone de {{A1}} m&lt;sup&gt;2&lt;/sup&gt; para plantar arándanos.</t>
  </si>
  <si>
    <t>Un campesino quiere cultivar arándanos en un campo de forma rectangular de 36 m de largo por 20 m de ancho. ¿De qué área dispone?
Dispone de ... m&lt;sup&gt;2&lt;/sup&gt;.</t>
  </si>
  <si>
    <t>Q1: Mín = 10; Máx = 99; Incremento = 0.1
Q2: Mín = 10; Máx = 99; Incremento = 0.1</t>
  </si>
  <si>
    <t>A1 = {{Q1}}*{{Q2}}</t>
  </si>
  <si>
    <t>Scaff</t>
  </si>
  <si>
    <t>¿Cuáles son las medidas del campo rectangular?
Mide {{A2}} m de largo y {{A3}} m de ancho.</t>
  </si>
  <si>
    <t>Según el enunciado, ¿qué hay que calcular?
El área del campo para cultivar.*
El perímetro del campo para cultivar.
El volumen del campo para cultivar.</t>
  </si>
  <si>
    <t>¿Qué fórmula se utiliza para calcular el área total de un rectángulo?
Área = base × altura *
Área = base × altura/2
Área = lado × lado</t>
  </si>
  <si>
    <t>Calcula el área del campo.
Área = base × altura = {{A4}} m × {{A5}} m = {{A1}} m&lt;sup&gt;2&lt;/sup&gt;.</t>
  </si>
  <si>
    <t>{"id":"M5-G-15a-A-1","seed":{"parameters":[{"name":"Q1","label":null,"min":10,"max":90,"step":0.1},{"name":"Q2","label":null,"min":10,"max":90,"step":0.1}],"uniques":true},"scaffolding":[{"id":"step-0","stimulus":"&lt;p&gt;Un agricultor quiere cultivar arándanos en un campo de forma rectangular de {{T1}} m de largo por {{T3}} m de ancho. ¿De qué área dispone? Redondea el resultado a las centésimas.&lt;/p&gt;","template":"&lt;p&gt;Dispone de {{response}} m&lt;sup&gt;2&lt;/sup&gt; para plantar arándanos.&lt;/span&gt;&lt;/p&gt;","seed":{"parameters":[],"calculated":[{"name":"A1","function":"Lemonlib.round({{T1}}*{{T3}}, 2)"},{"name":"T1","function":"Lemonlib.round({{Q1}}*2-1+{{Q2}}, 1)","temp":true},{"name":"T2","function":"Lemonlib.round({{Q1}}, 1)","temp":true},{"name":"T3","function":"Lemonlib.round({{Q2}}, 1)","temp":true}]},"algorithm":{"name":"calculateOperation","params":{"method":"equivLiteral","keyboard":"INTERMEDIATE"}}},{"id":"step-1","stimulus":"&lt;p&gt;¿Cuáles son las medidas del campo rectangular?&lt;/p&gt;","template":"&lt;p&gt;Mide {{response}} m de largo y {{response}} m de ancho.&lt;/p&gt;","seed":{"calculated":[{"name":"1A1","label":"{{function}}","function":"Lemonlib.round({{Q1}}*2-1+{{Q2}}, 1)"},{"name":"1A1","label":"{{function}}","function":"Lemonlib.round({{Q2}}, 1)"}]},"algorithm":{"name":"calculateOperation","params":{"method":"equivLiteral","decimalPlaces":2,"keyboard":"INTERMEDIATE"}}},{"id":"step-2","stimulus":"&lt;p&gt;Según el enunciado, ¿qué hay que calcular?&lt;/p&gt;","seed":{"calculated":[{"name":"1-A1","label":"&lt;p&gt;El área del campo para cultivar.&lt;/p&gt;"},{"name":"1-A2","label":"&lt;p&gt;El perímetro del campo para cultivar.&lt;/p&gt;","incorrect":true},{"name":"1-A3","label":"&lt;p&gt;El volumen del campo para cultivar.&lt;/p&gt;","incorrect":true}]},"algorithm":{"name":"trueFalse","template":"Multiple choice – standard"}},{"id":"step-3","stimulus":"&lt;p&gt;¿Qué fórmula se utiliza para calcular el área total de un rectángulo?&lt;/p&gt;","seed":{"calculated":[{"name":"2-A1","label":"&lt;p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el área del campo.&lt;/p&gt;","template":"&lt;p style=\"text-align: center\"&gt;Área del rectángulo = base × altura = {{T1}} m × {{T3}} m = {{response}} m&lt;sup&gt;2&lt;/sup&gt;.&lt;/p&gt;","seed":{"calculated":[{"name":"3-A1","label":"{{function}}","function":"Lemonlib.round({{T1}}*{{T3}}, 2)"},{"name":"T1","function":"Lemonlib.round({{Q1}}*2-1+{{Q2}}, 1)","temp":true},{"name":"T3","function":"Lemonlib.round({{Q2}}, 1)","temp":true}]},"algorithm":{"name":"calculateOperation","params":{"method":"equivLiteral","decimalPlaces":2,"keyboard":"INTERMEDIATE"}}}]}</t>
  </si>
  <si>
    <t>{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t>
  </si>
  <si>
    <t>{
    "id": "M5-G-15a-A-1",
    "seed": {
        "parameters": [
            {
                "name": "Q1",
                "label": null,
                "min": 10,
                "max": 90,
                "step": 0.1
            },
            {
                "name": "Q2",
                "label": null,
                "min": 10,
                "max": 90,
                "step": 0.1
            }
        ],
        "uniques": true
    },
    "scaffolding": [
        {
            "id": "step-0",
            "stimulus": "&lt;p&gt;A farmer wants to grow blueberries in a rectangular-shaped field that is {{T1}} m long and {{T3}} m wide. What area is available? Round the result to the nearest hundredth.&lt;/p&gt;",
            "template": "&lt;p&gt;There are {{response}} m&lt;sup&gt;2&lt;/sup&gt; available for planting blueberries.&lt;/span&gt;&lt;/p&gt;",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"keyboard": "INTERMEDIATE"
                }
            }
        },
        {
            "id": "step-1",
            "stimulus": "&lt;p&gt;What are the dimensions of the rectangular field?&lt;/p&gt;",
            "template": "&lt;p&gt;It is {{response}} m long and {{response}} m wide.&lt;/p&gt;",
            "seed": {
                "calculated": [
                    {
                        "name": "1A1",
                        "label": "{{function}}",
                        "function": "Lemonlib.round({{Q1}}*2-1+{{Q2}}, 1)"
                    },
                    {
                        "name": "1A1",
                        "label": "{{function}}",
                        "function": "Lemonlib.round({{Q2}}, 1)"
                    }
                ]
            },
            "algorithm": {
                "name": "calculateOperation",
                "params": {
                    "method": "equivLiteral",
                    "decimalPlaces": 2,
                    "keyboard": "INTERMEDIATE"
                }
            }
        },
        {
            "id": "step-2",
            "stimulus": "&lt;p&gt;According to the statement, what needs to be calculated?&lt;/p&gt;",
            "seed": {
                "calculated": [
                    {
                        "name": "1-A1",
                        "label": "&lt;p&gt;The area of the field.&lt;/p&gt;"
                    },
                    {
                        "name": "1-A2",
                        "label": "&lt;p&gt;The perimeter of the field.&lt;/p&gt;",
                        "incorrect": true
                    },
                    {
                        "name": "1-A3",
                        "label": "&lt;p&gt;The volume of the field.&lt;/p&gt;",
                        "incorrect": true
                    }
                ]
            },
            "algorithm": {
                "name": "trueFalse",
                "template": "Multiple choice – standard"
            }
        },
        {
            "id": "step-3",
            "stimulus": "&lt;p&gt;What formula is used to calculate the total area of a rectangle?&lt;/p&gt;",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field.&lt;/p&gt;",
            "template": "&lt;p style=\"text-align: center\"&gt;Area of the rectangle = base × height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"keyboard": "INTERMEDIATE"
                }
            }
        }
    ]
}</t>
  </si>
  <si>
    <t>Lucía está haciendo una bufanda de colores que mide {{Q1}} cm de largo y {{Q2}} cm de ancho. Calcula el área total de la bufanda.
El área de la bufanda mide {{A1}} cm&lt;sup&gt;2&lt;/sup&gt;.</t>
  </si>
  <si>
    <t>Lucía está haciendo una bufanda de colores. La bufanda mide 120 cm de largo y 30 cm de ancho. Calcula el área total de la bufanda.
El área de la bufanda mide ... cm&lt;sup&gt;2&lt;/sup&gt;.</t>
  </si>
  <si>
    <t>Q1: Mín = 100; Máx = 150; Incremento = 0.1
Q2: Mín = 10; Máx = 50; Incremento = 0.1</t>
  </si>
  <si>
    <t>¿Cuánto mide la bufanda?
Tiene {{A2}} cm de largo y {{A3}} cm de ancho.</t>
  </si>
  <si>
    <t>Según el enunciado, ¿qué hay que calcular?
El área total de la bufanda.*
La longitud de la bufanda.
El perímetro de la bufanda.</t>
  </si>
  <si>
    <t>Para calcular el área total de la bufanda, ¿qué fórmula vas a utilizar?
Área = base × altura *
Área = base × altura/2
Área = lado × lado</t>
  </si>
  <si>
    <t>Calcula el área de la bufanda.
Área = base × altura = {{A4}} cm × {{A5}} cm = {{A1}} cm&lt;sup&gt;2&lt;/sup&gt;.</t>
  </si>
  <si>
    <t>{"id":"M5-G-15a-A-2","seed":{"parameters":[{"name":"Q1","label":null,"min":100,"max":150,"step":0.1},{"name":"Q2","label":null,"min":10,"max":50,"step":0.1}],"uniques":true},"scaffolding":[{"id":"step-0","stimulus":"&lt;p&gt;Lucía está haciendo una bufanda de colores que mide {{T2}} cm de largo y {{T3}} cm de ancho. Calcula el área total de la bufanda y redondea el resultado a las centésimas.&lt;/p&gt;","template":"&lt;p&gt;El área de la bufanda mide {{response}} cm&lt;sup&gt;2&lt;/sup&gt;.&lt;/p&gt;","seed":{"parameters":[],"calculated":[{"name":"A1","function":"Lemonlib.round({{T2}}*{{T3}},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1)","temp":true}]},"algorithm":{"name":"calculateOperation","params":{"method":"equivLiteral","keyboard":"INTERMEDIATE"}}},{"id":"step-1","stimulus":"&lt;p&gt;¿Cuánto mide la bufanda?&lt;/p&gt;","template":"&lt;p&gt;Tiene {{response}} cm de largo y {{response}} cm de ancho.&lt;/p&gt;","seed":{"calculated":[{"name":"T2","function":"Lemonlib.round({{Q1}}, 1)"},{"name":"T3","function":"Lemonlib.round({{Q2}}, 1)"}]},"algorithm":{"name":"calculateOperation","params":{"method":"equivLiteral","decimalPlaces":2,"keyboard":"INTERMEDIATE"}}},{"id":"step-2","stimulus":"&lt;p&gt;Según el enunciado, ¿qué hay que calcular?&lt;/p&gt;","seed":{"calculated":[{"name":"1-A1","label":"&lt;p&gt;El área total de la bufanda.&lt;/p&gt;"},{"name":"1-A2","label":"&lt;p&gt;La longitud de la bufanda.&lt;/p&gt;","incorrect":true},{"name":"1-A3","label":"&lt;p&gt;El perímetro de la bufanda.&lt;/p&gt;","incorrect":true}]},"algorithm":{"name":"trueFalse","template":"Multiple choice – standard"}},{"id":"step-3","stimulus":"&lt;p&gt;Para calcular el área total de la bufanda, ¿qué fórmula se utiliza?&lt;/p&gt;","seed":{"calculated":[{"name":"2-A1","label":"&lt;p style=\"text-align: center\"&gt;Área del triángulo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cuadrado = lado × lado&lt;/p&gt;","incorrect":true}]},"algorithm":{"name":"trueFalse","template":"Multiple choice – standard","params":{"showCheckIcon":false,"columns":3}}},{"id":"step-4","stimulus":"&lt;p&gt;Calcula el área de la bufanda.&lt;/p&gt;","template":"&lt;p style=\"text-align: center\"&gt;Área del rectángulo = base × altura = {{T2}} cm × {{T3}} cm = {{response}} cm&lt;sup&gt;2&lt;/sup&gt;.&lt;/p&gt;","seed":{"calculated":[{"name":"4-A1","label":"{{function}}","function":"Lemonlib.round({{T2}}*{{T3}}, 2)"},{"name":"T2","function":"Lemonlib.round({{Q1}}, 1)","temp":true},{"name":"T3","function":"Lemonlib.round({{Q2}}, 1)","temp":true}]},"algorithm":{"name":"calculateOperation","params":{"method":"equivLiteral","decimalPlaces":2,"keyboard":"INTERMEDIATE"}}}]}</t>
  </si>
  <si>
    <t>{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t>
  </si>
  <si>
    <t>{
    "id": "M5-G-15a-A-2",
    "seed": {
        "parameters": [
            {
                "name": "Q1",
                "label": null,
                "min": 100,
                "max": 150,
                "step": 0.1
            },
            {
                "name": "Q2",
                "label": null,
                "min": 10,
                "max": 50,
                "step": 0.1
            }
        ],
        "uniques": true
    },
    "scaffolding": [
        {
            "id": "step-0",
            "stimulus": "&lt;p&gt;Luke is making a colorful scarf that is {{T2}} cm long and {{T3}} cm wide. Calculate the total area of the scarf and round the result to the hundredths.&lt;/p&gt;",
            "template": "&lt;p&gt;The scarf area is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"&lt;p&gt;How long is the scarf?&lt;/p&gt;",
            "template": "&lt;p&gt;It is {{response}} cm long and {{response}} cm wide.&lt;/p&gt;",
            "seed": {
                "calculated": [
                    {
                        "name": "T2",
                        "function": "Lemonlib.round({{Q1}}, 1)"
                    },
                    {
                        "name": "T3",
                        "function": "Lemonlib.round({{Q2}}, 1)"
                    }
                ]
            },
            "algorithm": {
                "name": "calculateOperation",
                "params": {
                    "method": "equivLiteral",
                    "decimalPlaces": 2,
                    "keyboard": "INTERMEDIATE"
                }
            }
        },
        {
            "id": "step-2",
            "stimulus": "&lt;p&gt;According to the statement, what needs to be calculated?&lt;/p&gt;",
            "seed": {
                "calculated": [
                    {
                        "name": "1-A1",
                        "label": "&lt;p&gt;The total area of the scarf.&lt;/p&gt;"
                    },
                    {
                        "name": "1-A2",
                        "label": "&lt;p&gt;The length of the scarf.&lt;/p&gt;",
                        "incorrect": true
                    },
                    {
                        "name": "1-A3",
                        "label": "&lt;p&gt;The perimeter of the scarf.&lt;/p&gt;",
                        "incorrect": true
                    }
                ]
            },
            "algorithm": {
                "name": "trueFalse",
                "template": "Multiple choice – standard"
            }
        },
        {
            "id": "step-3",
            "stimulus": "&lt;p&gt;To calculate the total area of the scarf, what formula is used?&lt;/p&gt;",
            "seed": {
                "calculated": [
                    {
                        "name": "2-A1",
                        "label": "&lt;p style=\"text-align: center\"&gt;Area of the triangle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square = side × side&lt;/p&gt;",
                        "incorrect": true
                    }
                ]
            },
            "algorithm": {
                "name": "trueFalse",
                "template": "Multiple choice – standard","params":{"showCheckIcon":false,"columns":3}
            }
        },
        {
            "id": "step-4",
            "stimulus": "&lt;p&gt;Calculate the area of the scarf.&lt;/p&gt;",
            "template": "&lt;p style=\"text-align: center\"&gt;Area of the rectangle = base × height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"keyboard": "INTERMEDIATE"
                }
            }
        }
    ]
}</t>
  </si>
  <si>
    <t>¿Cuántos metros cuadrados se han alfombrado en una habitación cuadrada cuyos lados miden {{Q1}} m?
Se han alfombrado {{A1}} m&lt;sup&gt;2&lt;/sup&gt;.</t>
  </si>
  <si>
    <t>¿Cuántos metros cuadrados se han alfombrado en una habitación cuadrada cuyos lados miden 15 m?
Se han alfombrado ... m&lt;sup&gt;2&lt;/sup&gt;.</t>
  </si>
  <si>
    <t>Q1: Mín = 10; Máx = 30; Incremento = 0.05</t>
  </si>
  <si>
    <t>A1 = {{Q1}}*{{Q1}}</t>
  </si>
  <si>
    <t>¿Qué forma tiene el suelo de la habitación?
Tiene la forma de un {{A2}}.
(respuesta = Cuadrado)</t>
  </si>
  <si>
    <t>Si hay que averiguar los metros cuadrados que están alfombrados en la habitación, ¿qué se tiene que calcular?
Volúmen
Perímetro
Área *</t>
  </si>
  <si>
    <t>¿Qué fórmula se utiliza para calcular el área que está alfombrada en la habitación?
Área = base × altura/2
Área = base + altura 
Área = lado × lado *</t>
  </si>
  <si>
    <t>¿Cuántos metros cuadrados están alfombrados?
Área = lado × lado = {{A3}} m × {{A3}} m = {{A1}} m&lt;sup&gt;2&lt;/sup&gt;.</t>
  </si>
  <si>
    <t>{"id":"M5-G-15a-A-3","seed":{"parameters":[{"name":"Q1","label":null,"min":10,"max":30,"step":0.05},{"name":"Q2","label":null,"min":10,"max":90,"step":0.1}],"uniques":true},"scaffolding":[{"id":"step-0","stimulus":"&lt;p&gt;¿Cuántos metros cuadrados se han alfombrado en una habitación cuadrada cuyos lados miden {{T1}} m? Redondea el resultado a las centésimas.&lt;/p&gt;","template":"&lt;p&gt;Se han alfombrado {{response}} m&lt;sup&gt;2&lt;/sup&gt;.&lt;/p&gt;","seed":{"parameters":[],"calculated":[{"name":"A1","function":"Lemonlib.round({{T1}}*{{T1}}, 2)"},{"name":"T1","function":"Lemonlib.round({{Q1}}, 2)","temp":true}]},"algorithm":{"name":"calculateOperation","params":{"method":"equivLiteral","keyboard":"INTERMEDIATE"}}},{"id":"step-1","stimulus":"&lt;p&gt;¿Qué forma tiene el suelo de la habitación?&lt;/p&gt;","template":"&lt;p&gt;Tiene forma de {{response}}.&lt;/p&gt;","seed":{"calculated":[{"name":"1A1","label":"cuadrado","function":""}]},"algorithm":{"name":"calculateOperation","template":"Cloze with text"}},{"id":"step-2","stimulus":"&lt;p&gt;Si hay que averiguar los metros cuadrados que están alfombrados en la habitación, ¿qué se tiene que calcular?&lt;/p&gt;","seed":{"calculated":[{"name":"1-A1","label":"&lt;p&gt;El área&lt;/p&gt;"},{"name":"1-A2","label":"&lt;p&gt;El volumen&lt;/p&gt;","incorrect":true},{"name":"1-A3","label":"&lt;p&gt;El perímetro&lt;/p&gt;","incorrect":true}]},"algorithm":{"name":"trueFalse","template":"Multiple choice – standard"}},{"id":"step-3","stimulus":"&lt;p&gt;¿Qué fórmula se utiliza para calcular el área que está alfombrada en la habitación?&lt;/p&gt;","seed":{"calculated":[{"name":"2-A1","label":"&lt;p style=\"text-align: center\"&gt;Área del cuadrado = &lt;span class=\"fr-math-v2 fr-draggable\" contenteditable=\"false\" data-original-math=\"\\(\\frac{\\text{base}\\ \\times \\ \\text{altura}}{2}\\)\" draggable=\"true\" style=\"opacity: 1;\"&gt;\\(\\frac{\\text{base}\\ \\times \\ \\text{altura}}{2}\\)&lt;/span&gt;&lt;/p&gt;","incorrect":true},{"name":"2-A2","label":"&lt;p style=\"text-align: center\"&gt;Área del cuadrado = base × altura&lt;/p&gt;","incorrect":true},{"name":"2-A3","label":"&lt;p style=\"text-align: center\"&gt;Área del cuadrado = lado × lado&lt;/p&gt;"}]},"algorithm":{"name":"trueFalse","template":"Multiple choice – standard","params":{"showCheckIcon":false,"columns":3}}},{"id":"step-4","stimulus":"&lt;p&gt;¿Cuántos metros cuadrados están alfombrados?&lt;/p&gt;","template":"&lt;p style=\"text-align: center\"&gt;Área del cuadrado = lado × lado = {{Q1}} m × {{Q1}} m = {{response}} m&lt;sup&gt;2&lt;/sup&gt;.&lt;/p&gt;","seed":{"calculated":[{"name":"4A1","function":"Lemonlib.round({{T1}}*{{T1}}, 2)"},{"name":"T1","function":"Lemonlib.round({{Q1}}, 2)","temp":true}]},"algorithm":{"name":"calculateOperation","params":{"method":"equivLiteral","decimalPlaces":2,"keyboard":"INTERMEDIATE"}}}]}</t>
  </si>
  <si>
    <t>{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t>
  </si>
  <si>
    <t>{
    "id": "M5-G-15a-A-3",
    "seed": {
        "parameters": [
            {
                "name": "Q1",
                "label": null,
                "min": 10,
                "max": 30,
                "step": 0.05
            },
            {
                "name": "Q2",
                "label": null,
                "min": 10,
                "max": 90,
                "step": 0.1
            }
        ],
        "uniques": true
    },
    "scaffolding": [
        {
            "id": "step-0",
            "stimulus": "&lt;p&gt;A carpet covers the entire floor of a square room, each side of which is {{T1}} m. How many square meters of carpet are there? Round the result to the hundredths.&lt;/p&gt;",
            "template": "&lt;p&gt;There are {{response}} m&lt;sup&gt;2&lt;/sup&gt; of carpet.&lt;/p&gt;",
            "seed": {
                "parameters": [],
                "calculated": [
                    {
                        "name": "A1",
                        "function": "Lemonlib.round({{T1}}*{{T1}}, 2)"
                    },
                    {
                        "name": "T1",
                        "function": "Lemonlib.round({{Q1}}, 2)",
                        "temp": true
                    }
                ]
            },
            "algorithm": {
                "name": "calculateOperation",
                "params": {
                    "method": "equivLiteral",
                    "keyboard": "INTERMEDIATE"
                }
            }
        },
        {
            "id": "step-1",
            "stimulus": "&lt;p&gt;What is the shape of the floor in the room?&lt;/p&gt;",
            "template": "&lt;p&gt;It is shaped like a {{response}}.&lt;/p&gt;",
            "seed": {
                "calculated": [
                    {
                        "name": "1A1",
                        "label": "square",
                        "function": ""
                    }
                ]
            },
            "algorithm": {
                "name": "calculateOperation",
                "template": "Cloze with text"
            }
        },
        {
            "id": "step-2",
            "stimulus": "&lt;p&gt;If you need to find out the square meters of carpet, what do you have to calculate?&lt;/p&gt;",
            "seed": {
                "calculated": [
                    {
                        "name": "1-A1",
                        "label": "&lt;p&gt;The area&lt;/p&gt;"
                    },
                    {
                        "name": "1-A2",
                        "label": "&lt;p&gt;The volume&lt;/p&gt;",
                        "incorrect": true
                    },
                    {
                        "name": "1-A3",
                        "label": "&lt;p&gt;The perimeter&lt;/p&gt;",
                        "incorrect": true
                    }
                ]
            },
            "algorithm": {
                "name": "trueFalse",
                "template": "Multiple choice – standard"
            }
        },
        {
            "id": "step-3",
            "stimulus": "&lt;p&gt;What formula is used to calculate the area of a square?&lt;/p&gt;",
            "seed": {
                "calculated": [
                    {
                        "name": "2-A1",
                        "label": "&lt;p style=\"text-align: center\"&gt;Area of the square = &lt;span class=\"fr-math-v2 fr-draggable\" contenteditable=\"false\" data-original-math=\"\\(\\frac{\\text{base}\\ \\times \\ \\text{height}}{2}\\)\" draggable=\"true\" style=\"opacity: 1;\"&gt;\\(\\frac{\\text{base}\\ \\times \\ \\text{height}}{2}\\)&lt;/span&gt;&lt;/p&gt;",
                        "incorrect": true
                    },
                    {
                        "name": "2-A2",
                        "label": "&lt;p style=\"text-align: center\"&gt;Area of the square = base × height&lt;/p&gt;",
                        "incorrect": true
                    },
                    {
                        "name": "2-A3",
                        "label": "&lt;p style=\"text-align: center\"&gt;Area of the square = side × side&lt;/p&gt;"
                    }
                ]
            },
            "algorithm": {
                "name": "trueFalse",
                "template": "Multiple choice – standard","params":{"showCheckIcon":false,"columns":3}
            }
        },
        {
            "id": "step-4",
            "stimulus": "&lt;p&gt;How many square meters of carpet are there?&lt;/p&gt;",
            "template": "&lt;p style=\"text-align: center\"&gt;Area of the square = side × side = {{Q1}} m × {{Q1}} m = {{response}} m&lt;sup&gt;2&lt;/sup&gt;.&lt;/p&gt;",
            "seed": {
                "calculated": [
                    {
                        "name": "4A1",
                        "function": "Lemonlib.round({{T1}}*{{T1}}, 2)"
                    },
                    {
                        "name": "T1",
                        "function": "Lemonlib.round({{Q1}}, 2)",
                        "temp": true
                    }
                ]
            },
            "algorithm": {
                "name": "calculateOperation",
                "params": {
                    "method": "equivLiteral",
                    "decimalPlaces": 2,
                    "keyboard": "INTERMEDIATE"
                }
            }
        }
    ]
}</t>
  </si>
  <si>
    <t>La tarta del cumpleaños de Julieta es rectangular y mide {{Q1}} cm de largo y {{Q2}} cm de alto. Si la parte superior lleva una capa de chocolate, ¿cuánta superficie se ha cubierto?
La superficie de tarta cubierta con chocolate es de {{A1}} cm&lt;sup&gt;2&lt;/sup&gt;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</si>
  <si>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</si>
  <si>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Q1: Mín = 20; Máx = 50; Incremento = 0.1
Q2: Mín = 10; Máx = 30; Incremento = 0.1</t>
  </si>
  <si>
    <t>¿Qué forma tiene el molde de la tarta?
Tiene la forma de {{A2}}.
(respuesta = Rectángulo)</t>
  </si>
  <si>
    <t>Según el enunciado, ¿qué hay que calcular?
La superficie cubierta con chocolate.*
El volumen del molde.
La superficie de la tarta sin chocolate.</t>
  </si>
  <si>
    <t>¿Con qué fórmula se calcula la superficie rectangular cubierta de chocolate?
Área = base × altura *
Área = lado × lado
Área = base × altura/2</t>
  </si>
  <si>
    <t>Calcula la superficie de la tarta que está cubierta con chocolate.
Área = base × altura = {{A3}} × {{A4}} = {{A1}} cm&lt;sup&gt;2&lt;/sup&gt;.</t>
  </si>
  <si>
    <t>{"id":"M5-G-15a-A-4","seed":{"parameters":[{"name":"Q1","label":null,"min":20,"max":50,"step":0.1},{"name":"Q2","label":null,"min":10,"max":30,"step":0.1}],"uniques":true},"scaffolding":[{"id":"step-0","stimulus":"&lt;p&gt;La tarta del cumpleaños de Julieta es rectangular y mide {{T2}} cm de largo y {{T3}} cm de ancho. Si la parte superior lleva una capa de chocolate, ¿cuánta superficie se ha cubierto? Redondea el resultado a las centésimas.&lt;/p&gt;","template":"&lt;p&gt;La superficie de tarta cubierta con chocolate es de {{response}} cm&lt;sup&gt;2&lt;/sup&gt;.&lt;/span&gt;&lt;/p&gt;","seed":{"parameters":[],"calculated":[{"name":"A1","function":"Lemonlib.round({{T2}}*{{T3}},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1)","temp":true}]},"algorithm":{"name":"calculateOperation","params":{"method":"equivLiteral","keyboard":"INTERMEDIATE"}}},{"id":"step-1","stimulus":"&lt;p&gt;¿Qué forma tiene el molde de la tarta?&lt;/p&gt;","template":"&lt;p&gt;Tiene forma de {{response}}.&lt;/p&gt;","seed":{"calculated":[{"name":"1A1","label":"rectángulo"}]},"algorithm":{"name":"calculateOperation","template":"Cloze with text"}},{"id":"step-2","stimulus":"&lt;p&gt;Según el enunciado, ¿qué hay que calcular?&lt;/p&gt;","seed":{"calculated":[{"name":"2-A1","label":"&lt;p&gt;La superficie cubierta con chocolate.&lt;/p&gt;"},{"name":"2-A2","label":"&lt;p&gt;El volumen del molde.&lt;/p&gt;","incorrect":true},{"name":"2-A3","label":"&lt;p&gt;La superficie de la tarta sin chocolate.&lt;/p&gt;","incorrect":true}]},"algorithm":{"name":"trueFalse","template":"Multiple choice – standard"}},{"id":"step-3","stimulus":"&lt;p&gt;¿Con qué fórmula se calcula la superficie rectangular cubierta de chocolate?&lt;/p&gt;","seed":{"calculated":[{"name":"2-A1","label":"&lt;p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la superficie de la tarta que está cubierta con chocolate.&lt;/p&gt;","template":"&lt;p style=\"text-align: center\"&gt;Área del rectángulo = base × altura = {{T2}} cm × {{T3}} cm = {{response}} cm&lt;sup&gt;2&lt;/sup&gt;.&lt;/p&gt;","seed":{"calculated":[{"name":"A1","function":"Lemonlib.round({{T2}}*{{T3}}, 2)"},{"name":"T2","function":"Lemonlib.round({{Q1}}, 1)","temp":true},{"name":"T3","function":"Lemonlib.round({{Q2}}, 1)","temp":true},{"name":"T1","function":"Lemonlib.round({{T2}}*2-1+{{T3}}, 1)","temp":true}]},"algorithm":{"name":"calculateOperation","params":{"method":"equivLiteral","decimalPlaces":2,"keyboard":"INTERMEDIATE"}}}]}</t>
  </si>
  <si>
    <t>{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t>
  </si>
  <si>
    <t>{
    "id": "M5-G-15a-A-4",
    "seed": {
        "parameters": [
            {
                "name": "Q1",
                "label": null,
                "min": 20,
                "max": 50,
                "step": 0.1
            },
            {
                "name": "Q2",
                "label": null,
                "min": 10,
                "max": 30,
                "step": 0.1
            }
        ],
        "uniques": true
    },
    "scaffolding": [
        {
            "id": "step-0",
            "stimulus": "&lt;p&gt;Juliet's birthday cake is rectangular and is {{T2}} cm long and {{T3}} cm wide. If there is a layer of chocolate on top, how much of the surface is covered with chocolate? Round the result to the hundredths.&lt;/p&gt;",
            "template": "&lt;p&gt;The top layer of chocolate is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"&lt;p&gt;What is the shape of the cake?&lt;/p&gt;",
            "template": "&lt;p&gt;It is shaped like a {{response}}.&lt;/p&gt;",
            "seed": {
                "calculated": [
                    {
                        "name": "1A1",
                        "label": "rectangle"
                    }
                ]
            },
            "algorithm": {
                "name": "calculateOperation",
                "template": "Cloze with text"
            }
        },
        {
            "id": "step-2",
            "stimulus": "&lt;p&gt;According to the statement, what needs to be calculated?&lt;/p&gt;",
            "seed": {
                "calculated": [
                    {
                        "name": "2-A1",
                        "label": "&lt;p&gt;The surface covered with chocolate.&lt;/p&gt;"
                    },
                    {
                        "name": "2-A2",
                        "label": "&lt;p&gt;The volume of the cake.&lt;/p&gt;",
                        "incorrect": true
                    },
                    {
                        "name": "2-A3",
                        "label": "&lt;p&gt;The surface of the cake without chocolate.&lt;/p&gt;",
                        "incorrect": true
                    }
                ]
            },
            "algorithm": {
                "name": "trueFalse",
                "template": "Multiple choice – standard"
            }
        },
        {
            "id": "step-3",
            "stimulus": "&lt;p&gt;What formula can be used to calculate the rectangular area covered with chocolate?&lt;/p&gt;",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cake that is covered with chocolate.&lt;/p&gt;",
            "template": "&lt;p style=\"text-align: center\"&gt;Area of the rectangle = base × height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"keyboard": "INTERMEDIATE"
                }
            }
        }
    ]
}</t>
  </si>
  <si>
    <t>Ignacio quiere montar una cometa como esta.  ¿Cuántos cm&lt;sup&gt;2&lt;/sup&gt; de papel necesita?
({{Q1}} cm de ancho y {{Q2}} cm de alto)
Necesita {{A1}} cm&lt;sup&gt;2&lt;/sup&gt; de papel.</t>
  </si>
  <si>
    <t>Ignacio quiere armar un barrilete con dos varillas de 80 cm y 60 cm de largo. ¿Cuántos cm^2 necesita de papel para cubrirlo?
Necesita ... cm&lt;sup&gt;2&lt;/sup&gt; de papel.</t>
  </si>
  <si>
    <t>Q1: Mín = 10; Máx = 20; Incremento = 1
Q2: Mín = 25; Máx = 50; Incremento = 1</t>
  </si>
  <si>
    <t>T1 = {{Q2}}*2-15+{{Q1}}
A1 = {{T1}}*{{Q2}}/2</t>
  </si>
  <si>
    <t>¿Cuál es la forma de la cometa?
Tiene forma de {{A2}}.
(Respuesta: Rombo)</t>
  </si>
  <si>
    <t>Según el enunciado, ¿qué hay que calcular?
El área de papel que Igancio necesita.*
El largo de las varillas de la cometa.
El perímetro de la cometa.</t>
  </si>
  <si>
    <t>¿Qué operaciones hay que realizar para hallar los cm&lt;sup&gt;2&lt;/sup&gt; que se necesitan de papel?
Área del rombo = (diagonal mayor + diagonal menor) /2
Área del rombo = (diagonal mayor × diagonal menor) /2 *
Área del rombo = (diagonal mayor − diagonal menor) /2</t>
  </si>
  <si>
    <t>Calcula cuántos cm&lt;sup&gt;2&lt;/sup&gt; de papel se necesitan para cubrir la cometa.
Área del rombo = (diagonal mayor × diagonal menor) /2 = ({{A3}} cm × {{A4}} cm) /2 = {{A1}} cm&lt;sup&gt;2&lt;/sup&gt;.</t>
  </si>
  <si>
    <t>{
    "id": "M5-G-15a-A-5",
    "seed": {
        "parameters": [
            {
                "name": "Q1",
                "label": null,
                "min": 10,
                "max": 20,
                "step": 1
            },
            {
                "name": "Q2",
                "label": null,
                "min": 25,
                "max": 50,
                "step": 1
            }
        ],
        "uniques": true
    },
    "scaffolding": [
        {
            "id": "step-0",
            "stimulus": "&lt;p&gt;Ignacio quiere montar una cometa como esta. ¿Cuántos cm&lt;sup&gt;2&lt;/sup&gt; de tela necesita?&lt;/p&gt;&lt;div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"&lt;p&gt;Necesita {{response}} cm&lt;sup&gt;2&lt;/sup&gt; de tela.&lt;/p&gt;",
            "seed": {
                "parameters": [],
                "calculated": [
                    {
                        "name": "A1",
                        "function": "{{T1}}*{{Q1}}/2"
                    },
                    {
                        "name": "T1",
                        "function": "{{Q2}}*2-15+{{Q1}}",
                        "temp": true
                    }
                ]
            },
            "algorithm": {
                "name": "calculateOperation",
                "params": {
                    "method": "equivLiteral",
                    "keyboard": "INTERMEDIATE"
                }
            }
        },
        {
            "id": "step-1",
            "stimulus": "&lt;p&gt;¿Cuál es la forma de la cometa?&lt;/p&gt;",
            "template": "&lt;p&gt;Tiene forma de {{response}}.&lt;/p&gt;",
            "seed": {
                "calculated": [
                    {
                        "name": "1A1",
                        "label": "rombo",
                        "function": ""
                    }
                ]
            },
            "algorithm": {
                "name": "calculateOperation",
                "template": "Cloze with text"
            }
        },
        {
            "id": "step-2",
            "stimulus": "&lt;p&gt;Según el enunciado, ¿qué hay que calcular?&lt;/p&gt;",
            "seed": {
                "calculated": [
                    {
                        "name": "2-A1",
                        "label": "&lt;p&gt;El área de tela que Ignacio necesita.&lt;/p&gt;"
                    },
                    {
                        "name": "2-A2",
                        "label": "&lt;p&gt;El largo de las varillas de la cometa.&lt;/p&gt;",
                        "incorrect": true
                    },
                    {
                        "name": "2-A3",
                        "label": "&lt;p&gt;El perímetro de la cometa.&lt;/p&gt;",
                        "incorrect": true
                    }
                ]
            },
            "algorithm": {
                "name": "trueFalse",
                "template": "Multiple choice – standard"
            }
        },
        {
            "id": "step-3",
            "stimulus": "&lt;p&gt;¿Qué operaciones hay que realizar para hallar los cm&lt;sup&gt;2&lt;/sup&gt; que se necesitan de tela?&lt;/p&gt;",
            "seed": {
                "calculated": [
                    {
                        "name": "3-A1",
                        "label": "&lt;p style=\"text-align: center\"&gt;Área del rombo = &lt;span class=\"fr-math-v2 fr-draggable\" contenteditable=\"false\" data-original-math=\"\\(\\frac{\\text{diagonal mayor}\\ + \\ \\text{diagonal menor}}{2}\\)\" draggable=\"true\" style=\"opacity: 1;\"&gt;\\(\\frac{\\text{diagonal mayor}\\ + \\ \\text{diagonal menor}}{2}\\)&lt;/span&gt;&lt;/p&gt;",
                        "incorrect": true
                    },
                    {
                        "name": "3-A2",
                        "label": "&lt;p style=\"text-align: center\"&gt;Área del rombo = &lt;span class=\"fr-math-v2 fr-draggable\" contenteditable=\"false\" data-original-math=\"\\(\\frac{\\text{diagonal mayor}\\ - \\ \\text{diagonal menor}}{2}\\)\" draggable=\"true\" style=\"opacity: 1;\"&gt;\\(\\frac{\\text{diagonal mayor}\\ - \\ \\text{diagonal menor}}{2}\\)&lt;/span&gt;&lt;/p&gt;",
                        "incorrect": true
                    },
                    {
                        "name": "3-A3",
                        "label": "&lt;p style=\"text-align: center\"&gt;Área del rombo = &lt;span class=\"fr-math-v2 fr-draggable\" contenteditable=\"false\" data-original-math=\"\\(\\frac{\\text{diagonal mayor}\\ \\times \\ \\text{diagonal menor}}{2}\\)\" draggable=\"true\" style=\"opacity: 1;\"&gt;\\(\\frac{\\text{diagonal mayor}\\ \\times \\ \\text{diagonal menor}}{2}\\)&lt;/span&gt;&lt;/p&gt;"
                    }
                ]
            },
            "algorithm": {
                "name": "trueFalse",
                "template": "Multiple choice – standard","params":{"showCheckIcon":false,"columns":3}
            }
        },
        {
            "id": "step-4",
            "stimulus": "&lt;p&gt;Calcula cuántos cm&lt;sup&gt;2&lt;/sup&gt; de tela se necesitan para cubrir la cometa.&lt;/p&gt;",
            "template": "&lt;p style=\"text-align: center\"&gt;Área del rombo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t>
  </si>
  <si>
    <t>{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t>
  </si>
  <si>
    <t>{
    "id": "M5-G-15a-A-5",
    "seed": {
        "parameters": [
            {
                "name": "Q1",
                "label": null,
                "min": 10,
                "max": 20,
                "step": 1
            },
            {
                "name": "Q2",
                "label": null,
                "min": 25,
                "max": 50,
                "step": 1
            }
        ],
        "uniques": true
    },
    "scaffolding": [
        {
            "id": "step-0",
            "stimulus": "&lt;p&gt;Kevin wants to assemble a kite with the same dimensions as this figure. How many square centimeters of fabric does he need?&lt;/p&gt;&lt;div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"&lt;p&gt;He needs {{response}} cm&lt;sup&gt;2&lt;/sup&gt; of fabric.&lt;/p&gt;",
            "seed": {
                "parameters": [],
                "calculated": [
                    {
                        "name": "A1",
                        "function": "{{T1}}*{{Q1}}/2"
                    },
                    {
                        "name": "T1",
                        "function": "{{Q2}}*2-15+{{Q1}}",
                        "temp": true
                    }
                ]
            },
            "algorithm": {
                "name": "calculateOperation",
                "params": {
                    "method": "equivLiteral",
                    "keyboard": "INTERMEDIATE"
                }
            }
        },
        {
            "id": "step-1",
            "stimulus": "&lt;p&gt;What is the shape of the kite?&lt;/p&gt;",
            "template": "&lt;p&gt;It is shaped like a {{response}}.&lt;/p&gt;",
            "seed": {
                "calculated": [
                    {
                        "name": "1A1",
                        "label": "rhombus",
                        "function": ""
                    }
                ]
            },
            "algorithm": {
                "name": "calculateOperation",
                "template": "Cloze with text"
            }
        },
        {
            "id": "step-2",
            "stimulus": "&lt;p&gt;According to the statement, what needs to be calculated?&lt;/p&gt;",
            "seed": {
                "calculated": [
                    {
                        "name": "2-A1",
                        "label": "&lt;p&gt;The area of fabric Kevin needs.&lt;/p&gt;"
                    },
                    {
                        "name": "2-A2",
                        "label": "&lt;p&gt;The length of the kite spars.&lt;/p&gt;",
                        "incorrect": true
                    },
                    {
                        "name": "2-A3",
                        "label": "&lt;p&gt;The perimeter of the kite.&lt;/p&gt;",
                        "incorrect": true
                    }
                ]
            },
            "algorithm": {
                "name": "trueFalse",
                "template": "Multiple choice – standard"
            }
        },
        {
            "id": "step-3",
            "stimulus": "&lt;p&gt;What formula needs to be used to find the square centimeters of fabric needed?&lt;/p&gt;",
            "seed": {
                "calculated": [
                    {
                        "name": "3-A1",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"3-A2",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"3-A3",
                        "label": "&lt;p style=\"text-align: center\"&gt;Area of the rhombus = &lt;span class=\"fr-math-v2 fr-draggable\" contenteditable=\"false\" data-original-math=\"\\(\\frac{\\text{major diagonal}\\ \\times \\ \\text{minor diagonal}}{2}\\)\" draggable=\"true\" style=\"opacity: 1;\"&gt;\\(\\frac{\\text{major diagonal}\\ \\times \\ \\text{minor diagonal}}{2}\\)&lt;/span&gt;&lt;/p&gt;"
                    }
                ]
            },
            "algorithm": {
                "name": "trueFalse",
                "template": "Multiple choice – standard","params":{"showCheckIcon":false,"columns":3}
            }
        },
        {
            "id": "step-4",
            "stimulus": "&lt;p&gt;Calculate how many square centimeters of fabric are needed to cover the kite.&lt;/p&gt;",
            "template": "&lt;p style=\"text-align: center\"&gt;Area of the rhombus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t>
  </si>
  <si>
    <t>Un joyero quiere que las gemas de sus anillos sean como las de la imagen. ¿Cuál es el área de cada una?
(En la imagen: "{{T1}} cm" de base y "{{Q1}} cm" de altura)
Las gemas son de {{A1}} cm&lt;sup&gt;2&lt;/sup&gt;.</t>
  </si>
  <si>
    <t>Un joyero prepara unas gemas para la venta que tienen forma de romboide. Sus medidas son las de la imagen. Ayúdalo a calcular el área que tiene cada una.
(En la imagen: "{{Q1}} cm" de base y "{{Q2}} cm" de altura)
Las gemas tienen ... cm&lt;sup&gt;2&lt;/sup&gt;.</t>
  </si>
  <si>
    <t>Q1: Mín = 1; Máx = 3; Incremento = 0.2
Q2: Mín = 0; Máx = 0.2; Incremento = 0.1</t>
  </si>
  <si>
    <t>T1 = {{Q1}}*3/2+{{Q2}}-0.1
A1 = {{Q1}}*{{T1}}</t>
  </si>
  <si>
    <t>¿Qué medidas tienen las gemas?
Tiene {{A2}} cm de base y {{A3}} cm de altura.</t>
  </si>
  <si>
    <t>¿Qué quiere calcular el joyero?
El área de las gemas.*
El perímetro de las gemas.
La cantidad de gemas.</t>
  </si>
  <si>
    <t>¿Con qué fórmula se puede calcular el área de estas gemas con forma de romboide?
Área = base × altura *
Área = base × altura/2
Área = lado × lado</t>
  </si>
  <si>
    <t>Calcula el área de las gemas.
Área = base × altura = {{A2}} cm × {{A3}} cm = {{A1}} cm&lt;sup&gt;2&lt;/sup&gt;.</t>
  </si>
  <si>
    <t>{"id":"M5-G-15a-A-6","seed":{"parameters":[{"name":"Q1","label":null,"min":1,"max":3,"step":0.2},{"name":"Q2","label":null,"min":0,"max":0.2,"step":0.1}],"uniques":true},"scaffolding":[{"id":"step-0","stimulus":"&lt;p&gt;Un joyero quiere que las gemas de sus anillos sean como las de la imagen. ¿Cuál es el área de cada una? Redondea el resultado a las centésimas.&lt;/p&gt;&lt;div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cm&lt;/span&gt;&lt;/div&gt;&lt;/div&gt;&lt;/div&gt;&lt;/div&gt;","template":"&lt;p&gt;Las gemas son de {{response}} cm&lt;sup&gt;2&lt;/sup&gt;.&lt;/p&gt;","seed":{"parameters":[],"calculated":[{"name":"A1","function":"Lemonlib.round({{Q1}}*{{T1}}, 2)"},{"name":"T1","function":"Lemonlib.round({{Q1}}*3/2+{{Q2}}-0.1, 2)","temp":true}]},"algorithm":{"name":"calculateOperation","params":{"method":"equivLiteral","keyboard":"INTERMEDIATE"}}},{"id":"step-1","stimulus":"&lt;p&gt;¿Qué medidas tienen las gemas?&lt;/p&gt;","template":"&lt;p&gt;Tiene {{response}} cm de base y {{response}} cm de altura.&lt;/p&gt;","seed":{"calculated":[{"name":"1A1","label":"{{function}}","function":"Lemonlib.round({{Q1}}*3/2+{{Q2}}-0.1, 2)"},{"name":"1A2","label":"{{Q1}}","function":""}]},"algorithm":{"name":"calculateOperation","template":"Cloze with text"}},{"id":"step-2","stimulus":"&lt;p&gt;¿Qué quiere calcular el joyero?&lt;/p&gt;","seed":{"calculated":[{"name":"2-A1","label":"&lt;p&gt;La cantidad de gemas.&lt;/p&gt;","incorrect":true},{"name":"2-A2","label":"&lt;p&gt;El perímetro de las gemas.&lt;/p&gt;","incorrect":true},{"name":"2-A3","label":"&lt;p&gt;El área de las gemas.&lt;/p&gt;"}]},"algorithm":{"name":"trueFalse","template":"Multiple choice – standard"}},{"id":"step-3","stimulus":"&lt;p&gt;¿Con qué fórmula se puede calcular el área de estas gemas con forma de romboide?&lt;/p&gt;","seed":{"calculated":[{"name":"3-A1","label":"&lt;p style=\"text-align: center\"&gt;Área del romboide = &lt;span class=\"fr-math-v2 fr-draggable\" contenteditable=\"false\" data-original-math=\"\\(\\frac{\\text{base}\\ \\times \\ \\text{altura}}{2}\\)\" draggable=\"true\" style=\"opacity: 1;\"&gt;\\(\\frac{\\text{base}\\ \\times \\ \\text{altura}}{2}\\)&lt;/span&gt;&lt;/p&gt;","incorrect":true},{"name":"3-A2","label":"&lt;p style=\"text-align: center\"&gt;Área del romboide = lado × lado&lt;/p&gt;","incorrect":true},{"name":"3-A3","label":"&lt;p style=\"text-align: center\"&gt;Área del romboide = base × altura&lt;/p&gt;"}]},"algorithm":{"name":"trueFalse","template":"Multiple choice – standard","params":{"showCheckIcon":false,"columns":3}}},{"id":"step-4","stimulus":"&lt;p&gt;Calcula el área de las gemas.&lt;/p&gt;","template":"&lt;p style=\"text-align: center\"&gt;Área del romboide = base × altura = {{T1}} cm × {{Q1}} cm = {{response}} cm&lt;sup&gt;2&lt;/sup&gt;.&lt;/p&gt;","seed":{"calculated":[{"name":"A1","function":"Lemonlib.round({{Q1}}*{{T1}}, 2)"},{"name":"T1","function":"Lemonlib.round({{Q1}}*3/2+{{Q2}}-0.1, 2)","temp":true}]},"algorithm":{"name":"calculateOperation","params":{"method":"equivLiteral","decimalPlaces":2,"keyboard":"INTERMEDIATE"}}}]}</t>
  </si>
  <si>
    <t>{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t>
  </si>
  <si>
    <t>{
    "id": "M5-G-15a-A-6",
    "seed": {
        "parameters": [
            {
                "name": "Q1",
                "label": null,
                "min": 1,
                "max": 3,
                "step": 0.2
            },
            {
                "name": "Q2",
                "label": null,
                "min": 0,
                "max": 0.2,
                "step": 0.1
            }
        ],
        "uniques": true
    },
    "scaffolding": [
        {
            "id": "step-0",
            "stimulus": "&lt;p&gt;A jeweler wants the gemstone in a ring to look like this figure. What will its area be? Round the result to the hundredths.&lt;/p&gt;&lt;div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
            "template": "&lt;p&gt;The gemstone will be {{response}} cm&lt;sup&gt;2&lt;/sup&gt;.&lt;/p&gt;",
            "seed": {
                "parameters": [],
                "calculated": [
                    {
                        "name": "A1",
                        "function": "Lemonlib.round({{Q1}}*{{T1}}, 2)"
                    },
                    {
                        "name": "T1",
                        "function": "Lemonlib.round({{Q1}}*3/2+{{Q2}}-0.1, 2)",
                        "temp": true
                    }
                ]
            },
            "algorithm": {
                "name": "calculateOperation",
                "params": {
                    "method": "equivLiteral",
                    "keyboard": "INTERMEDIATE"
                }
            }
        },
        {
            "id": "step-1",
            "stimulus": "&lt;p&gt;What are the dimensions of the gemstone?&lt;/p&gt;",
            "template": "&lt;p&gt;It has a base of {{response}} cm and a height of {{response}} cm.&lt;/p&gt;",
            "seed": {
                "calculated": [
                    {
                        "name": "1A1",
                        "label": "{{function}}",
                        "function": "Lemonlib.round({{Q1}}*3/2+{{Q2}}-0.1, 2)"
                    },
                    {
                        "name": "1A2",
                        "label": "{{Q1}}",
                        "function": ""
                    }
                ]
            },
            "algorithm": {
                "name": "calculateOperation",
                "template": "Cloze with text"
            }
        },
        {
            "id": "step-2",
            "stimulus": "&lt;p&gt;What does the jeweler want to calculate?&lt;/p&gt;",
            "seed": {
                "calculated": [
                    {
                        "name": "2-A1",
                        "label": "&lt;p&gt;The number of gemstones.&lt;/p&gt;",
                        "incorrect": true
                    },
                    {
                        "name": "2-A2",
                        "label": "&lt;p&gt;The perimeter of the gemstone.&lt;/p&gt;",
                        "incorrect": true
                    },
                    {
                        "name": "2-A3",
                        "label": "&lt;p&gt;The area of the gemstone.&lt;/p&gt;"
                    }
                ]
            },
            "algorithm": {
                "name": "trueFalse",
                "template": "Multiple choice – standard"
            }
        },
        {
            "id": "step-3",
            "stimulus": "&lt;p&gt;What formula can be used to calculate the area of the rhomboid gemstone?&lt;/p&gt;",
            "seed": {
                "calculated": [
                    {
                        "name": "3-A1",
                        "label": "&lt;p style=\"text-align: center\"&gt;Area of the rhomboid = &lt;span class=\"fr-math-v2 fr-draggable\" contenteditable=\"false\" data-original-math=\"\\(\\frac{\\text{base}\\ \\times \\ \\text{height}}{2}\\)\" draggable=\"true\" style=\"opacity: 1;\"&gt;\\(\\frac{\\text{base}\\ \\times \\ \\text{height}}{2}\\)&lt;/span&gt;&lt;/p&gt;",
                        "incorrect": true
                    },
                    {
                        "name": "3-A2",
                        "label": "&lt;p style=\"text-align: center\"&gt;Area of the rhomboid = side × side&lt;/p&gt;",
                        "incorrect": true
                    },
                    {
                        "name": "3-A3",
                        "label": "&lt;p style=\"text-align: center\"&gt;Area of the rhomboid = base × height&lt;/p&gt;"
                    }
                ]
            },
            "algorithm": {
                "name": "trueFalse",
                "template": "Multiple choice – standard","params":{"showCheckIcon":false,"columns":3}
            }
        },
        {
            "id": "step-4",
            "stimulus": "&lt;p&gt;Calculate the area of the gem.&lt;/p&gt;",
            "template": "&lt;p style=\"text-align: center\"&gt;Area of the rhomboid = base × height = {{T1}} cm × {{Q1}} cm = {{response}} cm&lt;sup&gt;2&lt;/sup&gt;.&lt;/p&gt;",
            "seed": {
                "calculated": [
                    {
                        "name": "A1",
                        "function": "Lemonlib.round({{Q1}}*{{T1}}, 2)"
                    },
                    {
                        "name": "T1",
                        "function": "Lemonlib.round({{Q1}}*3/2+{{Q2}}-0.1, 2)",
                        "temp": true
                    }
                ]
            },
            "algorithm": {
                "name": "calculateOperation",
                "params": {
                    "method": "equivLiteral",
                    "decimalPlaces": 2,
                    "keyboard": "INTERMEDIATE"
                }
            }
        }
    ]
}</t>
  </si>
  <si>
    <t>M5-G-15b</t>
  </si>
  <si>
    <t>Calcula el área de los triángulos</t>
  </si>
  <si>
    <t>Selecciona la fórmula del área del triángulo.
Área = base × altura
*Área = base × altura /2
Área = (diagonal mayor × diagonal menor) /2
Área = lado × lado
Área = ((base + base) × altura) /2
Área = π × r&lt;sup&gt;2&lt;/sup&gt;
(Se ven 3 opciones, 1 es correcta)</t>
  </si>
  <si>
    <t>Selecciona la fórmula del área del triángulo.
*Área = base × altura /2
Área = base × altura
Área = (diagonal mayor × diagonal menor) /2
Área = lado × lado
Área = ((base + base) × altura) /2
Área = π × r&lt;sup&gt;2&lt;/sup&gt;</t>
  </si>
  <si>
    <t>Single Choice</t>
  </si>
  <si>
    <t>No hay que confundir la fórmula del área del triángulo con las del área de los paralelogramos.</t>
  </si>
  <si>
    <t>&lt;p&gt;La respuesta correcta es:&lt;/p&gt;&lt;p&gt;Área del triángulo = base × altura/2&lt;/p&gt;
- Si falla A2
&lt;p&gt;Esta es la fórmula del área del rectángulo y el romboide.&lt;/p&gt;
- Si falla A3
&lt;p&gt;Esta es la fórmula del área del rombo.&lt;/p&gt;
- Si falla A4
&lt;p&gt;Esta es la fórmula del área del cuadrado.&lt;/p&gt;
- Si falla A5
&lt;p&gt;Esta es la fórmula del área del trapecio.&lt;/p&gt;
- Si falla A6
&lt;p&gt;Esta es la fórmula del área del círculo.&lt;/p&gt;</t>
  </si>
  <si>
    <t>{
    "id": "M5-G-15b-I-1",
    "stimulus": "&lt;p&gt;Selecciona la fórmula del área del triángulo.&lt;/p&gt;",
    "hint": "&lt;p&gt;No hay que confundir la fórmula del área del triángulo con las del área de los paralelogramos.&lt;/p&gt;",
    "feedback": "&lt;p&gt;La respuesta correcta es:&lt;/p&gt;&lt;p style=\"text-align: center\"&gt;&lt;span class=\"fr-math-v2 fr-draggable\" contenteditable=\"false\" data-original-math=\"\\(\\frac{\\text{base × altura}}{\\text{2}}\\)\" draggable=\"true\"&gt;\\(\\frac{\\text{base × altura}}{\\text{2}}\\)&lt;/span&gt;&lt;/p&gt;",
    "seed": {
        "parameters": [],
        "calculated": [
            {
                "name": "A1",
                "label": "Área = base × altura",
                "function": "",
                "feedback": "&lt;p&gt;Esta es la fórmula del área del rectángulo y el romboide.&lt;/p&gt;",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mayor × diagonal menor)}}{\\text{2}}\\)\" draggable=\"true\"&gt;\\(\\frac{\\text{(diagonal mayor × diagonal menor)}}{\\text{2}}\\)&lt;/span&gt;",
                "feedback": "&lt;p&gt;Esta es la fórmula del área del rombo.&lt;/p&gt;",
                "function": "",
                "incorrect": true
            },
            {
                "name": "A4",
                "label": "Área = lado × lado",
                "function": "",
                "feedback": "&lt;p&gt;Esta es la fórmula del área del cuadrado.&lt;/p&gt;",
                "incorrect": true
            },
            {
                "name": "A5",
                "label": "Área = &lt;span class=\"fr-math-v2 fr-draggable\" contenteditable=\"false\" data-original-math=\"\\(\\frac{\\text{(base + base × altura)}}{\\text{2}}\\)\" draggable=\"true\"&gt;\\(\\frac{\\text{(base + base × altura)}}{\\text{2}}\\)&lt;/span&gt;",
                "function": "",
                "feedback": "&lt;p&gt;Esta es la fórmula del área del trapecio.&lt;/p&gt;",
                "incorrect": true
            },
            {
                "name": "A6",
                "label": "Área = π × r&lt;sup&gt;2&lt;/sup&gt;",
                "function": "",
                "feedback": "&lt;p&gt;Esta es la fórmula del área del círculo.&lt;/p&gt;",
                "incorrect": true
            }
        ],
        "uniques": true
    },
    "algorithm": {
        "name": "trueFalse",
        "template": "Multiple choice – standard",
        "params": {
            "countCorrect": 1,
            "countIncorrect": 2,
            "showCheckIcon": false,
            "columns": 3
        }
    }
}</t>
  </si>
  <si>
    <t>{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t>
  </si>
  <si>
    <t>{
    "id": "M5-G-15b-I-1",
    "stimulus": "&lt;p&gt;Select the formula for the area of the triangle.&lt;/p&gt;",
    "hint": "&lt;p&gt;Do not mistake the formula for the area of a triangle with the formula for the area of a parallelogram.&lt;/p&gt;",
    "feedback": "&lt;p&gt;This is the answer: &lt;span class=\"fr-math-v2 fr-draggable\" contenteditable=\"false\" data-original-math=\"\\(\\frac{\\text{base × height}}{\\text{2}}\\)\" draggable=\"true\"&gt;\\(\\frac{\\text{base × height}}{\\text{2}}\\)&lt;/span&gt;.&lt;/p&gt;",
    "seed": {
        "parameters": [],
        "calculated": [
            {
                "name": "A1",
                "label": "Area = base × height",
                "function": "",
                "feedback": "&lt;p&gt;This is the formula for the area of the rectangle and the rhomboid.&lt;/p&gt;",
                "incorrect": true
            },
            {
                "name": "A2",
                "label": "Area = &lt;span class=\"fr-math-v2 fr-draggable\" contenteditable=\"false\" data-original-math=\"\\(\\frac{\\text{base × height}}{\\text{2}}\\)\" draggable=\"true\"&gt;\\(\\frac{\\text{base × height}}{\\text{2}}\\)&lt;/span&gt;",
                "function": ""
            },
            {
                "name": "A3",
                "label": "Area = &lt;span class=\"fr-math-v2 fr-draggable\" contenteditable=\"false\" data-original-math=\"\\(\\frac{\\text{(major diagonal × minor diagonal)}}{\\text{2}}\\)\" draggable=\"true\"&gt;\\(\\frac{\\text{(major diagonal × minor diagonal)}}{\\text{2}}\\)&lt;/span&gt;",
                "feedback": "&lt;p&gt;This is the formula for the area of the rhombus.&lt;/p&gt;",
                "function": "",
                "incorrect": true
            },
            {
                "name": "A4",
                "label": "Area = side × side",
                "function": "",
                "feedback": "&lt;p&gt;This is the formula for the area of the square.&lt;/p&gt;",
                "incorrect": true
            },
            {
                "name": "A5",
                "label": "Area = &lt;span class=\"fr-math-v2 fr-draggable\" contenteditable=\"false\" data-original-math=\"\\(\\frac{\\text{(base + base × height)}}{\\text{2}}\\)\" draggable=\"true\"&gt;\\(\\frac{\\text{(base + base × height)}}{\\text{2}}\\)&lt;/span&gt;",
                "function": "",
                "feedback": "&lt;p&gt;This is the formula for the area of the trapezoid.&lt;/p&gt;",
                "incorrect": true
            },
            {
                "name": "A6",
                "label": "Area = π × r&lt;sup&gt;2&lt;/sup&gt;",
                "function": "",
                "feedback": "&lt;p&gt;This is the formula for the area of the circle.&lt;/p&gt;",
                "incorrect": true
            }
        ],
        "uniques": true
    },
    "algorithm": {
        "name": "trueFalse",
        "template": "Multiple choice – standard",
        "params": {
            "countCorrect": 1,
            "countIncorrect": 2,
            "showCheckIcon": false,
            "columns": 3
        }
    }
}</t>
  </si>
  <si>
    <t>Calcula el área del siguiente triángulo. Redondea el resultado a las centésimas.
({{T1}} cm de base y {{Q1}} cm de altura)
El área del triángulo es de {{A1}} cm&lt;sup&gt;2&lt;/sup&gt; .</t>
  </si>
  <si>
    <t>Calcula el área del siguiente triángulo.
(6 cm de base y 3 cm de altura)
El área del triángulo es de ... cm&lt;sup&gt;2&lt;/sup&gt;</t>
  </si>
  <si>
    <t>Q1: Mín = 3; Máx = 6; Incremento = 0.1
Q2: Mín = 0; Máx = 2; Incremento = 0.1</t>
  </si>
  <si>
    <t>T1 = {{Q1}}*2-1+{{Q2}}
A1 = {{Q1}}*{{T1}}/2</t>
  </si>
  <si>
    <t>Área de un triángulo = base × altura/2.</t>
  </si>
  <si>
    <t>&lt;p&gt;El área de un triángulo se obtiene con la siguiente fórmula.&lt;/p&gt;&lt;p&gt;Área = base × altura / 2 = {{T1}} cm × {{Q1}} cm/2 = {{A1}} cm&lt;sup&gt;2&lt;/sup&gt;&lt;/p&gt;</t>
  </si>
  <si>
    <t>¿Cuáles son las medidas del triángulo?
Base del triángulo = {{A1}} cm
Altura del triángulo = {{A2}} cm
A1 = {{Q1}}*2-1+{{Q2}}
A2 = {{Q1}}]</t>
  </si>
  <si>
    <t>Según el enunciado, ¿qué hay que calcular?
El área del triángulo. *
El perímetro del triángulo.
La altura del triángulo.</t>
  </si>
  <si>
    <t>¿Con qué fórmula se calcula el área de un triángulo?
Área de un triángulo = base × altura/2  *
Área de un triángulo = lado × lado × 2
Área de un triángulo = base × altura</t>
  </si>
  <si>
    <t>Calcula el área del triángulo.
Área del triángulo = base × altura/2 = {{A2}} cm × {{A3}} cm / 2 = {{A1}} cm&lt;sup&gt;2&lt;/sup&gt;</t>
  </si>
  <si>
    <t>{
    "id": "M5-G-15b-E-1",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"equivSymbolic",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"1-A1",
                        "label": "&lt;p&gt;El área del triángulo.&lt;/p&gt;"
                    },
                    {
                        "name": "1-A2",
                        "label": "&lt;p&gt;El perímetro del triángulo.&lt;/p&gt;",
                        "incorrect": true
                    },
                    {
                        "name": "1-A3",
                        "label": "&lt;p&gt;La altura del triángulo.&lt;/p&gt;",
                        "incorrect": true
                    }
                ]
            },
            "algorithm": {
                "name": "trueFalse",
                "template": "Multiple choice – standard"
            }
        },
        {
            "id": "step-3",
            "stimulus": "&lt;p&gt;¿Con qué fórmula se calcula el área de un triángulo?&lt;/p&gt;",
            "seed": {
                "calculated": [
                    {
                        "name": "2-A1",
                        "label": "&lt;p style=\"text-align: center\"&gt;Área de un triángulo&lt;span class=\"fr-math-v2 fr-draggable\" contenteditable=\"false\" data-original-math=\"\\(\\text{}\\ =\\ \\frac{\\text{base}\\ \\times \\ \\text{altura}}{2}\\)\" draggable=\"true\" style=\"opacity: 1;\"&gt;\\(\\text{}\\ =\\ \\frac{\\text{base}\\ \\times \\ \\text{altura}}{2}\\)&lt;/span&gt;&lt;/p&gt;"
                    },
                    {
                        "name": "2-A2",
                        "label": "&lt;p style=\"text-align: center\"&gt;Área de un triángulo = lado × lado × 2&lt;/p&gt;",
                        "incorrect": true
                    },
                    {
                        "name": "2-A3",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t>
  </si>
  <si>
    <t>{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t>
  </si>
  <si>
    <t>{
    "id": "M5-G-15b-E-1",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"equivSymbolic",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"1-A1",
                        "label": "&lt;p&gt;The area of the triangle.&lt;/p&gt;"
                    },
                    {
                        "name": "1-A2",
                        "label": "&lt;p&gt;The perimeter of the triangle.&lt;/p&gt;",
                        "incorrect": true
                    },
                    {
                        "name": "1-A3",
                        "label": "&lt;p&gt;The height of the triangle.&lt;/p&gt;",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 × 2&lt;/p&gt;",
                        "incorrect": true
                    },
                    {
                        "name": "2-A3",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triangle&lt;span class=\"fr-math-v2 fr-draggable\" contenteditable=\"false\" data-original-math=\"\\(\\text{Area}\\ =\\ \\frac{\\text{base}\\ \\times \\ \\text{height}}{2}\\)\" draggable=\"true\" style=\"opacity: 1;\"&gt;\\(\\text{}\\ =\\ \\frac{\\text{base}\\ \\times \\ \\text{height}}{2}\\)&lt;/span&gt;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t>
  </si>
  <si>
    <r>
      <rPr>
        <rFont val="Calibri"/>
        <color theme="1"/>
        <sz val="12.0"/>
      </rPr>
      <t>Calcula el área del siguiente triángulo.</t>
    </r>
    <r>
      <rPr>
        <rFont val="Calibri"/>
        <b/>
        <color theme="1"/>
        <sz val="12.0"/>
      </rPr>
      <t xml:space="preserve"> </t>
    </r>
    <r>
      <rPr>
        <rFont val="Calibri"/>
        <color theme="1"/>
        <sz val="12.0"/>
      </rPr>
      <t>Redondea el resultado a las centésimas.
({{T1}} cm de base y {{Q1}} cm de altura)
El área del triángulo es de {{A1}} cm&lt;sup&gt;2&lt;/sup&gt; .</t>
    </r>
  </si>
  <si>
    <t>¿Cuáles son las medidas del triángulo?
Base del triángulo = {{A2}} cm
Altura del triángulo = {{A3}} cm
[A1 = {{Q1}}*2-1+{{Q2}}
A2 = {{Q1}}]</t>
  </si>
  <si>
    <t>{
    "id": "M5-G-15b-E-2",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"equivLiteral",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
        },
        {
            "id": "step-3",
            "stimulus": "&lt;p&gt;¿Con qué fórmula se calcula el área de un triángulo?&lt;/p&gt;",
            "seed": {
                "calculated": [
                    {
                        "name": "3-A1",
                        "label": "&lt;p style=\"text-align: center\"&gt;Área de un triángulo&lt;span class=\"fr-math-v2 fr-draggable\" contenteditable=\"false\" data-original-math=\"\\(\\text{}\\ =\\ \\frac{\\text{base}\\ \\times \\ \\text{altura}}{2}\\)\" draggable=\"true\" style=\"opacity: 1;\"&gt;\\(\\text{}\\ =\\ \\frac{\\text{base}\\ \\times \\ \\text{altura}}{2}\\)&lt;/span&gt;&lt;/p&gt;"
                    },
                    {
                        "name": "3-A2",
                        "label": "&lt;p style=\"text-align: center\"&gt;Área de un triángulo = base × lado × 2&lt;/p&gt;",
                        "incorrect": true
                    },
                    {
                        "name": "3-A3",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 = &lt;span class=\"fr-math-v2 fr-draggable\" contenteditable=\"false\" data-original-math=\"\\(\\text{Área}\\ \\frac{\\text{base}\\ \\times \\ \\text{altura}}{2}\\)\" draggable=\"true\" style=\"opacity: 1;\"&gt;\\(\\text{}\\ \\frac{\\text{base}\\ \\times \\ \\text{altura}}{2}\\)&lt;/span&gt;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t>
  </si>
  <si>
    <t>{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t>
  </si>
  <si>
    <t>{
    "id": "M5-G-15b-E-2",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"equivLiteral",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
        },
        {
            "id": "step-3",
            "stimulus": "&lt;p&gt;What formula can be used to calculate the area of a triangle?&lt;/p&gt;",
            "seed": {
                "calculated": [
                    {
                        "name": "3-A1",
                        "label": "&lt;p style=\"text-align: center\"&gt;Area of the triangle = &lt;span class=\"fr-math-v2 fr-draggable\" contenteditable=\"false\" data-original-math=\"\\(\\frac{\\text{base}\\ \\times \\ \\text{height}}{2}\\)\" draggable=\"true\" style=\"opacity: 1;\"&gt;\\(\\frac{\\text{base}\\ \\times \\ \\text{height}}{2}\\)&lt;/span&gt;&lt;/p&gt;"
                    },
                    {
                        "name": "3-A2",
                        "label": "&lt;p style=\"text-align: center\"&gt;Area of the triangle = base × side × 2&lt;/p&gt;",
                        "incorrect": true
                    },
                    {
                        "name": "3-A3",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t>
  </si>
  <si>
    <t>La vela del velero de Nacho tiene una base que mide {{Q1}} m y una altura de {{Q2}} m. Calcula el área de la vela.
El área de la vela es de {{A1}} m&lt;sup&gt;2&gt;/sup&gt;</t>
  </si>
  <si>
    <t>La vela, del velero de Nacho, tiene una base que mide 6 m y una altura de 2 m. Calcula el área de la vela.
El área de la vela es de  ... m&lt;sup&gt;2&gt;/sup&gt;</t>
  </si>
  <si>
    <t>Q1: Mín = 3; Máx = 6; Incremento = 0.1
Q2: Mín = 2; Máx = 3; Incremento = 0.1</t>
  </si>
  <si>
    <t>A1 = {{Q1}}*{{Q2}}/2</t>
  </si>
  <si>
    <t>¿Cuál es la forma geométrica de una vela de velero?
Triángulo*
Cuadrado
Rectángulo</t>
  </si>
  <si>
    <t>Según el enunciado, ¿qué hay que calcular?
El área de la vela *
El perímetro de la vela
La base y la altura de la vela</t>
  </si>
  <si>
    <t>¿Con qué fórmula se puede calcular el área de la vela?
Área del triángulo = base × altura/2*
Área del rectángulo = base × altura
Área del rombo = (diagonal mayor × diagonal menor)/2</t>
  </si>
  <si>
    <t>Calcula el área de la vela con la fórmula del apartado anterior.
Área = base × altura / 2 = {{A2}} m × {{A3}} m / 2 = {{A1}} m&lt;sup&gt;2&lt;/sup&gt;</t>
  </si>
  <si>
    <t>{"id":"M5-G-15b-A-1","seed":{"parameters":[{"name":"Q1","label":null,"min":3,"max":6,"step":0.1},{"name":"Q2","label":null,"min":2,"max":3,"step":0.1}],"uniques":true},"scaffolding":[{"id":"step-0","stimulus":"&lt;p&gt;La vela del velero de Nacho tiene una base que mide {{T1}} m y una altura de {{Q2}} m. Calcula el área de la vela.&lt;/p&gt;","template":"&lt;p&gt;El área de la vela es de {{response}} m&lt;sup&gt;2&lt;/sup&gt;.&lt;/span&gt;&lt;/p&gt;","seed":{"parameters":[],"calculated":[{"name":"A1","function":"Lemonlib.round({{T1}}*{{Q2}}/2, 3)"},{"name":"T1","function":"Lemonlib.round({{Q1}}, 1)","temp":true}]},"algorithm":{"name":"calculateOperation","params":{"method":"equivLiteral","keyboard":"INTERMEDIATE"}}},{"id":"step-1","stimulus":"&lt;p&gt;¿Cuál es la forma geométrica de una vela de velero?&lt;/p&gt;","seed":{"calculated":[{"name":"1-A1","label":"&lt;p&gt;Triángulo&lt;/p&gt;"},{"name":"1-A2","label":"&lt;p&gt;Cuadrado&lt;/p&gt;","incorrect":true},{"name":"1-A3","label":"&lt;p&gt;Rectángulo&lt;/p&gt;","incorrect":true}]},"algorithm":{"name":"trueFalse","template":"Multiple choice – standard"}},{"id":"step-2","stimulus":"&lt;p&gt;Según el enunciado, ¿qué hay que calcular?&lt;/p&gt;","seed":{"calculated":[{"name":"2-A1","label":"&lt;p&gt;El área de la vela.&lt;/p&gt;"},{"name":"2-A2","label":"&lt;p&gt;El perímetro de la vela.&lt;/p&gt;","incorrect":true},{"name":"2-A3","label":"&lt;p&gt;La base y la altura de la vela.&lt;/p&gt;","incorrect":true}]},"algorithm":{"name":"trueFalse","template":"Multiple choice – standard"}},{"id":"step-3","stimulus":"&lt;p&gt;¿Con qué fórmula se calcula el área de la vela?&lt;/p&gt;","seed":{"calculated":[{"name":"2-A1","label":"&lt;p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base × altura&lt;/p&gt;","incorrect":true},{"name":"2-A3","label":"&lt;p style=\"text-align: center\"&gt;Área del triángulo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standard","params":{"showCheckIcon":false,"columns":3}}},{"id":"step-4","stimulus":"&lt;p&gt;Calcula el área de la vela con la fórmula del apartado anterior.&lt;/p&gt;","template":"&lt;p style=\"text-align: center\"&gt;Área del triángulo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m&lt;sup&gt;2&lt;/sup&gt;.&lt;/p&gt;","seed":{"calculated":[{"name":"A1","function":"Lemonlib.round({{T1}}*{{Q2}}/2, 3)"},{"name":"T1","function":"Lemonlib.round({{Q1}}, 1)","temp":true}]},"algorithm":{"name":"calculateOperation","params":{"method":"equivLiteral","decimalPlaces":2,"keyboard":"INTERMEDIATE"}}}]}</t>
  </si>
  <si>
    <t>{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t>
  </si>
  <si>
    <t>{
    "id": "M5-G-15b-A-1",
    "seed": {
        "parameters": [
            {
                "name": "Q1",
                "label": null,
                "min": 3,
                "max": 6,
                "step": 0.1
            },
            {
                "name": "Q2",
                "label": null,
                "min": 2,
                "max": 3,
                "step": 0.1
            }
        ],
        "uniques": true
    },
    "scaffolding": [
        {
            "id": "step-0",
            "stimulus": "&lt;p&gt;One of the sails in John's sailboat is {{T1}} m wide and {{Q2}} m high. Calculate the area of the sail.&lt;/p&gt;",
            "template": "&lt;p&gt;The area of the sail is {{response}} m&lt;sup&gt;2&lt;/sup&gt;.&lt;/span&gt;&lt;/p&gt;",
            "seed": {
                "parameters": [],
                "calculated": [
                    {
                        "name": "A1",
                        "function": "Lemonlib.round({{T1}}*{{Q2}}/2, 3)"
                    },
                    {
                        "name": "T1",
                        "function": "Lemonlib.round({{Q1}}, 1)",
                        "temp": true
                    }
                ]
            },
            "algorithm": {
                "name": "calculateOperation",
                "params": {
                    "method": "equivLiteral",
                    "keyboard": "INTERMEDIATE"
                }
            }
        },
        {
            "id": "step-1",
            "stimulus": "&lt;p&gt;What is the shape of a sail?&lt;/p&gt;",
            "seed": {
                "calculated": [
                    {
                        "name": "1-A1",
                        "label": "&lt;p&gt;Triangle&lt;/p&gt;"
                    },
                    {
                        "name": "1-A2",
                        "label": "&lt;p&gt;Square&lt;/p&gt;",
                        "incorrect": true
                    },
                    {
                        "name": "1-A3",
                        "label": "&lt;p&gt;Rectangle&lt;/p&gt;",
                        "incorrect": true
                    }
                ]
            },
            "algorithm": {
                "name": "trueFalse",
                "template": "Multiple choice – standard"
            }
        },
        {
            "id": "step-2",
            "stimulus": "&lt;p&gt;According to the statement, what needs to be calculated?&lt;/p&gt;",
            "seed": {
                "calculated": [
                    {
                        "name": "2-A1",
                        "label": "&lt;p&gt;The area of the sail.&lt;/p&gt;"
                    },
                    {
                        "name": "2-A2",
                        "label": "&lt;p&gt;The perimeter of the sail.&lt;/p&gt;",
                        "incorrect": true
                    },
                    {
                        "name": "2-A3",
                        "label": "&lt;p&gt;The width and height of the sail.&lt;/p&gt;",
                        "incorrect": true
                    }
                ]
            },
            "algorithm": {
                "name": "trueFalse",
                "template": "Multiple choice – standard"
            }
        },
        {
            "id": "step-3",
            "stimulus": "&lt;p&gt;What formula can be used to calculate the area of the sail?&lt;/p&gt;",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base × height&lt;/p&gt;",
                        "incorrect": true
                    },
                    {
                        "name": "2-A3",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
            "algorithm": {
                "name": "trueFalse",
                "template": "Multiple choice – standard","params":{"showCheckIcon":false,"columns":3}
            }
        },
        {
            "id": "step-4",
            "stimulus": "&lt;p&gt;Calculate the area of the sail using the previous formula.&lt;/p&gt;",
            "template": "&lt;p style=\"text-align: center\"&gt;Area of the triangle =&lt;span class=\"fr-math-v2 fr-draggable\" contenteditable=\"false\" data-original-math=\"\\(\\frac{\\text{base}\\ \\times \\ \\text{height}}{2}\\)\" draggable=\"true\" style=\"opacity: 1;\"&gt;\\(\\ \\frac{\\text{base}\\ \\times \\ \\text{height}}{2}\\)&lt;/span&gt;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"keyboard": "INTERMEDIATE"
                }
            }
        }
    ]
}</t>
  </si>
  <si>
    <t>Una guirnalda está formada por varios triángulos de igual tamaño como los de la figura. Calcula el área que ocupa cada uno.
({{Q1}} cm de base y {{T1}} cm de altura.)
El área de cada triángulo es de {{A1}} cm&lt;sup&gt;2&lt;/sup&gt;.</t>
  </si>
  <si>
    <t>Una guirnalda está formada por varios triángulos de igual tamaño como los de la figura. Calcula el área que ocupa cada uno.
(6 cm de base y 12 cm de altura.)
El área de cada triángulo es de ... cm&lt;sup&gt;2&lt;/sup&gt;.</t>
  </si>
  <si>
    <t>Q1: Mín = 1; Máx = 15; Incremento = 0.1
Q2: Mín = 0; Máx = 1; Incremento = 0.1</t>
  </si>
  <si>
    <t>T1 = {{Q1}}*2-0.5+{{Q2}}
A1 = {{Q1}}*{{T1}}/2</t>
  </si>
  <si>
    <t>¿Cuáles son las medidas de los triángulos de la guirnalda?
Base = {{A2}} cm
Altura = {{A3}} cm</t>
  </si>
  <si>
    <t>Según el enunciado, ¿qué hay que calcular?
El área de cada triángulo *
El perímetro de cada triángulo
El número de triángulos</t>
  </si>
  <si>
    <t>¿Con qué fórmula se calcula el área de un triángulo?
Área = base × altura/2  *
Área = lado × lado
Área = base × altura</t>
  </si>
  <si>
    <t>Calcula el área de cada triángulo.
Área = base × altura/2 = {{A2}} cm × {{A3}} cm = {{A1}} cm&lt;sup&gt;2&lt;/sup&gt;</t>
  </si>
  <si>
    <t>{
    "id": "M5-G-15b-A-2",
    "seed": {
        "parameters": [
            {
                "name": "Q1",
                "label": null,
                "min": 1,
                "max": 15,
                "step": 0.1
            },
            {
                "name": "Q2",
                "label": null,
                "min": 0,
                "max": 1,
                "step": 0.1
            }
        ],
        "uniques": true
    },
    "scaffolding": [
        {
            "id": "step-0",
            "stimulus": "&lt;p&gt;Una guirnalda está formada por varios triángulos de igual tamaño como los de la figura. Calcula el área que ocupa cada uno y redondea el resultado a las centésimas.&lt;/p&gt;&lt;div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"&lt;p&gt;El área de cada triángulo es de {{response}} cm&lt;sup&gt;2&lt;/sup&gt;.&lt;/p&gt;",
            "seed": {
                "parameters": [],
                "calculated": [
                    {
                        "name": "A1",
                        "function": "Lemonlib.round({{Q1}}*{{T1}}/2, 2)"
                    },
                    {
                        "name": "T1",
                        "function": "Lemonlib.round({{Q1}}*2-0.5+{{Q2}}, 2)",
                        "temp": true
                    }
                ]
            },
            "algorithm": {
                "name": "calculateOperation",
                "params": {
                    "method": "equivLiteral",
                    "keyboard": "INTERMEDIATE"
                }
            }
        },
        {
            "id": "step-1",
            "stimulus": "&lt;p&gt;¿Cuáles son las medidas de los triángulos de la guirnalda?&lt;/p&gt;",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"&lt;p&gt;Según el enunciado, ¿qué hay que calcular?&lt;/p&gt;",
            "seed": {
                "calculated": [
                    {
                        "name": "2-A1",
                        "label": "&lt;p&gt;El área de cada triángulo.&lt;/p&gt;"
                    },
                    {
                        "name": "2-A2",
                        "label": "&lt;p&gt;El perímetro de cada triángulo.&lt;/p&gt;",
                        "incorrect": true
                    },
                    {
                        "name": "2-A3",
                        "label": "&lt;p&gt;El número de triángulos.&lt;/p&gt;",
                        "incorrect": true
                    }
                ]
            },
            "algorithm": {
                "name": "trueFalse",
                "template": "Multiple choice – standard"
            }
        },
        {
            "id": "step-3",
            "stimulus": "&lt;p&gt;¿Con qué fórmula se calcula el área de un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"&lt;p&gt;Calcula el área de cada triángulo.&lt;/p&gt;",
            "template": "&lt;p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t>
  </si>
  <si>
    <t>{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t>
  </si>
  <si>
    <t>{
    "id": "M5-G-15b-A-2",
    "seed": {
        "parameters": [
            {
                "name": "Q1",
                "label": null,
                "min": 1,
                "max": 15,
                "step": 0.1
            },
            {
                "name": "Q2",
                "label": null,
                "min": 0,
                "max": 1,
                "step": 0.1
            }
        ],
        "uniques": true
    },
    "scaffolding": [
        {
            "id": "step-0",
            "stimulus": "&lt;p&gt;A garland is made up of several triangles, each one with the same dimensions as this figure. Calculate the area of each triangle and round the result to the hundredths.&lt;/p&gt;&lt;div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"&lt;p&gt;The area of each triangle is {{response}} cm&lt;sup&gt;2&lt;/sup&gt;.&lt;/p&gt;",
            "seed": {
                "parameters": [],
                "calculated": [
                    {
                        "name": "A1",
                        "function": "Lemonlib.round({{Q1}}*{{T1}}/2, 2)"
                    },
                    {
                        "name": "T1",
                        "function": "Lemonlib.round({{Q1}}*2-0.5+{{Q2}}, 2)",
                        "temp": true
                    }
                ]
            },
            "algorithm": {
                "name": "calculateOperation",
                "params": {
                    "method": "equivLiteral",
                    "keyboard": "INTERMEDIATE"
                }
            }
        },
        {
            "id": "step-1",
            "stimulus": "&lt;p&gt;What are the dimensions of the triangles in the garland?&lt;/p&gt;",
            "template": "&lt;p&gt;Base = {{response}} cm&lt;/p&gt;&lt;p&gt;Height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"&lt;p&gt;According to the statement, what needs to be calculated?&lt;/p&gt;",
            "seed": {
                "calculated": [
                    {
                        "name": "2-A1",
                        "label": "&lt;p&gt;The area of each triangle.&lt;/p&gt;"
                    },
                    {
                        "name": "2-A2",
                        "label": "&lt;p&gt;The perimeter of each triangle.&lt;/p&gt;",
                        "incorrect": true
                    },
                    {
                        "name": "2-A3",
                        "label": "&lt;p&gt;The number of triangles.&lt;/p&gt;",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"&lt;p&gt;Calculate the area of each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t>
  </si>
  <si>
    <t>Claudia quiere armar un rompecabezas con piezas triangulares como las de la imagen. ¿Cuál es la superficie de cada pieza?
({{Q1}} cm de base y {{T1}} cm de altura)
La superficie de cada pieza mide {{A1}} cm&lt;sup&gt;2/sup&gt;.</t>
  </si>
  <si>
    <t>Delfina quiere armar un rompecabezas con piezas triangulares, cada una de ellas de 10 cm de base y 13 cm de altura. ¿Cuál es la superficie de cada pieza?
La superficie de cada pieza mide ... cm&lt;sup&gt;2/sup&gt;.</t>
  </si>
  <si>
    <t xml:space="preserve">Sí </t>
  </si>
  <si>
    <t>Q1: Mín = 2; Máx = 4; Incremento = 0.1</t>
  </si>
  <si>
    <t>T1 = Lemonlib.round({{Q1}}*0.87)
A1 = {{Q1}}*{{T1}}/2</t>
  </si>
  <si>
    <t>¿Qué medidas tienen cada una de las piezas triangulares del rompecabezas?
Base = {{A2}} cm
Altura = {{A3}} cm</t>
  </si>
  <si>
    <t>Según el enunciado, ¿qué hay que calcular?
El área de cada pieza*
El área que ocupa el rompecabezas
El perímetro de cada pieza</t>
  </si>
  <si>
    <t>¿Con qué fórmula se calcula el área de cada pieza triangular triángulo?
Área = base × altura/2  *
Área = lado × lado
Área = base × altura</t>
  </si>
  <si>
    <t>Utiliza la fórmula del área de un triángulo para calcular el área de una pieza.
Área = base × altura /2 = {{A2}} cm × {{A3}} cm = {{A1}} cm&lt;sup&gt;2&lt;/sup&gt;</t>
  </si>
  <si>
    <t>{
    "id": "M5-G-15b-A-3",
    "seed": {
        "parameters": [
            {
                "name": "Q1",
                "label": null,
                "min": 2,
                "max": 4,
                "step": 0.1
            }
        ],
        "uniques": true
    },
    "scaffolding": [
        {
            "id": "step-0",
            "stimulus": "&lt;p&gt;Claudia quiere armar un rompecabezas con piezas triangulares como las de la imagen. ¿Cuál es la superficie de cada pieza? Redondea el resultado a las centésimas.&lt;/p&gt;&lt;div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"&lt;p&gt;La superficie de cada pieza mide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"&lt;p&gt;¿Qué medidas tienen cada una de las piezas triangulares del rompecabezas?&lt;/p&gt;",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"&lt;p&gt;Según el enunciado, ¿qué hay que calcular?&lt;/p&gt;",
            "seed": {
                "calculated": [
                    {
                        "name": "2-A1",
                        "label": "&lt;p&gt;El área de cada pieza.&lt;/p&gt;"
                    },
                    {
                        "name": "2-A2",
                        "label": "&lt;p&gt;El área que ocupa el rompecabezas.&lt;/p&gt;",
                        "incorrect": true
                    },
                    {
                        "name": "2-A3",
                        "label": "&lt;p&gt;El perímetro de cada pieza.&lt;/p&gt;",
                        "incorrect": true
                    }
                ]
            },
            "algorithm": {
                "name": "trueFalse",
                "template": "Multiple choice – standard"
            }
        },
        {
            "id": "step-3",
            "stimulus": "&lt;p&gt;¿Con qué fórmula se calcula el área de cada pieza triangular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"&lt;p&gt;Utiliza la fórmula del área de un triángulo para calcular el área de una pieza.&lt;/p&gt;",
            "template": "&lt;p style=\"text-align: center\"&gt;Área del triángulo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t>
  </si>
  <si>
    <t>{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t>
  </si>
  <si>
    <t>{
    "id": "M5-G-15b-A-3",
    "seed": {
        "parameters": [
            {
                "name": "Q1",
                "label": null,
                "min": 2,
                "max": 4,
                "step": 0.1
            }
        ],
        "uniques": true
    },
    "scaffolding": [
        {
            "id": "step-0",
            "stimulus": "&lt;p&gt;Lauren wants to put together a puzzle with triangular pieces like the one in the picture. What is the surface area of each piece? Round the result to the hundredths.&lt;/p&gt;&lt;div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"&lt;p&gt;Each piece is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"&lt;p&gt;What are the dimensions of each triangular piece of the puzzle?&lt;/p&gt;",
            "template": "&lt;p&gt;Base = {{response}} cm&lt;/p&gt;&lt;p&gt;Height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"&lt;p&gt;According to the statement, what needs to be calculated?&lt;/p&gt;",
            "seed": {
                "calculated": [
                    {
                        "name": "2-A1",
                        "label": "&lt;p&gt;The area of each piece.&lt;/p&gt;"
                    },
                    {
                        "name": "2-A2",
                        "label": "&lt;p&gt;The area of the puzzle.&lt;/p&gt;",
                        "incorrect": true
                    },
                    {
                        "name": "2-A3",
                        "label": "&lt;p&gt;The perimeter of each piece.&lt;/p&gt;",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"&lt;p&gt;Use the formula for the area of a triangle to calculate the area of each piece.&lt;/p&gt;",
            "template": "&lt;p style=\"text-align: center\"&gt;Area of the triangle = &lt;span class=\"fr-math-v2 fr-draggable\" contenteditable=\"false\" data-original-math=\"\\(\\text{Área}\\ =\\ \\frac{\\text{base}\\ \\times \\ \\text{height}}{2}\\)\" draggable=\"true\" style=\"opacity: 1;\"&gt;\\(\\frac{\\text{base}\\ \\times \\ \\text{height}}{2}\\)&lt;/span&gt;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t>
  </si>
  <si>
    <t>Para un evento se van a preparar &lt;i&gt;snacks&lt;/i&gt; de queso con moldes triangulares iguales a los de la imagen. Calcula el área de cada &lt;i&gt;snack.&lt;/i&gt;
({{Q1}} cm de base y {{T1}} cm de altura)
El área de cada &lt;i&gt;snack&lt;/i&gt; es de {{A1}} cm&lt;sup&gt;2/sup&gt;.</t>
  </si>
  <si>
    <t xml:space="preserve">Para un evento,se necesitan preparar snacks de queso, y se utilizan moldes triangulares. Esos moldes miden 2 cm de base y 4 cm de altura. Calcula el área de un snack. 
El área de cada snack es de 4 cm&lt;sup&gt;2/sup&gt;.    </t>
  </si>
  <si>
    <t>Q1: Mín = 3; Máx = 6; Incremento = 0.1
Q2: Mín = 0; Máx = 1; Incremento = 0.1</t>
  </si>
  <si>
    <t>T1 = {{Q1}}*2-0.5+{{Q1}}
A1 = {{Q1}}*{{T1}}/2</t>
  </si>
  <si>
    <t>¿Qué medidas tienen los moldes triangulares?
Sus bases miden {{A2}} cm y sus alturas {{A3}} cm.</t>
  </si>
  <si>
    <t>Según el enunciado, ¿qué hay que calcular?
El área de cada &lt;i&gt;snack&lt;/i&gt;*
El perímetro de cada &lt;i&gt;snack&lt;/i&gt;
El volumen de cada &lt;i&gt;snack&lt;/i&gt;</t>
  </si>
  <si>
    <t>¿Con cuál de estas fórmulas se puede calcular el área de un &lt;i&gt;snack&lt;/i&gt; triángular?
Área = base × altura/2  *
Área = diagonal mayor × diagonal menor/2
Área = base × altura</t>
  </si>
  <si>
    <t>Completa la fórmula para obtener el área de cada &lt;i&gt;snack&lt;/i&gt;.
Área = base × altura / 2 = {{A2}} cm × {{A3}} cm/2 = {{A1}} cm&lt;sup&gt;2&lt;/sup&gt;</t>
  </si>
  <si>
    <t>{"id":"M5-G-15b-A-4","seed":{"parameters":[{"name":"Q1","label":null,"min":3,"max":6,"step":0.1},{"name":"Q2","label":null,"min":0,"max":1,"step":0.1}],"uniques":true},"scaffolding":[{"id":"step-0","stimulus":"&lt;p&gt;Para un evento se van a preparar &lt;i&gt;snacks&lt;/i&gt; de queso con moldes triangulares iguales a los de la imagen. Calcula el área de cada &lt;i&gt;snack&lt;/i&gt; y redondea el resultado a las centésimas.&lt;/p&gt;&lt;div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cm&lt;/span&gt;&lt;/div&gt;&lt;/div&gt;&lt;/div&gt;&lt;/div&gt;","template":"&lt;p&gt;El área de cada &lt;i&gt;snack&lt;/i&gt; es de {{response}} cm&lt;sup&gt;2&lt;/sup&gt;.&lt;/p&gt;","seed":{"parameters":[],"calculated":[{"name":"A1","function":"Lemonlib.round({{T2}}*{{T1}}/2, 2)"},{"name":"T2","function":"Lemonlib.round({{Q1}}, 1)","temp":true},{"name":"T1","function":"Lemonlib.round({{T2}}*2-0.5+{{T2}}, 2)","temp":true}]},"algorithm":{"name":"calculateOperation","params":{"method":"equivLiteral","keyboard":"INTERMEDIATE"}}},{"id":"step-1","stimulus":"&lt;p&gt;¿Qué medidas tienen los moldes triangulares?&lt;/p&gt;","template":"&lt;p&gt;Sus bases miden {{response}} cm y sus alturas {{response}} cm.&lt;/p&gt;","seed":{"calculated":[{"name":"1-A1","label":"","function":"Lemonlib.round({{Q1}}, 1)"},{"name":"1-A2","label":"","function":"Lemonlib.round({{T2}}*2-0.5+{{T2}}, 2)"},{"name":"T2","function":"Lemonlib.round({{Q1}}, 1)","temp":true},{"name":"T1","function":"Lemonlib.round({{T2}}*2-0.5+{{T2}}, 2)","temp":true}]},"algorithm":{"name":"calculateOperation","params":{"method":"equivLiteral","keyboard":"INTERMEDIATE"}}},{"id":"step-2","stimulus":"&lt;p&gt;Según el enunciado, ¿qué hay que calcular?&lt;/p&gt;","seed":{"calculated":[{"name":"2-A1","label":"&lt;p&gt;El área de cada &lt;i&gt;snack&lt;/i&gt;&lt;/p&gt;"},{"name":"2-A2","label":"&lt;p&gt;El perímetro de cada &lt;i&gt;snack&lt;/i&gt;&lt;/p&gt;","incorrect":true},{"name":"2-A3","label":"&lt;p&gt;El volumen de cada &lt;i&gt;snack&lt;/i&gt;&lt;/p&gt;","incorrect":true}]},"algorithm":{"name":"trueFalse","template":"Multiple choice – standard"}},{"id":"step-3","stimulus":"&lt;p&gt;¿Con cuál de estas fórmulas se puede calcular el área de un &lt;i&gt;snack&lt;/i&gt; triángular?&lt;/p&gt;","seed":{"calculated":[{"name":"2-A1","label":"&lt;p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standard","params":{"showCheckIcon":false,"columns":3}}},{"id":"step-4","stimulus":"&lt;p&gt;Completa la fórmula para obtener el área de cada &lt;i&gt;snack&lt;/i&gt;.&lt;/p&gt;","template":"&lt;p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cm&lt;sup&gt;2&lt;/sup&gt;.&lt;/p&gt;","seed":{"calculated":[{"name":"A1","function":"Lemonlib.round({{T2}}*{{T1}}/2, 2)"},{"name":"T2","function":"Lemonlib.round({{Q1}}, 1)","temp":true},{"name":"T1","function":"Lemonlib.round({{T2}}*2-0.5+{{T2}}, 2)","temp":true}]},"algorithm":{"name":"calculateOperation","params":{"method":"equivLiteral","decimalPlaces":2,"keyboard":"INTERMEDIATE"}}}]}</t>
  </si>
  <si>
    <t>{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t>
  </si>
  <si>
    <t>{
    "id": "M5-G-15b-A-4",
    "seed": {
        "parameters": [
            {
                "name": "Q1",
                "label": null,
                "min": 3,
                "max": 6,
                "step": 0.1
            },
            {
                "name": "Q2",
                "label": null,
                "min": 0,
                "max": 1,
                "step": 0.1
            }
        ],
        "uniques": true
    },
    "scaffolding": [
        {
            "id": "step-0",
            "stimulus": "&lt;p&gt;For an event, cheese snacks will be made using a triangular mold with the same dimensions as this figure. Calculate the area of each snack and round the result to the nearest hundredth.&lt;/p&gt;&lt;div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"&lt;p&gt;Each snack will be {{response}} cm&lt;sup&gt;2&lt;/sup&gt;.&lt;/p&gt;",
            "seed": {
                "parameters": [],
                "calculated": [
                    {
                        "name": "A1",
                        "function": "Lemonlib.round({{T2}}*{{T1}}/2, 2)"
                    },
                    {
                        "name": "T2",
                        "function": "Lemonlib.round({{Q1}}, 1)",
                        "temp": true
                    },
                    {
                        "name": "T1",
                        "function": "Lemonlib.round({{T2}}*2-0.5+{{T2}}, 2)",
                        "temp": true
                    }
                ]
            },
            "algorithm": {
                "name": "calculateOperation",
                "params": {
                    "method": "equivLiteral",
                    "keyboard": "INTERMEDIATE"
                }
            }
        },
        {
            "id": "step-1",
            "stimulus": "&lt;p&gt;What are the dimensions of the triangular mold?&lt;/p&gt;",
            "template": "&lt;p&gt;The base is {{response}} cm and the height is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"keyboard": "INTERMEDIATE"
                }
            }
        },
        {
            "id": "step-2",
            "stimulus": "&lt;p&gt;According to the statement, what needs to be calculated?&lt;/p&gt;",
            "seed": {
                "calculated": [
                    {
                        "name": "2-A1",
                        "label": "&lt;p&gt;The area of each snack.&lt;/p&gt;"
                    },
                    {
                        "name": "2-A2",
                        "label": "&lt;p&gt;The perimeter of each snack.&lt;/p&gt;",
                        "incorrect": true
                    },
                    {
                        "name": "2-A3",
                        "label": "&lt;p&gt;The volume of each snack.&lt;/p&gt;",
                        "incorrect": true
                    }
                ]
            },
            "algorithm": {
                "name": "trueFalse",
                "template": "Multiple choice – standard"
            }
        },
        {
            "id": "step-3",
            "stimulus": "&lt;p&gt;What formula can be used to calculate the area of a triangular snack?&lt;/p&gt;",
            "seed": {
                "calculated": [
                    {
                        "name": "2-A1",
                        "label": "&lt;p style=\"text-align: center\"&gt;Area of the triangle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"&lt;p&gt;Complete the formula to find the area of each snack.&lt;/p&gt;",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data-original-math=\"\\(\\text{Area}\\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"keyboard": "INTERMEDIATE"
                }
            }
        }
    ]
}</t>
  </si>
  <si>
    <t>En una ciudad se va a construir un campo de golf en un espacio con forma de triángulo. La base de este triángulo mide {{Q1}} m y su altura {{Q2}} m. ¿Cuál es el área que se dispone para instalar el campo de golf?
Se dispone de {{A1}} m&lt;sup&gt;2&lt;/sup&gt; para construir el campo de golf.</t>
  </si>
  <si>
    <t>En una ciudad se piensa construir un campo de golf en un espacio triangular que cuenta con una base de 20 m y una altura de 30 m. ¿De qué área disponen para instalar el campo de golf?
Disponen de ... m&lt;sup&gt;2&lt;/sup&gt;.</t>
  </si>
  <si>
    <t>Q1: Mín = 10; Máx = 50; Incremento = 0.1
Q2: Mín = 15; Máx = 65; Incremento = 0.1</t>
  </si>
  <si>
    <t>¿Cómo es el espacio en el que se va a construir el campo de golf?
Tiene forma de triángulo.*
Tiene forma de cuadrado.
Tiene forma de rectángulo.</t>
  </si>
  <si>
    <t>Según el enunciado, ¿qué hay que calcular?
El área del campo de golf.*
El perímetro del campo de golf.
El área de la ciudad.</t>
  </si>
  <si>
    <t>¿Cuál es la fórmula para calcular el área de un espacio triangular?
Área = base × altura/2 *
Área = base × altura
Área = diagonal mayor × diagonal menor/2</t>
  </si>
  <si>
    <t>Con la fórmula anterior, calcula el área del espacio disponible para el campo de golf.
Área = base × altura / 2 = {{A2}} m × {{A3}} m / 2 = {{A1}} m&lt;sup&gt;2&lt;/sup&gt;</t>
  </si>
  <si>
    <t>{"id":"M5-G-15b-A-5","seed":{"parameters":[{"name":"Q1","label":null,"min":10,"max":50,"step":0.1},{"name":"Q2","label":null,"min":15,"max":65,"step":0.1}],"uniques":true},"scaffolding":[{"id":"step-0","stimulus":"&lt;p&gt;En una ciudad se va a construir un campo de golf en un espacio con forma de triángulo. La base de este triángulo mide {{T1}} m y su altura {{T2}} m. ¿De qué área se dispone para instalar el campo de golf? Redondea el resultado a las centésimas si es necesario.&lt;/p&gt;","template":"&lt;p&gt;Se dispone de {{response}} m&lt;sup&gt;2&lt;/sup&gt; para construir el campo de golf.&lt;/p&gt;","seed":{"parameters":[],"calculated":[{"name":"A1","function":"Lemonlib.round({{T1}}*{{T2}}/2, 2)"},{"name":"T1","function":"Lemonlib.round({{Q1}}, 1)","temp":true},{"name":"T2","function":"Lemonlib.round({{Q2}}, 1)","temp":true}]},"algorithm":{"name":"calculateOperation","params":{"method":"equivLiteral","keyboard":"INTERMEDIATE"}}},{"id":"step-1","stimulus":"&lt;p&gt;¿Cómo es el espacio en el que se va a construir el campo de golf?&lt;/p&gt;","seed":{"calculated":[{"name":"1-A1","label":"Tiene forma de triángulo."},{"name":"1-A2","label":"Tiene forma de cuadrado.","incorrect":true},{"name":"1-A3","label":"Tiene forma de rectángulo.","incorrect":true}]},"algorithm":{"name":"trueFalse","template":"Multiple choice – standard"}},{"id":"step-2","stimulus":"&lt;p&gt;Según el enunciado, ¿qué hay que calcular?&lt;/p&gt;","seed":{"calculated":[{"name":"2-A1","label":"&lt;p&gt;El área del campo de golf.&lt;/p&gt;"},{"name":"2-A2","label":"&lt;p&gt;El perímetro del campo de golf.&lt;/p&gt;","incorrect":true},{"name":"2-A3","label":"&lt;p&gt;El área de la ciudad.&lt;/p&gt;","incorrect":true}]},"algorithm":{"name":"trueFalse","template":"Multiple choice – standard"}},{"id":"step-3","stimulus":"&lt;p&gt;¿Cuál es la fórmula para calcular el área de un espacio triangular?&lt;/p&gt;","seed":{"calculated":[{"name":"2-A1","label":"&lt;p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standard","params":{"showCheckIcon":false,"columns":3}}},{"id":"step-4","stimulus":"&lt;p&gt;Con la fórmula anterior, calcula el área del espacio disponible para el campo de golf.&lt;/p&gt;","template":"&lt;p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m&lt;sup&gt;2&lt;/sup&gt;.&lt;/p&gt;","seed":{"calculated":[{"name":"A1","function":"Lemonlib.round({{T1}}*{{T2}}/2, 2)"},{"name":"T1","function":"Lemonlib.round({{Q1}}, 1)","temp":true},{"name":"T2","function":"Lemonlib.round({{Q2}}, 1)","temp":true}]},"algorithm":{"name":"calculateOperation","params":{"method":"equivLiteral","decimalPlaces":2,"keyboard":"INTERMEDIATE"}}}]}</t>
  </si>
  <si>
    <t>{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t>
  </si>
  <si>
    <t>{
    "id": "M5-G-15b-A-5",
    "seed": {
        "parameters": [
            {
                "name": "Q1",
                "label": null,
                "min": 10,
                "max": 50,
                "step": 0.1
            },
            {
                "name": "Q2",
                "label": null,
                "min": 15,
                "max": 65,
                "step": 0.1
            }
        ],
        "uniques": true
    },
    "scaffolding": [
        {
            "id": "step-0",
            "stimulus": "&lt;p&gt;A golf course is to be built on a triangular plot of land. The base of the lot is {{T1}} m and the height is {{T2}} m. What area is available to build the golf course? If necessary, round your answer to the nearest hundredth.&lt;/p&gt;",
            "template": "&lt;p&gt;There are {{response}} m&lt;sup&gt;2&lt;/sup&gt; available to build the golf course.&lt;/p&gt;",
            "seed": {
                "parameters": [],
                "calculated": [
                    {
                        "name": "A1",
                        "function": "Lemonlib.round({{T1}}*{{T2}}/2, 2)"
                    },
                    {
                        "name": "T1",
                        "function": "Lemonlib.round({{Q1}}, 1)",
                        "temp": true
                    },
                    {
                        "name": "T2",
                        "function": "Lemonlib.round({{Q2}}, 1)",
                        "temp": true
                    }
                ]
            },
            "algorithm": {
                "name": "calculateOperation",
                "params": {
                    "method": "equivLiteral",
                    "keyboard": "INTERMEDIATE"
                }
            }
        },
        {
            "id": "step-1",
            "stimulus": "&lt;p&gt;What shape does the avalaible plot of land have?&lt;/p&gt;",
            "seed": {
                "calculated": [
                    {
                        "name": "1-A1",
                        "label": "It has the shape of a triangle."
                    },
                    {
                        "name": "1-A2",
                        "label": "It has the shape of a square.",
                        "incorrect": true
                    },
                    {
                        "name": "1-A3",
                        "label": "It has the shape of a rectangle.",
                        "incorrect": true
                    }
                ]
            },
            "algorithm": {
                "name": "trueFalse",
                "template": "Multiple choice – standard"
            }
        },
        {
            "id": "step-2",
            "stimulus": "&lt;p&gt;According to the statement, what needs to be calculated?&lt;/p&gt;",
            "seed": {
                "calculated": [
                    {
                        "name": "2-A1",
                        "label": "&lt;p&gt;The area of the golf course.&lt;/p&gt;"
                    },
                    {
                        "name": "2-A2",
                        "label": "&lt;p&gt;The perimeter of the golf course.&lt;/p&gt;",
                        "incorrect": true
                    },
                    {
                        "name": "2-A3",
                        "label": "&lt;p&gt;The volume of the golf course.&lt;/p&gt;",
                        "incorrect": true
                    }
                ]
            },
            "algorithm": {
                "name": "trueFalse",
                "template": "Multiple choice – standard"
            }
        },
        {
            "id": "step-3",
            "stimulus": "&lt;p&gt;What formula can be used to calculate the area of a triangular space?&lt;/p&gt;",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"&lt;p&gt;Use the formula above to calculate the area available for the golf course.&lt;/p&gt;",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"keyboard": "INTERMEDIATE"
                }
            }
        }
    ]
}</t>
  </si>
  <si>
    <t>M5-G-15c</t>
  </si>
  <si>
    <t>Calcula el área de los trapecios</t>
  </si>
  <si>
    <t>Indica cuál de estas fórmulas corresponde con el área de un trapecio.
Área = (base mayor + base menor) × altura/2*
Área = base mayor + base menor
Área = (base mayor + base menor)/2
Área = (base mayor + base menor) × altura
Área = base × altura
Área = (diagonal mayor × diagonal menor)/2
Se muestran 2 opciones incorrectas y una correcta.</t>
  </si>
  <si>
    <r>
      <rPr>
        <rFont val="Calibri"/>
        <color theme="1"/>
        <sz val="12.0"/>
      </rPr>
      <t xml:space="preserve">Indica cuál de las fórmulas permite el cálculo del área en un trapecio.                                                                                                                                                                                  BASE MAYOR + base menor                                                                                                                                                                                  (BASE MAYOR + base menor)/2                                                                                                                                                                               </t>
    </r>
    <r>
      <rPr>
        <rFont val="Calibri"/>
        <color rgb="FFFF0000"/>
        <sz val="12.0"/>
      </rPr>
      <t>(BASE MAYOR + base menor) x altura/2. *</t>
    </r>
    <r>
      <rPr>
        <rFont val="Calibri"/>
        <color theme="1"/>
        <sz val="12.0"/>
      </rPr>
      <t xml:space="preserve">                              </t>
    </r>
  </si>
  <si>
    <t xml:space="preserve">Single choice </t>
  </si>
  <si>
    <t>Área del trapecio = (base mayor + base menor) × altura /2</t>
  </si>
  <si>
    <t>&lt;p&gt;La respuesta correcta es:&lt;/p&gt;&lt;p&gt;Área del trapecio = base × altura/2&lt;/p&gt;
- Si falla A2
&lt;p&gt;El resultado de esta operación es una longitud, no un área.&lt;/p&gt;
- Si falla A3
&lt;p&gt;Se parece a la fórmula del área del traecio, pero le falta multiplicar por la altura.&lt;/p&gt;
- Si falla A4
&lt;p&gt;Se parece a la fórmula del área del traecio, pero le falta dividir entre 2.&lt;/p&gt;
- Si falla A5
&lt;p&gt;Esta es la fórmula del área del rectángulo y del romboide.&lt;/p&gt;
- Si falla A6
&lt;p&gt;Esta es la fórmula del área del rombo.&lt;/p&gt;</t>
  </si>
  <si>
    <t>{"id":"M5-G-15c-I-1","stimulus":"&lt;p&gt;Indica cuál de estas fórmulas corresponde con el área de un trapecio.&lt;/p&gt;","hint":"&lt;p style=\"text-align: center\"&gt;Área del trapecio = &lt;span class=\"fr-math-v2 fr-draggable\" contenteditable=\"false\" data-original-math=\"\\(\\frac{\\text{(base mayor + base menor) × altura}}{2}\\)\" draggable=\"true\" style=\"opacity: 1;\"&gt;\\(\\frac{\\text{(base mayor + base menor) × altura}}{2}\\)&lt;/span&gt;.&lt;/p&gt;","feedback":"&lt;p&gt;La respuesta correcta es:&lt;/p&gt;&lt;p style=\"text-align: center\"&gt;Área del trapecio = &lt;span class=\"fr-math-v2 fr-draggable\" contenteditable=\"false\" data-original-math=\"\\(\\frac{\\text{(base mayor + base menor) × altura}}{2}\\)\" draggable=\"true\" style=\"opacity: 1;\"&gt;\\(\\frac{\\text{(base mayor + base menor) × altura}}{2}\\)&lt;/span&gt;.&lt;/p&gt;","seed":{"parameters":[],"calculated":[{"name":"A1","label":"Área = &lt;span class=\"fr-math-v2 fr-draggable\" contenteditable=\"false\" data-original-math=\"\\(\\frac{\\text{(base mayor + base menor) × altura}}{\\text{2}}\\)\" draggable=\"true\"&gt;\\(\\frac{\\text{(base mayor + base menor) × altura}}{\\text{2}}\\)&lt;/span&gt;","function":""},{"name":"A2","label":"Área = base mayor + base menor","function":"","feedback":"&lt;p&gt;El resultado de esta operación es una longitud, no un área.&lt;/p&gt;","incorrect":true},{"name":"A3","label":"Área = &lt;span class=\"fr-math-v2 fr-draggable\" contenteditable=\"false\" data-original-math=\"\\(\\frac{\\text{(base mayor + base menor)}}{\\text{2}}\\)\" draggable=\"true\"&gt;\\(\\frac{\\text{(base mayor + base menor)}}{\\text{2}}\\)","function":"","feedback":"&lt;p&gt;Se parece a la fórmula del área del trapecio, pero le falta multiplicar por la altura.&lt;/p&gt;","incorrect":true},{"name":"A4","label":"Área = (base mayor + base menor) × altura","function":"","feedback":"&lt;p&gt;Se parece a la fórmula del área del trapecio, pero le falta dividir entre 2.&lt;/p&gt;","incorrect":true},{"name":"A5","label":"Área = base × altura","function":"","feedback":"&lt;p&gt;Esta es la fórmula del área del rectángulo y del romboide.&lt;/p&gt;","incorrect":true},{"name":"A6","label":"Área = &lt;span class=\"fr-math-v2 fr-draggable\" contenteditable=\"false\" data-original-math=\"\\(\\frac{\\text{(diagonal mayor + diagonal menor)}}{\\text{2}}\\)\" draggable=\"true\"&gt;\\(\\frac{\\text{(diagonal mayor + diagonal menor)}}{\\text{2}}\\)","function":"","feedback":"&lt;p&gt;Esta es la fórmula del área del rombo.&lt;/p&gt;","incorrect":true}],"uniques":true},"algorithm":{"name":"trueFalse","template":"Multiple choice – standard","params":{"countCorrect":1,"countIncorrect":2,"showCheckIcon":true}}}</t>
  </si>
  <si>
    <t>{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t>
  </si>
  <si>
    <t>{
    "id": "M5-G-15c-I-1",
    "stimulus": "&lt;p&gt;Select the formula that can be used to find the area of a trapezoid.&lt;/p&gt;",
    "hint": "&lt;p style=\"text-align: center\"&gt;Area of the trapezoid = &lt;span class=\"fr-math-v2 fr-draggable\" contenteditable=\"false\" data-original-math=\"\\(\\frac{\\text{(larger base + smaller base) × height}}{2}\\)\" draggable=\"true\" style=\"opacity: 1;\"&gt;\\(\\frac{\\text{(larger base + smaller base) × height}}{2}\\)&lt;/span&gt;.&lt;/p&gt;",
    "feedback": "&lt;p&gt;This is the correct answer:&lt;/p&gt;&lt;p style=\"text-align: center\"&gt;Area of the trapezoid = &lt;span class=\"fr-math-v2 fr-draggable\" contenteditable=\"false\" data-original-math=\"\\(\\frac{\\text{(larger base + smaller base) × height}}{2}\\)\" draggable=\"true\" style=\"opacity: 1;\"&gt;\\(\\frac{\\text{(larger base + smaller base) × height}}{2}\\)&lt;/span&gt;.&lt;/p&gt;",
    "seed": {
        "parameters": [],
        "calculated": [
            {
                "name": "A1",
                "label": "Area = &lt;span class=\"fr-math-v2 fr-draggable\" contenteditable=\"false\" data-original-math=\"\\(\\frac{\\text{(larger base + smaller base) × height}}{\\text{2}}\\)\" draggable=\"true\"&gt;\\(\\frac{\\text{(larger base + smaller base) × height}}{\\text{2}}\\)&lt;/span&gt;",
                "function": ""
            },
            {
                "name": "A2",
                "label": "Area = larger base + smaller base",
                "function": "",
                "feedback": "&lt;p&gt;The result of this operation is a length, not an area.&lt;/p&gt;",
                "incorrect": true
            },
            {
                "name": "A3",
                "label": "Area = &lt;span class=\"fr-math-v2 fr-draggable\" contenteditable=\"false\" data-original-math=\"\\(\\frac{\\text{(larger base + smaller base)}}{\\text{2}}\\)\" draggable=\"true\"&gt;\\(\\frac{\\text{(larger base + smaller base)}}{\\text{2}}\\)",
                "function": "",
                "feedback": "&lt;p&gt;It is similar to the formula for the area of a trapezoid, but without multiplying by the height.&lt;/p&gt;",
                "incorrect": true
            },
            {
                "name": "A4",
                "label": "Area = (larger base + smaller base) × height",
                "function": "",
                "feedback": "&lt;p&gt;It is similar to the formula for the area of a trapezoid, but without dividing by 2.&lt;/p&gt;",
                "incorrect": true
            },
            {
                "name": "A5",
                "label": "Area = base × height",
                "function": "",
                "feedback": "&lt;p&gt;This is the formula for the area of a rectangle and a parallelogram.&lt;/p&gt;",
                "incorrect": true
            },
            {
                "name": "A6",
                "label": "Area = &lt;span class=\"fr-math-v2 fr-draggable\" contenteditable=\"false\" data-original-math=\"\\(\\frac{\\text{(larger diagonal + smaller diagonal)}}{\\text{2}}\\)\" draggable=\"true\"&gt;\\(\\frac{\\text{(larger diagonal + smaller diagonal)}}{\\text{2}}\\)",
                "function": "",
                "feedback": "&lt;p&gt;This is the formula for the area of a rhombus.&lt;/p&gt;",
                "incorrect": true
            }
        ],
        "uniques": true
    },
    "algorithm": {
        "name": "trueFalse",
        "template": "Multiple choice – standard",
        "params": {
            "countCorrect": 1,
            "countIncorrect": 2,
            "showCheckIcon": true
        }
    }
}</t>
  </si>
  <si>
    <t>Calcula el área del siguiente trapecio.
(Imagen
base mayor: {{T1}} cm
base menor: {{Q1}} cm
altura: {{T2}} cm)
El área del trapecio mide {{A1}} cm&lt;sup&gt;2/sup&gt;.</t>
  </si>
  <si>
    <t xml:space="preserve">Relaciona las siguientes figuras con su área correspondiente
{15 cm + 10 cm}  x {8 cm} /2 = 100 cm&lt;sup&gt;2&lt;/sup&gt;  
{17 cm + 3 cm}  x {5 cm} /2 = 50 cm&lt;sup&gt;2&lt;/sup&gt;  
{12 cm + 9 cm}  x {10 cm} /2 = 105 cm&lt;sup&gt;2&lt;/sup&gt;                                                                                 
</t>
  </si>
  <si>
    <t>Q1: mín = 2; máx = 6; step = 1
Q2: mín = 0; máx = 1; step = 0.1</t>
  </si>
  <si>
    <t>T1 = {{Q1}}*3
T2 = 1.5*{{Q1}}+{{Q2}}
A1 = ({{Q1}}+{{T1}})*{{T2}}/2</t>
  </si>
  <si>
    <t>&lt;p&gt;Para calcular el área del trapecio, utiliza la siguiente fórmula:&lt;/p&gt;&lt;p&gt;Área del trapecio = (base mayor + base menor) × altura /2 = ( {{Q1}} + {{Q2}} ) × {{Q3}} /2 = {{A1}} cm&lt;sup&gt;2&lt;/sup&gt;.&lt;/p&gt;</t>
  </si>
  <si>
    <t>{
    "id": "M5-G-15c-E-1",
    "stimulus": "&lt;p&gt;Calcula el área del siguiente trapecio.&lt;/p&gt;&lt;div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"&lt;p&gt;El área del trapecio mide {{response}} cm&lt;sup&gt;2&lt;/sup&gt;.&lt;/p&gt;",
    "hint": "&lt;p style=\"text-align: center\"&gt;Área del trapecio = &lt;span class=\"fr-math-v2 fr-draggable\" contenteditable=\"false\" data-original-math=\"\\(\\frac{\\text{(base mayor + base menor) × altura}}{\\text{2}}\\)\" draggable=\"true\"&gt;\\(\\frac{\\text{(base mayor + base menor) × altura}}{\\text{2}}\\)&lt;/span&gt;&lt;/p&gt;",
    "feedback": "&lt;p&gt;Para calcular el área del trapecio, utiliza la siguiente fórmula:&lt;/p&gt;&lt;p style=\"text-align: center\"&gt;Área del trapecio = &lt;span class=\"fr-math-v2 fr-draggable\" contenteditable=\"false\" data-original-math=\"\\(\\frac{\\text{(base mayor + base menor) × altura}}{\\text{2}}\\)\" draggable=\"true\"&gt;\\(\\frac{\\text{(base mayor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t>
  </si>
  <si>
    <t>{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t>
  </si>
  <si>
    <t>{
    "id": "M5-G-15c-E-1",
    "stimulus": "&lt;p&gt;Calculate the area of the following trapezoid.&lt;/p&gt;&lt;div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"&lt;p&gt;The area of the trapezoid is {{response}} cm&lt;sup&gt;2&lt;/sup&gt;.&lt;/p&gt;",
    "hint": "&lt;p style=\"text-align: center\"&gt;Area of the trapezoid = &lt;span class=\"fr-math-v2 fr-draggable\" contenteditable=\"false\" data-original-math=\"\\(\\frac{\\text{(base mayor + base menor) × altura}}{\\text{2}}\\)\" draggable=\"true\"&gt;\\(\\frac{\\text{(larger base + smaller base) × height}}{\\text{2}}\\)&lt;/span&gt;&lt;/p&gt;",
    "feedback": "&lt;p&gt;To calculate the area of the trapezoid, use the following formula:&lt;/p&gt;&lt;p style=\"text-align: center\"&gt;Area of the trapezoid = &lt;span class=\"fr-math-v2 fr-draggable\" contenteditable=\"false\" data-original-math=\"\\(\\frac{\\text{(base mayor + base menor) × altura}}{\\text{2}}\\)\" draggable=\"true\"&gt;\\(\\frac{\\text{(larger base + smaller base) × height}}{\\text{2}}\\)&lt;/span&gt;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t>
  </si>
  <si>
    <t>Julia va a mudarse a un piso cuya planta tiene las medidas de la siguiente imagen. ¿Cuál es su superficie?
(Imagen
base mayor: {{T1}} m
base menor: {{Q1}} m
altura: {{T2}} m)
El piso tiene una superficie de {{A1}} m&lt;sup&gt;2/sup&gt;.</t>
  </si>
  <si>
    <t xml:space="preserve">Juli está buscando departamento para alquilar. Le ofrecen dos opciones, como se ven en las imágenes. ¿Cuál de los dos departamentos tiene mayor superficie?.                                                                                                                                                                  [8 m  + 6 m] x [3 m] /2 = 21 m&lt;sup&gt;2&lt;/sup&gt;.                                                                          
[6 m  + 3 m] x [4 m] /2 = 18 m&lt;sup&gt;2&lt;/sup&gt;.                                                                                                                                                                                                                                                                                                                                                                         21 m&lt;sup&gt;2&lt;/sup&gt; es mayor a 18 m&lt;sup&gt;2&lt;/sup&gt;. 
  El departamento que tiene mayor superficie es  el de 21 m&lt;sup&gt;2/sup&gt;. </t>
  </si>
  <si>
    <t>Q1: Mín = 5; Máx = 10; Incremento = 1
Q2: Mín = 0; Máx = 1; Incremento = 0.1</t>
  </si>
  <si>
    <t>T1 = {{Q1}}*1.5
T2 = {{Q1}}-0.5+{{Q2}}
A1 =  ({{Q1}}+{{T1}})*{{T2}}/2</t>
  </si>
  <si>
    <t>¿Cuál es la figura geométrica del suelo del piso?
Trapecio*
Romboide
Rombo</t>
  </si>
  <si>
    <t>¿Cuáles son las medidas de ese trapecio?
Base mayor = {{A2}} m
Base menor = {{A3}} m
Altura = {{A4}} m</t>
  </si>
  <si>
    <t>Según el enunciado, ¿qué hay que calcular?
La superficie del piso.*
El perímetro del piso.
La longitud de los lados del piso.</t>
  </si>
  <si>
    <t>¿Cuál es la fórmula para calcular el área de un trapecio?
Área = (base mayor + base menor) × altura/2*
Área = lado × lado 
Área = base × altura/2</t>
  </si>
  <si>
    <t>Calcula la superficie del piso utilizando la fórmula anterior.
Área = (base mayor + base menor) × altura/2 = ({{A2}} m + {{A3}} m) × {{A4}} m/2 = {{A1}} m&lt;sup&gt;2&lt;/sup&gt;</t>
  </si>
  <si>
    <t>{"id":"M5-G-15c-A-1","seed":{"parameters":[{"name":"Q1","label":null,"min":5,"max":10,"step":1},{"name":"Q2","label":null,"min":0,"max":1,"step":0.1}],"uniques":true},"scaffolding":[{"id":"step-0","stimulus":"&lt;p&gt;Julia va a mudarse a un piso cuya planta tiene las medidas de la siguiente imagen. ¿Cuál es su superficie? Redondea el resultado a las centésimas.&lt;/p&gt;&lt;div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m&lt;/span&gt;&lt;/div&gt;&lt;/div&gt;&lt;/div&gt;&lt;/div&gt;","template":"&lt;p&gt;El piso tiene una superficie de {{response}} m&lt;sup&gt;2&lt;/sup&gt;.&lt;/p&gt;","seed":{"parameters":[],"calculated":[{"name":"T1","label":"","function":"{{Q1}}*1.5","temp":"true"},{"name":"T2","label":"","function":"{{Q1}}-0.5+{{Q2}}","temp":"true"},{"name":"A1","label":"","function":"Lemonlib.round(({{Q1}}+{{T1}})*{{T2}}/2, 2)"}]},"algorithm":{"name":"calculateOperation","params":{"method":"equivLiteral","keyboard":"INTERMEDIATE"}}},{"id":"step-1","stimulus":"&lt;p&gt;¿Cuál es la figura geométrica del suelo del departamento?&lt;/p&gt;","seed":{"calculated":[{"name":"1-A1","label":"Trapecio"},{"name":"1-A2","label":"Romboide","incorrect":true},{"name":"1-A3","label":"Rombo","incorrect":true}]},"algorithm":{"name":"trueFalse","template":"Multiple choice – standard"}},{"id":"step-2","stimulus":"&lt;p&gt;¿Cuáles son las medidas de ese trapecio?&lt;/p&gt;","template":"&lt;p&gt;Base mayor = {{response}} m&lt;/p&gt;&lt;p&gt;Base menor = {{response}} m&lt;/p&gt;&lt;p&gt;Altura = {{response}} m&lt;/p&gt;","seed":{"calculated":[{"name":"2A1","label":"","function":"{{Q1}}*1.5"},{"name":"2A2","label":"","function":"{{Q1}}"},{"name":"2A3","label":"","function":"{{Q1}}-0.5+{{Q2}}"}]},"algorithm":{"name":"calculateOperation","params":{"method":"equivLiteral","keyboard":"INTERMEDIATE"}}},{"id":"step-3","stimulus":"&lt;p&gt;Según el enunciado, ¿qué hay que calcular?&lt;/p&gt;","seed":{"calculated":[{"name":"2-A1","label":"&lt;p&gt;La superficie del piso.&lt;/p&gt;"},{"name":"2-A2","label":"&lt;p&gt;El perímetro del piso.&lt;/p&gt;","incorrect":true},{"name":"2-A3","label":"&lt;p&gt;La longitud de los lados del piso.&lt;/p&gt;","incorrect":true}]},"algorithm":{"name":"trueFalse","template":"Multiple choice – standard"}},{"id":"step-4","stimulus":"&lt;p&gt;¿Cuál es la fórmula para calcular el área de un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lado × lado&lt;/p&gt;","incorrect":true}]},"algorithm":{"name":"trueFalse","template":"Multiple choice – standard","params":{"showCheckIcon":false,"columns":3}}},{"id":"step-5","stimulus":"&lt;p&gt;Calcula la superficie del piso usando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m&lt;sup&gt;2&lt;/sup&gt;.&lt;/p&gt;","seed":{"calculated":[{"name":"T1","label":"","function":"{{Q1}}*1.5","temp":"true"},{"name":"T2","label":"","function":"{{Q1}}-0.5+{{Q2}}","temp":"true"},{"name":"A1","label":"","function":"Lemonlib.round(({{Q1}}+{{T1}})*{{T2}}/2, 2)"}]},"algorithm":{"name":"calculateOperation","params":{"method":"equivLiteral","decimalPlaces":2,"keyboard":"INTERMEDIATE"}}}]}</t>
  </si>
  <si>
    <t>{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t>
  </si>
  <si>
    <t>{
    "id": "M5-G-15c-A-1",
    "seed": {
        "parameters": [
            {
                "name": "Q1",
                "label": null,
                "min": 5,
                "max": 10,
                "step": 1
            },
            {
                "name": "Q2",
                "label": null,
                "min": 0,
                "max": 1,
                "step": 0.1
            }
        ],
        "uniques": true
    },
    "scaffolding": [
        {
            "id": "step-0",
            "stimulus": "&lt;p&gt;Julia is going to move into an apartment with a floor plan that has the same dimensions as the following figure. What is its surface area? Round the result to the hundredths.&lt;/p&gt;&lt;div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
            "template": "&lt;p&gt;The floor plan is {{response}} m&lt;sup&gt;2&lt;/sup&gt;.&lt;/p&gt;",
            "seed": {
                "parameters": [],
                "calculated": [
                    {
                        "name": "T1",
                        "label": "",
                        "function": "{{Q1}}*1.5",
                        "temp": "true"
                    },
                    {
                        "name": "T2",
                        "label": "",
                        "function": "{{Q1}}-0.5+{{Q2}}",
                        "temp": "true"
                    },
                    {
                        "name": "A1",
                        "label": "",
                        "function": "Lemonlib.round(({{Q1}}+{{T1}})*{{T2}}/2, 2)"
                    }
                ]
            },
            "algorithm": {
                "name": "calculateOperation",
                "params": {
                    "method": "equivLiteral",
                    "keyboard": "INTERMEDIATE"
                }
            }
        },
        {
            "id": "step-1",
            "stimulus": "&lt;p&gt;What is the shape of the floor plan?&lt;/p&gt;",
            "seed": {
                "calculated": [
                    {
                        "name": "1-A1",
                        "label": "It has the shape of a trapezoid."
                    },
                    {
                        "name": "1-A2",
                        "label": "It has the shape of a rhomboid.",
                        "incorrect": true
                    },
                    {
                        "name": "1-A3",
                        "label": "It has the shape of a rhombus.",
                        "incorrect": true
                    }
                ]
            },
            "algorithm": {
                "name": "trueFalse",
                "template": "Multiple choice – standard"
            }
        },
        {
            "id": "step-2",
            "stimulus": "&lt;p&gt;What are the dimensions of this trapezoid?&lt;/p&gt;",
            "template": "&lt;p&gt;Major base = {{response}} m&lt;/p&gt;&lt;p&gt;Minor base = {{response}} m&lt;/p&gt;&lt;p&gt;Height = {{response}} m&lt;/p&gt;",
            "seed": {
                "calculated": [
                    {
                        "name": "2A1",
                        "label": "",
                        "function": "{{Q1}}*1.5"
                    },
                    {
                        "name": "2A2",
                        "label": "",
                        "function": "{{Q1}}"
                    },
                    {
                        "name": "2A3",
                        "label": "",
                        "function": "{{Q1}}-0.5+{{Q2}}"
                    }
                ]
            },
            "algorithm": {
                "name": "calculateOperation",
                "params": {
                    "method": "equivLiteral",
                    "keyboard": "INTERMEDIATE"
                }
            }
        },
        {
            "id": "step-3",
            "stimulus": "&lt;p&gt;According to the statement, what needs to be calculated?&lt;/p&gt;",
            "seed": {
                "calculated": [
                    {
                        "name": "2-A1",
                        "label": "&lt;p&gt;The area of the floor plan.&lt;/p&gt;"
                    },
                    {
                        "name": "2-A2",
                        "label": "&lt;p&gt;The perimeter of the floor plan.&lt;/p&gt;",
                        "incorrect": true
                    },
                    {
                        "name": "2-A3",
                        "label": "&lt;p&gt;The lenght of each side of the floor plan.&lt;/p&gt;",
                        "incorrect": true
                    }
                ]
            },
            "algorithm": {
                "name": "trueFalse",
                "template": "Multiple choice – standard"
            }
        },
        {
            "id": "step-4",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side × side&lt;/p&gt;",
                        "incorrect": true
                    }
                ]
            },
            "algorithm": {
                "name": "trueFalse",
                "template": "Multiple choice – standard","params":{"showCheckIcon":false,"columns":3}
            }
        },
        {
            "id": "step-5",
            "stimulus": "&lt;p&gt;Calculate the area of this trapezoid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"keyboard": "INTERMEDIATE"
                }
            }
        }
    ]
}</t>
  </si>
  <si>
    <t>Un carpintero está cubriendo con melamina mesas de trabajo trapeciales. En estos trapecios, las bases miden {{Q1}} cm y {{Q2}} cm y su altura es de {{Q3}} cm. ¿Cuánta superficie cubrirá con melamina en cada mesa?
La superficie cubierta de melanina en una mesa es de {{A1}} cm&lt;sup&gt;2&lt;/sup&gt;.</t>
  </si>
  <si>
    <t>Un carpintero está armando mesas de trabajo trapezoidales, con cubierta de melamina. Cada mesa mide, de bases, 120 cm y 80 cm, con 80 cm de alto. ¿Qué superficie está cubierta de melanina?.
 La superficie cubierta de melanina es de ... cm &lt;sup&gt;2&lt;/sup&gt;.</t>
  </si>
  <si>
    <t>Q1: Mín = 100; Máx = 150; Incremento = 1
Q2: Mín = 50; Máx = 99; Incremento = 1
Q3: Mín = 50; Máx = 100; Incremento = 1</t>
  </si>
  <si>
    <t xml:space="preserve">A1 =  ({{Q1}}+{{Q2}})*{{Q3}}/2                  </t>
  </si>
  <si>
    <t>¿Qué medidas tienen las mesas de trabajo del carpintero?
Base mayor = {{A2}} cm
Base menor = {{A3}} cm
Altura = {{A4}} cm</t>
  </si>
  <si>
    <t>Según el enunciado, ¿qué hay que calcular?
La superficie de una mesa.*
El volúmen de una mesa.
El perímetro de una mesa.</t>
  </si>
  <si>
    <t>Selecciona la fórmula para calcular la superficie de una mesa con forma de trapecio.
Área = (base mayor + base menor ) × altura/2 *
Área = base × altura/2
Área = base × altura</t>
  </si>
  <si>
    <t>Calcula la superficie de una mesa utilizando la fórmula anterior.
Área = (base mayor + base menor ) × altura/2 = ({{A2}} cm + {{A3}} cm) × {{A4}} cm/2 = {{A1}} cm&lt;sup&gt;2&lt;/sup&gt;</t>
  </si>
  <si>
    <t>{"id":"M5-G-15c-A-2","seed":{"parameters":[{"name":"Q1","label":null,"min":100,"max":150,"step":1},{"name":"Q2","label":null,"min":50,"max":99,"step":1},{"name":"Q3","label":null,"min":50,"max":100,"step":1}],"uniques":true},"scaffolding":[{"id":"step-0","stimulus":"&lt;p&gt;Un carpintero está cubriendo con melamina mesas de trabajo trapeciales. En estos trapecios, las bases miden &lt;span class=\"no-break\"&gt;{{Q1}} cm&lt;/span&gt; y &lt;span class=\"no-break\"&gt;{{Q2}} cm&lt;/span&gt; y su altura es de &lt;span class=\"no-break\"&gt;{{Q3}} cm.&lt;/span&gt; ¿Cuánta superficie cubrirá con melamina en cada mesa?&lt;/p&gt;","template":"&lt;p&gt;La superficie cubierta de melanina en una mesa es de {{response}} cm&lt;sup&gt;2&lt;/sup&gt;.&lt;/p&gt;","seed":{"parameters":[],"calculated":[{"name":"A1","function":"({{Q1}}+{{Q2}})*{{Q3}}/2"}]},"algorithm":{"name":"calculateOperation","params":{"method":"equivLiteral","keyboard":"INTERMEDIATE"}}},{"id":"step-1","stimulus":"&lt;p&gt;¿Qué medidas tienen las mesas de trabajo del carpintero?&lt;/p&gt;","template":"&lt;p&gt;Base mayor = {{response}} cm&lt;/p&gt;&lt;p&gt;Base menor = {{response}} cm&lt;/p&gt;&lt;p&gt;Altura = {{response}} cm&lt;/p&gt;","seed":{"calculated":[{"name":"2A1","label":"","function":"{{Q1}}"},{"name":"2A2","label":"","function":"{{Q2}}"},{"name":"2A3","label":"","function":"{{Q3}}"}]},"algorithm":{"name":"calculateOperation","params":{"method":"equivLiteral","keyboard":"INTERMEDIATE"}}},{"id":"step-2","stimulus":"&lt;p&gt;Según el enunciado, ¿qué hay que calcular?&lt;/p&gt;","seed":{"calculated":[{"name":"2-A1","label":"&lt;p&gt;La superficie de una mesa.&lt;/p&gt;"},{"name":"2-A2","label":"&lt;p&gt;El volúmen de una mesa.&lt;/p&gt;","incorrect":true},{"name":"2-A3","label":"&lt;p&gt;El perímetro de una mesa.&lt;/p&gt;","incorrect":true}]},"algorithm":{"name":"trueFalse","template":"Multiple choice – standard"}},{"id":"step-3","stimulus":"&lt;p&gt;Selecciona la fórmula para calcular la superficie de una mesa con forma de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 \\text{base menor)}\\ \\times \\ \\text{altura)}}{2}\\)\" draggable=\"true\" style=\"opacity: 1;\"&gt;\\(\\frac{\\text{(base mayor}\\ + \\ \\text{base menor)}\\ \\times \\ \\text{altura}}{2}\\)&lt;/span&gt;&lt;/p&gt;"},{"name":"2-A3","label":"&lt;p style=\"text-align: center\"&gt;Área del trapecio = base × altura&lt;/p&gt;","incorrect":true}]},"algorithm":{"name":"trueFalse","template":"Multiple choice – standard","params":{"showCheckIcon":false,"columns":3}}},{"id":"step-4","stimulus":"&lt;p&gt;Calcula la superficie de una mesa utilizando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m&lt;sup&gt;2&lt;/sup&gt;.&lt;/p&gt;","seed":{"calculated":[{"name":"A1","function":"({{Q1}}+{{Q2}})*{{Q3}}/2"}]},"algorithm":{"name":"calculateOperation","params":{"method":"equivLiteral","decimalPlaces":2,"keyboard":"INTERMEDIATE"}}}]}</t>
  </si>
  <si>
    <t>{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t>
  </si>
  <si>
    <t>{
    "id": "M5-G-15c-A-2",
    "seed": {
        "parameters": [
            {
                "name": "Q1",
                "label": null,
                "min": 100,
                "max": 150,
                "step": 1
            },
            {
                "name": "Q2",
                "label": null,
                "min": 50,
                "max": 99,
                "step": 1
            },
            {
                "name": "Q3",
                "label": null,
                "min": 50,
                "max": 100,
                "step": 1
            }
        ],
        "uniques": true
    },
    "scaffolding": [
        {
            "id": "step-0",
            "stimulus": "&lt;p&gt;A carpenter covered a trapezoidal work table with melamine. This trapezoid has bases of &lt;span class=\"no-break\"&gt;{{Q1}} cm&lt;/span&gt; and &lt;span class=\"no-break\"&gt;{{Q2}} cm&lt;/span&gt; and a height of &lt;span class=\"no-break\"&gt;{{Q3}} cm.&lt;/span&gt; How much surface area did he cover with melamine?&lt;/p&gt;",
            "template": "&lt;p&gt;The area covered with melamine is {{response}} cm&lt;sup&gt;2&lt;/sup&gt;.&lt;/p&gt;",
            "seed": {
                "parameters": [],
                "calculated": [
                    {
                        "name": "A1",
                        "function": "({{Q1}}+{{Q2}})*{{Q3}}/2"
                    }
                ]
            },
            "algorithm": {
                "name": "calculateOperation",
                "params": {
                    "method": "equivLiteral",
                    "keyboard": "INTERMEDIATE"
                }
            }
        },
        {
            "id": "step-1",
            "stimulus": "&lt;p&gt;What are the dimensions of the table?&lt;/p&gt;",
            "template": "&lt;p&gt;Major base = {{response}} cm&lt;/p&gt;&lt;p&gt;Minor base = {{response}} cm&lt;/p&gt;&lt;p&gt;Height = {{response}} cm&lt;/p&gt;",
            "seed": {
                "calculated": [
                    {
                        "name": "2A1",
                        "label": "",
                        "function": "{{Q1}}"
                    },
                    {
                        "name": "2A2",
                        "label": "",
                        "function": "{{Q2}}"
                    },
                    {
                        "name": "2A3",
                        "label": "",
                        "function": "{{Q3}}"
                    }
                ]
            },
            "algorithm": {
                "name": "calculateOperation",
                "params": {
                    "method": "equivLiteral",
                    "keyboard": "INTERMEDIATE"
                }
            }
        },
        {
            "id": "step-2",
            "stimulus": "&lt;p&gt;According to the statement, what needs to be calculated?&lt;/p&gt;",
            "seed": {
                "calculated": [
                    {
                        "name": "2-A1",
                        "label": "&lt;p&gt;The area of the table.&lt;/p&gt;"
                    },
                    {
                        "name": "2-A2",
                        "label": "&lt;p&gt;The perimeter of the table.&lt;/p&gt;",
                        "incorrect": true
                    },
                    {
                        "name": "2-A3",
                        "label": "&lt;p&gt;The volume of the table.&lt;/p&gt;",
                        "incorrect": true
                    }
                ]
            },
            "algorithm": {
                "name": "trueFalse",
                "template": "Multiple choice – standard"
            }
        },
        {
            "id": "step-3",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 \\text{minor base)}\\ \\times \\ \\text{height)}}{2}\\)\" draggable=\"true\" style=\"opacity: 1;\"&gt;\\(\\frac{\\text{(major base}\\ + \\ \\text{minor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table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"keyboard": "INTERMEDIATE"
                }
            }
        }
    ]
}</t>
  </si>
  <si>
    <t>En un polideportivo municipal se quiere instalar una piscina con forma de trapecio como esta. ¿Qué superficie se necesita para instalarla? 
(Imagen
base mayor: {{T1}} m
base menor: {{Q1}} m
altura: {{T2}} m)
La superficie que se necesita para instalar la piscina es de {{A1}} m&lt;sup&gt;2&lt;/sup&gt;.</t>
  </si>
  <si>
    <t>Se quiere instalar una piscina de forma trapezoidal, con las siguientes medidas. ... m de BASE MAYOR, ... m de base menor, y ... m de altura.¿Qué superficie se necesita para instalarla?. 
La superficie que se necesita para instalarla es de ...m   &lt;sup&gt;2&lt;/sup&gt;.</t>
  </si>
  <si>
    <t>Q1: mín = 10; máx = 15; step = 1
Q2: mín = 1; máx = 2; step = 0.1</t>
  </si>
  <si>
    <t>¿Cuáles son las medidas que tendrá la piscina?
Base mayor = {{A2}} m
Base menor = {{A3}} m
Altura = {{A4}} m</t>
  </si>
  <si>
    <t>Según el enunciado, ¿qué hay que calcular?
La superficie de la piscina.*
El perímetro de la piscina.
El volumen de la piscina.</t>
  </si>
  <si>
    <t>Selecciona la fórmula correcta para poder calcular el área de una piscina con forma de trapecio.
Área = (base mayor + base menor) × altura/2 *
Área = base × altura
Área = diagonal mayor  × diagonal menor/2</t>
  </si>
  <si>
    <t>Con la fórmula anterior, calcula los metros cuadrados de la piscina.
Área = (base mayor + base menor ) × altura/2 = ({{A2}} m + {{A3}} m) × {{A4}} m/2 = {{A1}} m&lt;sup&gt;2&lt;/sup&gt;</t>
  </si>
  <si>
    <t>{"id":"M5-G-15c-A-3","seed":{"parameters":[{"name":"Q1","label":null,"min":10,"max":15,"step":1},{"name":"Q2","label":null,"min":1,"max":2,"step":0.1}],"uniques":true},"scaffolding":[{"id":"step-0","stimulus":"&lt;p&gt;En un polideportivo municipal se quiere instalar una piscina con forma de trapecio como esta. ¿Qué superficie se necesita para instalarla?&lt;/p&gt;&lt;div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m&lt;/span&gt;&lt;/div&gt;&lt;/div&gt;&lt;/div&gt;&lt;/div&gt;","template":"&lt;p&gt;La superficie que se necesita para instalar la piscina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que tendrá la piscina?&lt;/p&gt;","template":"&lt;p&gt;Base mayor = {{response}} m&lt;/p&gt;&lt;p&gt;Base menor = {{response}} m&lt;/p&gt;&lt;p&gt;Altura = {{response}} m&lt;/p&gt;","seed":{"calculated":[{"name":"2A1","label":"{{T1}}","function":"Lemonlib.round({{Q1}}*3, 2)"},{"name":"2A2","label":"{{Q1}}","function":"{{Q1}}"},{"name":"2A3","label":"{{T2}}","function":"Lemonlib.round(1.5*{{Q1}}+{{Q2}}, 2)"}]},"algorithm":{"name":"calculateOperation","params":{"method":"equivLiteral","keyboard":"INTERMEDIATE"}}},{"id":"step-2","stimulus":"&lt;p&gt;Según el enunciado, ¿qué hay que calcular?&lt;/p&gt;","seed":{"calculated":[{"name":"2-A1","label":"&lt;p&gt;La superficie de la piscina.&lt;/p&gt;"},{"name":"2-A2","label":"&lt;p&gt;El perímetro de la piscina.&lt;/p&gt;","incorrect":true},{"name":"2-A3","label":"&lt;p&gt;El volumen de la piscina.&lt;/p&gt;","incorrect":true}]},"algorithm":{"name":"trueFalse","template":"Multiple choice – standard"}},{"id":"step-3","stimulus":"&lt;p&gt;Selecciona la fórmula correcta para poder calcular el área de una piscina con forma de trapecio.&lt;/p&gt;","seed":{"calculated":[{"name":"2-A1","label":"&lt;p style=\"text-align: center\"&gt;Área del trapecio = &lt;span class=\"fr-math-v2 fr-draggable\" contenteditable=\"false\" data-original-math=\"\\(\\frac{\\text{diagonal mayor}\\ \\times \\ \\text{diagonal menor}}{2}\\)\" draggable=\"true\" style=\"opacity: 1;\"&gt;\\(\\frac{\\text{diagonal mayor}\\ \\times \\ \\text{diagonal menor}}{2}\\)&lt;/span&gt;&lt;/p&gt;","incorrect":true},{"name":"2-A2","label":"&lt;p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base × altura&lt;/p&gt;","incorrect":true}]},"algorithm":{"name":"trueFalse","template":"Multiple choice – standard","params":{"showCheckIcon":false,"columns":3}}},{"id":"step-4","stimulus":"&lt;p&gt;Con la fórmula anterior, calcula los metros cuadrados de la piscina.&lt;/p&gt;","template":"&lt;p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2)","temp":true}]},"algorithm":{"name":"calculateOperation","params":{"method":"equivLiteral","decimalPlaces":2,"keyboard":"INTERMEDIATE"}}}]}</t>
  </si>
  <si>
    <t>{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t>
  </si>
  <si>
    <t>{
    "id": "M5-G-15c-A-3",
    "seed": {
        "parameters": [
            {
                "name": "Q1",
                "label": null,
                "min": 10,
                "max": 15,
                "step": 1
            },
            {
                "name": "Q2",
                "label": null,
                "min": 1,
                "max": 2,
                "step": 0.1
            }
        ],
        "uniques": true
    },
    "scaffolding": [
        {
            "id": "step-0",
            "stimulus": "&lt;p&gt;A trapezoidal pool with the same dimensions as this figure is to be installed in a municipal sports center. What area is needed to install it?&lt;/p&gt;&lt;div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
            "template": "&lt;p&gt;The area needed to install the pool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dimensions will the pool have?&lt;/p&gt;",
            "template": "&lt;p&gt;Major base = {{response}} m&lt;/p&gt;&lt;p&gt;Minor base = {{response}} m&lt;/p&gt;&lt;p&gt;Height = {{response}} m&lt;/p&gt;",
            "seed": {
                "calculated": [
                    {
                        "name": "2A1",
                        "label": "{{T1}}",
                        "function": "Lemonlib.round({{Q1}}*3, 2)"
                    },
                    {
                        "name": "2A2",
                        "label": "{{Q1}}",
                        "function": "{{Q1}}"
                    },
                    {
                        "name": "2A3",
                        "label": "{{T2}}",
                        "function": "Lemonlib.round(1.5*{{Q1}}+{{Q2}}, 2)"
                    }
                ]
            },
            "algorithm": {
                "name": "calculateOperation",
                "params": {
                    "method": "equivLiteral",
                    "keyboard": "INTERMEDIATE"
                }
            }
        },
        {
            "id": "step-2",
            "stimulus": "&lt;p&gt;According to the statement, what needs to be calculated?&lt;/p&gt;",
            "seed": {
                "calculated": [
                    {
                        "name": "2-A1",
                        "label": "&lt;p&gt;The area of the pool.&lt;/p&gt;"
                    },
                    {
                        "name": "2-A2",
                        "label": "&lt;p&gt;The perimeter of the pool.&lt;/p&gt;",
                        "incorrect": true
                    },
                    {
                        "name": "2-A3",
                        "label": "&lt;p&gt;The lenght of each side of the pool.&lt;/p&gt;",
                        "incorrect": true
                    }
                ]
            },
            "algorithm": {
                "name": "trueFalse",
                "template": "Multiple choice – standard"
            }
        },
        {
            "id": "step-3",
            "stimulus": "&lt;p&gt;Select the formula that can be used to calculate the area of a trapezoidal pool.&lt;/p&gt;",
            "seed": {
                "calculated": [
                    {
                        "name": "2-A1",
                        "label": "&lt;p style=\"text-align: center\"&gt;Area of the trapezoid = &lt;span class=\"fr-math-v2 fr-draggable\" contenteditable=\"false\" data-original-math=\"\\(\\frac{\\text{major diagonal}\\ \\times \\ \\text{minor diagonal}}{2}\\)\" draggable=\"true\" style=\"opacity: 1;\"&gt;\\(\\frac{\\text{major diagonal}\\ \\times \\ \\text{minor diagonal}}{2}\\)&lt;/span&gt;&lt;/p&gt;",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trapezoidal pool using the formula above.&lt;/p&gt;",
            "template": "&lt;p style=\"text-align: center\"&gt;Area of the trapezoid = &lt;span class=\"fr-math-v2 fr-draggable\" contenteditable=\"false\" data-original-math=\"\\(\\frac{\\text{(major base + minor base)}\\ \\times \\ \\text{height)}}{2}\\)\" draggable=\"true\" style=\"opacity: 1;\"&gt;\\(\\frac{\\text{(major base + 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"keyboard": "INTERMEDIATE"
                }
            }
        }
    ]
}</t>
  </si>
  <si>
    <t>El arquitecto de una obra tiene que construir una casa sobre un terreno con forma de trapecio. Las bases de esta figura miden {{Q1}} m y {{Q2}} m, y su altura es de {{Q3}} m. Calcula el área que tiene el terreno. 
El terreno tiene {{A1}} m&lt;sup&gt;2&lt;/sup&gt; de área.</t>
  </si>
  <si>
    <t xml:space="preserve">El arquitecto de una obra tiene que construir una casa sobre un terreno con dimensiones trapezoidales. Sus bases miden 20 m y 35 m, y su altura es de 25 m. Calcular el área que tiene el terreno. 
El terreno tiene ... m &lt;sup&gt;2&lt;/sup&gt; de área. </t>
  </si>
  <si>
    <t>Q1: Mín = 20; Máx = 25; Incremento = 0.1
Q2: Mín = 25.1; Máx = 30; Incremento = 0.1
Q3: Mín = 20; Máx = 30; Incremento = 1</t>
  </si>
  <si>
    <t>¿Cuáles son las medidas del terreno?
Base mayor = {{A2}} m
Base menor = {{A3}} m
Altura = {{A4}} m
A2: {{Q1}}
A3: {{Q2}}
A4: {{Q3}}</t>
  </si>
  <si>
    <t>Según el enunciado, ¿qué hay que calcular?
La superficie del terreno.*
El perímetro del terreno.
El volumen del terreno.</t>
  </si>
  <si>
    <t>Selecciona la fórmula correcta para calcular el área de un terreno con forma de trapecio.
Área del trapecio = (base mayor + base menor) × altura/2 *
Área del trapecio = base × altura
Área del trapecio = base  × altura menor/2</t>
  </si>
  <si>
    <t>Con la fórmula anterior, calcula el área del terreno con forma de trapecio.
Área del trapecio = (base mayor + base menor ) × altura/2 = ({{A2}} m + {{A3}} m) × {{A4}} m/2 = {{A1}} m&lt;sup&gt;2&lt;/sup&gt;
A1: ({{Q1}}+{{T1}})*{{T2}}/2
A2: {{Q1}}
A3: {{Q2}}
A4: {{Q3}}</t>
  </si>
  <si>
    <t>{"id":"M5-G-15c-A-4","seed":{"parameters":[{"name":"Q1","label":null,"min":20,"max":25,"step":0.1},{"name":"Q2","label":null,"min":25.1,"max":30,"step":0.1},{"name":"Q3","label":null,"min":20,"max":30,"step":1}],"uniques":true},"scaffolding":[{"id":"step-0","stimulus":"&lt;p&gt;El arquitecto de una obra tiene que construir una casa sobre un terreno con forma de trapecio. Las bases de esta figura miden {{Q1}} m y {{Q2}} m, y su altura es de {{Q3}} m. Calcula el área que tiene el terreno y redondea el resultado a las centésimas si es necesario.&lt;/p&gt;","template":"&lt;p&gt;El terreno tiene {{response}} m&lt;sup&gt;2&lt;/sup&gt; de área.&lt;/p&gt;","seed":{"parameters":[],"calculated":[{"name":"A1","label":"","function":"Lemonlib.round(({{Q1}}+{{Q2}})*{{Q3}}/2, 2)"}]},"algorithm":{"name":"calculateOperation","params":{"method":"equivLiteral","decimalPlaces":2,"keyboard":"INTERMEDIATE"}}},{"id":"step-1","stimulus":"&lt;p&gt;¿Cuáles son las medidas del terreno?&lt;/p&gt;","template":"&lt;p&gt;Base mayor = {{response}} m&lt;/p&gt;&lt;p&gt;Base menor = {{response}} m&lt;/p&gt;&lt;p&gt;Altura = {{response}} m&lt;/p&gt;","seed":{"calculated":[{"name":"A2","function":"{{Q2}}"},{"name":"A3","function":"{{Q1}}"},{"name":"A4","function":"{{Q3}}"}]},"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 menor}}{2}\\)\" draggable=\"true\" style=\"opacity: 1;\"&gt;\\(\\frac{\\text{base}\\ \\times \\ \\text{altura menor}}{2}\\)&lt;/span&gt;&lt;/p&gt;","incorrect":true},{"name":"2-A3","label":"&lt;p style=\"text-align: center\"&gt;Área del trapecio = base × altura&lt;/p&gt;","incorrect":true}]},"algorithm":{"name":"trueFalse","template":"Multiple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m&lt;sup&gt;2&lt;/sup&gt;.&lt;/p&gt;","seed":{"calculated":[{"name":"A1","label":"","function":"Lemonlib.round(({{Q1}}+{{Q2}})*{{Q3}}/2, 2)"}]},"algorithm":{"name":"calculateOperation","params":{"method":"equivLiteral","decimalPlaces":2,"keyboard":"INTERMEDIATE"}}}]}</t>
  </si>
  <si>
    <t>{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t>
  </si>
  <si>
    <t>{
    "id": "M5-G-15c-A-4",
    "seed": {
        "parameters": [
            {
                "name": "Q1",
                "label": null,
                "min": 20,
                "max": 25,
                "step": 0.1
            },
            {
                "name": "Q2",
                "label": null,
                "min": 25.1,
                "max": 30,
                "step": 0.1
            },
            {
                "name": "Q3",
                "label": null,
                "min": 20,
                "max": 30,
                "step": 1
            }
        ],
        "uniques": true
    },
    "scaffolding": [
        {
            "id": "step-0",
            "stimulus": "&lt;p&gt;A famous architect wants to build a house on a trapezoidal plot of land with bases of {{Q1}} m and {{Q2}} m long, and a height of {{Q3}} m. Calculate the area of the plot, rounding the result to the nearest hundredth if necessary.&lt;/p&gt;",
            "template": "&lt;p&gt;The plot is {{response}} m&lt;sup&gt;2&lt;/sup&gt;.&lt;/p&gt;",
            "seed": {
                "parameters": [],
                "calculated": [
                    {
                        "name": "A1",
                        "label": "",
                        "function": "Lemonlib.round(({{Q1}}+{{Q2}})*{{Q3}}/2, 2)"
                    }
                ]
            },
            "algorithm": {
                "name": "calculateOperation",
                "params": {
                    "method": "equivLiteral",
                    "decimalPlaces": 2,
                    "keyboard": "INTERMEDIATE"
                }
            }
        },
        {
            "id": "step-1",
            "stimulus": "&lt;p&gt;What are the dimensions of the land?&lt;/p&gt;",
            "template": "&lt;p&gt;Larger base = {{response}} m&lt;/p&gt;&lt;p&gt;Smaller base = {{response}} m&lt;/p&gt;&lt;p&gt;Height = {{response}} m&lt;/p&gt;",
            "seed": {
                "calculated": [
                    {
                        "name": "A2",
                        "function": "{{Q2}}"
                    },
                    {
                        "name": "A3",
                        "function": "{{Q1}}"
                    },
                    {
                        "name": "A4",
                        "function": "{{Q3}}"
                    }
                ]
            },
            "algorithm": {
                "name": "calculateOperation",
                "params": {
                    "method": "equivLiteral",
                    "keyboard": "INTERMEDIATE"
                }
            }
        },
        {
            "id": "step-2",
            "stimulus": "&lt;p&gt;According to the statement, what needs to be calculated?&lt;/p&gt;",
            "seed": {
                "calculated": [
                    {
                        "name": "2-A1",
                        "label": "&lt;p&gt;The surface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 of land.&lt;/p&gt;",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\\text{smaller height}}{2}\\)\" draggable=\"true\" style=\"opacity: 1;\"&gt;\\(\\frac{\\text{base}\\ \\times \\ \\text{smaller height}}{2}\\)&lt;/span&gt;&lt;/p&gt;",
                        "incorrect": true
                    },
                    {
                        "name": "2-A3",
                        "label": "&lt;p style=\"text-align: center\"&gt;Area of the trapezoid = base × height&lt;/p&gt;",
                        "incorrect": true
                    }
                ]
            },
            "algorithm": {
                "name": "trueFalse",
                "template": "Multiple choice – standard","params":{"showCheckIcon":false,"columns":3}
            }
        },
        {
            "id": "step-4",
            "stimulus": "&lt;p&gt;Using the above formula, calculate the area of the trapezoidal plot of land.&lt;/p&gt;",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"keyboard": "INTERMEDIATE"
                }
            }
        }
    ]
}</t>
  </si>
  <si>
    <t>En un parque se quiere plantar césped en un terreno con forma de trapecio. Calcula qué superficie se va a cubrir.
(Imagen
base mayor: {{T1}} m
base menor: {{Q1}} m
altura: {{T2}} m)
El terreno que se va a plantar es de {{A1}} m&lt;sup&gt;2&lt;/sup&gt;.</t>
  </si>
  <si>
    <t xml:space="preserve">En el parque se quiere plantar cesped. Calcula que superficie se va a cubrir, sí tiene forma trapezoidal y sus medidas de bases son 13 m y 7 m, y de altura 6 m.                                                                                                                                                                    La superficie a cubrir del parque es de ... m &lt;sup&gt;2&lt;/sup&gt;. </t>
  </si>
  <si>
    <t>Q1: mín = 4; máx = 8; step = 1
Q2: mín = 0; máx = 1; step = 0.1</t>
  </si>
  <si>
    <t>¿Cuáles son las medidas del terreno?
Base mayor = {{A2}} m
Base menor = {{A3}} m
Altura = {{A4}} m</t>
  </si>
  <si>
    <t>Selecciona la fórmula correcta para calcular el área de un terreno con forma de trapecio.
Área del trapecio = (base mayor + base menor) × altura/2 *
Área del trapecio = base × altura/2
Área del trapecio = diagonal mayor  × diagonal menor/2</t>
  </si>
  <si>
    <t>Con la fórmula anterior, calcula el área del terreno con forma de trapecio.
Área del trapecio = (base mayor + base menor ) × altura/2 = ({{A2}} m + {{A3}} m) × {{A4}} m/2 = {{A1}} m&lt;sup&gt;2&lt;/sup&gt;</t>
  </si>
  <si>
    <t>{"id":"M5-G-15c-A-5","seed":{"parameters":[{"name":"Q1","label":null,"min":4,"max":8,"step":1},{"name":"Q2","label":null,"min":0,"max":1,"step":0.1}],"uniques":true},"scaffolding":[{"id":"step-0","stimulus":"&lt;p&gt;En un parque se quiere plantar césped en un terreno con forma de trapecio. Calcula qué superficie se va a cubrir.&lt;/p&gt;&lt;div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m&lt;/span&gt;&lt;/div&gt;&lt;/div&gt;&lt;/div&gt;&lt;/div&gt;","template":"&lt;p&gt;El terreno que se va a plantar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del terreno?&lt;/p&gt;","template":"&lt;p&gt;Base mayor = {{response}} m&lt;/p&gt;&lt;p&gt;Base menor = {{response}} m&lt;/p&gt;&lt;p&gt;Altura = {{response}} m&lt;/p&gt;","seed":{"calculated":[{"name":"T1","function":"Lemonlib.round({{Q1}}*3, 2)","temp":true},{"name":"T2","function":"Lemonlib.round(1.5*{{Q1}}+{{Q2}}, 2)","temp":true},{"name":"A2","function":"{{T1}}"},{"name":"A3","function":"{{Q1}}"},{"name":"A4","function":"{{T2}}"}]},"algorithm":{"name":"calculateOperation","params":{"method":"equivLiteral","keyboard":"INTERMEDIATE"}}},{"id":"step-2","stimulus":"&lt;p&gt;Según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\\text{altura}}{2}\\)\" draggable=\"true\" style=\"opacity: 1;\"&gt;\\(\\frac{\\text{base}\\ \\times \\ \\text{altura}}{2}\\)&lt;/span&gt;&lt;/p&gt;","incorrect":true},{"name":"2-A3","label":"&lt;p style=\"text-align: center\"&gt;Área del trapecio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2)","temp":true}]},"algorithm":{"name":"calculateOperation","params":{"method":"equivLiteral","keyboard":"INTERMEDIATE"}}}]}</t>
  </si>
  <si>
    <t>{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t>
  </si>
  <si>
    <t>{
    "id": "M5-G-15c-A-5",
    "seed": {
        "parameters": [
            {
                "name": "Q1",
                "label": null,
                "min": 4,
                "max": 8,
                "step": 1
            },
            {
                "name": "Q2",
                "label": null,
                "min": 0,
                "max": 1,
                "step": 0.1
            }
        ],
        "uniques": true
    },
    "scaffolding": [
        {
            "id": "step-0",
            "stimulus": "&lt;p&gt;A garden designer wants to plant grass in a trapezoidal plot of land. Calculate the area to be covered.&lt;/p&gt;&lt;div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
            "template": "&lt;p&gt;The area to be covered in grass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are the dimensions of the land?&lt;/p&gt;",
            "template": "&lt;p&gt;Larger base = {{response}} m&lt;/p&gt;&lt;p&gt;Smaller Base = {{response}} m&lt;/p&gt;&lt;p&gt;Height = {{response}} m&lt;/p&gt;",
            "seed": {
                "calculated": [
                    {
                        "name": "T1",
                        "function": "Lemonlib.round({{Q1}}*3, 2)",
                        "temp": true
                    },
                    {
                        "name": "T2",
                        "function": "Lemonlib.round(1.5*{{Q1}}+{{Q2}}, 2)",
                        "temp": true
                    },
                    {
                        "name": "A2",
                        "function": "{{T1}}"
                    },
                    {
                        "name": "A3",
                        "function": "{{Q1}}"
                    },
                    {
                        "name": "A4",
                        "function": "{{T2}}"
                    }
                ]
            },
            "algorithm": {
                "name": "calculateOperation",
                "params": {
                    "method": "equivLiteral",
                    "keyboard": "INTERMEDIATE"
                }
            }
        },
        {
            "id": "step-2",
            "stimulus": "&lt;p&gt;According to the statement, what needs to be calculated?&lt;/p&gt;",
            "seed": {
                "calculated": [
                    {
                        "name": "2-A1",
                        "label": "&lt;p&gt;The area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\\text{height}}{2}\\)\" draggable=\"true\" style=\"opacity: 1;\"&gt;\\(\\frac{\\text{base}\\ \\times \\ \\text{height}}{2}\\)&lt;/span&gt;&lt;/p&gt;",
                        "incorrect": true
                    },
                    {
                        "name": "2-A3",
                        "label": "&lt;p style=\"text-align: center\"&gt;Area of the trapezoid = &lt;span class=\"fr-math-v2 fr-draggable\" contenteditable=\"false\" data-original-math=\"\\(\\frac{\\text{larger diagonal}\\ \\times \\ \\text{smaller diagonal}}{2}\\)\" draggable=\"true\" style=\"opacity: 1;\"&gt;\\(\\frac{\\text{larger diagonal}\\ \\times \\ \\text{smaller diagonal}}{2}\\)&lt;/span&gt;&lt;/p&gt;",
                        "incorrect": true
                    }
                ]
            },
            "algorithm": {
                "name": "trueFalse",
                "template": "Multiple choice – standard","params":{"showCheckIcon":false,"columns":3}
            }
        },
        {
            "id": "step-4",
            "stimulus": "&lt;p&gt;Using the above formula, calculate the area of the trapezoidal plot.&lt;/p&gt;",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"keyboard": "INTERMEDIATE"
                }
            }
        }
    ]
}</t>
  </si>
  <si>
    <t>M5-G-15d</t>
  </si>
  <si>
    <t>Calcula el área de un polígono regular</t>
  </si>
  <si>
    <t>Arrastra la fórmula del área del polígono regular.
Área del polígono regular = {{}}
✔️ perímetro × apotema / 2
❌Área del polígono regular = lado × lado
❌Área del polígono regular = base × altura / 2
❌Área del polígono regular = diagonal mayor × diagonal menor / 2
❌Área del polígono regular = π × radio&lt;sup&gt;2&lt;/sup&gt;
❌Área del polígono regular = (base mayor + base menor) × altura / 2
(Que se vean solo 3 opciones)</t>
  </si>
  <si>
    <t>Une las siguientes fórmulas de áreas con el polígono regular correspondiente                                                                                         5 × lado cm × apotema cm /2 = {{A1}} = pentágono                                                                                                                                             6 × lado cm × apotema cm /2 = {{A2}} = hexágono                                                                                                                                                        7 × lado cm × apotema cm /2 = {{A3}} = heptágono                                                                                                                                           8 × lado cm × apotema cm /2 = {{A4}} = octógono</t>
  </si>
  <si>
    <t>Drag and drop</t>
  </si>
  <si>
    <t>El área de un polígono regular depende del perímetro y de la apotema.</t>
  </si>
  <si>
    <t>&lt;p&gt;Área de un polígono regular = &lt;span class=\"fr-math-v2 fr-draggable\" contenteditable=\"false\" data-original-math=\"\\(\\frac{\\text{perímetro × apotema}}{\\text{2}}\\)\" draggable=\"true\"&gt;\\(\\frac{\\text{perímetro × apotema}}{\\text{2}}\\)&lt;/span&gt;&lt;/p&gt;</t>
  </si>
  <si>
    <t>{"id":"M5-G-15d-I-1","stimulus":"&lt;p&gt;Arrastra la fórmula del área del polígono regular.&lt;/p&gt;","template":"&lt;p style=\"text-align: center\"&gt;Área del polígono regular = {{response}}&lt;/p&gt;","feedback":"&lt;p style=\"text-align: center\"&gt;Área de un polígono regular = &lt;span class=\"fr-math-v2 fr-draggable\" contenteditable=\"false\" data-original-math=\"\\(\\frac{\\text{perímetro × apotema}}{\\text{2}}\\)\" draggable=\"true\"&gt;\\(\\frac{\\text{perímetro × apotema}}{\\text{2}}\\)&lt;/span&gt;&lt;/p&gt;","hint":"&lt;p&gt;El área de un polígono regular depende del perímetro y de la apotema.&lt;/p&gt;","seed":{"parameters":[],"calculated":[{"name":"A1","label":"&lt;span class=\"fr-math-v2 fr-draggable\" contenteditable=\"false\" data-original-math=\"\\(\\frac{\\text{perímetro × apotema}}{\\text{2}}\\)\" draggable=\"true\"&gt;\\(\\frac{\\text{perímetro × apotema}}{\\text{2}}\\)&lt;/span&gt;"},{"name":"A2","label":"lado × lado","incorrect":true},{"name":"A3","label":"&lt;span class=\"fr-math-v2 fr-draggable\" contenteditable=\"false\" data-original-math=\"\\(\\frac{\\text{base × altura}}{\\text{2}}\\)\" draggable=\"true\"&gt;\\(\\frac{\\text{base × altura}}{\\text{2}}\\)&lt;/span&gt;","incorrect":true},{"name":"A4","label":"&lt;span class=\"fr-math-v2 fr-draggable\" contenteditable=\"false\" data-original-math=\"\\(\\frac{\\text{diagonal mayor × diagonal menor}}{\\text{2}}\\)\" draggable=\"true\"&gt;\\(\\frac{\\text{diagonal mayor × diagonal menor}}{\\text{2}}\\)&lt;/span&gt;","incorrect":true},{"name":"A5","label":"π × radio&lt;sup&gt;2&lt;/sup&gt;","incorrect":true},{"name":"A6","label":"&lt;span class=\"fr-math-v2 fr-draggable\" contenteditable=\"false\" data-original-math=\"\\(\\frac{\\text{(base mayor + base menor) × altura}}{\\text{2}}\\)\" draggable=\"true\"&gt;\\(\\frac{\\text{(base mayor + base menor) × altura}}{\\text{2}}\\)&lt;/span&gt;","incorrect":true}],"uniques":true},"algorithm":{"name":"calculateOperation","template":"Cloze with drag &amp; drop","params":{"keyboard":"INTERMEDIATE"}}}</t>
  </si>
  <si>
    <t>{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t>
  </si>
  <si>
    <t>{
    "id": "M5-G-15d-I-1",
    "stimulus": "&lt;p&gt;Drag the formula for the area of a regular polygon.&lt;/p&gt;",
    "template": "&lt;p style=\"text-align: center\"&gt;Area of a regular polygon = {{response}}&lt;/p&gt;",
    "feedback": "&lt;p style=\"text-align: center\"&gt;Area of a regular polygon = &lt;span class=\"fr-math-v2 fr-draggable\" contenteditable=\"false\" data-original-math=\"\\(\\frac{\\text{perimeter × apothem}}{\\text{2}}\\)\" draggable=\"true\"&gt;\\(\\frac{\\text{perimeter × apothem}}{\\text{2}}\\)&lt;/span&gt;&lt;/p&gt;",
    "hint": "&lt;p&gt;The area of a regular polygon depends on the perimeter and the apothem.&lt;/p&gt;",
    "seed": {
        "parameters": [],
        "calculated": [
            {
                "name": "A1",
                "label": "&lt;span class=\"fr-math-v2 fr-draggable\" contenteditable=\"false\" data-original-math=\"\\(\\frac{\\text{perimeter × apothem}}{\\text{2}}\\)\" draggable=\"true\"&gt;\\(\\frac{\\text{perimeter × apothem}}{\\text{2}}\\)&lt;/span&gt;"
            },
            {
                "name": "A2",
                "label": "side × side",
                "incorrect": true
            },
            {
                "name": "A3",
                "label": "&lt;span class=\"fr-math-v2 fr-draggable\" contenteditable=\"false\" data-original-math=\"\\(\\frac{\\text{base × height}}{\\text{2}}\\)\" draggable=\"true\"&gt;\\(\\frac{\\text{base × height}}{\\text{2}}\\)&lt;/span&gt;",
                "incorrect": true
            },
            {
                "name": "A4",
                "label": "&lt;span class=\"fr-math-v2 fr-draggable\" contenteditable=\"false\" data-original-math=\"\\(\\frac{\\text{major diagonal × minor diagonal}}{\\text{2}}\\)\" draggable=\"true\"&gt;\\(\\frac{\\text{major diagonal × minor diagonal}}{\\text{2}}\\)&lt;/span&gt;",
                "incorrect": true
            },
            {
                "name": "A5",
                "label": "π × radius&lt;sup&gt;2&lt;/sup&gt;",
                "incorrect": true
            },
            {
                "name": "A6",
                "label": "&lt;span class=\"fr-math-v2 fr-draggable\" contenteditable=\"false\" data-original-math=\"\\(\\frac{\\text{(major base + minor base) × height}}{\\text{2}}\\)\" draggable=\"true\"&gt;\\(\\frac{\\text{(major base + minor base) × height}}{\\text{2}}\\)&lt;/span&gt;",
                "incorrect": true
            }
        ],
        "uniques": true
    },
    "algorithm": {
        "name": "calculateOperation",
        "template": "Cloze with drag &amp; drop",
        "params": {
            "keyboard": "INTERMEDIATE"
        }
    }
}</t>
  </si>
  <si>
    <t>Calcula el área de este hexágono regular. 
({{Q1}} cm de lado y {{T1}} cm de apotema)
El área del hexágono regular mide {{A1}} cm&lt;sup&gt;2&lt;/sup&gt;.</t>
  </si>
  <si>
    <t>Calcula el área del hexágono regular, con 30 cm de lado y 26 cm de apotema. 
El área del hexágono regular es de ... cm&lt;sup&gt;2&lt;/sup&gt;.</t>
  </si>
  <si>
    <t>Q1: Mín = 2; Máx = 10; Incremento = 1</t>
  </si>
  <si>
    <t>T1 = {{Q1}}*0.87
A1 = 6*{{Q1}}*{{T1}}}/2</t>
  </si>
  <si>
    <t>El área de un polígono regular es la suma del área de los triángulos que lo componen.</t>
  </si>
  <si>
    <t>&lt;p&gt;Un hexágono regular se puede descomponer en 6 triángulos iguales. Por tanto, su área será 6 veces el de ese triángulo.&lt;/p&gt;&lt;p&gt;Área = 6 × base × altura /2 = 6 × {{Q1}} cm × {{T1}} cm /2 = {{A1}} cm&lt;sup&gt;2&lt;/sup&gt;&lt;/p&gt;</t>
  </si>
  <si>
    <t>¿Cuánto miden los lados del hexágono? ¿Y su apotema?
Los lados del hexágono miden {{A1}} cm.
La apotema mide {{A2}} cm.
[A1 = {{Q1}}
A2 = Lemonlib.round({{Q1}}*0.87, 2)]</t>
  </si>
  <si>
    <t>Según el enunciado, ¿qué hay que calcular?
El área del hexágono.*
El perímetro del hexágono.
El volumen del hexágono.</t>
  </si>
  <si>
    <t>¿Cómo se calcula el área de un hexágono?
Área del hexágono = perímetro × apotema / 2*
Área del hexágono = base × altura
Área del hexágono = π × radio&lt;sup&gt;2&lt;/sup&gt;</t>
  </si>
  <si>
    <t>Usando la fórmula anterior, halla el área del hexágono.
Área del hexágono = perímetro × apotema / 2 = 6 × {{Q1}} × {{T1}} / 2 = {{A1}} cm&lt;sup&gt;2&lt;/sup&gt;
T1 = Lemonlib.round({{Q1}}*0.87, 2)
A1 = Lemonlib.round(6*{{Q1}}*{{T1}}}/2, 2)</t>
  </si>
  <si>
    <t>{"id":"M5-G-15d-E-1","seed":{"parameters":[{"name":"Q1","label":null,"min":2,"max":10,"step":1}],"uniques":true},"scaffolding":[{"id":"step-0","stimulus":"&lt;p&gt;Calcula el área de este hexágono regular. Redondea el resultado a las centésimas.&lt;/p&gt;&lt;div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cm&lt;/span&gt;&lt;/div&gt;&lt;/div&gt;&lt;/div&gt;&lt;/div&gt;","template":"&lt;p&gt;El área del hexágono regular mide {{response}} cm&lt;sup&gt;2&lt;/sup&gt;.&lt;/p&gt;","seed":{"parameters":[],"calculated":[{"name":"A1","function":"Lemonlib.round(6*{{Q1}}*{{T1}}/2, 2)"},{"name":"T1","function":"Lemonlib.round({{Q1}}*0.87, 2)","temp":true}]},"algorithm":{"name":"calculateOperation","params":{"method":"equivLiteral","keyboard":"INTERMEDIATE"}}},{"id":"step-1","stimulus":"&lt;p&gt;¿Cuánto miden los lados del hexágono? ¿Y su apotema?&lt;/p&gt;","template":"&lt;p&gt;Los lados del hexágono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del hexágono.&lt;/p&gt;"},{"name":"2-A2","label":"&lt;p&gt;El perímetro del hexágono.&lt;/p&gt;","incorrect":true},{"name":"2-A3","label":"&lt;p&gt;El volumen del hexágono.&lt;/p&gt;","incorrect":true}]},"algorithm":{"name":"trueFalse","template":"Multiple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</si>
  <si>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</si>
  <si>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"M5-G-15d-E-1",
    "seed": {
        "parameters": [
            {
                "name": "Q1",
                "label": null,
                "min": 2,
                "max": 10,
                "step": 1
            }
        ],
        "uniques": true
    },
    "scaffolding": [
        {
            "id": "step-0",
            "stimulus": "&lt;p&gt;Calculate the area of this regular hexagon. Round the result to the hundredths.&lt;/p&gt;&lt;div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"&lt;p&gt;The area of the regular hexagon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side lengths of the hexagon? And its apothem?&lt;/p&gt;",
            "template": "&lt;p&gt;The side lengths of the hexagon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the hexagon.&lt;/p&gt;"
                    },
                    {
                        "name": "2-A2",
                        "label": "&lt;p&gt;The perimeter of the hexagon.&lt;/p&gt;",
                        "incorrect": true
                    },
                    {
                        "name": "2-A3",
                        "label": "&lt;p&gt;The volume of the hexagon.&lt;/p&gt;",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</si>
  <si>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Calcula el área de un reloj de pared con forma de octógono regular con las medidas de la siguiente imagen. 
(Un lado mide {{Q1}} cm y la apotema {{T1}} cm.)
El área del reloj es de {{A1}} cm&lt;sup&gt;2&lt;/sup&gt;.</t>
  </si>
  <si>
    <t xml:space="preserve">Un reloj de pared tiene formas de octógono regular. Cada lado mide 9 cm y la opotema 5 cm. Calcula el área del reloj.
El área del reloj es de ... cm&lt;sup&gt;2&lt;/sup&gt;. </t>
  </si>
  <si>
    <t>Q2]: Mín = 4; Máx = 5; Incremento = 0.1</t>
  </si>
  <si>
    <t xml:space="preserve">T1 = {{Q1}}*1.2
A1 = 8*{{Q1}}*{{T1}}/2 </t>
  </si>
  <si>
    <t>¿Cuánto miden los lados del reloj? ¿Y su apotema?
Los lados del reloj miden {{A1}} cm.
La apotema mide {{A2}} cm.
[A1 = {{Q1}}
A2 = Lemonlib.round({{Q1}}*1.2, 2)]</t>
  </si>
  <si>
    <t>Según el enunciado, ¿qué hay que calcular?
El área del reloj.*
El perímetro del reloj.
El volumen del reloj.</t>
  </si>
  <si>
    <t>¿Cómo se calcula el área de un octógono?
Área del octógono = perímetro × apotema / 2*
Área del octógono = base × altura
Área del octógono = π × radio&lt;sup&gt;2&lt;/sup&gt;</t>
  </si>
  <si>
    <t>Usando la fórmula anterior, halla el área del octógono.
Área del octógono = perímetro × apotema / 2 = 8 × {{Q1}} × {{T1}} / 2 = {{A1}} cm&lt;sup&gt;2&lt;/sup&gt;
T1 = Lemonlib.round({{Q1}}*1.2, 2)
A1 = Lemonlib.round(8*{{Q1}}*{{T1}}/2, 2)</t>
  </si>
  <si>
    <t>{"id":"M5-G-15d-A-1","seed":{"parameters":[{"name":"Q1","label":null,"min":4,"max":5,"step":0.1}],"uniques":true},"scaffolding":[{"id":"step-0","stimulus":"&lt;p&gt;Calcula el área de un reloj de pared con forma de octógono regular con las medidas de la siguiente imagen. Redondea el resultado a las centésimas.&lt;/p&gt;&lt;div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cm&lt;/span&gt;&lt;/div&gt;&lt;/div&gt;&lt;/div&gt;&lt;/div&gt;","template":"&lt;p&gt;El área del reloj es de {{response}} cm&lt;sup&gt;2&lt;/sup&gt;.&lt;/p&gt;","seed":{"parameters":[],"calculated":[{"name":"A1","function":"Lemonlib.round(8*{{Q1}}*{{T1}}/2 , 2)"},{"name":"T1","function":"Lemonlib.round({{Q1}}*1.2, 2)","temp":true}]},"algorithm":{"name":"calculateOperation","params":{"method":"equivLiteral","keyboard":"INTERMEDIATE"}}},{"id":"step-1","stimulus":"&lt;p&gt;¿Cuánto miden los lados del reloj? ¿Y su apotema?&lt;/p&gt;","template":"&lt;p&gt;Los lados del reloj miden {{response}} cm.&lt;/p&gt;&lt;p&gt;La apotema mide {{response}} cm.&lt;/p&gt;","seed":{"calculated":[{"name":"2A1","label":"","function":"{{Q1}}"},{"name":"2A2","label":"","function":"Lemonlib.round({{Q1}}*1.2, 2)"}]},"algorithm":{"name":"calculateOperation","params":{"method":"equivLiteral","keyboard":"INTERMEDIATE"}}},{"id":"step-2","stimulus":"&lt;p&gt;Según el enunciado, ¿qué hay que calcular?&lt;/p&gt;","seed":{"calculated":[{"name":"2-A1","label":"&lt;p&gt;El área del reloj.&lt;/p&gt;"},{"name":"2-A2","label":"&lt;p&gt;El perímetro del reloj.&lt;/p&gt;","incorrect":true},{"name":"2-A3","label":"&lt;p&gt;El volumen del reloj.&lt;/p&gt;","incorrect":true}]},"algorithm":{"name":"trueFalse","template":"Multiple choice – standard"}},{"id":"step-3","stimulus":"&lt;p&gt;¿Cómo se calcula el área de un octógono?&lt;/p&gt;","seed":{"calculated":[{"name":"2-A1","label":"&lt;p style=\"text-align: center\"&gt;Área del octógono = &lt;span class=\"fr-math-v2 fr-draggable\" contenteditable=\"false\" data-original-math=\"\\(\\frac{\\text{perímetro)}\\ \\times \\ \\text{apotema)}}{2}\\)\" draggable=\"true\" style=\"opacity: 1;\"&gt;\\(\\frac{\\text{perímetro}\\ \\times \\ \\text{apotema}}{2}\\)&lt;/span&gt;&lt;/p&gt;"},{"name":"2-A2","label":"&lt;p style=\"text-align: center\"&gt;Área del octógono = base × altura&lt;/p&gt;","incorrect":true},{"name":"2-A3","label":"&lt;p style=\"text-align: center\"&gt;Área del octógono = π × radio&lt;sup&gt;2&lt;/sup&gt;&lt;/p&gt;","incorrect":true}]},"algorithm":{"name":"trueFalse","template":"Multiple choice – standard","params":{"showCheckIcon":false,"columns":3}}},{"id":"step-4","stimulus":"&lt;p&gt;Usando la fórmula anterior, halla el área del octógono. Redondea el resultado a las centésimas.&lt;/p&gt;","template":"&lt;p style=\"text-align: center\"&gt;Área del octógono = &lt;span class=\"fr-math-v2 fr-draggable\" contenteditable=\"false\" data-original-math=\"\\(\\frac{\\text{perímetro)}\\ \\times \\ \\text{apotema)}}{2}\\)\" draggable=\"true\" style=\"opacity: 1;\"&gt;\\(\\frac{\\text{perímetro}\\ \\times \\ \\text{apotema}}{2}\\)&lt;/span&gt; = &lt;span class=\"fr-math-v2 fr-draggable\" contenteditable=\"false\" data-original-math=\"\\(\\frac{\\text{8}\\ \\times \\ \\text{{{Q1}}}\\ \\times \\ \\text{{{T1}}}}{2}\\)\" draggable=\"true\" style=\"opacity: 1;\"&gt;\\(\\frac{\\text{8}\\ \\times \\ \\text{{{Q1}}}\\ \\times \\ \\text{{{T1}}}}{2}\\)&lt;/span&gt; = {{response}} cm&lt;sup&gt;2&lt;/sup&gt;.&lt;/p&gt;","seed":{"calculated":[{"name":"A1","function":"Lemonlib.round(8*{{Q1}}*{{T1}}/2, 2)"},{"name":"T1","function":"Lemonlib.round({{Q1}}*1.2, 2)","temp":true}]},"algorithm":{"name":"calculateOperation","params":{"method":"equivLiteral","keyboard":"INTERMEDIATE"}}}]}</t>
  </si>
  <si>
    <t>{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t>
  </si>
  <si>
    <t>{
    "id": "M5-G-15d-A-1",
    "seed": {
        "parameters": [
            {
                "name": "Q1",
                "label": null,
                "min": 4,
                "max": 5,
                "step": 0.1
            }
        ],
        "uniques": true
    },
    "scaffolding": [
        {
            "id": "step-0",
            "stimulus": "&lt;p&gt;Calculate the area of a wall clock shaped like a regular octagon using the measures from the following image. Round the result to the hundredths.&lt;/p&gt;&lt;div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44.5%; top: 74%; transform: rotate(270deg)\"&gt;{{T1}} cm&lt;/span&gt;&lt;/div&gt;&lt;/div&gt;&lt;/div&gt;&lt;/div&gt;",
            "template": "&lt;p&gt;The clock's area is {{response}} cm&lt;sup&gt;2&lt;/sup&gt;.&lt;/p&gt;",
            "seed": {
                "parameters": [],
                "calculated": [
                    {
                        "name": "A1",
                        "function": "Lemonlib.round(8 * {{Q1}} * {{T1}} / 2, 2)"
                    },
                    {
                        "name": "T1",
                        "function": "Lemonlib.round({{Q1}} * 1.2, 2)",
                        "temp": true
                    }
                ]
            },
            "algorithm": {
                "name": "calculateOperation",
                "params": {
                    "method": "equivLiteral",
                    "keyboard": "INTERMEDIATE"
                }
            }
        },
        {
            "id": "step-1",
            "stimulus": "&lt;p&gt;What are the dimensions of the sides of the clock? And the apothem?&lt;/p&gt;",
            "template": "&lt;p&gt;The sides of the clock are {{response}} cm.&lt;/p&gt;&lt;p&gt;The apothem is {{response}} cm.&lt;/p&gt;",
            "seed": {
                "calculated": [
                    {
                        "name": "2A1",
                        "label": "",
                        "function": "{{Q1}}"
                    },
                    {
                        "name": "2A2",
                        "label": "",
                        "function": "Lemonlib.round({{Q1}} * 1.2, 2)"
                    }
                ]
            },
            "algorithm": {
                "name": "calculateOperation",
                "params": {
                    "method": "equivLiteral",
                    "keyboard": "INTERMEDIATE"
                }
            }
        },
        {
            "id": "step-2",
            "stimulus": "&lt;p&gt;According to the statement, what needs to be calculated?&lt;/p&gt;",
            "seed": {
                "calculated": [
                    {
                        "name": "2-A1",
                        "label": "&lt;p&gt;The clock's area.&lt;/p&gt;"
                    },
                    {
                        "name": "2-A2",
                        "label": "&lt;p&gt;The clock's perimeter.&lt;/p&gt;",
                        "incorrect": true
                    },
                    {
                        "name": "2-A3",
                        "label": "&lt;p&gt;The clock's volume.&lt;/p&gt;",
                        "incorrect": true
                    }
                ]
            },
            "algorithm": {
                "name": "trueFalse",
                "template": "Multiple choice – standard"
            }
        },
        {
            "id": "step-3",
            "stimulus": "&lt;p&gt;How is the area of an octagon calculated?&lt;/p&gt;",
            "seed": {
                "calculated": [
                    {
                        "name": "2-A1",
                        "label": "&lt;p style=\"text-align: center\"&gt;Area of the octagon = &lt;span class=\"fr-math-v2 fr-draggable\" contenteditable=\"false\" data-original-math=\"\\(\\frac{\\text{perimeter)\\ \\times \\ \\text{apothem)}}{2}\\)\" draggable=\"true\" style=\"opacity: 1;\"&gt;\\(\\frac{\\text{perimeter}\\ \\times \\ \\text{apothem}}{2}\\)&lt;/span&gt;&lt;/p&gt;"
                    },
                    {
                        "name": "2-A2",
                        "label": "&lt;p style=\"text-align: center\"&gt;Area of the octagon = base × height&lt;/p&gt;",
                        "incorrect": true
                    },
                    {
                        "name": "2-A3",
                        "label": "&lt;p style=\"text-align: center\"&gt;Area of the octagon = π × radius&lt;sup&gt;2&lt;/sup&gt;&lt;/p&gt;",
                        "incorrect": true
                    }
                ]
            },
            "algorithm": {
                "name": "trueFalse",
                "template": "Multiple choice – standard","params":{"showCheckIcon":false,"columns":3}
            }
        },
        {
            "id": "step-4",
            "stimulus": "&lt;p&gt;Using the previous formula, find the area of the octagon. Round the result to the hundredths.&lt;/p&gt;",
            "template": "&lt;p style=\"text-align: center\"&gt;Area of the octagon = &lt;span class=\"fr-math-v2 fr-draggable\" contenteditable=\"false\" data-original-math=\"\\(\\frac{\\text{perimeter)\\ \\times \\ \\text{apothem)}}{2}\\)\" draggable=\"true\" style=\"opacity: 1;\"&gt;\\(\\frac{\\text{perimeter}\\ \\times \\ \\text{apothem}}{2}\\)&lt;/span&gt;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 * {{Q1}} * {{T1}} / 2, 2)"
                    },
                    {
                        "name": "T1",
                        "function": "Lemonlib.round({{Q1}} * 1.2, 2)",
                        "temp": true
                    }
                ]
            },
            "algorithm": {
                "name": "calculateOperation",
                "params": {
                    "method": "equivLiteral",
                    "keyboard": "INTERMEDIATE"
                }
            }
        }
    ]
}</t>
  </si>
  <si>
    <t>Roberto ha pintado un mandala con forma de pentágono regular con las medidas que tiene la siguiente figura. Calcula su área.
(Un lado mide {{Q1}} cm y la apotema mide {{T1}} cm.)
El área del mandala mide {{A1}} cm&lt;sup&gt;2&lt;/sup&gt;.</t>
  </si>
  <si>
    <t xml:space="preserve">Eliseo realizó un cuadro para arte, en el que pintó un mandala, con forma de pentágono regular. ¿Cuál es el área del mandala, sí cada lado mide 10 cm y la apotema 6.9 cm?. 
El área del mandala es de ... cm&lt;sup&gt;2&lt;/sup&gt;.      </t>
  </si>
  <si>
    <t>Q2: Mín = 2; Máx = 5; Incremento = 0.1</t>
  </si>
  <si>
    <t xml:space="preserve">T1 = 0.69*{{Q1}}
A1 = 5*{{Q2}}*{{T1}}/2 </t>
  </si>
  <si>
    <t>¿Cuánto miden los lados de la figura? ¿Y su apotema?
Los lados de la figura miden {{A1}} cm.
La apotema mide {{A2}} cm.
[A1 = {{Q1}}
A2 = Lemonlib.round({{Q1}}*0.69, 2)]</t>
  </si>
  <si>
    <t>Según el enunciado, ¿qué hay que calcular?
El área de la figura del mandala.*
El perímetro de la figura del mandala.
El volumen de la figura del mandala.</t>
  </si>
  <si>
    <t>¿Cómo se calcula el área de un pentágono?
Área del pentágono = perímetro × apotema / 2*
Área del pentágono = base × altura
Área del pentágono = π × radio&lt;sup&gt;2&lt;/sup&gt;</t>
  </si>
  <si>
    <t>Usando la fórmula anterior, halla el área del pentágono.
Área del pentágono = perímetro × apotema / 2 = 5 × {{Q1}} × {{T1}} / 2 = {{A1}} cm&lt;sup&gt;2&lt;/sup&gt;
T1 = Lemonlib.round(0.69*{{Q1}}, 2)
A1 = Lemonlib.round(5*{{Q2}}*{{T1}}/2, 2)</t>
  </si>
  <si>
    <t>{"id":"M5-G-15d-A-2","seed":{"parameters":[{"name":"Q1","label":null,"min":2,"max":5,"step":0.1}],"uniques":true},"scaffolding":[{"id":"step-0","stimulus":"&lt;p&gt;Roberto ha pintado un mandala con forma de pentágono regular con las medidas que tiene la siguiente figura. Calcula su área y redondea el resultado a las centésimas.&lt;/p&gt;&lt;div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cm&lt;/span&gt;&lt;/div&gt;&lt;/div&gt;&lt;/div&gt;&lt;/div&gt;","template":"&lt;p&gt;El área del mandala mide {{response}} cm&lt;sup&gt;2&lt;/sup&gt;.&lt;/p&gt;","seed":{"parameters":[],"calculated":[{"name":"A1","function":"Lemonlib.round(5*{{Q1}}*{{T1}}/2 , 2)"},{"name":"T1","function":"Lemonlib.round({{Q1}}*0.69, 2)","temp":true}]},"algorithm":{"name":"calculateOperation","params":{"method":"equivLiteral","keyboard":"INTERMEDIATE"}}},{"id":"step-1","stimulus":"&lt;p&gt;¿Cuánto miden los lados de la figura? ¿Y su apotema?&lt;/p&gt;","template":"&lt;p&gt;Los lados de la figura miden {{response}} cm.&lt;/p&gt;&lt;p&gt;La apotema mide {{response}} cm.&lt;/p&gt;","seed":{"calculated":[{"name":"2A1","label":"","function":"{{Q1}}"},{"name":"2A2","label":"","function":"Lemonlib.round({{Q1}}*0.69, 2)"}]},"algorithm":{"name":"calculateOperation","params":{"method":"equivLiteral","keyboard":"INTERMEDIATE"}}},{"id":"step-2","stimulus":"&lt;p&gt;Según el enunciado, ¿qué hay que calcular?&lt;/p&gt;","seed":{"calculated":[{"name":"2-A1","label":"&lt;p&gt;El área de la figura del mandala.&lt;/p&gt;"},{"name":"2-A2","label":"&lt;p&gt;El perímetro de la figura del mandala.&lt;/p&gt;","incorrect":true},{"name":"2-A3","label":"&lt;p&gt;El volumen de la figura del mandala.&lt;/p&gt;","incorrect":true}]},"algorithm":{"name":"trueFalse","template":"Multiple choice – standard"}},{"id":"step-3","stimulus":"&lt;p&gt;¿Cómo se calcula el área de un pentágono?&lt;/p&gt;","seed":{"calculated":[{"name":"2-A1","label":"&lt;p style=\"text-align: center\"&gt;Área del pentágono = &lt;span class=\"fr-math-v2 fr-draggable\" contenteditable=\"false\" data-original-math=\"\\(\\frac{\\text{perímetro)}\\ \\times \\ \\text{apotema)}}{2}\\)\" draggable=\"true\" style=\"opacity: 1;\"&gt;\\(\\frac{\\text{perímetro}\\ \\times \\ \\text{apotema}}{2}\\)&lt;/span&gt;&lt;/p&gt;"},{"name":"2-A2","label":"&lt;p style=\"text-align: center\"&gt;Área del pentágono = base × altura&lt;/p&gt;","incorrect":true},{"name":"2-A3","label":"&lt;p style=\"text-align: center\"&gt;Área del pentágono = π × radio&lt;sup&gt;2&lt;/sup&gt;&lt;/p&gt;","incorrect":true}]},"algorithm":{"name":"trueFalse","template":"Multiple choice – standard","params":{"showCheckIcon":false,"columns":3}}},{"id":"step-4","stimulus":"&lt;p&gt;Usando la fórmula anterior, halla el área del pentágono. Redondea el resultado a las centésimas.&lt;/p&gt;","template":"&lt;p style=\"text-align: center\"&gt;Área del pentágono = &lt;span class=\"fr-math-v2 fr-draggable\" contenteditable=\"false\" data-original-math=\"\\(\\frac{\\text{perímetro)}\\ \\times \\ \\text{apotema)}}{2}\\)\" draggable=\"true\" style=\"opacity: 1;\"&gt;\\(\\frac{\\text{perímetro}\\ \\times \\ \\text{apotema}}{2}\\)&lt;/span&gt; = &lt;span class=\"fr-math-v2 fr-draggable\" contenteditable=\"false\" data-original-math=\"\\(\\frac{\\text{5}\\ \\times \\ \\text{{{Q1}}}\\ \\times \\ \\text{{{T1}}}}{2}\\)\" draggable=\"true\" style=\"opacity: 1;\"&gt;\\(\\frac{\\text{5}\\ \\times \\ \\text{{{Q1}}}\\ \\times \\ \\text{{{T1}}}}{2}\\)&lt;/span&gt; = {{response}} cm&lt;sup&gt;2&lt;/sup&gt;.&lt;/p&gt;","seed":{"calculated":[{"name":"A1","function":"Lemonlib.round(5*{{Q1}}*{{T1}}/2, 2)"},{"name":"T1","function":"Lemonlib.round({{Q1}}*0.69, 2)","temp":true}]},"algorithm":{"name":"calculateOperation","params":{"method":"equivLiteral","keyboard":"INTERMEDIATE"}}}]}</t>
  </si>
  <si>
    <t>{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t>
  </si>
  <si>
    <t>{
    "id": "M5-G-15d-A-2",
    "seed": {
        "parameters": [
            {
                "name": "Q1",
                "label": null,
                "min": 2,
                "max": 5,
                "step": 0.1
            }
        ],
        "uniques": true
    },
    "scaffolding": [
        {
            "id": "step-0",
            "stimulus": "&lt;p&gt;Robert has colored a regular pentagon-shaped mandala with the measures shown in the following figure. Calculate its area and round the result to the hundredths.&lt;/p&gt;&lt;div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"&lt;p&gt;The area of the mandala is {{response}} cm&lt;sup&gt;2&lt;/sup&gt;.&lt;/p&gt;",
            "seed": {
                "parameters": [],
                "calculated": [
                    {
                        "name": "A1",
                        "function": "Lemonlib.round(5*{{Q1}}*{{T1}}/2 , 2)"
                    },
                    {
                        "name": "T1",
                        "function": "Lemonlib.round({{Q1}}*0.69, 2)",
                        "temp": true
                    }
                ]
            },
            "algorithm": {
                "name": "calculateOperation",
                "params": {
                    "method": "equivLiteral",
                    "keyboard": "INTERMEDIATE"
                }
            }
        },
        {
            "id": "step-1",
            "stimulus": "&lt;p&gt;What are the side lengths of the figure? And its apothem?&lt;/p&gt;",
            "template": "&lt;p&gt;The side lengths of the figure are {{response}} cm.&lt;/p&gt;&lt;p&gt;The apothem is {{response}} cm.&lt;/p&gt;",
            "seed": {
                "calculated": [
                    {
                        "name": "2A1",
                        "label": "",
                        "function": "{{Q1}}"
                    },
                    {
                        "name": "2A2",
                        "label": "",
                        "function": "Lemonlib.round({{Q1}}*0.69, 2)"
                    }
                ]
            },
            "algorithm": {
                "name": "calculateOperation",
                "params": {
                    "method": "equivLiteral",
                    "keyboard": "INTERMEDIATE"
                }
            }
        },
        {
            "id": "step-2",
            "stimulus": "&lt;p&gt;According to the statement, what needs to be calculated?&lt;/p&gt;",
            "seed": {
                "calculated": [
                    {
                        "name": "2-A1",
                        "label": "&lt;p&gt;The area of the mandala.&lt;/p&gt;"
                    },
                    {
                        "name": "2-A2",
                        "label": "&lt;p&gt;The perimeter of the mandala.&lt;/p&gt;",
                        "incorrect": true
                    },
                    {
                        "name": "2-A3",
                        "label": "&lt;p&gt;The volume of the mandala.&lt;/p&gt;",
                        "incorrect": true
                    }
                ]
            },
            "algorithm": {
                "name": "trueFalse",
                "template": "Multiple choice – standard"
            }
        },
        {
            "id": "step-3",
            "stimulus": "&lt;p&gt;How is the area of a pentagon calculated?&lt;/p&gt;",
            "seed": {
                "calculated": [
                    {
                        "name": "2-A1",
                        "label": "&lt;p style=\"text-align: center\"&gt;Area of the pentagon = &lt;span class=\"fr-math-v2 fr-draggable\" contenteditable=\"false\" data-original-math=\"\\(\\frac{\\text{perimeter }\\times\\text{ apothem}}{2}\\)\" draggable=\"true\" style=\"opacity: 1;\"&gt;\\(\\frac{\\text{perimeter }\\times\\text{ apothem}}{2}\\)&lt;/span&gt;&lt;/p&gt;"
                    },
                    {
                        "name": "2-A2",
                        "label": "&lt;p style=\"text-align: center\"&gt;Area of the pentagon = base × height&lt;/p&gt;",
                        "incorrect": true
                    },
                    {
                        "name": "2-A3",
                        "label": "&lt;p style=\"text-align: center\"&gt;Area of the pentagon = π × radius&lt;sup&gt;2&lt;/sup&gt;&lt;/p&gt;",
                        "incorrect": true
                    }
                ]
            },
            "algorithm": {
                "name": "trueFalse",
                "template": "Multiple choice – standard","params":{"showCheckIcon":false,"columns":3}
            }
        },
        {
            "id": "step-4",
            "stimulus": "&lt;p&gt;Using the previous formula, find the area of the pentagon. Round the result to the hundredths.&lt;/p&gt;",
            "template": "&lt;p style=\"text-align: center\"&gt;Area of the pentagon = &lt;span class=\"fr-math-v2 fr-draggable\" contenteditable=\"false\" data-original-math=\"\\(\\frac{\\text{perimeter }\\times\\text{ apothem}}{2}\\)\" draggable=\"true\" style=\"opacity: 1;\"&gt;\\(\\frac{\\text{perimeter }\\times\\text{ apothem}}{2}\\)&lt;/span&gt;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"keyboard": "INTERMEDIATE"
                }
            }
        }
    ]
}</t>
  </si>
  <si>
    <t>La base de la carpa de un circo tiene forma de heptógono regular con las medidas de la siguiente imagen. ¿Cuál es su área?
(Un lado de {{Q1}} m, la apotema {{T1}} m?)
La planta de la carpa ocupa un área de {{A1}} m&lt;sup&gt;2&lt;/sup&gt;.</t>
  </si>
  <si>
    <t xml:space="preserve">En la ciudad, se quiere instalar una carpa de circo. La lona que apoya en el suelo, es un heptágono regular. ¿Qué superficie ocupa la lona, sí sus medidas son 5.12 m y 5.48 m ?
                                                                                                                                                                                                                                                                                       La lona ocupa ... m&lt;sup&gt;2&lt;/sup&gt;. </t>
  </si>
  <si>
    <t>Q1: Mín = 8; Máx = 15; Incremento = 1</t>
  </si>
  <si>
    <t xml:space="preserve">T1 = 1.04*{{Q1}}
A1 = 7*{{Q1}}*{{T1}}/2 </t>
  </si>
  <si>
    <t>¿Cuánto miden los lados de la base de la carpa? ¿Y su apotema?
Los lados de la base de la carpa miden {{A1}} m.
La apotema mide {{A2}} m.
[A1 = {{Q1}}
A2 = Lemonlib.round({{Q1}}*1.04, 2)]</t>
  </si>
  <si>
    <t>Según el enunciado, ¿qué hay que calcular?
El área de la base de la carpa.*
El perímetro de la base de la carpa.
El volumen de la base de la carpa.</t>
  </si>
  <si>
    <t>¿Cómo se calcula el área de un heptágono?
Área del heptágono = perímetro × apotema / 2*
Área del heptágono = base × altura
Área del heptágono = π × radio&lt;sup&gt;2&lt;/sup&gt;</t>
  </si>
  <si>
    <t>Usando la fórmula anterior, halla el área del heptágono.
Área del heptágono = perímetro × apotema / 2 = 7 × {{Q1}} × {{T1}} / 2 = {{A1}} m&lt;sup&gt;2&lt;/sup&gt;
[T1 = Lemonlib.round(1.04*{{Q1}}, 2)
A1 = Lemonlib.round(7*{{Q1}}*{{T1}}/2, 2)]</t>
  </si>
  <si>
    <t>{"id":"M5-G-15d-A-3","seed":{"parameters":[{"name":"Q1","label":null,"min":8,"max":15,"step":1}],"uniques":true},"scaffolding":[{"id":"step-0","stimulus":"&lt;p&gt;La base de la carpa de un circo tiene forma de heptágono regular con las medidas de la siguiente imagen. ¿Cuál es su área?&lt;div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m&lt;/span&gt;&lt;/div&gt;&lt;/div&gt;&lt;/div&gt;&lt;/div&gt;","template":"&lt;p&gt;La planta de la carpa ocupa un área de {{response}} m&lt;sup&gt;2&lt;/sup&gt;.&lt;/p&gt;","seed":{"parameters":[],"calculated":[{"name":"A1","function":"Lemonlib.round(7*{{Q1}}*{{T1}}/2, 2)"},{"name":"T1","function":"Lemonlib.round(1.04*{{Q1}}, 2)","temp":true}]},"algorithm":{"name":"calculateOperation","params":{"method":"equivLiteral","keyboard":"INTERMEDIATE"}}},{"id":"step-1","stimulus":"&lt;p&gt;¿Cuánto miden los lados de la base de la carpa? ¿Y su apotema?&lt;/p&gt;","template":"&lt;p&gt;Los lados de la base de la carpa miden {{response}} m.&lt;/p&gt;&lt;p&gt;La apotema mide {{response}} m.&lt;/p&gt;","seed":{"calculated":[{"name":"2A1","label":"","function":"{{Q1}}"},{"name":"2A2","label":"","function":"Lemonlib.round({{Q1}}*1.04, 2)"}]},"algorithm":{"name":"calculateOperation","params":{"method":"equivLiteral","keyboard":"INTERMEDIATE"}}},{"id":"step-2","stimulus":"&lt;p&gt;Según el enunciado, ¿qué hay que calcular?&lt;/p&gt;","seed":{"calculated":[{"name":"2-A1","label":"&lt;p&gt;El área de la base de la carpa.&lt;/p&gt;"},{"name":"2-A2","label":"&lt;p&gt;El perímetro de la base de la carpa.&lt;/p&gt;","incorrect":true},{"name":"2-A3","label":"&lt;p&gt;El volumen de la base de la carpa.&lt;/p&gt;","incorrect":true}]},"algorithm":{"name":"trueFalse","template":"Multiple choice – standard"}},{"id":"step-3","stimulus":"&lt;p&gt;¿Cómo se calcula el área de un heptágono?&lt;/p&gt;","seed":{"calculated":[{"name":"2-A1","label":"&lt;p style=\"text-align: center\"&gt;Área del heptágono = &lt;span class=\"fr-math-v2 fr-draggable\" contenteditable=\"false\" data-original-math=\"\\(\\frac{\\text{perímetro)}\\ \\times \\ \\text{apotema)}}{2}\\)\" draggable=\"true\" style=\"opacity: 1;\"&gt;\\(\\frac{\\text{perímetro}\\ \\times \\ \\text{apotema}}{2}\\)&lt;/span&gt;&lt;/p&gt;"},{"name":"2-A2","label":"&lt;p style=\"text-align: center\"&gt;Área del heptágono = base × altura&lt;/p&gt;","incorrect":true},{"name":"2-A3","label":"&lt;p style=\"text-align: center\"&gt;Área del heptágono = π × radio&lt;sup&gt;2&lt;/sup&gt;&lt;/p&gt;","incorrect":true}]},"algorithm":{"name":"trueFalse","template":"Multiple choice – standard","params":{"showCheckIcon":false,"columns":3}}},{"id":"step-4","stimulus":"&lt;p&gt;Usando la fórmula anterior, halla el área del heptágono.&lt;/p&gt;","template":"&lt;p style=\"text-align: center\"&gt;Área del heptágono = &lt;span class=\"fr-math-v2 fr-draggable\" contenteditable=\"false\" data-original-math=\"\\(\\frac{\\text{perímetro)}\\ \\times \\ \\text{apotema)}}{2}\\)\" draggable=\"true\" style=\"opacity: 1;\"&gt;\\(\\frac{\\text{perímetro}\\ \\times \\ \\text{apotema}}{2}\\)&lt;/span&gt; = &lt;span class=\"fr-math-v2 fr-draggable\" contenteditable=\"false\" data-original-math=\"\\(\\frac{\\text{7}\\ \\times \\ \\text{{{Q1}}}\\ \\times \\ \\text{{{T1}}}}{2}\\)\" draggable=\"true\" style=\"opacity: 1;\"&gt;\\(\\frac{\\text{7}\\ \\times \\ \\text{{{Q1}}}\\ \\times \\ \\text{{{T1}}}}{2}\\)&lt;/span&gt; = {{response}} m&lt;sup&gt;2&lt;/sup&gt;.&lt;/p&gt;","seed":{"calculated":[{"name":"A1","function":"Lemonlib.round(7*{{Q1}}*{{T1}}/2, 2)"},{"name":"T1","function":"Lemonlib.round({{Q1}}*1.04, 2)","temp":true}]},"algorithm":{"name":"calculateOperation","params":{"method":"equivLiteral","keyboard":"INTERMEDIATE"}}}]}</t>
  </si>
  <si>
    <t>{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t>
  </si>
  <si>
    <t>{
    "id": "M5-G-15d-A-3",
    "seed": {
        "parameters": [
            {
                "name": "Q1",
                "label": null,
                "min": 8,
                "max": 15,
                "step": 1
            }
        ],
        "uniques": true
    },
    "scaffolding": [
        {
            "id": "step-0",
            "stimulus": "&lt;p&gt;The base of a circus tent has the shape of a regular heptagon with the measures shown in the following image. What is its area?&lt;div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"&lt;p&gt;The tent base covers an area of {{response}} m&lt;sup&gt;2&lt;/sup&gt;.&lt;/p&gt;",
            "seed": {
                "parameters": [],
                "calculated": [
                    {
                        "name": "A1",
                        "function": "Lemonlib.round(7*{{Q1}}*{{T1}}/2, 2)"
                    },
                    {
                        "name": "T1",
                        "function": "Lemonlib.round(1.04*{{Q1}}, 2)",
                        "temp": true
                    }
                ]
            },
            "algorithm": {
                "name": "calculateOperation",
                "params": {
                    "method": "equivLiteral",
                    "keyboard": "INTERMEDIATE"
                }
            }
        },
        {
            "id": "step-1",
            "stimulus": "&lt;p&gt;What are the side lengths of the tent base? And its apothem?&lt;/p&gt;",
            "template": "&lt;p&gt;The sides of the tent base are {{response}} m.&lt;/p&gt;&lt;p&gt;The apothem is {{response}} m.&lt;/p&gt;",
            "seed": {
                "calculated": [
                    {
                        "name": "2A1",
                        "label": "",
                        "function": "{{Q1}}"
                    },
                    {
                        "name": "2A2",
                        "label": "",
                        "function": "Lemonlib.round({{Q1}}*1.04, 2)"
                    }
                ]
            },
            "algorithm": {
                "name": "calculateOperation",
                "params": {
                    "method": "equivLiteral",
                    "keyboard": "INTERMEDIATE"
                }
            }
        },
        {
            "id": "step-2",
            "stimulus": "&lt;p&gt;According to the statement, what needs to be calculated?&lt;/p&gt;",
            "seed": {
                "calculated": [
                    {
                        "name": "2-A1",
                        "label": "&lt;p&gt;The area of the tent base.&lt;/p&gt;"
                    },
                    {
                        "name": "2-A2",
                        "label": "&lt;p&gt;The perimeter of the tent base.&lt;/p&gt;",
                        "incorrect": true
                    },
                    {
                        "name": "2-A3",
                        "label": "&lt;p&gt;The volume of the tent base.&lt;/p&gt;",
                        "incorrect": true
                    }
                ]
            },
            "algorithm": {
                "name": "trueFalse",
                "template": "Multiple choice – standard"
            }
        },
        {
            "id": "step-3",
            "stimulus": "&lt;p&gt;How is the area of a heptagon calculated?&lt;/p&gt;",
            "seed": {
                "calculated": [
                    {
                        "name": "2-A1",
                        "label": "&lt;p style=\"text-align: center\"&gt;Area of the heptagon = &lt;span class=\"fr-math-v2 fr-draggable\" contenteditable=\"false\" data-original-math=\"\\(\\frac{\\text{perimeter)}\\ \\times \\ \\text{apothem)}}{2}\\)\" draggable=\"true\" style=\"opacity: 1;\"&gt;\\(\\frac{\\text{perimeter}\\ \\times \\ \\text{apothem}}{2}\\)&lt;/span&gt;&lt;/p&gt;"
                    },
                    {
                        "name": "2-A2",
                        "label": "&lt;p style=\"text-align: center\"&gt;Area of the heptagon = base × height&lt;/p&gt;",
                        "incorrect": true
                    },
                    {
                        "name": "2-A3",
                        "label": "&lt;p style=\"text-align: center\"&gt;Area of the heptagon = π × radius&lt;sup&gt;2&lt;/sup&gt;&lt;/p&gt;",
                        "incorrect": true
                    }
                ]
            },
            "algorithm": {
                "name": "trueFalse",
                "template": "Multiple choice – standard","params":{"showCheckIcon":false,"columns":3}
            }
        },
        {
            "id": "step-4",
            "stimulus": "&lt;p&gt;Using the previous formula, find the area of the heptagon.&lt;/p&gt;",
            "template": "&lt;p style=\"text-align: center\"&gt;Area of the heptagon = &lt;span class=\"fr-math-v2 fr-draggable\" contenteditable=\"false\" data-original-math=\"\\(\\frac{\\text{perimeter)}\\ \\times \\ \\text{apothem)}}{2}\\)\" draggable=\"true\" style=\"opacity: 1;\"&gt;\\(\\frac{\\text{perimeter}\\ \\times \\ \\text{apothem}}{2}\\)&lt;/span&gt;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"keyboard": "INTERMEDIATE"
                }
            }
        }
    ]
}</t>
  </si>
  <si>
    <t>Vera quiere cubrir una pared de la cocina con azulejos con forma de hexágono regular cuyos lados miden {{Q1}} cm y sus apotemas {{T1}} cm. Para calcular la cantidad de azulejos que va a colocar necesita saber el área de cada uno.
El área de cada azulejo mide {{A1}} cm&lt;sup&gt;2&lt;/sup&gt;.</t>
  </si>
  <si>
    <t>Q2: Mín = 2  ; Máx = 3; Incremento = 0.1</t>
  </si>
  <si>
    <t>¿Cuánto miden los lados de los azulejos? ¿Y sus apotemas?
Los lados de los azulejos miden {{A1}} cm.
Las apotemas miden {{A2}} cm.
[A1 = {{Q1}}
A2 = Lemonlib.round({{Q1}}*0.87, 2)]</t>
  </si>
  <si>
    <t>Según el enunciado, ¿qué hay que calcular?
El área de un azulejo.*
El perímetro de un azulejo.
El volumen de un azulejo.</t>
  </si>
  <si>
    <t>Usando la fórmula anterior, halla el área del hexágono.
Área del hexágono = perímetro × apotema / 2 = 6 × {{Q1}} × {{T1}} / 2 = {{A1}} cm&lt;sup&gt;2&lt;/sup&gt;
[T1 = Lemonlib.round({{Q1}}*0.87, 2)
A1 = Lemonlib.round(6*{{Q1}}*{{T1}}}/2, 2)]</t>
  </si>
  <si>
    <t>{"id":"M5-G-15d-A-4","seed":{"parameters":[{"name":"Q1","label":null,"min":2,"max":3,"step":0.1}],"uniques":true},"scaffolding":[{"id":"step-0","stimulus":"&lt;p&gt;Vera quiere cubrir una pared de la cocina con azulejos con forma de hexágono regular cuyos lados miden {{Q1}} cm y sus apotemas {{T1}} cm. Para calcular la cantidad de azulejos que va a colocar necesita saber el área de cada uno. Redondea el resultado a las centésimas.&lt;/p&gt;","template":"&lt;p&gt;El área de cada azulejo mide {{response}} cm&lt;sup&gt;2&lt;/sup&gt;.&lt;/p&gt;","seed":{"parameters":[],"calculated":[{"name":"A1","function":"Lemonlib.round(6*{{Q1}}*{{T1}}/2, 2)"},{"name":"T1","function":"Lemonlib.round({{Q1}}*0.87, 2)","temp":true}]},"algorithm":{"name":"calculateOperation","params":{"method":"equivLiteral","keyboard":"INTERMEDIATE"}}},{"id":"step-1","stimulus":"&lt;p&gt;¿Cuánto miden los lados de los azulejos? ¿Y sus apotemas?&lt;/p&gt;","template":"&lt;p&gt;Los lados de los azulejos miden {{response}} cm.&lt;/p&gt;&lt;p&gt;Las apotemas miden {{response}} cm.&lt;/p&gt;","seed":{"calculated":[{"name":"2A1","label":"","function":"{{Q1}}"},{"name":"2A2","label":"","function":"Lemonlib.round({{Q1}}*0.87, 2)"}]},"algorithm":{"name":"calculateOperation","params":{"method":"equivLiteral","keyboard":"INTERMEDIATE"}}},{"id":"step-2","stimulus":"&lt;p&gt;Según el enunciado, ¿qué hay que calcular?&lt;/p&gt;","seed":{"calculated":[{"name":"2-A1","label":"&lt;p&gt;El área de un azulejo.&lt;/p&gt;"},{"name":"2-A2","label":"&lt;p&gt;El perímetro de un azulejo.&lt;/p&gt;","incorrect":true},{"name":"2-A3","label":"&lt;p&gt;El volumen de un azulejo.&lt;/p&gt;","incorrect":true}]},"algorithm":{"name":"trueFalse","template":"Multiple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</si>
  <si>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</si>
  <si>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"M5-G-15d-A-4",
    "seed": {
        "parameters": [
            {
                "name": "Q1",
                "label": null,
                "min": 2,
                "max": 3,
                "step": 0.1
            }
        ],
        "uniques": true
    },
    "scaffolding": [
        {
            "id": "step-0",
            "stimulus": "&lt;p&gt;Vera wants to cover a kitchen wall with regular hexagonal-shaped tiles whose sides measure {{Q1}} cm and their apothems, {{T1}} cm. To calculate the number of tiles she will place, she needs to know the area of each one. Round the result to the hundredths.&lt;/p&gt;",
            "template": "&lt;p&gt;The area of each tile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dimensions of the sides of each tile? And its apothem?&lt;/p&gt;",
            "template": "&lt;p&gt;The sides of a tile are {{response}} cm.&lt;/p&gt;&lt;p&gt;Its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 tile.&lt;/p&gt;"
                    },
                    {
                        "name": "2-A2",
                        "label": "&lt;p&gt;The perimeter of a tile.&lt;/p&gt;",
                        "incorrect": true
                    },
                    {
                        "name": "2-A3",
                        "label": "&lt;p&gt;The volume of a tile.&lt;/p&gt;",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</si>
  <si>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Para los días de mucho sol en la playa, un hotel ofrece sombrillas con forma de hexágonos regulares planos. Los lados de estos hexágonos miden {{Q1}} cm y sus apotemas {{T1}} cm. ¿Cuál es la superficie de la sombrilla?
El área de la sombrilla mide {{A1}} cm&lt;sup&gt;2&lt;/sup&gt;.</t>
  </si>
  <si>
    <t>Para los días de mucho sol en la playa, un parador ofrece sombrillas de forma hexagonal. Todos los lados son iguales y miden 60 cm cada uno, y su apotema es de 70 cm. ¿Cuál es la superficie que ocupa, en la playa, la sombrilla?. 
La sombrilla ocupa ... cm&lt;sup&gt;2&lt;/sup&gt;.</t>
  </si>
  <si>
    <t>Q2: Mín = 50 ; Máx = 100; Incremento = 1</t>
  </si>
  <si>
    <t>¿Cuánto miden los lados de la sombrilla? ¿Y su apotema?
Los lados de la sombrilla miden {{A1}} cm.
La apotema mide {{A2}} cm.
[A1 = {{Q1}}
A2 = Lemonlib.round({{Q1}}*0.87, 2)]</t>
  </si>
  <si>
    <t>Según el enunciado, ¿qué hay que calcular?
El área de una sombrilla.*
El perímetro de una sombrilla.
El volumen de una sombrilla.</t>
  </si>
  <si>
    <t>{"id":"M5-G-15d-A-5","seed":{"parameters":[{"name":"Q1","label":null,"min":50,"max":100,"step":1}],"uniques":true},"scaffolding":[{"id":"step-0","stimulus":"&lt;p&gt;Para los días de mucho sol en la playa, un hotel ofrece sombrillas con forma de hexágonos regulares planos. Los lados de estos hexágonos miden {{Q1}} cm y sus apotemas {{T1}} cm. ¿Cuál es la superficie de la sombrilla? Redondea el resultado a las centésimas.&lt;/p&gt;","template":"&lt;p&gt;El área de la sombrilla mide {{response}} cm&lt;sup&gt;2&lt;/sup&gt;.&lt;/p&gt;","seed":{"parameters":[],"calculated":[{"name":"A1","function":"Lemonlib.round(6*{{Q1}}*{{T1}}/2, 2)"},{"name":"T1","function":"Lemonlib.round({{Q1}}*0.87, 2)","temp":true}]},"algorithm":{"name":"calculateOperation","params":{"method":"equivLiteral","keyboard":"INTERMEDIATE"}}},{"id":"step-1","stimulus":"&lt;p&gt;¿Cuánto miden los lados de la sombrilla? ¿Y su apotema?&lt;/p&gt;","template":"&lt;p&gt;Los lados de la sombrilla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 una sombrilla.&lt;/p&gt;"},{"name":"2-A2","label":"&lt;p&gt;El perímetro de una sombrilla.&lt;/p&gt;","incorrect":true},{"name":"2-A3","label":"&lt;p&gt;El volumen de una sombrilla.&lt;/p&gt;","incorrect":true}]},"algorithm":{"name":"trueFalse","template":"Multiple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</si>
  <si>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</si>
  <si>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"M5-G-15d-A-5",
    "seed": {
        "parameters": [
            {
                "name": "Q1",
                "label": null,
                "min": 50,
                "max": 100,
                "step": 1
            }
        ],
        "uniques": true
    },
    "scaffolding": [
        {
            "id": "step-0",
            "stimulus": "&lt;p&gt;For sunny days at the beach, a hotel offers flat regular hexagonal umbrellas. The sides of these hexagons measure {{Q1}} cm and their apothems is {{T1}} cm. What is the surface of one of the umbrellas? Round the result to the hundredths.&lt;/p&gt;",
            "template": "&lt;p&gt;The area of one umbrella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dimesions of the sides of one umbrella? And its apothem?&lt;/p&gt;",
            "template": "&lt;p&gt;The sides of the umbrella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an umbrella.&lt;/p&gt;"
                    },
                    {
                        "name": "2-A2",
                        "label": "&lt;p&gt;The perimeter of an umbrella.&lt;/p&gt;",
                        "incorrect": true
                    },
                    {
                        "name": "2-A3",
                        "label": "&lt;p&gt;The volume of an umbrella.&lt;/p&gt;",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calculate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</si>
  <si>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M5-G-15e</t>
  </si>
  <si>
    <t>Calcula el área del círculo</t>
  </si>
  <si>
    <t>Elige la fórmula correcta para hallar el área del círculo.
A1 = π × radio&lt;sup&gt;2&lt;/sup&gt;*
A2 = π × radio&lt;sup&gt;2&lt;/sup&gt;/2
A3 = π × radio/2
A4 = base × altura
A5 = lado × lado
A6 = base × altura/2
(En pantalla se muestran solo 3).</t>
  </si>
  <si>
    <r>
      <rPr>
        <rFont val="Calibri"/>
        <color theme="1"/>
        <sz val="12.0"/>
      </rPr>
      <t xml:space="preserve">Traslada la fórmula que calcula el área del círculo.
</t>
    </r>
    <r>
      <rPr>
        <rFont val="Calibri"/>
        <color rgb="FFFF0000"/>
        <sz val="12.0"/>
      </rPr>
      <t xml:space="preserve">PI() x radio&lt;sup&gt;2&lt;/sup&gt; cm &lt;sup&gt;2&lt;/sup&gt;.  *
</t>
    </r>
    <r>
      <rPr>
        <rFont val="Calibri"/>
        <color theme="1"/>
        <sz val="12.0"/>
      </rPr>
      <t xml:space="preserve">PI() x radio&lt;sup&gt;2&lt;/sup&gt; cm &lt;sup&gt;2&lt;/sup&gt; /2.  </t>
    </r>
  </si>
  <si>
    <t>Single choice</t>
  </si>
  <si>
    <t>Recuerda que en la fórmula del área del círculo utilizamos el valor de π.</t>
  </si>
  <si>
    <t>&lt;p&gt;El área del círculo se calcula con la siguiente fórmula:&lt;/p&gt;&lt;p&gt;Área = π × radio&lt;sup&gt;2&lt;/sup&gt;&lt;/p&gt;
-Sí falla A2
&lt;p&gt;En la fórmula del área del círculo no hay que dividir entre dos.&lt;/p&gt;
-Sí falla A3
&lt;p&gt;En la fórmula del área del círculo hay que elevar al cuadrado el radio, no dividirlo entre dos.&lt;/p&gt;
-Sí falla A4
&lt;p&gt;Esta es la fórmula del área del rectángulo y del romboide.&lt;/p&gt;
-Sí falla A5
&lt;p&gt;Esta es la fórmula del área del cuadrado.&lt;/p&gt;
-Sí falla A6
&lt;p&gt;Esta es la fórmula del área del triángulo.&lt;/p&gt;</t>
  </si>
  <si>
    <t>{
    "id": "M5-G-15e-I-1",
    "stimulus": "&lt;p&gt;Elige la fórmula correcta para hallar el área del círculo.&lt;/p&gt;",
    "feedback": "&lt;p&gt;El área del círculo se calcula con la siguiente fórmula:&lt;/p&gt;&lt;p style=\"text-align: center\"&gt;Área = π × radio&lt;sup&gt;2&lt;/sup&gt;&lt;/p&gt;",
    "hint": "&lt;p&gt;En la fórmula del área del círculo se utiliza el valor de π.&lt;/p&gt;",
    "seed": {
        "parameters": [],
        "calculated": [
            {
                "name": "A1",
                "label": "π × radio&lt;sup&gt;2&lt;/sup&gt;"
            },
            {
                "name": "A2",
                "label": "&lt;span class=\"fr-math-v2 fr-draggable\" contenteditable=\"false\" data-original-math=\"\\(\\frac{\\text{π × radio}^2}{\\text{2}}\\)\" draggable=\"true\"&gt;\\(\\frac{\\text{π × radio}^2}{\\text{2}}\\)&lt;/span&gt;",
                "incorrect": true,
                "feedback": "&lt;p&gt;En la fórmula del área del círculo no hay que dividir entre dos.&lt;/p&gt;"
            },
            {
                "name": "A3",
                "label": "&lt;span class=\"fr-math-v2 fr-draggable\" contenteditable=\"false\" data-original-math=\"\\(\\frac{\\text{π × radio}}{\\text{2}}\\)\" draggable=\"true\"&gt;\\(\\frac{\\text{π × radio}}{\\text{2}}\\)&lt;/span&gt;",
                "incorrect": true,
                "feedback": "&lt;p&gt;En la fórmula del área del círculo hay que elevar al cuadrado el radio, no dividirlo entre dos.&lt;/p&gt;"
            },
            {
                "name": "A4",
                "label": "base × altura",
                "incorrect": true,
                "feedback": "&lt;p&gt;Esta es la fórmula del área del rectángulo y del romboide.&lt;/p&gt;"
            },
            {
                "name": "A5",
                "label": "lado × lado",
                "incorrect": true,
                "feedback": "&lt;p&gt;Esta es la fórmula del área del cuadrado.&lt;/p&gt;"
            },
            {
                "name": "A6",
                "label": "&lt;span class=\"fr-math-v2 fr-draggable\" contenteditable=\"false\" data-original-math=\"\\(\\frac{\\text{base × altura}}{\\text{2}}\\)\" draggable=\"true\"&gt;\\(\\frac{\\text{base × altura}}{\\text{2}}\\)&lt;/span&gt;",
                "incorrect": true,
                "feedback": "&lt;p&gt;Esta es la fórmula del área del triángulo.&lt;/p&gt;"
            }
        ],
        "uniques": true
    },
    "algorithm": {
        "name": "trueFalse",
        "template": "Multiple choice – standard",
        "params": {
            "countCorrect": 1,
            "countIncorrect": 2,
            "showCheckIcon": false,
            "columns": 3
        }
    }
}</t>
  </si>
  <si>
    <t>{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t>
  </si>
  <si>
    <t>{
    "id": "M5-G-15e-I-1",
    "stimulus": "&lt;p&gt;Choose the correct formula to find the area of the circle.&lt;/p&gt;",
    "feedback": "&lt;p&gt;The area of the circle is calculated using the following formula:&lt;/p&gt;&lt;p style=\"text-align: center\"&gt;Area = π × radius&lt;sup&gt;2&lt;/sup&gt;&lt;/p&gt;",
    "hint": "&lt;p&gt;The formula for the area of a circle uses the value of π.&lt;/p&gt;",
    "seed": {
        "parameters": [],
        "calculated": [
            {
                "name": "A1",
                "label": "π × radius&lt;sup&gt;2&lt;/sup&gt;"
            },
            {
                "name": "A2",
                "label": "&lt;span class=\"fr-math-v2 fr-draggable\" contenteditable=\"false\" data-original-math=\"\\(\\frac{\\text{π × radius}^2}{\\text{2}}\\)\" draggable=\"true\"&gt;\\(\\frac{\\text{π × radius}^2}{\\text{2}}\\)&lt;/span&gt;",
                "incorrect": true,
                "feedback": "&lt;p&gt;In the formula for the area of the circle, there is no need to divide by two.&lt;/p&gt;"
            },
            {
                "name": "A3",
                "label": "&lt;span class=\"fr-math-v2 fr-draggable\" contenteditable=\"false\" data-original-math=\"\\(\\frac{\\text{π × radius}}{\\text{2}}\\)\" draggable=\"true\"&gt;\\(\\frac{\\text{π × radius}}{\\text{2}}\\)&lt;/span&gt;",
                "incorrect": true,
                "feedback": "&lt;p&gt;In the formula for the area of the circle, the radius must be squared, not divided by two.&lt;/p&gt;"
            },
            {
                "name": "A4",
                "label": "base × height",
                "incorrect": true,
                "feedback": "&lt;p&gt;This is the formula for the area of a rectangle and parallelogram.&lt;/p&gt;"
            },
            {
                "name": "A5",
                "label": "side × side",
                "incorrect": true,
                "feedback": "&lt;p&gt;This is the formula for the area of a square.&lt;/p&gt;"
            },
            {
                "name": "A6",
                "label": "&lt;span class=\"fr-math-v2 fr-draggable\" contenteditable=\"false\" data-original-math=\"\\(\\frac{\\text{base × height}}{\\text{2}}\\)\" draggable=\"true\"&gt;\\(\\frac{\\text{base × height}}{\\text{2}}\\)&lt;/span&gt;",
                "incorrect": true,
                "feedback": "&lt;p&gt;This is the formula for the area of a triangle.&lt;/p&gt;"
            }
        ],
        "uniques": true
    },
    "algorithm": {
        "name": "trueFalse",
        "template": "Multiple choice – standard",
        "params": {
            "countCorrect": 1,
            "countIncorrect": 2,
            "showCheckIcon": false,
            "columns": 3
        }
    }
}</t>
  </si>
  <si>
    <t>Calcula el área de este círculo. Utiliza el valor de π hasta las centésimas.
({{Q1}} cm radio)
El área del círculo mide {{A1}} cm&lt;sup&gt;2&lt;/sup&gt;.</t>
  </si>
  <si>
    <t>Q1: Mín = 3; Máx = 10; Incremento = 0.5</t>
  </si>
  <si>
    <t>A1 = 3.14*{{Q1}}*{{Q1}}</t>
  </si>
  <si>
    <t>¿Cuánto mide el radio del círculo?
Mide {{A1}} cm.
A1 = {{Q1}}</t>
  </si>
  <si>
    <t>Según el enunciado, ¿qué hay que calcular?
El área del círculo.*
El diámetro del círculo.
El radio del círculo.</t>
  </si>
  <si>
    <t>¿Cómo se calcula el área de un círculo?
Área del círculo = π × radio&lt;sup&gt;2&lt;/sup&gt;*
Área del círculo = π × radio × 2
Área del círculo = 2 × π × radio&lt;sup&gt;2&lt;/sup&gt;</t>
  </si>
  <si>
    <t>Usa la fórmula anterior para hallar el área del círculo. Utiliza el valor de π hasta las centésimas.
Área del círculo = π × radio&lt;sup&gt;2&lt;/sup&gt; = 3.14 × {{Q1}}&lt;sup&gt;2&lt;/sup&gt; = {{A1}} cm&lt;sup&gt;2&lt;/sup&gt;
[A1 = Lemonlib.round(3.14*{{Q1}}*{{Q1}}, 2)]</t>
  </si>
  <si>
    <t>{"id":"M5-G-15e-E-1","seed":{"parameters":[{"name":"Q1","label":null,"min":3,"max":10,"step":0.5}],"uniques":true},"scaffolding":[{"id":"step-0","stimulus":"&lt;p&gt;Calcula el área de este círculo. Utiliza el valor de π hasta las centésimas.&lt;div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cm&lt;/span&gt;&lt;/div&gt;&lt;/div&gt;&lt;/div&gt;&lt;/div&gt;","template":"&lt;p&gt;El área del círculo mide {{response}} cm&lt;sup&gt;2&lt;/sup&gt;.&lt;/p&gt;","seed":{"parameters":[],"calculated":[{"name":"A1","function":"Lemonlib.round(3.14*{{Q1}}*{{Q1}}, 2)"}]},"algorithm":{"name":"calculateOperation","params":{"method":"equivLiteral","keyboard":"INTERMEDIATE"}}},{"id":"step-1","stimulus":"&lt;p&gt;¿Cuánto mide el radio del círculo?&lt;/p&gt;","template":"&lt;p&gt;Mide {{response}} cm.&lt;/p&gt;","seed":{"calculated":[{"name":"2A1","label":"","function":"{{Q1}}"}]},"algorithm":{"name":"calculateOperation","params":{"method":"equivLiteral","keyboard":"INTERMEDIATE"}}},{"id":"step-2","stimulus":"&lt;p&gt;Según el enunciado, ¿qué hay que calcular?&lt;/p&gt;","seed":{"calculated":[{"name":"2-A1","label":"&lt;p&gt;El área del círculo.&lt;/p&gt;"},{"name":"2-A2","label":"&lt;p&gt;El diámetro del círculo.&lt;/p&gt;","incorrect":true},{"name":"2-A3","label":"&lt;p&gt;El radio del círculo.&lt;/p&gt;","incorrect":true}]},"algorithm":{"name":"trueFalse","template":"Multiple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del círculo. Utiliza el valor de π hasta las centésimas.&lt;/p&gt;","template":"&lt;p style=\"text-align: center\"&gt;Área del círculo = π × radio&lt;sup&gt;2&lt;/sup&gt; = 3.14 × {{Q1}}&lt;sup&gt;2&lt;/sup&gt; = {{response}} cm&lt;sup&gt;2&lt;/sup&gt;&lt;/p&gt;","seed":{"calculated":[{"name":"A1","function":"Lemonlib.round(3.14*{{Q1}}*{{Q1}}, 2)"}]},"algorithm":{"name":"calculateOperation","params":{"method":"equivLiteral","keyboard":"INTERMEDIATE"}}}]}</t>
  </si>
  <si>
    <t>{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t>
  </si>
  <si>
    <t>{
    "id": "M5-G-15e-E-1",
    "seed": {
        "parameters": [
            {
                "name": "Q1",
                "label": null,
                "min": 3,
                "max": 10,
                "step": 0.5
            }
        ],
        "uniques": true
    },
    "scaffolding": [
        {
            "id": "step-0",
            "stimulus": "&lt;p&gt;Calculate the area of this circle. Use the value of π up to two decimal places.&lt;div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"&lt;p&gt;The area of the circle is {{response}} cm&lt;sup&gt;2&lt;/sup&gt;.&lt;/p&gt;",
            "seed": {
                "parameters": [],
                "calculated": [
                    {
                        "name": "A1",
                        "function": "Lemonlib.round(3.14*{{Q1}}*{{Q1}}, 2)"
                    }
                ]
            },
            "algorithm": {
                "name": "calculateOperation",
                "params": {
                    "method": "equivLiteral",
                    "keyboard": "INTERMEDIATE"
                }
            }
        },
        {
            "id": "step-1",
            "stimulus": "&lt;p&gt;What is the dimension of the radius of the circle?&lt;/p&gt;",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circle.&lt;/p&gt;"
                    },
                    {
                        "name": "2-A2",
                        "label": "&lt;p&gt;The diameter of the circle.&lt;/p&gt;",
                        "incorrect": true
                    },
                    {
                        "name": "2-A3",
                        "label": "&lt;p&gt;The radius of the circle.&lt;/p&gt;",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"&lt;p&gt;Use the previous formula to find the area of the circle. Use the value of π up to two decimal places.&lt;/p&gt;",
            "template": "&lt;p style=\"text-align: center\"&gt;Area of the circle = π × radius&lt;sup&gt;2&lt;/sup&gt; = 3.14 × {{Q1}}&lt;sup&gt;2&lt;/sup&gt; = {{response}} cm&lt;sup&gt;2&lt;/sup&gt;&lt;/p&gt;",
            "seed": {
                "calculated": [
                    {
                        "name": "A1",
                        "function": "Lemonlib.round(3.14*{{Q1}}*{{Q1}}, 2)"
                    }
                ]
            },
            "algorithm": {
                "name": "calculateOperation",
                "params": {
                    "method": "equivLiteral",
                    "keyboard": "INTERMEDIATE"
                }
            }
        }
    ]
}</t>
  </si>
  <si>
    <t>Ignacio ha preparado galletitas de forma circular con un molde de radio {{Q1}} cm. ¿Qué superficie tiene cada galleta? Utiliza el valor de π hasta las centésimas y redondea el resultado a la misma unidad.
Cada galleta es de {{A1}} cm&lt;sup&gt;2&lt;/sup&gt;.</t>
  </si>
  <si>
    <t>Ignacio preparó galletitas de forma circular, cubrió la parte de arriba con glasé de colores. La galletita tiene un radio de 3 cm, ¿qué superficie ha cubierto?.    
                                                                                                                                                                     Ha cubierto ... cm&lt;sup&gt;2&lt;/sup&gt; de la galletita.</t>
  </si>
  <si>
    <t>Q1: Mín = 3; Máx = 5; Incremento = 0.1</t>
  </si>
  <si>
    <t>¿Cuánto mide el radio de cada galleta?
Mide {{A1}} cm.
A1 = {{Q1}}</t>
  </si>
  <si>
    <t>Según el enunciado, ¿qué hay que calcular?
El área de cada galleta.*
El diámetro de cada galleta.
El radio de cada galleta.</t>
  </si>
  <si>
    <t>Usa la fórmula anterior para hallar el área de la galleta. Utiliza el valor de π hasta las centésimas y redondea el resultado a la misma unidad.
Área de cada galleta =  π × radio&lt;sup&gt;2&lt;/sup&gt; = 3.14 × {{Q1}}&lt;sup&gt;2&lt;/sup&gt; = {{A1}} cm&lt;sup&gt;2&lt;/sup&gt; 
[A1 = Lemonlib.round(3.14*{{Q1}}*{{Q1}}, 2)]</t>
  </si>
  <si>
    <t>{"id":"M5-G-15e-A-1","seed":{"parameters":[{"name":"Q1","label":null,"min":3,"max":5,"step":0.1}],"uniques":true},"scaffolding":[{"id":"step-0","stimulus":"&lt;p&gt;Ignacio ha preparado galletitas de forma circular con un molde de radio {{Q1}} cm. ¿Qué superficie tiene cada galleta? Utiliza el valor de π hasta las centésimas y redondea el resultado a la misma unidad.&lt;/p&gt;","template":"&lt;p&gt;Cada galleta es de {{response}} cm&lt;sup&gt;2&lt;/sup&gt;.&lt;/p&gt;","seed":{"parameters":[],"calculated":[{"name":"A1","function":"Lemonlib.round(3.14*{{Q1}}*{{Q1}}, 2)"}]},"algorithm":{"name":"calculateOperation","params":{"method":"equivLiteral","keyboard":"INTERMEDIATE"}}},{"id":"step-1","stimulus":"&lt;p&gt;¿Cuánto mide el radio de cada galleta?&lt;/p&gt;","template":"&lt;p&gt;Mide {{response}} cm.&lt;/p&gt;","seed":{"calculated":[{"name":"2A1","label":"","function":"{{Q1}}"}]},"algorithm":{"name":"calculateOperation","params":{"method":"equivLiteral","keyboard":"INTERMEDIATE"}}},{"id":"step-2","stimulus":"&lt;p&gt;Según el enunciado, ¿qué hay que calcular?&lt;/p&gt;","seed":{"calculated":[{"name":"2-A1","label":"&lt;p&gt;El área de cada galleta.&lt;/p&gt;"},{"name":"2-A2","label":"&lt;p&gt;El diámetro de cada galleta.&lt;/p&gt;","incorrect":true},{"name":"2-A3","label":"&lt;p&gt;El radio de cada galleta.&lt;/p&gt;","incorrect":true}]},"algorithm":{"name":"trueFalse","template":"Multiple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 la galleta. Utiliza el valor de π hasta las centésimas y redondea el resultado a la misma unidad.&lt;/p&gt;","template":"&lt;p style=\"text-align: center\"&gt;Área de cada galleta = π × radio&lt;sup&gt;2&lt;/sup&gt; = 3.14 × {{Q1}}&lt;sup&gt;2&lt;/sup&gt; = {{response}} cm&lt;sup&gt;2&lt;/sup&gt;&lt;/p&gt;","seed":{"calculated":[{"name":"A1","function":"Lemonlib.round(3.14*{{Q1}}*{{Q1}}, 2)"}]},"algorithm":{"name":"calculateOperation","params":{"method":"equivLiteral","keyboard":"INTERMEDIATE"}}}]}</t>
  </si>
  <si>
    <t>{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t>
  </si>
  <si>
    <t>{
    "id": "M5-G-15e-A-1",
    "seed": {
        "parameters": [
            {
                "name": "Q1",
                "label": null,
                "min": 3,
                "max": 5,
                "step": 0.1
            }
        ],
        "uniques": true
    },
    "scaffolding": [
        {
            "id": "step-0",
            "stimulus": "&lt;p&gt;Ian has prepared circular cookies with a mold that has a radius of {{Q1}} cm. What is the area of each cookie? Use the value of π to the hundredths and round the result to the same unit.&lt;/p&gt;",
            "template": "&lt;p&gt;Each cookie is {{response}} cm&lt;sup&gt;2&lt;/sup&gt;.&lt;/p&gt;",
            "seed": {
                "parameters": [],
                "calculated": [
                    {
                        "name": "A1",
                        "function": "Lemonlib.round(3.14*{{Q1}}*{{Q1}}, 2)"
                    }
                ]
            },
            "algorithm": {
                "name": "calculateOperation",
                "params": {
                    "method": "equivLiteral",
                    "keyboard": "INTERMEDIATE"
                }
            }
        },
        {
            "id": "step-1",
            "stimulus": "&lt;p&gt;What is the dimension of the radius of each cookie?&lt;/p&gt;",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cookie.&lt;/p&gt;"
                    },
                    {
                        "name": "2-A2",
                        "label": "&lt;p&gt;The diameter of each cookie.&lt;/p&gt;",
                        "incorrect": true
                    },
                    {
                        "name": "2-A3",
                        "label": "&lt;p&gt;The radius of each cookie.&lt;/p&gt;",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"&lt;p&gt;Using the previous formula, find the area of the cookie. Use the value of π to the hundredths and round the result to the same unit.&lt;/p&gt;",
            "template": "&lt;p style=\"text-align: center\"&gt;Area of each cookie = π × radius&lt;sup&gt;2&lt;/sup&gt; = 3.14 × {{Q1}}&lt;sup&gt;2&lt;/sup&gt; = {{response}} cm&lt;sup&gt;2&lt;/sup&gt;&lt;/p&gt;",
            "seed": {
                "calculated": [
                    {
                        "name": "A1",
                        "function": "Lemonlib.round(3.14*{{Q1}}*{{Q1}}, 2)"
                    }
                ]
            },
            "algorithm": {
                "name": "calculateOperation",
                "params": {
                    "method": "equivLiteral",
                    "keyboard": "INTERMEDIATE"
                }
            }
        }
    ]
}</t>
  </si>
  <si>
    <t>La medalla para el ganador de una competición tienen la forma de un círculo con un radio de {{Q1}} cm. Calcula el área de la medalla. Utiliza el valor de π hasta las centésimas y redondea el resultado a la misma unidad.
El área de la medalla es de {{A1}} cm&lt;sup&gt;2&lt;/sup&gt;</t>
  </si>
  <si>
    <t>Para una competencia se disponen de medallas doradas y plateadas. Cada una de ellas tienen forma circular, con un radio de 2 cm. Calcula el área que ocupan cada una de las medallas.
El área de cada una de las medallas es de ... cm&lt;sup&gt;2&lt;/sup&gt;</t>
  </si>
  <si>
    <t>Q1: Mín = 2; Máx = 3; Incremento = 0.1</t>
  </si>
  <si>
    <t>¿Cuánto mide el radio de cada medalla?
Mide {{A1}} cm.
A1 = {{Q1}}</t>
  </si>
  <si>
    <t>Según el enunciado, ¿qué hay que calcular?
El área de cada medalla.*
El diámetro de cada medalla.
El radio de cada medalla.</t>
  </si>
  <si>
    <t>Usa la fórmula anterior para hallar el área de cada medalla. Utiliza el valor de π hasta las centésimas y redondea el resultado a la misma unidad.
Área de cada medalla =  π × radio&lt;sup&gt;2&lt;/sup&gt; = 3.14 × {{Q1}}&lt;sup&gt;2&lt;/sup&gt; = {{A1}} cm&lt;sup&gt;2&lt;/sup&gt;
[A1 = Lemonlib.round(3.14*{{Q1}}*{{Q1}}, 2)]</t>
  </si>
  <si>
    <t>{
    "id": "M5-G-15e-A-2",
    "seed": {
        "parameters": [
            {
                "name": "Q1",
                "label": null,
                "min": 2,
                "max": 3,
                "step": 0.1
            }
        ],
        "uniques": true
    },
    "scaffolding": [
        {
            "id": "step-0",
            "stimulus": "&lt;p&gt;La medalla para el ganador de una competición tienen la forma de un círculo con un radio de {{Q1}} cm. Calcula el área de la medalla. Utiliza el valor de π hasta las centésimas y redondea el resultado a la misma unidad.&lt;/p&gt;",
            "template": "&lt;p&gt;El área de la medalla es de {{response}} cm&lt;sup&gt;2&lt;/sup&gt;&lt;/p&gt;",
            "seed": {
                "parameters": [],
                "calculated": [
                    {
                        "name": "A1",
                        "function": "Lemonlib.round(3.14*{{Q1}}*{{Q1}}, 2)"
                    }
                ]
            },
            "algorithm": {
                "name": "calculateOperation",
                "params": {
                    "method": "equivLiteral",
                    "keyboard": "INTERMEDIATE"
                }
            }
        },
        {
            "id": "step-1",
            "stimulus": "&lt;p&gt;¿Cuánto mide el radio de la medalla?&lt;/p&gt;",
            "template": "&lt;p&gt;Mide {{response}} cm.&lt;/p&gt;",
            "seed": {
                "calculated": [
                    {
                        "name": "2A1",
                        "label": "",
                        "function": "{{Q1}}"
                    }
                ]
            },
            "algorithm": {
                "name": "calculateOperation",
                "params": {
                    "method": "equivLiteral",
                    "keyboard": "INTERMEDIATE"
                }
            }
        },
        {
            "id": "step-2",
            "stimulus": "&lt;p&gt;Según el enunciado, ¿qué hay que calcular?&lt;/p&gt;",
            "seed": {
                "calculated": [
                    {
                        "name": "2-A1",
                        "label": "&lt;p&gt;El área de la medalla.&lt;/p&gt;"
                    },
                    {
                        "name": "2-A2",
                        "label": "&lt;p&gt;El diámetro de la medalla.&lt;/p&gt;",
                        "incorrect": true
                    },
                    {
                        "name": "2-A3",
                        "label": "&lt;p&gt;El radio de la medalla.&lt;/p&gt;",
                        "incorrect": true
                    }
                ]
            },
            "algorithm": {
                "name": "trueFalse",
                "template": "Multiple choice – standard"
            }
        },
        {
            "id": "step-3",
            "stimulus": "&lt;p&gt;¿Cómo se calcula el área de un círculo?&lt;/p&gt;",
            "seed": {
                "calculated": [
                    {
                        "name": "2-A1",
                        "label": "&lt;p style=\"text-align: center\"&gt;Área del círculo = π × radio&lt;sup&gt;2&lt;/sup&gt;&lt;/p&gt;"
                    },
                    {
                        "name": "2-A2",
                        "label": "&lt;p style=\"text-align: center\"&gt;Área del círculo = π × radio × 2&lt;/p&gt;",
                        "incorrect": true
                    },
                    {
                        "name": "2-A3",
                        "label": "&lt;p style=\"text-align: center\"&gt;Área del círculo = 2 × π × radio&lt;sup&gt;2&lt;/sup&gt;&lt;/p&gt;",
                        "incorrect": true
                    }
                ]
            },
            "algorithm": {
                "name": "trueFalse",
                "template": "Multiple choice – standard",
                "params": {
                    "showCheckIcon": false,
                    "columns": 3
                }
            }
        },
        {
            "id": "step-4",
            "stimulus": "&lt;p&gt;Usa la fórmula anterior para hallar el área de la medalla. Utiliza el valor de π hasta las centésimas y redondea el resultado a la misma unidad.&lt;/p&gt;",
            "template": "&lt;p style=\"text-align: center\"&gt;Área de la medalla = π × radio&lt;sup&gt;2&lt;/sup&gt; = 3.14 × {{Q1}}&lt;sup&gt;2&lt;/sup&gt; = {{response}} cm&lt;sup&gt;2&lt;/sup&gt;&lt;/p&gt;",
            "seed": {
                "calculated": [
                    {
                        "name": "A1",
                        "function": "Lemonlib.round(3.14*{{Q1}}*{{Q1}}, 2)"
                    }
                ]
            },
            "algorithm": {
                "name": "calculateOperation",
                "params": {
                    "method": "equivLiteral",
                    "keyboard": "INTERMEDIATE"
                }
            }
        }
    ]
}</t>
  </si>
  <si>
    <t>{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t>
  </si>
  <si>
    <t>{
    "id": "M5-G-15e-A-2",
    "seed": {
        "parameters": [
            {
                "name": "Q1",
                "label": null,
                "min": 2,
                "max": 3,
                "step": 0.1
            }
        ],
        "uniques": true
    },
    "scaffolding": [
        {
            "id": "step-0",
            "stimulus": "&lt;p&gt;The medal for the winner of a competition has the shape of a circle with a radius of {{Q1}} cm. Calculate the area of the medal. Use the value of π to the hundredths and round the result to the same unit.&lt;/p&gt;",
            "template": "&lt;p&gt;The area of the medal is {{response}} cm&lt;sup&gt;2&lt;/sup&gt;.&lt;/p&gt;",
            "seed": {
                "parameters": [],
                "calculated": [
                    {
                        "name": "A1",
                        "function": "Lemonlib.round(3.14*{{Q1}}*{{Q1}}, 2)"
                    }
                ]
            },
            "algorithm": {
                "name": "calculateOperation",
                "params": {
                    "method": "equivLiteral",
                    "keyboard": "INTERMEDIATE"
                }
            }
        },
        {
            "id": "step-1",
            "stimulus": "&lt;p&gt;What is the dimension of the radius of the medal?&lt;/p&gt;",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medal.&lt;/p&gt;"
                    },
                    {
                        "name": "2-A2",
                        "label": "&lt;p&gt;The diameter of the medal.&lt;/p&gt;",
                        "incorrect": true
                    },
                    {
                        "name": "2-A3",
                        "label": "&lt;p&gt;The radius of the medal.&lt;/p&gt;",
                        "incorrect": true
                    }
                ]
            },
            "algorithm": {
                "name": "trueFalse",
                "template": "Multiple choice – standard"
            }
        },
        {
            "id": "step-3",
            "stimulus": "&lt;p&gt;How is the area of a circle calculated?&lt;/p&gt;",
            "seed": {
                "calculated": [
                    {
                        "name": "2-A1",
                        "label": "&lt;p style=\"text-align: center\"&gt;Area of the circle = π × radio&lt;sup&gt;2&lt;/sup&gt;&lt;/p&gt;"
                    },
                    {
                        "name": "2-A2",
                        "label": "&lt;p style=\"text-align: center\"&gt;Area of the circle = π × radio × 2&lt;/p&gt;",
                        "incorrect": true
                    },
                    {
                        "name": "2-A3",
                        "label": "&lt;p style=\"text-align: center\"&gt;Area of the circle = 2 × π × radio&lt;sup&gt;2&lt;/sup&gt;&lt;/p&gt;",
                        "incorrect": true
                    }
                ]
            },
            "algorithm": {
                "name": "trueFalse",
                "template": "Multiple choice – standard",
                "params": {
                    "showCheckIcon": false,
                    "columns": 3
                }
            }
        },
        {
            "id": "step-4",
            "stimulus": "&lt;p&gt;Using the previous formula, find the area of the medal. Use the value of π to the hundredths and round the result to the same unit.&lt;/p&gt;",
            "template": "&lt;p style=\"text-align: center\"&gt;Area of the medal = π × radio&lt;sup&gt;2&lt;/sup&gt; = 3.14 × {{Q1}}&lt;sup&gt;2&lt;/sup&gt; = {{response}} cm&lt;sup&gt;2&lt;/sup&gt;&lt;/p&gt;",
            "seed": {
                "calculated": [
                    {
                        "name": "A1",
                        "function": "Lemonlib.round(3.14*{{Q1}}*{{Q1}}, 2)"
                    }
                ]
            },
            "algorithm": {
                "name": "calculateOperation",
                "params": {
                    "method": "equivLiteral",
                    "keyboard": "INTERMEDIATE"
                }
            }
        }
    ]
}</t>
  </si>
  <si>
    <t>El letrero de una &lt;i&gt;boutique&lt;/i&gt; tiene forma circular. Si su radio es de {{Q1}} cm, ¿cuánto mide su área? Utiliza el valor de π hasta las centésimas y redondea el resultado a la misma unidad.
El área que ocupa el letrero es de {{A1}} cm&lt;sup&gt;2&lt;/sup&gt;.</t>
  </si>
  <si>
    <t xml:space="preserve">Para una marquesina de publicidad, se utilizan carteles circulares. El dueño de un local, necesita saber que área ocupa el cartel que quiere instalar, para saber si cuenta con el espacio suficiente. ¿Cuál es el área del cartel, si su radio es de 25 cm de radio?
El área que ocupa el cartel es de ... cm&lt;sup&gt;2&lt;/sup&gt;
</t>
  </si>
  <si>
    <t>Q1: Mín = 10; Máx = 20; Incremento = 0.1</t>
  </si>
  <si>
    <t>¿Cuánto mide el radio del letrero?
Mide {{A1}} cm.
A1 = {{Q1}}</t>
  </si>
  <si>
    <t>Según el enunciado, ¿qué hay que calcular?
El área del letrero.*
El diámetro del letrero.
El radio del letrero.</t>
  </si>
  <si>
    <t>Usa la fórmula anterior para hallar el área del letrero. Utiliza el valor de π hasta las centésimas y redondea el resultado a la misma unidad.
Área del letrero =  π × radio&lt;sup&gt;2&lt;/sup&gt; = 3.14 × {{Q1}}&lt;sup&gt;2&lt;/sup&gt; = {{A1}} cm&lt;sup&gt;2&lt;/sup&gt;
[A1 = Lemonlib.round(3.14*{{Q1}}*{{Q1}}, 2)]</t>
  </si>
  <si>
    <t>{"id":"M5-G-15e-A-3","seed":{"parameters":[{"name":"Q1","label":null,"min":10,"max":20,"step":0.1}],"uniques":true},"scaffolding":[{"id":"step-0","stimulus":"&lt;p&gt;El letrero de una &lt;i&gt;boutique&lt;/i&gt; tiene forma circular. Si su radio es de {{Q1}} cm, ¿cuánto mide su área? Utiliza el valor de π hasta las centésimas y redondea el resultado a la misma unidad.&lt;/p&gt;","template":"&lt;p&gt;El área que ocupa el letrero es de {{response}} cm&lt;sup&gt;2&lt;/sup&gt;.&lt;/p&gt;","seed":{"parameters":[],"calculated":[{"name":"A1","function":"Lemonlib.round(3.14*{{Q1}}*{{Q1}}, 2)"}]},"algorithm":{"name":"calculateOperation","params":{"method":"equivLiteral","keyboard":"INTERMEDIATE"}}},{"id":"step-1","stimulus":"&lt;p&gt;¿Cuánto mide el radio del letrero?&lt;/p&gt;","template":"&lt;p&gt;Mide {{response}} cm.&lt;/p&gt;","seed":{"calculated":[{"name":"2A1","label":"","function":"{{Q1}}"}]},"algorithm":{"name":"calculateOperation","params":{"method":"equivLiteral","keyboard":"INTERMEDIATE"}}},{"id":"step-2","stimulus":"&lt;p&gt;Según el enunciado, ¿qué hay que calcular?&lt;/p&gt;","seed":{"calculated":[{"name":"2-A1","label":"&lt;p&gt;El área del letrero.&lt;/p&gt;"},{"name":"2-A2","label":"&lt;p&gt;El diámetro del letrero.&lt;/p&gt;","incorrect":true},{"name":"2-A3","label":"&lt;p&gt;El radio del letrero.&lt;/p&gt;","incorrect":true}]},"algorithm":{"name":"trueFalse","template":"Multiple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del letrero. Utiliza el valor de π hasta las centésimas y redondea el resultado a la misma unidad.&lt;/p&gt;","template":"&lt;p style=\"text-align: center\"&gt;Área del letrero = π × radio&lt;sup&gt;2&lt;/sup&gt; = 3.14 × {{Q1}}&lt;sup&gt;2&lt;/sup&gt; = {{response}} cm&lt;sup&gt;2&lt;/sup&gt;&lt;/p&gt;","seed":{"calculated":[{"name":"A1","function":"Lemonlib.round(3.14*{{Q1}}*{{Q1}}, 2)"}]},"algorithm":{"name":"calculateOperation","params":{"method":"equivLiteral","keyboard":"INTERMEDIATE"}}}]}</t>
  </si>
  <si>
    <t>{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t>
  </si>
  <si>
    <t>{
    "id": "M5-G-15e-A-3",
    "seed": {
        "parameters": [
            {
                "name": "Q1",
                "label": null,
                "min": 10,
                "max": 20,
                "step": 0.1
            }
        ],
        "uniques": true
    },
    "scaffolding": [
        {
            "id": "step-0",
            "stimulus": "&lt;p&gt;The sign of a boutique is circular in shape. If its radius is {{Q1}} cm, what is its area? Use the value of π up to hundredths and round the result to the same unit.&lt;/p&gt;",
            "template": "&lt;p&gt;The area occupied by the sign is {{response}} cm&lt;sup&gt;2&lt;/sup&gt;.&lt;/p&gt;",
            "seed": {
                "parameters": [],
                "calculated": [
                    {
                        "name": "A1",
                        "function": "Lemonlib.round(3.14*{{Q1}}*{{Q1}}, 2)"
                    }
                ]
            },
            "algorithm": {
                "name": "calculateOperation",
                "params": {
                    "method": "equivLiteral",
                    "keyboard": "INTERMEDIATE"
                }
            }
        },
        {
            "id": "step-1",
            "stimulus": "&lt;p&gt;What is the dimension of the radius of the sign?&lt;/p&gt;",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sign.&lt;/p&gt;"
                    },
                    {
                        "name": "2-A2",
                        "label": "&lt;p&gt;The diameter of the sign.&lt;/p&gt;",
                        "incorrect": true
                    },
                    {
                        "name": "2-A3",
                        "label": "&lt;p&gt;The radius of the sign.&lt;/p&gt;",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the sign. Use the value of π up to hundredths and round the result to the same unit.&lt;/p&gt;",
            "template": "&lt;p style=\"text-align: center\"&gt;Area of the sign = π × radius&lt;sup&gt;2&lt;/sup&gt; = 3.14 × {{Q1}}&lt;sup&gt;2&lt;/sup&gt; = {{response}} cm&lt;sup&gt;2&lt;/sup&gt;&lt;/p&gt;",
            "seed": {
                "calculated": [
                    {
                        "name": "A1",
                        "function": "Lemonlib.round(3.14*{{Q1}}*{{Q1}}, 2)"
                    }
                ]
            },
            "algorithm": {
                "name": "calculateOperation",
                "params": {
                    "method": "equivLiteral",
                    "keyboard": "INTERMEDIATE"
                }
            }
        }
    ]
}</t>
  </si>
  <si>
    <t>Una modista utiliza lentejuelas circulares con un radio de {{Q1}} mm para los vestidos de fiesta. ¿Cuál es el área de una lentejuela? Utiliza el valor de π hasta las centésimas y redondea el resultado a la misma unidad.
Cada lentejuela ocupa un área 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</si>
  <si>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</si>
  <si>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Mín = 1; Máx = 2; Incremento = 0.1</t>
  </si>
  <si>
    <t>¿Cuánto mide el radio de cada lentejuela?
Mide {{A1}} mm.
A1 = {{Q1}}</t>
  </si>
  <si>
    <t>Según el enunciado, ¿qué hay que calcular?
El área de una lentejuela.*
El diámetro de una lentejuela.
El radio de una lentejuela.</t>
  </si>
  <si>
    <t>Usa la fórmula anterior para hallar el área de una lentejuela. Utiliza el valor de π hasta las centésimas y redondea el resultado a la misma unidad.
Área de una lentejuela =  π × radio&lt;sup&gt;2&lt;/sup&gt; = 3.14 × {{Q1}}&lt;sup&gt;2&lt;/sup&gt; = {{A1}} mm&lt;sup&gt;2&lt;/sup&gt;
[A1 = Lemonlib.round(3.14*{{Q1}}*{{Q1}}, 2)]</t>
  </si>
  <si>
    <t>{"id":"M5-G-15e-A-4","seed":{"parameters":[{"name":"Q1","label":null,"min":1,"max":2,"step":0.1}],"uniques":true},"scaffolding":[{"id":"step-0","stimulus":"&lt;p&gt;Una modista utiliza lentejuelas circulares con un radio de {{Q1}} mm para los vestidos de fiesta. ¿Cuál es el área de una lentejuela? Utiliza el valor de π hasta las centésimas y redondea el resultado a la misma unidad.&lt;/p&gt;","template":"&lt;p&gt;Cada lentejuela ocupa un área de {{response}} mm&lt;sup&gt;2&lt;/sup&gt;.&lt;/p&gt;","seed":{"parameters":[],"calculated":[{"name":"A1","function":"Lemonlib.round(3.14*{{Q1}}*{{Q1}}, 2)"}]},"algorithm":{"name":"calculateOperation","params":{"method":"equivLiteral","keyboard":"INTERMEDIATE"}}},{"id":"step-1","stimulus":"&lt;p&gt;¿Cuánto mide el radio de cada lentejuela?&lt;/p&gt;","template":"&lt;p&gt;Mide {{response}} mm.&lt;/p&gt;","seed":{"calculated":[{"name":"2A1","label":"","function":"{{Q1}}"}]},"algorithm":{"name":"calculateOperation","params":{"method":"equivLiteral","keyboard":"INTERMEDIATE"}}},{"id":"step-2","stimulus":"&lt;p&gt;Según el enunciado, ¿qué hay que calcular?&lt;/p&gt;","seed":{"calculated":[{"name":"2-A1","label":"&lt;p&gt;El área de una lentejuela.&lt;/p&gt;"},{"name":"2-A2","label":"&lt;p&gt;El diámetro de una lentejuela.&lt;/p&gt;","incorrect":true},{"name":"2-A3","label":"&lt;p&gt;El radio de una lentejuela.&lt;/p&gt;","incorrect":true}]},"algorithm":{"name":"trueFalse","template":"Multiple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una lentejuela. Utiliza el valor de π hasta las centésimas y redondea el resultado a la misma unidad.&lt;/p&gt;","template":"&lt;p style=\"text-align: center\"&gt;Área de una lentejuela = π × radio&lt;sup&gt;2&lt;/sup&gt; = 3.14 × {{Q1}}&lt;sup&gt;2&lt;/sup&gt; = {{response}} mm&lt;sup&gt;2&lt;/sup&gt;&lt;/p&gt;","seed":{"calculated":[{"name":"A1","function":"Lemonlib.round(3.14*{{Q1}}*{{Q1}}, 2)"}]},"algorithm":{"name":"calculateOperation","params":{"method":"equivLiteral","keyboard":"INTERMEDIATE"}}}]}</t>
  </si>
  <si>
    <t>{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t>
  </si>
  <si>
    <t>{
    "id": "M5-G-15e-A-4",
    "seed": {
        "parameters": [
            {
                "name": "Q1",
                "label": null,
                "min": 1,
                "max": 2,
                "step": 0.1
            }
        ],
        "uniques": true
    },
    "scaffolding": [
        {
            "id": "step-0",
            "stimulus": "&lt;p&gt;A dressmaker uses circular sequins with a radius of {{Q1}} mm for party dresses. What is the area of one sequin? Use the value of π up to two decimal places and round the result to the same unit.&lt;/p&gt;",
            "template": "&lt;p&gt;Each sequin covers an area of {{response}} mm&lt;sup&gt;2&lt;/sup&gt;.&lt;/p&gt;",
            "seed": {
                "parameters": [],
                "calculated": [
                    {
                        "name": "A1",
                        "function": "Lemonlib.round(3.14*{{Q1}}*{{Q1}}, 2)"
                    }
                ]
            },
            "algorithm": {
                "name": "calculateOperation",
                "params": {
                    "method": "equivLiteral",
                    "keyboard": "INTERMEDIATE"
                }
            }
        },
        {
            "id": "step-1",
            "stimulus": "&lt;p&gt;What is the dimension of the radius of each sequin?&lt;/p&gt;",
            "template": "&lt;p&gt;It is {{response}} mm.&lt;/p&gt;",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a sequin.&lt;/p&gt;"
                    },
                    {
                        "name": "2-A2",
                        "label": "&lt;p&gt;The diameter of a sequin.&lt;/p&gt;",
                        "incorrect": true
                    },
                    {
                        "name": "2-A3",
                        "label": "&lt;p&gt;The radius of a sequin.&lt;/p&gt;",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calculate the area of a sequin. Use the value of π up to two decimal places and round the result to the same unit.&lt;/p&gt;",
            "template": "&lt;p style=\"text-align: center\"&gt;Area of a sequin = π × radius&lt;sup&gt;2&lt;/sup&gt; = 3.14 × {{Q1}}&lt;sup&gt;2&lt;/sup&gt; = {{response}} mm&lt;sup&gt;2&lt;/sup&gt;&lt;/p&gt;",
            "seed": {
                "calculated": [
                    {
                        "name": "A1",
                        "function": "Lemonlib.round(3.14*{{Q1}}*{{Q1}}, 2)"
                    }
                ]
            },
            "algorithm": {
                "name": "calculateOperation",
                "params": {
                    "method": "equivLiteral",
                    "keyboard": "INTERMEDIATE"
                }
            }
        }
    ]
}</t>
  </si>
  <si>
    <t>Los ojos de buey de un barco tienen un radio de {{Q1}} cm. ¿Cuánto mide la superficie de cada uno? Utiliza el valor de π hasta las centésimas y redondea el resultado a la misma unidad.
La superficie de cada ventana mide {{A1}} cm&lt;sup&gt;2&lt;/sup&gt;.</t>
  </si>
  <si>
    <t xml:space="preserve">En un barco se colocaron ventanas, ojo de buey, en los camarotes. ¿Qué superficie ocupan, si tienen 22 cm de radio?. 
Las ventanas ocupan ... cm&lt;sup&gt;2&lt;/sup&gt;. </t>
  </si>
  <si>
    <t>¿Cuánto mide el radio de cada ojo de buey?
Mide {{A1}} cm.
A1 = {{Q1}}</t>
  </si>
  <si>
    <t>Según el enunciado, ¿qué hay que calcular?
El área de cada ojo de buey.*
El diámetro de cada ojo de buey.
El radio de cada ojo de buey.</t>
  </si>
  <si>
    <t>Usa la fórmula anterior para hallar el área de cada ventana. Utiliza el valor de π hasta las centésimas y redondea el resultado a la misma unidad.
Área de cada ventana =  π × radio&lt;sup&gt;2&lt;/sup&gt; = 3.14 × {{Q1}}&lt;sup&gt;2&lt;/sup&gt; = {{A1}} cm&lt;sup&gt;2&lt;/sup&gt;
[A1 = Lemonlib.round(3.14*{{Q1}}*{{Q1}}, 2)]</t>
  </si>
  <si>
    <t>{"id":"M5-G-15e-A-5","seed":{"parameters":[{"name":"Q1","label":null,"min":25,"max":35,"step":0.1}],"uniques":true},"scaffolding":[{"id":"step-0","stimulus":"&lt;p&gt;Los ojos de buey de un barco tienen un radio de {{Q1}} cm. ¿Cuánto mide la superficie de cada uno? Utiliza el valor de π hasta las centésimas y redondea el resultado a la misma unidad.&lt;/p&gt;","template":"&lt;p&gt;La superficie de cada ventana mide {{response}} cm&lt;sup&gt;2&lt;/sup&gt;.&lt;/p&gt;","seed":{"parameters":[],"calculated":[{"name":"A1","function":"Lemonlib.round(3.14*{{Q1}}*{{Q1}}, 2)"}]},"algorithm":{"name":"calculateOperation","params":{"method":"equivLiteral","keyboard":"INTERMEDIATE"}}},{"id":"step-1","stimulus":"&lt;p&gt;¿Cuánto mide el radio de cada ojo de buey?&lt;/p&gt;","template":"&lt;p&gt;Mide {{response}} cm.&lt;/p&gt;","seed":{"calculated":[{"name":"2A1","label":"","function":"{{Q1}}"}]},"algorithm":{"name":"calculateOperation","params":{"method":"equivLiteral","keyboard":"INTERMEDIATE"}}},{"id":"step-2","stimulus":"&lt;p&gt;Según el enunciado, ¿qué hay que calcular?&lt;/p&gt;","seed":{"calculated":[{"name":"2-A1","label":"&lt;p&gt;El área de cada ojo de buey.&lt;/p&gt;"},{"name":"2-A2","label":"&lt;p&gt;El diámetro de cada ojo de buey.&lt;/p&gt;","incorrect":true},{"name":"2-A3","label":"&lt;p&gt;El radio de cada ojo de buey.&lt;/p&gt;","incorrect":true}]},"algorithm":{"name":"trueFalse","template":"Multiple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cada ventana. Utiliza el valor de π hasta las centésimas y redondea el resultado a la misma unidad.&lt;/p&gt;","template":"&lt;p style=\"text-align: center\"&gt;Área de cada ventana = π × radio&lt;sup&gt;2&lt;/sup&gt; = 3.14 × {{Q1}}&lt;sup&gt;2&lt;/sup&gt; = {{response}} cm&lt;sup&gt;2&lt;/sup&gt;&lt;/p&gt;","seed":{"calculated":[{"name":"A1","function":"Lemonlib.round(3.14*{{Q1}}*{{Q1}}, 2)"}]},"algorithm":{"name":"calculateOperation","params":{"method":"equivLiteral","keyboard":"INTERMEDIATE"}}}]}</t>
  </si>
  <si>
    <t>{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t>
  </si>
  <si>
    <t>{
    "id": "M5-G-15e-A-5",
    "seed": {
        "parameters": [
            {
                "name": "Q1",
                "label": null,
                "min": 25,
                "max": 35,
                "step": 0.1
            }
        ],
        "uniques": true
    },
    "scaffolding": [
        {
            "id": "step-0",
            "stimulus": "&lt;p&gt;The portholes of a ship have a radius of {{Q1}} cm. What is the surface area of each one? Use the value of π up to the hundredths and round the result to the same unit.&lt;/p&gt;",
            "template": "&lt;p&gt;The surface area of each window is {{response}} cm&lt;sup&gt;2&lt;/sup&gt;.&lt;/p&gt;",
            "seed": {
                "parameters": [],
                "calculated": [
                    {
                        "name": "A1",
                        "function": "Lemonlib.round(3.14*{{Q1}}*{{Q1}}, 2)"
                    }
                ]
            },
            "algorithm": {
                "name": "calculateOperation",
                "params": {
                    "method": "equivLiteral",
                    "keyboard": "INTERMEDIATE"
                }
            }
        },
        {
            "id": "step-1",
            "stimulus": "&lt;p&gt;What is the dimension of the radius of each porthole?&lt;/p&gt;",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porthole.&lt;/p&gt;"
                    },
                    {
                        "name": "2-A2",
                        "label": "&lt;p&gt;The diameter of each porthole.&lt;/p&gt;",
                        "incorrect": true
                    },
                    {
                        "name": "2-A3",
                        "label": "&lt;p&gt;The radius of each porthole.&lt;/p&gt;",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each window. Use the value of π up to the hundredths and round the result to the same unit.&lt;/p&gt;",
            "template": "&lt;p style=\"text-align: center\"&gt;Area of each window = π × radius&lt;sup&gt;2&lt;/sup&gt; = 3.14 × {{Q1}}&lt;sup&gt;2&lt;/sup&gt; = {{response}} cm&lt;sup&gt;2&lt;/sup&gt;&lt;/p&gt;",
            "seed": {
                "calculated": [
                    {
                        "name": "A1",
                        "function": "Lemonlib.round(3.14*{{Q1}}*{{Q1}}, 2)"
                    }
                ]
            },
            "algorithm": {
                "name": "calculateOperation",
                "params": {
                    "method": "equivLiteral",
                    "keyboard": "INTERMEDIATE"
                }
            }
        }
    ]
}</t>
  </si>
  <si>
    <t>M5-G-1a</t>
  </si>
  <si>
    <t>Localiza puntos utilizando coordenadas</t>
  </si>
  <si>
    <t>Selecciona los puntos que estén representados en estos ejes cartesianos.
(imagen eje de coordenadas. Q1-Q4 en las posiciones de las respuestas correctas. Q5-Q8 en el resto de posiciones del esquema, no importa cuáles)
{{Q1}} = (2, 5)*
{{Q2}} = (1, 4)*
{{Q3}} = (0, 6)*
{{Q4}} = (3, 3)*
{{Q6}} = (2, 5)
{{Q7}} = (0, 6)
{{Q8}} = (1, 4)
{{Q9}} = (3, 3)
{{Q10}} = (1, 4)
(2 correctas, se ven 3)</t>
  </si>
  <si>
    <t>Multiple choice</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</si>
  <si>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</si>
  <si>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</si>
  <si>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primera coordenada de un punto se refiere al eje horizontal, mientras que su segunda coordenada al eje vertical.&lt;/p&gt;
- Si falla A5:
&lt;p&gt;(2, 5) en realidad son las coordenadas del punto {{Q1}}.&lt;/p&gt;
- Si falla A6:
&lt;p&gt;(0, 6) en realidad son las coordenadas del punto {{Q3}}.&lt;/p&gt;
- Si falla A7:
&lt;p&gt;(1, 4) en realidad son las coordenadas del punto {{Q2}}.&lt;/p&gt;
- Si falla A8:
&lt;p&gt;(3, 3) en realidad son las coordenadas del punto {{Q4}}.&lt;/p&gt;
- Si falla A9:
&lt;p&gt;(1, 4) en realidad son las coordenadas del punto {{Q2}}.&lt;/p&gt;</t>
  </si>
  <si>
    <t>{
    "id": "M5-G-1a-I-1",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"&lt;p&gt;La primera coordenada de un punto se refiere al eje horizontal, mientras que su segunda coordenada al eje vertical.&lt;/p&gt;",
    "hint": "&lt;p&gt;La posición de un punto se determina con dos coordenadas. La primera es del eje horizontal y la segunda, del eje vertical.&lt;/p&gt;",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en realidad son las coordenadas del punto {{Q2}}.&lt;/p&gt;",
                "incorrect": true
            },
            {
                "name": "A6",
                "label": "{{Q6}} = (2, 5)",
                "feedback": "&lt;p&gt;(2, 5) en realidad son las coordenadas del punto {{Q1}}.&lt;/p&gt;",
                "incorrect": true
            },
            {
                "name": "A7",
                "label": "{{Q7}} = (0, 6)",
                "feedback": "&lt;p&gt;(0, 6) en realidad son las coordenadas del punto {{Q3}}.&lt;/p&gt;",
                "incorrect": true
            },
            {
                "name": "A8",
                "label": "{{Q8}} = (3, 3)",
                "feedback": "&lt;p&gt;(3, 3) en realidad son las coordenadas del punto {{Q4}}.&lt;/p&gt;",
                "incorrect": true
            }
        ],
        "uniques": true
    },
    "algorithm": {
        "name": "trueFalse",
        "template": "Multiple choice – multiple response",
        "params": {
            "countCorrect": 2,
            "countIncorrect": 1,
            "showCheckIcon": false,
            "columns": 3
        }
    }
}</t>
  </si>
  <si>
    <t>{"id":"M5-G-1a-I-1","stimulus":"&lt;p&gt;Selecione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t>
  </si>
  <si>
    <t>{
    "id": "M5-G-1a-I-1",
    "stimulus": "&lt;p&gt;Select the points that are represented in these Cartesian axes.&lt;/p&gt;&lt;div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"&lt;p&gt;The first coordinate of a point refers to the horizontal axis, while the second coordinate refers to the vertical axis.&lt;/p&gt;",
    "hint": "&lt;p&gt;The position of a point is determined by two coordinates. The first one corresponds to the horizontal axis and the second one, to the vertical axis.&lt;/p&gt;",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are actually the coordinates of point {{Q2}}.&lt;/p&gt;",
                "incorrect": true
            },
            {
                "name": "A6",
                "label": "{{Q6}} = (2, 5)",
                "feedback": "&lt;p&gt;(2, 5) are actually the coordinates of point {{Q1}}.&lt;/p&gt;",
                "incorrect": true
            },
            {
                "name": "A7",
                "label": "{{Q7}} = (0, 6)",
                "feedback": "&lt;p&gt;(0, 6) are actually the coordinates of point {{Q3}}.&lt;/p&gt;",
                "incorrect": true
            },
            {
                "name": "A8",
                "label": "{{Q8}} = (3, 3)",
                "feedback": "&lt;p&gt;(3, 3) are actually the coordinates of point {{Q4}}.&lt;/p&gt;",
                "incorrect": true
            }
        ],
        "uniques": true
    },
    "algorithm": {
        "name": "trueFalse",
        "template": "Multiple choice – multiple response",
        "params": {
            "countCorrect": 2,
            "countIncorrect": 1,
            "showCheckIcon": false,
            "columns": 3
        }
    }
}</t>
  </si>
  <si>
    <t>BNCC</t>
  </si>
  <si>
    <t>¿En cuál de estas imágenes aparece representado el punto {{Q1}}?
Imagen 1*
Imagen 2
Imagen 3</t>
  </si>
  <si>
    <t xml:space="preserve">Arrastra al gráfico, los puntos de colores, de acuerdo a sus coordenadas.
Rojo = { {{Q1}} ; {{Q2}} }
Verde = { {{Q3}} ; {{Q4}} }
Amarillo = { {{Q5}} ; {{Q6}} }
Azúl = { {{Q7}} ; {{Q8}} }
Negro = { {{Q9}} ; {{Q10}} }
</t>
  </si>
  <si>
    <t>Q1: "A = (3, 2)", "B = (4, 1)", "C = (5, 0)", "D = (1, 4)", "E = (2, 3)", "F = (0, 3)", "G = (1, 0)"</t>
  </si>
  <si>
    <t>&lt;p&gt;La primera coordenada de un punto se refiere al eje horizontal, mientras que su segunda coordenada al eje vertical.&lt;/p&gt;
(No TE de opciones)</t>
  </si>
  <si>
    <t>{"id":"M5-G-1a-E-1","stimulus":"&lt;p&gt;¿En cuál de estas imágenes aparece representado el punto {{Q1}}?&lt;/p&gt;","feedback":"&lt;p&gt;La primera coordenada de un punto se refiere al eje horizontal, mientras que su segunda coordenada al eje vertical.&lt;/p&gt;","hint":"&lt;p&gt;La posición de un punto se determina con dos coordenadas. La primera es del eje horizontal y la segunda, del eje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</si>
  <si>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</si>
  <si>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
    "id": "M5-G-1a-E-1",
    "stimulus": "&lt;p&gt;In which of these images does point {{Q1}} appear represented?&lt;/p&gt;",
    "feedback": "&lt;p&gt;The first coordinate of a point refers to the horizontal axis, while its second coordinate refers to the vertical axis.&lt;/p&gt;",
    "hint": "&lt;p&gt;The position of a point is determined by two coordinates. The first one corresponds to the horizontal axis and the second one, to the vertical axis.&lt;/p&gt;",
    "seed": {
        "parameters": [
            {
                "name": "Q1",
                "list": [
                    "A = (3, 2)",
                    "B = (4, 1)",
                    "C = (5, 0)",
                    "D = (1, 4)",
                    "E = (2, 3)",
                    "F = (0, 3)",
                    "G = (1, 0)"
                ]
            }
        ],
        "calculated": [
            {
                "name": "A1",
                "label": "&lt;div style=\"display:flex; justify-content:center;\"&gt;&lt;img src=\"https://blueberry-assets.oneclick.es/M5_G_1a_2.svg\" width=\"300\"&gt;"
            },
            {
                "name": "A2",
                "label": "&lt;div style=\"display:flex; justify-content:center;\"&gt;&lt;img src=\"https://blueberry-assets.oneclick.es/M5_G_1a_3.svg\" width=\"300\"&gt;",
                "incorrect": true
            },
            {
                "name": "A3",
                "label": "&lt;div style=\"display:flex; justify-content:center;\"&gt;&lt;img src=\"https://blueberry-assets.oneclick.es/M5_G_1a_4.svg\" width=\"300\"&gt;",
                "incorrect": true
            }
        ],
        "uniques": true
    },
    "algorithm": {
        "name": "trueFalse",
        "template": "Multiple choice – standard",
        "params": {
            "countCorrect": 1,
            "countIncorrect": 2,
            "showCheckIcon": false,
            "columns": 3
        }
    }
}</t>
  </si>
  <si>
    <t>Para un trabajo de ciencias, el profesor les ha dado a los alumnos la siguiente tabla con las coordenadas de varias estrellas. Completa las oraciones con las coordenadas de los puntos. 
(Imagen: {{Q1}} en el punto (5,2), {{Q2}} en el punto (4,1), {{Q3}} en el punto (3,3), {{Q4}} en (2,5), {{Q5}} en (1,4))
La estrella {{Q1}} está en la posición ({{A1}}, {{A2}}).
La estrella {{Q2}} está en la posición ({{A3}}, {{A4}}).
La estrella {{Q3}} está en la posición ({{A5}}, {{A6}}).</t>
  </si>
  <si>
    <t>Q1: A, B, C, D, E
Q2: A, B, C, D, E
Q3: A, B, C, D, E
Q4: A, B, C, D, E
Q5: A, B, C, D, E</t>
  </si>
  <si>
    <t>A1 = 5
A2 = 2
A3 = 4
A4 = 1
A5 = 3
A6 = 3</t>
  </si>
  <si>
    <t>&lt;p&gt;La primera coordenada de un punto se refiere al eje horizontal, mientras que su segunda coordenada al eje vertical.&lt;/p&gt;
- Si falla A1:
La coordenada del eje horizontal de la estrella {{Q1}} es {{A1}}.
- Si falla A2:
La coordenada del eje vertical de la estrella {{Q1}} es {{A2}}.
- Si falla A3:
La coordenada del eje horizontal de la estrella {{Q2}} es {{A3}}.
- Si falla A4:
La coordenada del eje vertical de la estrella {{Q2}} es {{A4}}.
- Si falla A5:
La coordenada del eje horizontal de la estrella {{Q3}} es {{A5}}.
- Si falla A6:
La coordenada del eje vertical de la estrella {{Q3}} es {{A6}}.</t>
  </si>
  <si>
    <t>{
    "id": "M5-G-1a-A-1",
    "stimulus": "&lt;p&gt;Para un trabajo de ciencias, el profesor les ha dado a los alumnos la siguiente tabla con las coordenadas de varias estrellas. Completa las oraciones con las coordenadas de los puntos.&lt;/p&gt;&lt;div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"&lt;p&gt;La estrella {{Q1}} está en la posición ({{response}}, {{response}}).&lt;/p&gt;&lt;p&gt;La estrella {{Q2}} está en la posición ({{response}}, {{response}}).&lt;/p&gt;&lt;p&gt;La estrella {{Q3}} está en la posición ({{response}}, {{response}}).&lt;/p&gt;",
    "hint": "&lt;p&gt;La posición de un punto se determina con dos coordenadas. La primera es del eje horizontal y la segunda, del eje vertical.&lt;/p &gt;",
    "feedback": "&lt;p&gt;La primera coordenada de un punto se refiere al eje horizontal, mientras que su segunda coordenada al eje vertical.&lt;/p&gt;",
    "seed": {
        "parameters": [
            {
                "name": "Q1",
                "list": [
                    "A",
                    "B",
                    "C",
                    "D",
                    "E"
                ]
            },
            {
                "name": "Q2",
                "list": [
                    "A",
                    "B",
                    "C",
                    "D",
                    "E"
                ]
            },
            {
                "name": "Q3",
                "list": [
                    "A",
                    "B",
                    "C",
                    "D",
                    "E"
                ]
            },
            {
                "name": "Q4",
                "list": [
                    "A",
                    "B",
                    "C",
                    "D",
                    "E"
                ]
            },
            {
                "name": "Q5",
                "list": [
                    "A",
                    "B",
                    "C",
                    "D",
                    "E"
                ]
            }
        ],
        "calculated": [
            {
                "name": "A1",
                "label": "5",
                "function": "2",
                "feedback": "&lt;p&gt;La coordenada del eje horizontal de la estrella {{Q1}} es {{function}}.&lt;/p&gt;"
            },
            {
                "name": "A2",
                "label": "2",
                "function": "5",
                "feedback": "&lt;p&gt;La coordenada del eje vertical de la estrella {{Q1}} es {{function}}.&lt;/p&gt;"
            },
            {
                "name": "A3",
                "label": "4",
                "function": "1",
                "feedback": "&lt;p&gt;La coordenada del eje horizontal de la estrella {{Q2}} es {{function}}.&lt;/p&gt;"
            },
            {
                "name": "A4",
                "label": "1",
                "function": "4",
                "feedback": "&lt;p&gt;La coordenada del eje vertical de la estrella {{Q2}} es {{function}}.&lt;/p&gt;"
            },
            {
                "name": "A5",
                "label": "3",
                "function": "3",
                "feedback": "&lt;p&gt;La coordenada del eje horizontal de la estrella {{Q3}} es {{function}}.&lt;/p&gt;"
            },
            {
                "name": "A6",
                "label": "3",
                "function": "3",
                "feedback": "&lt;p&gt;La coordenada del eje vertical de la estrella {{Q3}} es {{function}}.&lt;/p&gt;"
            }
        ],
        "uniques": true
    },
    "algorithm": {
        "name": "calculateOperation",
        "params": {
            "method": "equivLiteral",
            "keyboard": "NUMERICAL"
        }
    }
}</t>
  </si>
  <si>
    <t>{"id":"M5-G-1a-A-1","stimulus":"&lt;p&gt;Para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t>
  </si>
  <si>
    <t>{
    "id": "M5-G-1a-A-1",
    "stimulus": "&lt;p&gt;For a science assignment, the teacher has given the students the following table with the coordinates of various stars. Fill in the blanks with the coordinates of the points.&lt;/p&gt;&lt;div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"&lt;p&gt;The star {{Q1}} is at position ({{response}}, {{response}}).&lt;/p&gt;&lt;p&gt;The star {{Q2}} is at position ({{response}}, {{response}}).&lt;/p&gt;&lt;p&gt;The star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"5",
                "function": "2",
                "feedback": "&lt;p&gt;The horizontal coordinate axis of the star {{Q1}} is {{function}}.&lt;/p&gt;"
            },
            {
                "name": "A2",
                "label": "2",
                "function": "5",
                "feedback": "&lt;p&gt;The vertical coordinate axis of the star {{Q1}} is {{function}}.&lt;/p&gt;"
            },
            {
                "name": "A3",
                "label": "4",
                "function": "1",
                "feedback": "&lt;p&gt;The horizontal coordinate axis of the star {{Q2}} is {{function}}.&lt;/p&gt;"
            },
            {
                "name": "A4",
                "label": "1",
                "function": "4",
                "feedback": "&lt;p&gt;The vertical coordinate axis of the star {{Q2}} is {{function}}.&lt;/p&gt;"
            },
            {
                "name": "A5",
                "label": "3",
                "function": "3",
                "feedback": "&lt;p&gt;The horizontal coordinate axis of the star {{Q3}} is {{function}}.&lt;/p&gt;"
            },
            {
                "name": "A6",
                "label": "3",
                "function": "3",
                "feedback": "&lt;p&gt;The vertical coordinate axis of the star {{Q3}} is {{function}}.&lt;/p&gt;"
            }
        ],
        "uniques": true
    },
    "algorithm": {
        "name": "calculateOperation",
        "params": {
            "method": "equivLiteral",
            "keyboard": "NUMERICAL"
        }
    }
}</t>
  </si>
  <si>
    <t>A Juan le han regalado un juego de hundir la flota. Completa las oraciones con las coordenadas de los barcos en el tablero.
(Imagen: {{Q1}} en el punto (0,6), {{Q2}} en el punto (1,2), {{Q3}} en el punto (6,4), {{Q4}} en (2,1), {{Q5}} en (4,4))
El barco {{Q1}} está en la posición ({{A1}}, {{A2}}).
El barco {{Q2}} está en la posición ({{A3}}, {{A4}}).
El barco {{Q3}} está en la posición ({{A5}}, {{A6}}).</t>
  </si>
  <si>
    <t>A1 = 0
A2 = 6
A3 = 1
A4 = 2
A5 = 6
A6 = 4</t>
  </si>
  <si>
    <t>&lt;p&gt;La primera coordenada de un punto se refiere al eje horizontal, mientras que su segunda coordenada al eje vertical.&lt;/p&gt;
- Si falla A1:
La coordenada del eje horizontal del barco {{Q1}} es {{A1}}.
- Si falla A2:
La coordenada del eje vertical del barco {{Q1}} es {{A2}}.
- Si falla A3:
La coordenada del eje horizontal del barco {{Q2}} es {{A3}}.
- Si falla A4:
La coordenada del eje vertical del barco {{Q2}} es {{A4}}.
- Si falla A5:
La coordenada del eje horizontal del barco {{Q3}} es {{A5}}.
- Si falla A6:
La coordenada del eje vertical del barco {{Q3}} es {{A6}}.</t>
  </si>
  <si>
    <t>{"id":"M5-G-1a-A-2","stimulus":"&lt;p&gt;A Juan le han regalado un juego de hundir la flota. Completa las oraciones con las coordenadas de los barcos en el tablero.&lt;/p&gt;&lt;div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color:white\"&gt;{{Q5}}&lt;/span&gt;&lt;/div&gt;&lt;/div&gt;&lt;/div&gt;&lt;/div&gt;","template":"&lt;p&gt;El barco {{Q1}} está en la posición ({{response}}, {{response}}).&lt;/p&gt;&lt;p&gt;El barco {{Q2}} está en la posición ({{response}}, {{response}}).&lt;/p&gt;&lt;p&gt;El barco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label":"0","function":"0","feedback":"&lt;p&gt;La coordenada del eje horizontal del barco {{Q1}} es 0.&lt;/p&gt;"},{"name":"A2","label":"6","function":"6","feedback":"&lt;p&gt;La coordenada del eje vertical del barco {{Q1}} es {{function}}."},{"name":"A3","label":"1","function":"1","feedback":"&lt;p&gt;La coordenada del eje horizontal del barco {{Q2}} es {{function}}.&lt;/p&gt;"},{"name":"A4","label":"2","function":"2","feedback":"&lt;p&gt;La coordenada del eje vertical del barco {{Q2}} es {{function}}."},{"name":"A5","label":"6","function":"6","feedback":"&lt;p&gt;La coordenada del eje horizontal del barco {{Q3}} es {{function}}.&lt;/p&gt;"},{"name":"A6","label":"4","function":"4","feedback":"&lt;p&gt;La coordenada del eje vertical del barco {{Q3}} es {{function}}.&lt;/p&gt;"}],"uniques":true},"algorithm":{"name":"calculateOperation","params":{"method":"equivLiteral","keyboard":"NUMERICAL"
        }
    }
}</t>
  </si>
  <si>
    <t>{"id":"M5-G-1a-A-2","stimulus":"&lt;p&gt;Fábio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t>
  </si>
  <si>
    <t>{
    "id": "M5-G-1a-A-2",
    "stimulus": "&lt;p&gt;John has been gifted a Battleship game. Fill in the blanks with the coordinates of the ships on the board.&lt;/p&gt;&lt;div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
    "template": "&lt;p&gt;The ship {{Q1}} is in position ({{response}}, {{response}}).&lt;/p&gt;&lt;p&gt;The ship {{Q2}} is in position ({{response}}, {{response}}).&lt;/p&gt;&lt;p&gt;The ship {{Q3}} is in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"0",
                "function": "0",
                "feedback": "&lt;p&gt;The horizontal coordinate axis of ship {{Q1}} is 0.&lt;/p&gt;"
            },
            {
                "name": "A2",
                "label": "6",
                "function": "6",
                "feedback": "&lt;p&gt;The vertical coordinate axis of ship {{Q1}} is {{function}}."
            },
            {
                "name": "A3",
                "label": "1",
                "function": "1",
                "feedback": "&lt;p&gt;The horizontal coordinate axis of ship {{Q2}} is {{function}}.&lt;/p&gt;"
            },
            {
                "name": "A4",
                "label": "2",
                "function": "2",
                "feedback": "&lt;p&gt;The vertical coordinate axis of ship {{Q2}} is {{function}}."
            },
            {
                "name": "A5",
                "label": "6",
                "function": "6",
                "feedback": "&lt;p&gt;The horizontal coordinate axis of ship {{Q3}} is {{function}}.&lt;/p&gt;"
            },
            {
                "name": "A6",
                "label": "4",
                "function": "4",
                "feedback": "&lt;p&gt;The vertical coordinate axis of ship {{Q3}} is {{function}}.&lt;/p&gt;"
            }
        ],
        "uniques": true
    },
    "algorithm": {
        "name": "calculateOperation",
        "params": {
            "method": "equivLiteral",
            "keyboard": "NUMERICAL"
        }
    }
}</t>
  </si>
  <si>
    <t>En una ciudad entregan mapas a los turistas para localizar diferentes puntos de interés. Completa las oraciones con las coordenadas de los monumentos.
(Imagen: {{Q1}} en el punto (2,1), {{Q2}} en el punto (3,0), {{Q3}} en el punto (4,5), {{Q4}} en (0,3), {{Q5}} en (5,3))
El punto turístico {{Q1}} se encuentra en la posición ({{A1}}, {{A2}}).
El punto turístico {{Q2}} se encuentra en la posición ({{A3}}, {{A4}}).
El punto turístico {{Q3}} se encuentra en la posición ({{A5}}, {{A6}}).</t>
  </si>
  <si>
    <t>A1 = 2
A2 = 1
A3 = 3
A4 = 0
A5 = 4
A6 = 5</t>
  </si>
  <si>
    <t>&lt;p&gt;La primera coordenada de un punto se refiere al eje horizontal, mientras que su segunda coordenada al eje vertical.&lt;/p&gt;
- Si falla A1:
La coordenada del eje horizontal del punto turístico {{Q1}} es {{A1}}.
- Si falla A2:
La coordenada del eje vertical del punto turístico {{Q1}} es {{A2}}.
- Si falla A3:
La coordenada del eje horizontal del punto turístico {{Q2}} es {{A3}}.
- Si falla A4:
La coordenada del eje vertical del punto turístico {{Q2}} es {{A4}}.
- Si falla A5:
La coordenada del eje horizontal del punto turístico {{Q3}} es {{A5}}.
- Si falla A6:
La coordenada del eje vertical del punto turístico {{Q3}} es {{A6}}.</t>
  </si>
  <si>
    <t>{"id":"M5-G-1a-A-3","stimulus":"&lt;p&gt;En una ciudad entregan mapas a los turistas para localizar diferentes puntos de interés. Completa las oraciones con las coordenadas de los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40.5601%;\"&gt;{{Q5}}&lt;/span&gt;&lt;/div&gt;&lt;/div&gt;&lt;/div&gt;&lt;/div&gt;","template":"&lt;p&gt;El punto turístico {{Q1}} se encuentra en la posición ({{response}}, {{response}}).&lt;/p&gt;&lt;p&gt;El punto turístico {{Q2}} se encuentra en la posición ({{response}}, {{response}}).&lt;/p&gt;&lt;p&gt;El punto turístico {{Q3}} se encuentra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2","feedback":"&lt;p&gt;La coordenada del eje horizontal del punto turístico {{Q1}} es 2.&lt;/p&gt;"},{"name":"A2","function":"1","feedback":"&lt;p&gt;La coordenada del eje vertical del punto turístico {{Q1}} es 1.&lt;/p&gt;"},{"name":"A3","function":"3","feedback":"&lt;p&gt;La coordenada del eje horizontal del punto turístico {{Q2}} es 3.&lt;/p&gt;"},{"name":"A4","function":"0","feedback":"&lt;p&gt;La coordenada del eje vertical del punto turístico {{Q2}} es 0.&lt;/p&gt;"},{"name":"A5","function":"4","feedback":"&lt;p&gt;La coordenada del eje horizontal del punto turístico {{Q3}} es 4.&lt;/p&gt;"},{"name":"A6","function":"5","feedback":"&lt;p&gt;La coordenada del eje vertical del punto turístico {{Q3}} es 5.&lt;/p&gt;"}],"uniques":true},"algorithm":{"name":"calculateOperation","params":{"method":"equivLiteral","keyboard":"NUMERICAL"
        }
    }
}</t>
  </si>
  <si>
    <t>{"id":"M5-G-1a-A-3","stimulus":"&lt;p&gt;Em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t>
  </si>
  <si>
    <t>{
    "id": "M5-G-1a-A-3",
    "stimulus": "&lt;p&gt;In a city, they hand out maps to tourists to locate different points of interest. Fill in the blanks with their coordinates.&lt;/p&gt;&lt;div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
    "template": "&lt;p&gt;The tourist attraction {{Q1}} is located at position ({{response}}, {{response}}).&lt;/p&gt;&lt;p&gt;The tourist attraction {{Q2}} is located at position ({{response}}, {{response}}).&lt;/p&gt;&lt;p&gt;The tourist attraction {{Q3}} is located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"2",
                "feedback": "&lt;p&gt;The horizontal coordinate axis of tourist attraction {{Q1}} is 2.&lt;/p&gt;"
            },
            {
                "name": "A2",
                "function": "1",
                "feedback": "&lt;p&gt;The vertical coordinate axis of tourist attraction {{Q1}} is 1.&lt;/p&gt;"
            },
            {
                "name": "A3",
                "function": "3",
                "feedback": "&lt;p&gt;The horizontal coordinate axis of tourist attraction {{Q2}} is 3.&lt;/p&gt;"
            },
            {
                "name": "A4",
                "function": "0",
                "feedback": "&lt;p&gt;The vertical coordinate axis of tourist attraction {{Q2}} is 0.&lt;/p&gt;"
            },
            {
                "name": "A5",
                "function": "4",
                "feedback": "&lt;p&gt;The horizontal coordinate axis of tourist attraction {{Q3}} is 4.&lt;/p&gt;"
            },
            {
                "name": "A6",
                "function": "5",
                "feedback": "&lt;p&gt;The vertical coordinate axis of tourist attraction {{Q3}} is 5.&lt;/p&gt;"
            }
        ],
        "uniques": true
    },
    "algorithm": {
        "name": "calculateOperation",
        "params": {
            "method": "equivLiteral",
            "keyboard": "NUMERICAL"
        }
    }
}</t>
  </si>
  <si>
    <t>Localiza los siguientes puntos en este mapa.
(Imagen: {{Q1}} en el punto (2,5), {{Q2}} en el punto (3,6), {{Q3}} en el punto (5,4), {{Q4}} en (0,1), {{Q5}} en (5,2))
El punto {{Q1}} está en la posición ({{A1}}, {{A2}}).
El punto {{Q2}} está en la posición ({{A3}}, {{A4}}).
El punto {{Q3}} está en la posición ({{A5}}, {{A6}}).</t>
  </si>
  <si>
    <t>A1 = 2
A2 = 5
A3 = 3
A4 = 6
A5 = 5
A6 = 4</t>
  </si>
  <si>
    <t>&lt;p&gt;La primera coordenada de un punto se refiere al eje horizontal, mientras que su segunda coordenada al eje vertical.&lt;/p&gt;
- Si falla A1:
La coordenada del eje horizontal del punto {{Q1}} es {{A1}}.
- Si falla A2:
La coordenada del eje vertical del punto {{Q1}} es {{A2}}.
- Si falla A3:
La coordenada del eje horizontal del punto {{Q2}} es {{A3}}.
- Si falla A4:
La coordenada del eje vertical del punto {{Q2}} es {{A4}}.
- Si falla A5:
La coordenada del eje horizontal del punto {{Q3}} es {{A5}}.
- Si falla A6:
La coordenada del eje vertical del punto {{Q3}} es {{A6}}.</t>
  </si>
  <si>
    <t>{"id":"M5-G-1a-A-4","stimulus":"&lt;p&gt;Localiza los siguientes puntos en 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1","feedback":"&lt;p&gt;La coordenada del eje horizontal del punto {{Q1}} es 1.&lt;/p&gt;"},{"name":"A2","function":"5","feedback":"&lt;p&gt;La coordenada del eje vertical del punto {{Q1}} es 5.&lt;/p&gt;"},{"name":"A3","function":"2","feedback":"&lt;p&gt;La coordenada del eje horizontal del punto {{Q2}} es 2.&lt;/p&gt;"},{"name":"A4","function":"3","feedback":"&lt;p&gt;La coordenada del eje vertical del punto {{Q2}} es 3.&lt;/p&gt;"},{"name":"A5","function":"4","feedback":"&lt;p&gt;La coordenada del eje horizontal del punto {{Q3}} es 4.&lt;/p&gt;"},{"name":"A6","function":"3","feedback":"&lt;p&gt;La coordenada del eje vertical del punto {{Q3}} es 3.&lt;/p&gt;"}],"uniques":true},"algorithm":{"name":"calculateOperation","params":{"method":"equivLiteral","keyboard":"NUMERICAL"}}}</t>
  </si>
  <si>
    <t>{"id":"M5-G-1a-A-4","stimulus":"&lt;p&gt;Localize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t>
  </si>
  <si>
    <t>{
    "id": "M5-G-1a-A-4",
    "stimulus": "&lt;p&gt;Locate the following points on this map.&lt;/p&gt;&lt;div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
    "template": "&lt;p&gt;The point {{Q1}} is at position ({{response}}, {{response}}).&lt;/p&gt;&lt;p&gt;The point {{Q2}} is at position ({{response}}, {{response}}).&lt;/p&gt;&lt;p&gt;The point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"1",
                "feedback": "&lt;p&gt;The horizontal coordinate axis of point {{Q1}} is 1.&lt;/p&gt;"
            },
            {
                "name": "A2",
                "function": "5",
                "feedback": "&lt;p&gt;The vertical coordinate axis of point {{Q1}} is 5.&lt;/p&gt;"
            },
            {
                "name": "A3",
                "function": "2",
                "feedback": "&lt;p&gt;The horizontal coordinate axis of point {{Q2}} is 2.&lt;/p&gt;"
            },
            {
                "name": "A4",
                "function": "3",
                "feedback": "&lt;p&gt;The vertical coordinate axis of point {{Q2}} is 3.&lt;/p&gt;"
            },
            {
                "name": "A5",
                "function": "4",
                "feedback": "&lt;p&gt;The horizontal coordinate axis of point {{Q3}} is 4.&lt;/p&gt;"
            },
            {
                "name": "A6",
                "function": "3",
                "feedback": "&lt;p&gt;The vertical coordinate axis of point {{Q3}} is 3.&lt;/p&gt;"
            }
        ],
        "uniques": true
    },
    "algorithm": {
        "name": "calculateOperation",
        "params": {
            "method": "equivLiteral",
            "keyboard": "NUMERICAL"
        }
    }
}</t>
  </si>
  <si>
    <t>Un radar detecta los diferentes puntos de ubicación de varios aviones durante un trayecto. Completa las oraciones con sus coordenadas.
(Imagen: {{Q1}} en el punto (5,1), {{Q2}} en el punto (0,2), {{Q3}} en el punto (4,3), {{Q4}} en (2,3), {{Q5}} en (1,5))
El avión {{Q1}} está en la posición ({{A1}}, {{A2}}).
El avión {{Q2}} está en la posición ({{A3}}, {{A4}}).
El avión {{Q3}} está en la posición ({{A5}}, {{A6}}).</t>
  </si>
  <si>
    <t>A1 = 5
A2 = 1
A3 = 0
A4 = 2
A5 = 4
A6 = 3</t>
  </si>
  <si>
    <t>&lt;p&gt;La primera coordenada de un punto se refiere al eje horizontal, mientras que su segunda coordenada al eje vertical.&lt;/p&gt;
- Si falla A1:
La coordenada del eje horizontal del avión {{Q1}} es {{A1}}.
- Si falla A2:
La coordenada del eje vertical del avión {{Q1}} es {{A2}}.
- Si falla A3:
La coordenada del eje horizontal del avión {{Q2}} es {{A3}}.
- Si falla A4:
La coordenada del eje vertical del avión {{Q2}} es {{A4}}.
- Si falla A5:
La coordenada del eje horizontal del avión {{Q3}} es {{A5}}.
- Si falla A6:
La coordenada del eje vertical del avión {{Q3}} es {{A6}}.</t>
  </si>
  <si>
    <t>{"id":"M5-G-1a-A-5","stimulus":"&lt;p&gt;Un radar detecta los diferentes puntos de ubicación de varios aviones durante un trayecto. Completa las oraciones con sus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20.5068%;\"&gt;{{Q5}}&lt;/span&gt;&lt;/div&gt;&lt;/div&gt;&lt;/div&gt;&lt;/div&gt;","template":"&lt;p&gt;El avión {{Q1}} está en la posición ({{response}}, {{response}}).&lt;/p&gt;&lt;p&gt;El avión {{Q2}} está en la posición ({{response}}, {{response}}).&lt;/p&gt;&lt;p&gt;El avión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5","feedback":"&lt;p&gt;La coordenada del eje horizontal del avión {{Q1}} es 5.&lt;/p&gt;"},{"name":"A2","function":"1","feedback":"&lt;p&gt;La coordenada del eje vertical del avión {{Q1}} es 1."},{"name":"A3","function":"0","feedback":"&lt;p&gt;La coordenada del eje horizontal del avión {{Q2}} es 0.&lt;/p&gt;"},{"name":"A4","function":"2","feedback":"&lt;p&gt;La coordenada del eje vertical del avión {{Q2}} es 2.&lt;/p&gt;"},{"name":"A5","function":"4","feedback":"&lt;p&gt;La coordenada del eje horizontal del avión {{Q3}} es 4.&lt;/p&gt;"},{"name":"A6","function":"3","feedback":"&lt;p&gt;La coordenada del eje vertical del avión {{Q3}} es 3.&lt;/p&gt;"}],"uniques":true},"algorithm":{"name":"calculateOperation","params":{"method":"equivLiteral","keyboard":"NUMERICAL"}}}</t>
  </si>
  <si>
    <t>{"id":"M5-G-1a-A-5","stimulus":"&lt;p&gt;Um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t>
  </si>
  <si>
    <t>{
    "id": "M5-G-1a-A-5",
    "stimulus": "&lt;p&gt;A radar has detected the different location points of several planes in a space. Fill in the blank with their coordinates.&lt;/p&gt;&lt;div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
    "template": "&lt;p&gt;The plane {{Q1}} is at position ({{response}}, {{response}}).&lt;/p&gt;&lt;p&gt;The plane {{Q2}} is at position ({{response}}, {{response}}).&lt;/p&gt;&lt;p&gt;The plane {{Q3}} is at position ({{response}}, {{response}}).&lt;/p&gt;",
    "hint": "&lt;p&gt;The position of a point is determined by two coordinates. The first one corresponds to the horizontal axis and the second one, to the vertical axis.&lt;/p&gt;",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"5",
                "feedback": "&lt;p&gt;The horizontal coordinate axis of plane {{Q1}} is 5.&lt;/p&gt;"
            },
            {
                "name": "A2",
                "function": "1",
                "feedback": "&lt;p&gt;The vertical coordinate axis of plane {{Q1}} is 1.&lt;/p&gt;"
            },
            {
                "name": "A3",
                "function": "0",
                "feedback": "&lt;p&gt;The horizontal coordinate axis of plane {{Q2}} is 0.&lt;/p&gt;"
            },
            {
                "name": "A4",
                "function": "2",
                "feedback": "&lt;p&gt;The vertical coordinate axis of plane {{Q2}} is 2.&lt;/p&gt;"
            },
            {
                "name": "A5",
                "function": "4",
                "feedback": "&lt;p&gt;The horizontal coordinate axis of plane {{Q3}} is 4.&lt;/p&gt;"
            },
            {
                "name": "A6",
                "function": "3",
                "feedback": "&lt;p&gt;The vertical coordinate axis of plane {{Q3}} is 3.&lt;/p&gt;"
            }
        ],
        "uniques": true
    },
    "algorithm": {
        "name": "calculateOperation",
        "params": {
            "method": "equivLiteral",
            "keyboard": "NUMERICAL"
        }
    }
}</t>
  </si>
  <si>
    <t>M5-G-25a</t>
  </si>
  <si>
    <t>Representa puntos utilizando coordenadas</t>
  </si>
  <si>
    <t>JSON con imagen</t>
  </si>
  <si>
    <t>{
    "id": "M5-G-25a-I-1",
    "stimulus": "&lt;p&gt;Encuentra los puntos en el siguiente sistema de coordenadas&lt;/p&gt;",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"name": "Q7",
                "label": "x",
                "min": 2,
                "max": 8,
                "step": 1
            },
            {
                "name": "Q8",
                "label": "y",
                "min": 2,
                "max": 8,
                "step": 1
            }
        ],
        "uniques": true
    },
    "algorithm": {
        "name": "coordinateaxes",
        "params": {
            "theme": "theme-turquoise"
        }
    }
}</t>
  </si>
  <si>
    <t>{
    "id": "M5-G-25a-E-1",
    "stimulus": "&lt;p&gt;Juan está jugando a &lt;i&gt;Hundir la Flota&lt;/i&gt; y sus tres últimos barcos están en estas posiciones. Localiza los barcos.&lt;/p&gt;",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"uniques": true
    },
    "algorithm": {
        "name": "coordinateaxes",
        "params": {
            "theme": "theme-turquoise"
        }
    }
}</t>
  </si>
  <si>
    <t>{
    "id": "M5-G-25a-E-2",
    "stimulus": "&lt;p&gt;Un pirata ha escondido cuatro monedas de oro en estas posiciones. Localiza las monedas.&lt;/p&gt;",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"name": "Q7",
                "label": "x",
                "min": 2,
                "max": 8,
                "step": 1
            },
            {
                "name": "Q8",
                "label": "y",
                "min": 2,
                "max": 8,
                "step": 1
            }
        ],
        "uniques": true
    },
    "algorithm": {
        "name": "coordinateaxes",
        "params": {
            "theme": "theme-light-orange"
        }
    }
}</t>
  </si>
  <si>
    <t>M5-G-2a</t>
  </si>
  <si>
    <t>Identifica figuras simétricas y con simetría cuando el eje de simetría es horizontal o vertical</t>
  </si>
  <si>
    <t>Arrastra la mitad simétrica de este dibujo.
(Estrella)
(Salen 3 opciones de las 4 que hay para la mitad derecha)</t>
  </si>
  <si>
    <t>Label Image with drag and drop</t>
  </si>
  <si>
    <t>Una imagen es simétrica si sus mitades coinciden cuando se dobla esta figura por un eje de simetría.</t>
  </si>
  <si>
    <t>&lt;p&gt;Una imagen es simétrica si sus mitades coinciden cuando se dobla esta figura por un eje de simetría.&lt;/p&gt;</t>
  </si>
  <si>
    <t>{"id":"M5-G-2a-I-1","stimulus":"&lt;p&gt;Arrastra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src=\"https://blueberry-assets.oneclick.es/M5_G_2a_2.svg\" style=\"width:130px\"&gt;&lt;/div&gt;"},{"name":"A2","label":"&lt;div style=\"display:flex; justify-content:center;\"&gt;&lt;img src=\"https://blueberry-assets.oneclick.es/M5_G_2a_3.svg\" style=\"width:130px\"&gt;&lt;/div&gt;","incorrect":true},{"name":"A3","label":"&lt;div style=\"display:flex; justify-content:center;\"&gt;&lt;img src=\"https://blueberry-assets.oneclick.es/M5_G_2a_4.svg\" style=\"width:130px\"&gt;&lt;/div&gt;","incorrect":true},{"name":"A4","label":"&lt;div style=\"display:flex; justify-content:center;\"&gt;&lt;img src=\"https://blueberry-assets.oneclick.es/M5_G_2a_5.svg\" style=\"width:130px\"&gt;&lt;/div&gt;","incorrect":true}],"uniques":true},"algorithm":{"name":"labelImage","template":"LabelImageDragDropV2","params":{"image":{"src":"https://blueberry-assets.oneclick.es/M5_G_2a_1.png","width":260,"height":260,"alt":"","title":"","percent":1},"responses":[{"x":130,"y":0,"z":15,"width":130,"height":260,"pointer":""}],"fontSize":18}}}</t>
  </si>
  <si>
    <t>{"id":"M5-G-2a-I-1","stimulus":"&lt;p&gt;Arraste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t>
  </si>
  <si>
    <t>{
    "id": "M5-G-2a-I-1",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src=\"https://blueberry-assets.oneclick.es/M5_G_2a_2.svg\" style=\"width:130px\"&gt;&lt;/div&gt;"
            },
            {
                "name": "A2",
                "label": "&lt;div style=\"display:flex; justify-content:center;\"&gt;&lt;img src=\"https://blueberry-assets.oneclick.es/M5_G_2a_3.svg\" style=\"width:130px\"&gt;&lt;/div&gt;",
                "incorrect": true
            },
            {
                "name": "A3",
                "label": "&lt;div style=\"display:flex; justify-content:center;\"&gt;&lt;img src=\"https://blueberry-assets.oneclick.es/M5_G_2a_4.svg\" style=\"width:130px\"&gt;&lt;/div&gt;",
                "incorrect": true
            },
            {
                "name": "A4",
                "label": "&lt;div style=\"display:flex; justify-content:center;\"&gt;&lt;img src=\"https://blueberry-assets.oneclick.es/M5_G_2a_5.svg\" style=\"width:130px\"&gt;&lt;/div&gt;",
                "incorrect": true
            }
        ],
        "uniques": true
    },
    "algorithm": {
        "name": "labelImage",
        "template": "LabelImageDragDropV2",
        "params": {
            "image": {
                "src": "https://blueberry-assets.oneclick.es/M5_G_2a_1.png",
                "width": 260,
                "height": 260,
                "alt": "",
                "title": "",
                "percent": 1
            },
            "responses": [
                {
                    "x": 130,
                    "y": 0,
                    "z": 15,
                    "width": 130,
                    "height": 260,
                    "pointer": ""
                }
            ],
            "fontSize": 18
        }
    }
}</t>
  </si>
  <si>
    <t>Arrastra la mitad simétrica de este dibujo.
(Corazón)
(Salen 3 opciones de las 4 que hay para la mitad derecha)</t>
  </si>
  <si>
    <t>{"id":"M5-G-2a-I-2","stimulus":"&lt;p&gt;Arrastra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</si>
  <si>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</si>
  <si>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
    "id": "M5-G-2a-I-2",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src=\"https://blueberry-assets.oneclick.es/M5_G_2a_7.svg\" style=\"width:130px\"&gt;"
            },
            {
                "name": "A2",
                "label": "&lt;div style=\"display:flex; justify-content:center;\"&gt;&lt;img src=\"https://blueberry-assets.oneclick.es/M5_G_2a_8.svg\" style=\"width:130px\"&gt;",
                "incorrect": true
            },
            {
                "name": "A3",
                "label": "&lt;div style=\"display:flex; justify-content:center;\"&gt;&lt;img src=\"https://blueberry-assets.oneclick.es/M5_G_2a_9.svg\" style=\"width:130px\"&gt;",
                "incorrect": true
            },
            {
                "name": "A4",
                "label": "&lt;div style=\"display:flex; justify-content:center;\"&gt;&lt;img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18
        }
    }
}</t>
  </si>
  <si>
    <t>Arrastra la mitad simétrica de este dibujo.
(Pino de navidad)
(Salen 3 opciones de las 4 que hay para la mitad izquierda)</t>
  </si>
  <si>
    <t>{"id":"M5-G-2a-I-3","stimulus":"&lt;p&gt;Arrastra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</si>
  <si>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</si>
  <si>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
    "id": "M5-G-2a-I-3",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src=\"https://blueberry-assets.oneclick.es/M5_G_2a_12.svg\" style=\"width:130px\"&gt;"
            },
            {
                "name": "A2",
                "label": "&lt;div style=\"display:flex; justify-content:center;\"&gt;&lt;img src=\"https://blueberry-assets.oneclick.es/M5_G_2a_13.svg\" style=\"width:130px\"&gt;",
                "incorrect": true
            },
            {
                "name": "A3",
                "label": "&lt;div style=\"display:flex; justify-content:center;\"&gt;&lt;img src=\"https://blueberry-assets.oneclick.es/M5_G_2a_14.svg\" style=\"width:130px\"&gt;",
                "incorrect": true
            },
            {
                "name": "A4",
                "label": "&lt;div style=\"display:flex; justify-content:center;\"&gt;&lt;img src=\"https://blueberry-assets.oneclick.es/M5_G_2a_15.svg\" style=\"width:130px\"&gt;",
                "incorrect": true
            }
        ],
        "uniques": true
    },
    "algorithm": {
        "name": "labelImage",
        "template": "LabelImageDragDropV2",
        "params": {
            "image": {
                "src": "https://blueberry-assets.oneclick.es/M5_G_2a_11.png",
                "width": 260,
                "height": 260,
                "alt": "",
                "title": "",
                "percent": 1
            },
            "responses": [
                {
                    "x": 130,
                    "y": 0,
                    "z": 15,
                    "width": 130,
                    "height": 260,
                    "pointer": ""
                }
            ],
            "fontSize": 18
        }
    }
}</t>
  </si>
  <si>
    <t>Señala en cuál de estos cuadrados está marcado correctamente el eje de simetría.
A1 | A2 | A3
(Salen 2 opciones incorrectas y una correcta. Las soluciones correctas e incorrectas se ven en la hoja Imágenes).</t>
  </si>
  <si>
    <t>Un eje de simetría divide una figura de manera que, al doblarla por él, las mitades de la figura coinciden.</t>
  </si>
  <si>
    <t>&lt;p&gt;Un eje de simetría divide una figura de manera que, al doblarla por él, las mitades de la figura coinciden.&lt;/p&gt;
Sí falla A4
&lt;p&gt;Este eje no divide al cuadrado en dos partes simétricas.&lt;/p&gt;
Sí falla A5
&lt;p&gt;Este eje no divide al cuadrado en dos partes simétricas.&lt;/p&gt;
Sí falla A6
&lt;p&gt;Este eje no divide al cuadrado en dos partes simétricas.&lt;/p&gt;</t>
  </si>
  <si>
    <t>{"id":"M5-G-2a-E-1","stimulus":"&lt;p&gt;Haz clic en el cuadrado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eje de simetría no divide al cuadrado en dos partes simétricas.&lt;/p&gt;"},{"name":"A4","label":"&lt;div style=\"display:flex; justify-content:center;\"&gt;&lt;img src='https://blueberry-assets.oneclick.es/M5_G_2a_19.svg' width=\"300\"&gt;&lt;/div&gt;","function":"","incorrect":true,"feedback":"&lt;p&gt;Este eje de simetría no divide al cuadrado en dos partes simétricas.&lt;/p&gt;"},{"name":"A5","label":"&lt;div style=\"display:flex; justify-content:center;\"&gt;&lt;img src='https://blueberry-assets.oneclick.es/M5_G_2a_20.svg' width=\"300\"&gt;&lt;/div&gt;","function":"","incorrect":true,"feedback":"&lt;p&gt;Este eje de simetría no divide al cuadrado en dos partes simétricas.&lt;/p&gt;"},{"name":"A6","label":"&lt;div style=\"display:flex; justify-content:center;\"&gt;&lt;img src='https://blueberry-assets.oneclick.es/M5_G_2a_21.svg' width=\"300\"&gt;&lt;/div&gt;","function":"","incorrect":true,"feedback":"&lt;p&gt;Este eje de simetría no divide al cuadrado en dos partes simétricas.&lt;/p&gt;"}],"uniques":true},"algorithm":{"name":"trueFalse","template":"Multiple choice – standard","params":{"countCorrect":1,"countIncorrect":2,"showCheckIcon":false,"columns":3}}}</t>
  </si>
  <si>
    <t>{"id":"M5-G-2a-E-1","stimulus":"&lt;p&gt;Clique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t>
  </si>
  <si>
    <t>{
    "id": "M5-G-2a-E-1",
    "stimulus": "&lt;p&gt;Click on the square that has the axis of symmetry marked correctly.&lt;/p&gt;",
    "hint": "&lt;p&gt;An axis of symmetry divides a figure so that, when folded along it, its halves match.&lt;/p&gt;",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src='https://blueberry-assets.oneclick.es/M5_G_2a_16.svg' width=\"300\"&gt;&lt;/div&gt;",
                "function": ""
            },
            {
                "name": "A2",
                "label": "&lt;div style=\"display:flex; justify-content:center;\"&gt;&lt;img src='https://blueberry-assets.oneclick.es/M5_G_2a_17.svg' width=\"300\"&gt;&lt;/div&gt;",
                "function": "",
                "incorrect": true,
                "feedback": "&lt;p&gt;This axis of symmetry does not divide the square into two symmetrical parts.&lt;/p&gt;"
            },
            {
                "name": "A3",
                "label": "&lt;div style=\"display:flex; justify-content:center;\"&gt;&lt;img src='https://blueberry-assets.oneclick.es/M5_G_2a_18.svg' width=\"300\"&gt;&lt;/div&gt;",
                "function": "",
                "incorrect": true,
                "feedback": "&lt;p&gt;This axis of symmetry does not divide the square into two symmetrical parts.&lt;/p&gt;"
            },
            {
                "name": "A4",
                "label": "&lt;div style=\"display:flex; justify-content:center;\"&gt;&lt;img src='https://blueberry-assets.oneclick.es/M5_G_2a_19.svg' width=\"300\"&gt;&lt;/div&gt;",
                "function": "",
                "incorrect": true,
                "feedback": "&lt;p&gt;This axis of symmetry does not divide the square into two symmetrical parts.&lt;/p&gt;"
            },
            {
                "name": "A5",
                "label": "&lt;div style=\"display:flex; justify-content:center;\"&gt;&lt;img src='https://blueberry-assets.oneclick.es/M5_G_2a_20.svg' width=\"300\"&gt;&lt;/div&gt;",
                "function": "",
                "incorrect": true,
                "feedback": "&lt;p&gt;This axis of symmetry does not divide the square into two symmetrical parts.&lt;/p&gt;"
            },
            {
                "name": "A6",
                "label": "&lt;div style=\"display:flex; justify-content:center;\"&gt;&lt;img src='https://blueberry-assets.oneclick.es/M5_G_2a_21.svg' width=\"300\"&gt;&lt;/div&gt;",
                "function": "",
                "incorrect": true,
                "feedback": "&lt;p&gt;This axis of symmetry does not divide the square into two symmetrical parts.&lt;/p&gt;"
            }
        ],
        "uniques": true
    },
    "algorithm": {
        "name": "trueFalse",
        "template": "Multiple choice – standard",
        "params": {
            "countCorrect": 1,
            "countIncorrect": 2,
            "showCheckIcon": false,
            "columns": 3
        }
    }
}</t>
  </si>
  <si>
    <t>Señala en cuál de estos trapecios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</si>
  <si>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A4
&lt;p&gt;Este eje no divide al trapecio en dos partes simétricas.&lt;/p&gt;
Sí falla A5
&lt;p&gt;Este eje no divide al trapecio en dos partes simétricas.&lt;/p&gt;
Sí falla A6
&lt;p&gt;Este eje no divide al trapecio en dos partes simétricas.&lt;/p&gt;</t>
  </si>
  <si>
    <t>{"id":"M5-G-2a-E-2","stimulus":"&lt;p&gt;Haz clic en el trapecio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eje de simetría no divide al trapecio en dos partes simétricas.&lt;/p&gt;"},{"name":"A3","label":"&lt;div style=\"display:flex; justify-content:center;\"&gt;&lt;img src='https://blueberry-assets.oneclick.es/M5_G_2a_24.svg' width=\"300\"&gt;&lt;/div&gt;","function":"","incorrect":true,"feedback":"&lt;p&gt;Este eje de simetría no divide al trapecio en dos partes simétricas.&lt;/p&gt;"},{"name":"A4","label":"&lt;div style=\"display:flex; justify-content:center;\"&gt;&lt;img src='https://blueberry-assets.oneclick.es/M5_G_2a_25.svg' width=\"300\"&gt;&lt;/div&gt;","function":"","incorrect":true,"feedback":"&lt;p&gt;Este eje de simetría no divide al trapecio en dos partes simétricas.&lt;/p&gt;"},{"name":"A5","label":"&lt;div style=\"display:flex; justify-content:center;\"&gt;&lt;img src='https://blueberry-assets.oneclick.es/M5_G_2a_26.svg' width=\"300\"&gt;&lt;/div&gt;","function":"","incorrect":true,"feedback":"&lt;p&gt;Este eje de simetría no divide al trapecio en dos partes simétricas.&lt;/p&gt;"},{"name":"A6","label":"&lt;div style=\"display:flex; justify-content:center;\"&gt;&lt;img src='https://blueberry-assets.oneclick.es/M5_G_2a_27.svg' width=\"300\"&gt;&lt;/div&gt;","function":"","incorrect":true,"feedback":"&lt;p&gt;Este eje de simetría no divide al trapecio en dos partes simétricas.&lt;/p&gt;"}],"uniques":true},"algorithm":{"name":"trueFalse","template":"Multiple choice – standard","params":{"countCorrect":1,"countIncorrect":2,"showCheckIcon":false,"columns":3}}}</t>
  </si>
  <si>
    <t>{"id":"M5-G-2a-E-2","stimulus":"&lt;p&gt;Clique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t>
  </si>
  <si>
    <t>{
    "id": "M5-G-2a-E-2",
    "stimulus": "&lt;p&gt;Click on the trapezoid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src='https://blueberry-assets.oneclick.es/M5_G_2a_22.svg' width=\"300\"&gt;&lt;/div&gt;",
                "function": ""
            },
            {
                "name": "A2",
                "label": "&lt;div style=\"display:flex; justify-content:center;\"&gt;&lt;img src='https://blueberry-assets.oneclick.es/M5_G_2a_23.svg' width=\"300\"&gt;&lt;/div&gt;",
                "function": "",
                "incorrect": true,
                "feedback": "&lt;p&gt;This axis of symmetry does not divide the trapezoid into two symmetrical parts.&lt;/p&gt;"
            },
            {
                "name": "A3",
                "label": "&lt;div style=\"display:flex; justify-content:center;\"&gt;&lt;img src='https://blueberry-assets.oneclick.es/M5_G_2a_24.svg' width=\"300\"&gt;&lt;/div&gt;",
                "function": "",
                "incorrect": true,
                "feedback": "&lt;p&gt;This axis of symmetry does not divide the trapezoid into two symmetrical parts.&lt;/p&gt;"
            },
            {
                "name": "A4",
                "label": "&lt;div style=\"display:flex; justify-content:center;\"&gt;&lt;img src='https://blueberry-assets.oneclick.es/M5_G_2a_25.svg' width=\"300\"&gt;&lt;/div&gt;",
                "function": "",
                "incorrect": true,
                "feedback": "&lt;p&gt;This axis of symmetry does not divide the trapezoid into two symmetrical parts.&lt;/p&gt;"
            },
            {
                "name": "A5",
                "label": "&lt;div style=\"display:flex; justify-content:center;\"&gt;&lt;img src='https://blueberry-assets.oneclick.es/M5_G_2a_26.svg' width=\"300\"&gt;&lt;/div&gt;",
                "function": "",
                "incorrect": true,
                "feedback": "&lt;p&gt;This axis of symmetry does not divide the trapezoid into two symmetrical parts.&lt;/p&gt;"
            },
            {
                "name": "A6",
                "label": "&lt;div style=\"display:flex; justify-content:center;\"&gt;&lt;img src='https://blueberry-assets.oneclick.es/M5_G_2a_27.svg' width=\"300\"&gt;&lt;/div&gt;",
                "function": "",
                "incorrect": true,
                "feedback": "&lt;p&gt;This axis of symmetry does not divide the trapezoid into two symmetrical parts.&lt;/p&gt;"
            }
        ],
        "uniques": true
    },
    "algorithm": {
        "name": "trueFalse",
        "template": "Multiple choice – standard",
        "params": {
            "countCorrect": 1,
            "countIncorrect": 2,
            "showCheckIcon": false,
            "columns": 3
        }
    }
}</t>
  </si>
  <si>
    <t>Señala en cuál de estos rectángulos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</si>
  <si>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A1
&lt;p&gt;Este eje divide al rectángulo en dos partes simétricas.&lt;/p&gt;
Sí falla A2
&lt;p&gt;Este eje divide al rectángulo en dos partes simétricas.&lt;/p&gt;
Sí falla A3
&lt;p&gt;Este eje no divide al rectángulo en dos partes simétricas.&lt;/p&gt;
Sí falla A4
&lt;p&gt;Este eje no divide al rectángulo en dos partes simétricas.&lt;/p&gt;
Sí falla A5
&lt;p&gt;Este eje no divide al rectángulo en dos partes simétricas.&lt;/p&gt;
Sí falla A6
&lt;p&gt;Este eje no divide al rectángulo en dos partes simétricas.&lt;/p&gt;</t>
  </si>
  <si>
    <t>{"id":"M5-G-2a-E-3","stimulus":"&lt;p&gt;Haz clic en el rectángulo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eje de simetría no divide al rectángulo en dos partes simétricas.&lt;/p&gt;"},{"name":"A4","label":"&lt;div style=\"display:flex; justify-content:center;\"&gt;&lt;img src='https://blueberry-assets.oneclick.es/M5_G_2a_31.svg' width=\"300\"&gt;&lt;/div&gt;","function":"","incorrect":true,"feedback":"&lt;p&gt;Este eje de simetría no divide al rectángulo en dos partes simétricas.&lt;/p&gt;"},{"name":"A5","label":"&lt;div style=\"display:flex; justify-content:center;\"&gt;&lt;img src='https://blueberry-assets.oneclick.es/M5_G_2a_32.svg' width=\"300\"&gt;&lt;/div&gt;","function":"","incorrect":true,"feedback":"&lt;p&gt;Este eje de simetría no divide al rectángulo en dos partes simétricas.&lt;/p&gt;"},{"name":"A6","label":"&lt;div style=\"display:flex; justify-content:center;\"&gt;&lt;img src='https://blueberry-assets.oneclick.es/M5_G_2a_33.svg' width=\"300\"&gt;&lt;/div&gt;","function":"","incorrect":true,"feedback":"&lt;p&gt;Este eje de simetría no divide al rectángulo en dos partes simétricas.&lt;/p&gt;"}],"uniques":true},"algorithm":{"name":"trueFalse","template":"Multiple choice – standard","params":{"countCorrect":1,"countIncorrect":2,"showCheckIcon":false,"columns":3}}}</t>
  </si>
  <si>
    <t>{"id":"M5-G-2a-E-3","stimulus":"&lt;p&gt;Clique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t>
  </si>
  <si>
    <t>{
    "id": "M5-G-2a-E-3",
    "stimulus": "&lt;p&gt;Click on the rectangle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src='https://blueberry-assets.oneclick.es/M5_G_2a_28.svg' width=\"300\"&gt;&lt;/div&gt;",
                "function": ""
            },
            {
                "name": "A2",
                "label": "&lt;div style=\"display:flex; justify-content:center;\"&gt;&lt;img src='https://blueberry-assets.oneclick.es/M5_G_2a_29.svg' width=\"300\"&gt;",
                "function": ""
            },
            {
                "name": "A3",
                "label": "&lt;div style=\"display:flex; justify-content:center;\"&gt;&lt;img src='https://blueberry-assets.oneclick.es/M5_G_2a_30.svg' width=\"300\"&gt;&lt;/div&gt;",
                "function": "",
                "incorrect": true,
                "feedback": "&lt;p&gt;This symmetry axis does not divide the rectangle into two symmetrical parts.&lt;/p&gt;"
            },
            {
                "name": "A4",
                "label": "&lt;div style=\"display:flex; justify-content:center;\"&gt;&lt;img src='https://blueberry-assets.oneclick.es/M5_G_2a_31.svg' width=\"300\"&gt;&lt;/div&gt;",
                "function": "",
                "incorrect": true,
                "feedback": "&lt;p&gt;This symmetry axis does not divide the rectangle into two symmetrical parts.&lt;/p&gt;"
            },
            {
                "name": "A5",
                "label": "&lt;div style=\"display:flex; justify-content:center;\"&gt;&lt;img src='https://blueberry-assets.oneclick.es/M5_G_2a_32.svg' width=\"300\"&gt;&lt;/div&gt;",
                "function": "",
                "incorrect": true,
                "feedback": "&lt;p&gt;This symmetry axis does not divide the rectangle into two symmetrical parts.&lt;/p&gt;"
            },
            {
                "name": "A6",
                "label": "&lt;div style=\"display:flex; justify-content:center;\"&gt;&lt;img src='https://blueberry-assets.oneclick.es/M5_G_2a_33.svg' width=\"300\"&gt;&lt;/div&gt;",
                "function": "",
                "incorrect": true,
                "feedback": "&lt;p&gt;This symmetry axis does not divide the rectangle into two symmetrical parts.&lt;/p&gt;"
            }
        ],
        "uniques": true
    },
    "algorithm": {
        "name": "trueFalse",
        "template": "Multiple choice – standard",
        "params": {
            "countCorrect": 1,
            "countIncorrect": 2,
            "showCheckIcon": false,
            "columns": 3
        }
    }
}</t>
  </si>
  <si>
    <t>Mariana tiene que recortar imágenes que sean simétricas y llevarlas al colegio. Señala cuáles de las imágenes que ha recortado sirven para sus deberes.
Simétricas
cometa *
una silla *
unas gafas*
No simétricas
cubo de rubik 
casa asimétrica
lavadora
una nube
(se ven 2 correctas, 2 incorrectas)</t>
  </si>
  <si>
    <t xml:space="preserve">Mariana intenta completar una actividad para la escuela. Consiste en recortar y  llevar imágenes  que sean simétricas. Señala cuales de las imágenes que recortó, sirven para finalizar la tarea.
{{A2}} = cubo mágico *
{{A3}} = cometa *
{{A4}} = pirámide *
{{A5}} = casa asimétrica
{{A6}} = lavarropas
( 6 opciones, 2 correctas, se ven 4)
</t>
  </si>
  <si>
    <t>&lt;p&gt;Una imagen es simétrica si sus mitades coinciden cuando se dobla esta figura por un eje de simetría.&lt;/p&gt;
-Sí falla A1
&lt;p&gt;Esta cometa es simétrica porque un eje vertical la divide en dos mitades simétricas.&lt;/p&gt;
-Sí falla A2
&lt;p&gt;Esta silla es simétrica porque un eje vertical la divide en dos mitades simétricas.&lt;/p&gt;
Sí falla A3
&lt;p&gt;Estas gafas son simétricas porque un eje vertical las divide en dos mitades simétricas.&lt;/p&gt;
-Sí falla A4
&lt;p&gt;Este cubo de Rubik no es simétrico porque sus dos mitades no coinciden cuando se divide la imagen por un eje de simetría.&lt;/p&gt;
-Sí falla A5
&lt;p&gt;Esta casa no es simétrica porque sus dos mitades no coinciden cuando se divide la imagen por un eje de simetría.&lt;/p&gt;
-Sí falla A6
&lt;p&gt;Esta lavadora no es simétrica porque sus dos mitades no coinciden cuando se divide la imagen por un eje de simetría.&lt;/p&gt;
-Sí falla A7
&lt;p&gt;Esta nube no es simétrica porque sus dos mitades no coinciden cuando se divide la imagen por un eje de simetría.&lt;/p&gt;</t>
  </si>
  <si>
    <t>{"id":"M5-G-2a-A-1","stimulus":"&lt;p&gt;Mariana tiene que recortar imágenes que sean simétricas y llevarlas al colegio. Selecciona cuáles de las imágenes que ha recortado sirven para sus deberes.&lt;/p&gt;","hint":"&lt;p&gt;Una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src=\"https://blueberry-assets.oneclick.es/M5_G_2a_63.svg\" width=\"300\"&gt;&lt;/img&gt;","function":"","feedback":"&lt;p&gt;Esta cometa es simétrica porque un eje vertical la divide en dos mitades simétricas.&lt;/p&gt;"},{"name":"A2","label":"&lt;div style=\"display:flex; justify-content:center;\"&gt;&lt;img src=\"https://blueberry-assets.oneclick.es/M5_G_2a_64.svg\" width=\"300\"&gt;&lt;/img&gt;","function":"","feedback":"&lt;p&gt;Esta silla es simétrica porque un eje vertical la divide en dos mitades simétricas.&lt;/p&gt;"},{"name":"A3","label":"&lt;div style=\"display:flex; justify-content:center;\"&gt;&lt;img src=\"https://blueberry-assets.oneclick.es/M5_G_2a_65.svg\" width=\"300\"&gt;&lt;/img&gt;","function":"","feedback":"&lt;p&gt;Estas gafas son simétricas porque un eje vertical las divide en dos mitades simétricas.&lt;/p&gt;"},{"name":"A4","label":"&lt;div style=\"display:flex; justify-content:center;\"&gt;&lt;img src=\"https://blueberry-assets.oneclick.es/M5_G_2a_66.svg\" width=\"300\"&gt;&lt;/img&gt;","function":"","incorrect":true,"feedback":"&lt;p&gt;Este cubo de Rubik no es simétrico porque sus dos mitades no coinciden cuando se divide la imagen por un eje de simetría.&lt;/p&gt;"},{"name":"A5","label":"&lt;div style=\"display:flex; justify-content:center;\"&gt;&lt;img src=\"https://blueberry-assets.oneclick.es/M5_G_2a_67.svg\" width=\"300\"&gt;&lt;/img&gt;","function":"","incorrect":true,"feedback":"&lt;p&gt;Esta casa no es simétrica porque sus dos mitades no coinciden cuando se divide la imagen por un eje de simetría.&lt;/p&gt;"},{"name":"A6","label":"&lt;div style=\"display:flex; justify-content:center;\"&gt;&lt;img src=\"https://blueberry-assets.oneclick.es/M5_G_2a_68.svg\" width=\"300\"&gt;&lt;/img&gt;","function":"","incorrect":true,"feedback":"&lt;p&gt;Esta lavadora no es simétrica porque sus dos mitades no coinciden cuando se divide la imagen por un eje de simetría.&lt;/p&gt;"},{"name":"A7","label":"&lt;div style=\"display:flex; justify-content:center;\"&gt;&lt;img src=\"https://blueberry-assets.oneclick.es/M5_G_2a_69.svg\" width=\"300\"&gt;&lt;/img&gt;","function":"","incorrect":true,"feedback":"&lt;p&gt;Esta nube no es simétrica porque sus dos mitades no coinciden cuando se divide la imagen por un eje de simetría.&lt;/p&gt;"}],"uniques":true},"algorithm":{"name":"trueFalse","template":"Multiple choice – multiple response","params":{"countCorrect":2,"countIncorrect":1,"showCheckIcon":false,"columns":3}}}</t>
  </si>
  <si>
    <t>{"id":"M5-G-2a-A-1","stimulus":"&lt;p&gt;Como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t>
  </si>
  <si>
    <t>{
    "id": "M5-G-2a-A-1",
    "stimulus": "&lt;p&gt;Margot has to cut out symmetric images and take them to school. Select which of the images she has cut out are suitable for her homework.&lt;/p&gt;",
    "hint": "&lt;p&gt;An image is symmetrical if its halves match when this figure is folded along an axis of symmetry.&lt;/p&gt;",
    "feedback": "&lt;p&gt;An image is symmetrical if its halves match when this figure is folded along an axis of symmetry.&lt;/p&gt;",
    "seed": {
        "parameters": [],
        "calculated": [
            {
                "name": "A1",
                "label": "&lt;div style=\"display:flex; justify-content:center;\"&gt;&lt;img src=\"https://blueberry-assets.oneclick.es/M5_G_2a_63.svg\" width=\"300\"&gt;&lt;/img&gt;",
                "function": "",
                "feedback": "&lt;p&gt;This kite is symmetrical because a vertical axis divides it into two symmetrical halves.&lt;/p&gt;"
            },
            {
                "name": "A2",
                "label": "&lt;div style=\"display:flex; justify-content:center;\"&gt;&lt;img src=\"https://blueberry-assets.oneclick.es/M5_G_2a_64.svg\" width=\"300\"&gt;&lt;/img&gt;",
                "function": "",
                "feedback": "&lt;p&gt;This chair is symmetrical because a vertical axis divides it into two symmetrical halves.&lt;/p&gt;"
            },
            {
                "name": "A3",
                "label": "&lt;div style=\"display:flex; justify-content:center;\"&gt;&lt;img src=\"https://blueberry-assets.oneclick.es/M5_G_2a_65.svg\" width=\"300\"&gt;&lt;/img&gt;",
                "function": "",
                "feedback": "&lt;p&gt;These glasses are symmetrical because a vertical axis divides them into two symmetrical halves.&lt;/p&gt;"
            },
            {
                "name": "A4",
                "label": "&lt;div style=\"display:flex; justify-content:center;\"&gt;&lt;img src=\"https://blueberry-assets.oneclick.es/M5_G_2a_66.svg\" width=\"300\"&gt;&lt;/img&gt;",
                "function": "",
                "incorrect": true,
                "feedback": "&lt;p&gt;This Rubik's cube is not symmetrical because its two halves do not match when the image is divided by an axis of symmetry.&lt;/p&gt;"
            },
            {
                "name": "A5",
                "label": "&lt;div style=\"display:flex; justify-content:center;\"&gt;&lt;img src=\"https://blueberry-assets.oneclick.es/M5_G_2a_67.svg\" width=\"300\"&gt;&lt;/img&gt;",
                "function": "",
                "incorrect": true,
                "feedback": "&lt;p&gt;This house is not symmetrical because its two halves do not match when the image is divided by an axis of symmetry.&lt;/p&gt;"
            },
            {
                "name": "A6",
                "label": "&lt;div style=\"display:flex; justify-content:center;\"&gt;&lt;img src=\"https://blueberry-assets.oneclick.es/M5_G_2a_68.svg\" width=\"300\"&gt;&lt;/img&gt;",
                "function": "",
                "incorrect": true,
                "feedback": "&lt;p&gt;This washing machine is not symmetrical because its two halves do not match when the image is divided by an axis of symmetry.&lt;/p&gt;"
            },
            {
                "name": "A7",
                "label": "&lt;div style=\"display:flex; justify-content:center;\"&gt;&lt;img src=\"https://blueberry-assets.oneclick.es/M5_G_2a_69.svg\" width=\"300\"&gt;&lt;/img&gt;",
                "function": "",
                "incorrect": true,
                "feedback": "&lt;p&gt;This cloud is not symmetrical because its two halves do not match when the image is divided by an axis of symmetry.&lt;/p&gt;"
            }
        ],
        "uniques": true
    },
    "algorithm": {
        "name": "trueFalse",
        "template": "Multiple choice – multiple response",
        "params": {
            "countCorrect": 2,
            "countIncorrect": 1,
            "showCheckIcon": false,
            "columns": 3
        }
    }
}</t>
  </si>
  <si>
    <t xml:space="preserve">Señala cuáles de las siguientes imágenes de edificios famosos son simétricas.
Simétricos:
El Taj Mahal, India
Torre Eiffel, París
La Catedral de Burgos, España
No simétricos:
La Catedral de San Basilio, Moscú
La Estatua de la Libertad, Estados Unidos
Opera de Sidney
(Se ven las 6 opciones)
</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</si>
  <si>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</si>
  <si>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r>
      <rPr>
        <rFont val="Calibri"/>
        <sz val="12.0"/>
      </rPr>
      <t xml:space="preserve">{"id":"M5-G-2a-A-2","stimulus":"&lt;p&gt;Selecciona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src=\"https://blueberry-assets.oneclick.es/M5_G_2a_57.svg\" width=\"300\"&gt;&lt;/img&gt;&lt;/div&gt;","function":""},{"name":"A2","label":"&lt;div style=\"display:flex; justify-content:center;\"&gt;&lt;img src=\"https://blueberry-assets.oneclick.es/M5_G_2a_58.svg\" width=\"300\"&gt;&lt;/img&gt;&lt;/div&gt;","function":""},{"name":"A3","label":"&lt;div style=\"display:flex; justify-content:center;\"&gt;&lt;img src=\"https://blueberry-assets.oneclick.es/M5_G_2a_59.svg\" width=\"300\"&gt;&lt;/img&gt;&lt;/div&gt;","function":""},{"name":"A4","label":"&lt;div style=\"display:flex; justify-content:center;\"&gt;&lt;img src=\"https://blueberry-assets.oneclick.es/M5_G_2a_60.svg\" width=\"300\"&gt;&lt;/img&gt;&lt;/div&gt;","function":"","incorrect":true,"feedback":"&lt;p&gt;La catedral de San Basilio no es simétrica porque sus dos mitades no coinciden cuando se divide la imagen por un eje de simetría.&lt;/p&gt;"},{"name":"A5","label":"&lt;div style=\"display:flex; justify-content:center;\"&gt;&lt;img src=\"https://blueberry-assets.oneclick.es/M5_G_2a_61.svg\" width=\"300\"&gt;&lt;/img&gt;&lt;/div&gt;","function":"","incorrect":true,"feedback":"&lt;p&gt;La Estatua de la Libertad no es simétrica porque sus dos mitades no coinciden cuando se divide la imagen por un eje de simetría.&lt;/p&gt;"},{"name":"A6","label":"&lt;div style=\"display:flex; justify-content:center;\"&gt;&lt;img src=\"https://blueberry-assets.oneclick.es/M5_G_2a_62.svg\" width=\"300\"&gt;&lt;/img&gt;&lt;/div&gt;","function":"","incorrect":true,"feedback":"&lt;p&gt;La ópera de Sídney no es simétrica porque sus dos mitades no coinciden cuando se divide la imagen </t>
    </r>
    <r>
      <rPr>
        <rFont val="Calibri"/>
        <color rgb="FF000000"/>
        <sz val="12.0"/>
      </rPr>
      <t>por un eje de simetría.&lt;/p&gt;"}],"uniques":true},"algorithm":{"name":"trueFalse","t</t>
    </r>
    <r>
      <rPr>
        <rFont val="Calibri"/>
        <sz val="12.0"/>
      </rPr>
      <t>emplate":"Multiple choice – multiple response","params":{"countCorrect":3,"countIncorrect":3,"showCheckIcon":false,"columns":3}}}</t>
    </r>
  </si>
  <si>
    <t>{"id":"M5-G-2a-A-2","stimulus":"&lt;p&gt;Indique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t>
  </si>
  <si>
    <t>{
    "id": "M5-G-2a-A-2",
    "stimulus": "&lt;p&gt;Select which of the following images of famous buildings are symmetrical.&lt;/p&gt;",
    "hint": "&lt;p&gt;An image is symmetrical if its halves match when the figure is folded along a symmetry axis.&lt;/p&gt;",
    "feedback": "&lt;p&gt;An image is symmetrical if its halves match when the figure is folded along a symmetry axis.&lt;/p&gt;",
    "seed": {
        "parameters": [],
        "calculated": [
            {
                "name": "A1",
                "label": "&lt;div style=\"display:flex; justify-content:center;\"&gt;&lt;img src=\"https://blueberry-assets.oneclick.es/M5_G_2a_57.svg\" width=\"300\"&gt;&lt;/img&gt;&lt;/div&gt;",
                "function": ""
            },
            {
                "name": "A2",
                "label": "&lt;div style=\"display:flex; justify-content:center;\"&gt;&lt;img src=\"https://blueberry-assets.oneclick.es/M5_G_2a_58.svg\" width=\"300\"&gt;&lt;/img&gt;&lt;/div&gt;",
                "function": ""
            },
            {
                "name": "A3",
                "label": "&lt;div style=\"display:flex; justify-content:center;\"&gt;&lt;img src=\"https://blueberry-assets.oneclick.es/M5_G_2a_59.svg\" width=\"300\"&gt;&lt;/img&gt;&lt;/div&gt;",
                "function": ""
            },
            {
                "name": "A4",
                "label": "&lt;div style=\"display:flex; justify-content:center;\"&gt;&lt;img src=\"https://blueberry-assets.oneclick.es/M5_G_2a_60.svg\" width=\"300\"&gt;&lt;/img&gt;&lt;/div&gt;",
                "function": "",
                "incorrect": true,
                "feedback": "&lt;p&gt;St. Basil's Cathedral is not symmetrical because its two halves do not match when the image is divided by a symmetry axis.&lt;/p&gt;"
            },
            {
                "name": "A5",
                "label": "&lt;div style=\"display:flex; justify-content:center;\"&gt;&lt;img src=\"https://blueberry-assets.oneclick.es/M5_G_2a_61.svg\" width=\"300\"&gt;&lt;/img&gt;&lt;/div&gt;",
                "function": "",
                "incorrect": true,
                "feedback": "&lt;p&gt;The Statue of Liberty is not symmetrical because its two halves do not match when the image is divided by a symmetry axis.&lt;/p&gt;"
            },
            {
                "name": "A6",
                "label": "&lt;div style=\"display:flex; justify-content:center;\"&gt;&lt;img src=\"https://blueberry-assets.oneclick.es/M5_G_2a_62.svg\" width=\"300\"&gt;&lt;/img&gt;&lt;/div&gt;",
                "function": "",
                "incorrect": true,
                "feedback": "&lt;p&gt;The Sydney Opera House is not symmetrical because its two halves do not match when the image is divided by a symmetry axis.&lt;/p&gt;"
            }
        ],
        "uniques": true
    },
    "algorithm": {
        "name": "trueFalse",
        "template": "Multiple choice – multiple response",
        "params": {
            "countCorrect": 3,
            "countIncorrect": 3,
            "showCheckIcon": false,
            "columns": 3
        }
    }
}</t>
  </si>
  <si>
    <t>En el juego de ordenador al que está jugando Tomás ha conseguido los siguientes objetos. Clica sobre los que son simétricos.
buzón de correo*
tranvía*
señal de prohibido*
papelera*
farola con tres focos
coche
fuente asimétrica
(Se ven 4 opciones, 2 correctas y 2 incorrectas)</t>
  </si>
  <si>
    <t>&lt;p&gt;Una imagen es simétrica si sus mitades coinciden cuando se dobla esta figura por un eje de simetría.&lt;/p&gt;
-Sí falla A1
&lt;p&gt;Este buzón es simétrico porque un eje vertical lo divide en dos mitades simétricas.&lt;/p&gt;
-Sí falla A2
&lt;p&gt;Este tranvía es simétrico porque un eje vertical lo divide en dos mitades simétricas.&lt;/p&gt;
-Sí falla A3
&lt;p&gt;Esta señal de prohibido es simétrica porque un eje horizontal lo divide en dos mitades simétricas.&lt;/p&gt;
-Sí falla A4
&lt;p&gt;Esta papelera es simétrica porque un eje vertical la divide en dos mitades simétricas.&lt;/p&gt;
-Sí falla A5
&lt;p&gt;Esta farola no es simétrica porque sus dos mitades no coinciden cuando se divide la imagen por un eje.&lt;/p&gt;
-Sí falla A6
&lt;p&gt;Este coche no es simétrico porque sus dos mitades no coinciden cuando se divide la imagen por un eje.&lt;/p&gt;
-Sí falla A7
&lt;p&gt;Esta fuente no es simétrica porque sus dos mitades no coinciden cuando se divide la imagen por un eje.&lt;/p&gt;</t>
  </si>
  <si>
    <t>{"id":"M5-G-2a-A-3","stimulus":"&lt;p&gt;Tomás ha conseguido los siguientes objetos en un juego de ordenador. Clica sobre los que son simétricos.&lt;/p&gt;","hint":"&lt;p&gt;Una imagen es simétrica si sus mitades coinciden cuando se dobla esta figura por un eje de simetría.&lt;/p &gt;","feedback":"&lt;p&gt;Una imagen es simétrica si sus mitades coinciden cuando se dobla esta figura por un eje de simetría.&lt;/p&gt;","seed":{"parameters":[{"name":"Q1","label":null,"min":3,"max":8,"step":1},{"name":"Q2","label":null,"min":2,"max":8,"step":1}],"calculated":[{"name":"A1","label":"&lt;div style=\"display:flex; justify-content:center;\"&gt;&lt;img src=\"https://blueberry-assets.oneclick.es/M5_G_2a_50.svg\" style=\"width:300px\"&gt;","function":"","feedback":"&lt;p&gt;Este buzón es simétrico porque un eje vertical lo divide en dos mitades simétricas.&lt;/p&gt;"},{"name":"A2","label":"&lt;div style=\"display:flex; justify-content:center;\"&gt;&lt;img src=\"https://blueberry-assets.oneclick.es/M5_G_2a_51.svg\" style=\"width:300px\"&gt;","function":"","feedback":"&lt;p&gt;Este tranvía es simétrico porque un eje vertical lo divide en dos mitades simétricas.&lt;/p&gt;"},{"name":"A3","label":"&lt;div style=\"display:flex; justify-content:center;\"&gt;&lt;img src=\"https://blueberry-assets.oneclick.es/M5_G_2a_52.svg\" style=\"width:300px\"&gt;","function":"","feedback":"&lt;p&gt;Esta señal de prohibido es simétrica porque un eje horizontal lo divide en dos mitades simétricas.&lt;/p&gt;"},{"name":"A4","label":"&lt;div style=\"display:flex; justify-content:center;\"&gt;&lt;img src=\"https://blueberry-assets.oneclick.es/M5_G_2a_53.svg\" style=\"width:300px\"&gt;","function":"","feedback":"&lt;p&gt;Esta papelera es simétrica porque un eje vertical la divide en dos mitades simétricas.&lt;/p&gt;"},{"name":"A5","label":"&lt;div style=\"display:flex; justify-content:center;\"&gt;&lt;img src=\"https://blueberry-assets.oneclick.es/M5_G_2a_54.svg\" style=\"width:300px\"&gt;","function":"","incorrect":true,"feedback":"&lt;p&gt;Esta farola no es simétrica porque sus dos mitades no coinciden cuando se divide la imagen por un eje de simetría.&lt;/p&gt;"},{"name":"A6","label":"&lt;div style=\"display:flex; justify-content:center;\"&gt;&lt;img src=\"https://blueberry-assets.oneclick.es/M5_G_2a_55.svg\" style=\"width:300px\"&gt;","function":"","incorrect":true,"feedback":"&lt;p&gt;Este coche no es simétrico porque sus dos mitades no coinciden cuando se divide la imagen por un eje de simetría.&lt;/p&gt;"},{"name":"A7","label":"&lt;div style=\"display:flex; justify-content:center;\"&gt;&lt;img src=\"https://blueberry-assets.oneclick.es/M5_G_2a_56.svg\" style=\"width:300px\"&gt;","function":"","incorrect":true,"feedback":"&lt;p&gt;Esta fuente no es simétrica porque sus dos mitades no coinciden cuando se divide la imagen por un eje de simetría.&lt;/p&gt;"}],"uniques":true},"algorithm":{"name":"trueFalse","template":"Multiple choice – multiple response","params":{"countCorrect":2,"countIncorrect":1,"showCheckIcon":false,"columns":3}}}</t>
  </si>
  <si>
    <t>{"id":"M5-G-2a-A-3","stimulus":"&lt;p&gt;Tomás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t>
  </si>
  <si>
    <t>{
    "id": "M5-G-2a-A-3",
    "stimulus": "&lt;p&gt;Thomas has obtained the following objects in a computer game. Click on the ones that are symmetrical.&lt;/p&gt;",
    "hint": "&lt;p&gt;An image is symmetrical if its halves match when this figure is folded along an axis of symmetry.&lt;/p&gt;",
    "feedback": "&lt;p&gt;An image is symmetrical if its halves match when this figure is folded along an axis of symmetry.&lt;/p&gt;",
    "seed": {
        "parameters": [
            {
                "name": "Q1",
                "label": null,
                "min": 3,
                "max": 8,
                "step": 1
            },
            {
                "name": "Q2",
                "label": null,
                "min": 2,
                "max": 8,
                "step": 1
            }
        ],
        "calculated": [
            {
                "name": "A1",
                "label": "&lt;div style=\"display:flex; justify-content:center;\"&gt;&lt;img src=\"https://blueberry-assets.oneclick.es/M5_G_2a_50.svg\" style=\"width:300px\"&gt;",
                "function": "",
                "feedback": "&lt;p&gt;This mailbox is symmetrical because a vertical axis divides it into two symmetrical halves.&lt;/p&gt;"
            },
            {
                "name": "A2",
                "label": "&lt;div style=\"display:flex; justify-content:center;\"&gt;&lt;img src=\"https://blueberry-assets.oneclick.es/M5_G_2a_51.svg\" style=\"width:300px\"&gt;",
                "function": "",
                "feedback": "&lt;p&gt;This tram is symmetrical because a vertical axis divides it into two symmetrical halves.&lt;/p&gt;"
            },
            {
                "name": "A3",
                "label": "&lt;div style=\"display:flex; justify-content:center;\"&gt;&lt;img src=\"https://blueberry-assets.oneclick.es/M5_G_2a_52.svg\" style=\"width:300px\"&gt;",
                "function": "",
                "feedback": "&lt;p&gt;This no entry sign is symmetrical because a horizontal axis divides it into two symmetrical halves.&lt;/p&gt;"
            },
            {
                "name": "A4",
                "label": "&lt;div style=\"display:flex; justify-content:center;\"&gt;&lt;img src=\"https://blueberry-assets.oneclick.es/M5_G_2a_53.svg\" style=\"width:300px\"&gt;",
                "function": "",
                "feedback": "&lt;p&gt;This trash can is symmetrical because a vertical axis divides it into two symmetrical halves.&lt;/p&gt;"
            },
            {
                "name": "A5",
                "label": "&lt;div style=\"display:flex; justify-content:center;\"&gt;&lt;img src=\"https://blueberry-assets.oneclick.es/M5_G_2a_54.svg\" style=\"width:300px\"&gt;",
                "function": "",
                "incorrect": true,
                "feedback": "&lt;p&gt;This street light is not symmetrical because its two halves do not match when the image is divided by an axis of symmetry.&lt;/p&gt;"
            },
            {
                "name": "A6",
                "label": "&lt;div style=\"display:flex; justify-content:center;\"&gt;&lt;img src=\"https://blueberry-assets.oneclick.es/M5_G_2a_55.svg\" style=\"width:300px\"&gt;",
                "function": "",
                "incorrect": true,
                "feedback": "&lt;p&gt;This car is not symmetrical because its two halves do not match when the image is divided by an axis of symmetry.&lt;/p&gt;"
            },
            {
                "name": "A7",
                "label": "&lt;div style=\"display:flex; justify-content:center;\"&gt;&lt;img src=\"https://blueberry-assets.oneclick.es/M5_G_2a_56.svg\" style=\"width:300px\"&gt;",
                "function": "",
                "incorrect": true,
                "feedback": "&lt;p&gt;This fountain is not symmetrical because its two halves do not match when the image is divided by an axis of symmetry.&lt;/p&gt;"
            }
        ],
        "uniques": true
    },
    "algorithm": {
        "name": "trueFalse",
        "template": "Multiple choice – multiple response",
        "params": {
            "countCorrect": 2,
            "countIncorrect": 1,
            "showCheckIcon": false,
            "columns": 3
        }
    }
}</t>
  </si>
  <si>
    <t>Durante un paseo por el bosque, un grupo de amigos tomó unas fotografías. Al verlas más tarde se dieron cuenta de que algunas podían dividirse en dos mitades simétricas. Señala cuáles de esas imágenes son simétricas. 
mariquita*
piña*
margarita*
hoja de roble*
zarza
cueva
huella de oso
(2 verdaderas y 1 falsa)</t>
  </si>
  <si>
    <t>&lt;p&gt;Una imagen es simétrica si sus mitades coinciden cuando se dobla esta figura por un eje de simetría.&lt;/p&gt;
-Sí falla A4
&lt;p&gt;La hoja de roble es simétrica porque un eje vertical la divide en dos mitades simétricas.&lt;/p&gt;
-Sí falla A5
&lt;p&gt;La zarza no es simétrica porque sus dos mitades no coinciden cuando se divide la imagen por un eje.&lt;/p&gt;
-Sí falla A6
&lt;p&gt;La cueva no es simétrica porque sus dos mitades no coinciden cuando se divide la imagen por un eje.&lt;/p&gt;
-Sí falla A7
&lt;p&gt;La huella de oso no es simétrica porque sus dos mitades no coinciden cuando se divide la imagen por un eje.&lt;/p&gt;</t>
  </si>
  <si>
    <t>{"id":"M5-G-2a-A-4","stimulus":"&lt;p&gt;Durante un paseo por el bosque, un grupo de amigos tomó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style=\"width:300px\"&gt;","incorrect":true,"feedback":"&lt;p&gt;La zarza no es simétrica porque sus dos mitades no coinciden cuando se divide la imagen por un eje de simetría.&lt;/p&gt;"},{"name":"A6","label":"&lt;div style=\"display:flex; justify-content:center;\"&gt;&lt;img src=\"https://blueberry-assets.oneclick.es/M5_G_2a_39.svg\" style=\"width:300px\"&gt;","incorrect":true,"feedback":"&lt;p&gt;La cueva no es simétrica porque sus dos mitades no coinciden cuando se divide la imagen por un eje de simetría.&lt;/p&gt;"},{"name":"A7","label":"&lt;div style=\"display:flex; justify-content:center;\"&gt;&lt;img src=\"https://blueberry-assets.oneclick.es/M5_G_2a_40.svg\" style=\"width:200px\"&gt;","incorrect":true,"feedback":"&lt;p&gt;La huella de oso no es simétrica porque sus dos mitades no coinciden cuando se divide la imagen por un eje de simetría.&lt;/p&gt;"}],"uniques":true},"algorithm":{"name":"trueFalse","template":"Multiple choice - multiple responses","params":{"countCorrect":2,"countIncorrect":1,"showCheckIcon":false,"columns":3}}}</t>
  </si>
  <si>
    <t>{"id":"M5-G-2a-A-4","stimulus":"&lt;p&gt;Durante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t>
  </si>
  <si>
    <t>{
    "id": "M5-G-2a-A-4",
    "stimulus": "&lt;p&gt;During a walk in the forest, a group of friends took some photographs. When looking at them later, they realized that some could be divided into two symmetrical halves. Select which of those images are symmetrical.&lt;/p&gt;",
    "hint": "&lt;p&gt;An image is symmetrical if its halves match when the figure is folded along an axis of symmetry.&lt;/p&gt;",
    "feedback": "&lt;p&gt;An image is symmetrical if its halves match when the figure is folded along an axis of symmetry.&lt;/p&gt;",
    "seed": {
        "parameters": [],
        "calculated": [
            {
                "name": "A1",
                "label": "&lt;div style=\"display:flex; justify-content:center;\"&gt;&lt;img src=\"https://blueberry-assets.oneclick.es/M5_G_2a_34.svg\" style=\"width:200px\"&gt;"
            },
            {
                "name": "A2",
                "label": "&lt;div style=\"display:flex; justify-content:center;\"&gt;&lt;img src=\"https://blueberry-assets.oneclick.es/M5_G_2a_35.svg\" style=\"width:200px\"&gt;"
            },
            {
                "name": "A3",
                "label": "&lt;div style=\"display:flex; justify-content:center;\"&gt;&lt;img src=\"https://blueberry-assets.oneclick.es/M5_G_2a_36.svg\" style=\"width:200px\"&gt;"
            },
            {
                "name": "A4",
                "label": "&lt;div style=\"display:flex; justify-content:center;\"&gt;&lt;img src=\"https://blueberry-assets.oneclick.es/M5_G_2a_37.svg\" style=\"width:200px\"&gt;"
            },
            {
                "name": "A5",
                "label": "&lt;div style=\"display:flex; justify-content:center;\"&gt;&lt;img src=\"https://blueberry-assets.oneclick.es/M5_G_2a_38.svg\" style=\"width:200px\"&gt;",
                "incorrect": true,
                "feedback": "&lt;p&gt;The bramble is not symmetrical because its two halves do not match when the image is divided by an axis of symmetry.&lt;/p&gt;"
            },
            {
                "name": "A6",
                "label": "&lt;div style=\"display:flex; justify-content:center;\"&gt;&lt;img src=\"https://blueberry-assets.oneclick.es/M5_G_2a_39.svg\" style=\"width:200px\"&gt;",
                "incorrect": true,
                "feedback": "&lt;p&gt;The cave is not symmetrical because its two halves do not match when the image is divided by an axis of symmetry.&lt;/p&gt;"
            },
            {
                "name": "A7",
                "label": "&lt;div style=\"display:flex; justify-content:center;\"&gt;&lt;img src=\"https://blueberry-assets.oneclick.es/M5_G_2a_40.svg\" style=\"width:200px\"&gt;",
                "incorrect": true,
                "feedback": "&lt;p&gt;The bear footprint is not symmetrical because its two halves do not match when the image is divided by an axis of symmetry.&lt;/p&gt;"
            }
        ],
        "uniques": true
    },
    "algorithm": {
        "name": "trueFalse",
        "template": "Multiple choice - multiple responses",
        "params": {
            "countCorrect": 2,
            "countIncorrect": 1,
            "showCheckIcon": false,
            "columns": 3
        }
    }
}</t>
  </si>
  <si>
    <t>Pedro es aficionado al fútbol y colecciona escudos de clubes como los siguientes. Selecciona los que son simétricos.
(Se ven 3, 2 correctos y uno incorrecto)</t>
  </si>
  <si>
    <t>Observación: banderas/ escudos del lado izquierdo; banderas / escudos de igual forma y tamaño y otras de diferentes tamaño y posiciones, del lado derecho. Línea vertical de puntos, en el medio de ambas columnas, que represente al eje de simetría.</t>
  </si>
  <si>
    <t>&lt;p&gt;Una imagen es simétrica si sus mitades coinciden cuando se dobla esta figura por un eje de simetría.&lt;/p&gt;
-Sí falla A4
&lt;p&gt;Este escudo no es simétrico porque sus dos mitades no coinciden cuando se divide la imagen por un eje.&lt;/p&gt;
-Sí falla A5
&lt;p&gt;Este escudo no es simétrico porque sus dos mitades no coinciden cuando se divide la imagen por un eje.&lt;/p&gt;
-Sí falla A6
&lt;p&gt;Este escudo no es simétrico porque sus dos mitades no coinciden cuando se divide la imagen por un eje.&lt;/p&gt;
-Sí falla A7
&lt;p&gt;Este escudo es simétrico porque un eje vertical lo divide en dos mitades simétricas.&lt;/p&gt;
-Sí falla A8
&lt;p&gt;Este escudo es simétrico porque un eje vertical lo divide en dos mitades simétricas.&lt;/p&gt;
-Sí falla A9
&lt;p&gt;Este escudo no es simétrico porque sus dos mitades no coinciden cuando se divide la imagen por un eje.&lt;/p&gt;</t>
  </si>
  <si>
    <t>{"id":"M5-G-2a-A-5","stimulus":"&lt;p&gt;Laura es aficionada al fútbol y colecciona escudos de clubes como los siguientes. Selecciona los que son simétricos.&lt;/p&gt;","hint":"&lt;p&gt;Una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no es simétrico porque sus dos mitades no coinciden cuando se divide la imagen por un eje de simetría.&lt;/p&gt;"},{"name":"A5","label":"&lt;div style=\"display:flex; justify-content:center;\"&gt;&lt;img src=\"https://blueberry-assets.oneclick.es/M5_G_2a_45.svg\" style=\"width:300px\"&gt;","function":"","incorrect":true,"feedback":"&lt;p&gt;Este escudo no es simétrico porque sus dos mitades no coinciden cuando se divide la imagen por un eje de simetría.&lt;/p&gt;"},{"name":"A6","label":"&lt;div style=\"display:flex; justify-content:center;\"&gt;&lt;img src=\"https://blueberry-assets.oneclick.es/M5_G_2a_46.svg\" style=\"width:300px\"&gt;","function":"","incorrect":true,"feedback":"&lt;p&gt;Este escudo no es simétrico porque sus dos mitades no coinciden cuando se divide la imagen por un eje de simetría.&lt;/p&gt;"},{"name":"A7","label":"&lt;div style=\"display:flex; justify-content:center;\"&gt;&lt;img src=\"https://blueberry-assets.oneclick.es/M5_G_2a_47.svg\" style=\"width:300px\"&gt;","function":"","feedback":"&lt;p&gt;Este escudo es simétrico porque un eje horizontal lo divide en dos mitades simétricas.&lt;/p&gt;"},{"name":"A8","label":"&lt;div style=\"display:flex; justify-content:center;\"&gt;&lt;img src=\"https://blueberry-assets.oneclick.es/M5_G_2a_48.svg\" style=\"width:300px\"&gt;","function":"","feedback":"&lt;p&gt;Este escudo es simétrico porque un eje horizontal lo divide en dos mitades simétricas.&lt;/p&gt;"},{"name":"A9","label":"&lt;div style=\"display:flex; justify-content:center;\"&gt;&lt;img src=\"https://blueberry-assets.oneclick.es/M5_G_2a_49.svg\" style=\"width:300px\"&gt;","function":"","incorrect":true,"feedback":"&lt;p&gt;Este escudo no es simétrico porque sus dos mitades no coinciden cuando se divide la imagen por un eje de simetría.&lt;/p&gt;"}],"uniques":true},"algorithm":{"name":"trueFalse","template":"Multiple choice – multiple response","params":{"countCorrect":2,"countIncorrect":1,"showCheckIcon":false,"columns":3}}}</t>
  </si>
  <si>
    <t>{"id":"M5-G-2a-A-5","stimulus":"&lt;p&gt;Marcela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t>
  </si>
  <si>
    <t>{
    "id": "M5-G-2a-A-5",
    "stimulus": "&lt;p&gt;Laura is a soccer enthusiast and collects club crests like the following ones. Select those that are symmetrical.&lt;/p&gt;",
    "hint": "&lt;p&gt;An image is symmetrical if its halves match when this figure is folded along an axis of symmetry.&lt;/p &gt;",
    "feedback": "&lt;p&gt;An image is symmetrical if its halves match when this figure is folded along an axis of symmetry.&lt;/p&gt;",
    "seed": {
        "parameters": [],
        "calculated": [
            {
                "name": "A1",
                "label": "&lt;div style=\"display:flex; justify-content:center;\"&gt;&lt;img src=\"https://blueberry-assets.oneclick.es/M5_G_2a_41.svg\" style=\"width:300px\"&gt;",
                "function": ""
            },
            {
                "name": "A2",
                "label": "&lt;div style=\"display:flex; justify-content:center;\"&gt;&lt;img src=\"https://blueberry-assets.oneclick.es/M5_G_2a_42.svg\" style=\"width:300px\"&gt;",
                "function": ""
            },
            {
                "name": "A3",
                "label": "&lt;div style=\"display:flex; justify-content:center;\"&gt;&lt;img src=\"https://blueberry-assets.oneclick.es/M5_G_2a_43.svg\" style=\"width:300px\"&gt;",
                "function": ""
            },
            {
                "name": "A4",
                "label": "&lt;div style=\"display:flex; justify-content:center;\"&gt;&lt;img src=\"https://blueberry-assets.oneclick.es/M5_G_2a_44.svg\" style=\"width:300px\"&gt;",
                "function": "",
                "incorrect": true,
                "feedback": "&lt;p&gt;This crest is not symmetrical because its two halves do not match when the image is divided along an axis of symmetry.&lt;/p&gt;"
            },
            {
                "name": "A5",
                "label": "&lt;div style=\"display:flex; justify-content:center;\"&gt;&lt;img src=\"https://blueberry-assets.oneclick.es/M5_G_2a_45.svg\" style=\"width:300px\"&gt;",
                "function": "",
                "incorrect": true,
                "feedback": "&lt;p&gt;This crest is not symmetrical because its two halves do not match when the image is divided along an axis of symmetry.&lt;/p&gt;"
            },
            {
                "name": "A6",
                "label": "&lt;div style=\"display:flex; justify-content:center;\"&gt;&lt;img src=\"https://blueberry-assets.oneclick.es/M5_G_2a_46.svg\" style=\"width:300px\"&gt;",
                "function": "",
                "incorrect": true,
                "feedback": "&lt;p&gt;This crest is not symmetrical because its two halves do not match when the image is divided along an axis of symmetry.&lt;/p&gt;"
            },
            {
                "name": "A7",
                "label": "&lt;div style=\"display:flex; justify-content:center;\"&gt;&lt;img src=\"https://blueberry-assets.oneclick.es/M5_G_2a_47.svg\" style=\"width:300px\"&gt;",
                "function": "",
                "feedback": "&lt;p&gt;This crest is symmetrical because a horizontal axis divides it into two symmetrical halves.&lt;/p&gt;"
            },
            {
                "name": "A8",
                "label": "&lt;div style=\"display:flex; justify-content:center;\"&gt;&lt;img src=\"https://blueberry-assets.oneclick.es/M5_G_2a_48.svg\" style=\"width:300px\"&gt;",
                "function": "",
                "feedback": "&lt;p&gt;This crest is symmetrical because a horizontal axis divides it into two symmetrical halves.&lt;/p&gt;"
            },
            {
                "name": "A9",
                "label": "&lt;div style=\"display:flex; justify-content:center;\"&gt;&lt;img src=\"https://blueberry-assets.oneclick.es/M5_G_2a_49.svg\" style=\"width:300px\"&gt;",
                "function": "",
                "incorrect": true,
                "feedback": "&lt;p&gt;This crest is not symmetrical because its two halves do not match when the image is divided along an axis of symmetry.&lt;/p&gt;"
            }
        ],
        "uniques": true
    },
    "algorithm": {
        "name": "trueFalse",
        "template": "Multiple choice – multiple response",
        "params": {
            "countCorrect": 2,
            "countIncorrect": 1,
            "showCheckIcon": false,
            "columns": 3
        }
    }
}</t>
  </si>
  <si>
    <t>M5-G-2b</t>
  </si>
  <si>
    <t>Reconoce figuras trasladadas</t>
  </si>
  <si>
    <t>Selecciona cuál de las siguientes imágenes se ha formado por traslación de la siguiente.
(Imagen una cámara de fotos)
{{A1}} = imagen trasladada*
{{A2}} = imagen rotada verticalmente
{{A3}} =  imagen rotada verticalmente</t>
  </si>
  <si>
    <t xml:space="preserve">Juntá cada imágen con la figura que le corresponde, después de cambiar su posición, en la traslación.
{{A1}} = oso
{{A2}} = perro
{{A3}} = gato
{{A4}} = pato
{{A5}} = caballo 
{{A6}} = león
(6 opciones, se ven 4)
</t>
  </si>
  <si>
    <t>Una imagen trasladada es la que se desplaza desde su posición original.</t>
  </si>
  <si>
    <t>&lt;p&gt;La cámara trasladada se ha movido a la derecha de la posición orginal.&lt;/p&gt;
-Sí falla A2
&lt;p&gt;Esta cámara está girada 90°.&lt;/p&gt;
-Si falla A3
&lt;p&gt;Esta cámara es simétrica a la original.&lt;/p&gt;</t>
  </si>
  <si>
    <r>
      <rPr>
        <rFont val="Calibri"/>
        <sz val="12.0"/>
      </rPr>
      <t>{"id":"M5-G-2b-I-1","stimulus":"&lt;p&gt;Selecciona cuál de las siguientes imágenes se ha formado por traslación de la siguiente.&lt;/p&gt;&lt;div style=\"display:flex; justify-content:center;\"&gt;&lt;img src=\"https://blueberry-assets.oneclick.es/M5_G_2b_1.svg\" width=\"300\"&gt;&lt;/img&gt;&lt;/div&gt;","hint":"&lt;p&gt;Una imagen trasladada es la que se desplaza desde su posición original.&lt;/p &gt;","feedback":"&lt;p&gt;La cámara trasladada se ha movido a la derecha de la posición orginal.&lt;/p&gt;","seed":{"parameters":[],"calculated":[{"name":"A1","label":"&lt;div style=\"display:flex; justify-content:center;\"&gt;&lt;img src=\"https://blueberry-assets.oneclick.es/M5_G_2b_4.svg\" width=\"300\"&gt;&lt;/img&gt;&lt;/div&gt;","function":""},{"name":"A2","label":"&lt;div style=\"display:flex; justify-content:center;\"&gt;&lt;img src=\"https://blueberry-assets.oneclick.es/M5_G_2b_2.svg\" width=\"300\"&gt;&lt;/img&gt;&lt;/div&gt;","function":"","incorrect":true,"feedback":"&lt;p&gt;Esta cámara está girada 90°.&lt;/p&gt;"},{"name":"A3","label":"&lt;div style=\"display:flex; justify-content:center;\"&gt;&lt;img src=\"https://blueberry-assets.oneclick.es/M5_G_2b_3.svg\" width=\"300\"&gt;&lt;/img&gt;&lt;/div&gt;","function":"","incorrect":true,"feedback":"&lt;p&gt;Esta cáma</t>
    </r>
    <r>
      <rPr>
        <rFont val="Calibri"/>
        <color rgb="FF000000"/>
        <sz val="12.0"/>
      </rPr>
      <t>ra es simétrica a la original.&lt;/p&gt;"}],"uniques":true},"algorithm":{"name":"</t>
    </r>
    <r>
      <rPr>
        <rFont val="Calibri"/>
        <sz val="12.0"/>
      </rPr>
      <t>trueFalse","template":"Multiple choice – standard","params":{"countCorrect":1,"countIncorrect":2,"showCheckIcon":false,"columns":3}}}</t>
    </r>
  </si>
  <si>
    <t>{"id":"M5-G-2b-I-1","stimulus":"&lt;p&gt;Selecione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t>
  </si>
  <si>
    <t>{
    "id": "M5-G-2b-I-1",
    "stimulus": "&lt;p&gt;Select which image has been formed by the translation of the following one.&lt;/p&gt;&lt;div style=\"display:flex; justify-content:center;\"&gt;&lt;img src=\"https://blueberry-assets.oneclick.es/M5_G_2b_1.svg\" width=\"300\"&gt;&lt;/img&gt;&lt;/div&gt;",
    "hint": "&lt;p&gt;A translated image is the one that has been moved from its original position.&lt;/p&gt;",
    "feedback": "&lt;p&gt;The translated camera has been moved to the right from its original position.&lt;/p&gt;",
    "seed": {
        "parameters": [],
        "calculated": [
            {
                "name": "A1",
                "label": "&lt;div style=\"display:flex; justify-content:center;\"&gt;&lt;img src=\"https://blueberry-assets.oneclick.es/M5_G_2b_4.svg\" width=\"300\"&gt;&lt;/img&gt;&lt;/div&gt;",
                "function": ""
            },
            {
                "name": "A2",
                "label": "&lt;div style=\"display:flex; justify-content:center;\"&gt;&lt;img src=\"https://blueberry-assets.oneclick.es/M5_G_2b_2.svg\" width=\"300\"&gt;&lt;/img&gt;&lt;/div&gt;",
                "function": "",
                "incorrect": true,
                "feedback": "&lt;p&gt;This camera is rotated 90°.&lt;/p&gt;"
            },
            {
                "name": "A3",
                "label": "&lt;div style=\"display:flex; justify-content:center;\"&gt;&lt;img src=\"https://blueberry-assets.oneclick.es/M5_G_2b_3.svg\" width=\"300\"&gt;&lt;/img&gt;&lt;/div&gt;",
                "function": "",
                "incorrect": true,
                "feedback": "&lt;p&gt;This camera is symmetrical to the original.&lt;/p&gt;"
            }
        ],
        "uniques": true
    },
    "algorithm": {
        "name": "trueFalse",
        "template": "Multiple choice – standard",
        "params": {
            "countCorrect": 1,
            "countIncorrect": 2,
            "showCheckIcon": false,
            "columns": 3
        }
    }
}</t>
  </si>
  <si>
    <t>Selecciona cuál de las siguientes imágenes se ha formado por traslación de la siguiente.
(Imagen de la canasta)
{{A1}} = imagen trasladada*
{{A2}} = imagen rotada verticalmente
{{A3}} =  imagen rotada verticalmente</t>
  </si>
  <si>
    <t>&lt;p&gt;La canasta trasladada se ha movido a la derecha de la posición orginal.&lt;/p&gt;
-Sí falla A2
&lt;p&gt;Esta canasta está girada 90°.&lt;/p&gt;
-Si falla A3
&lt;p&gt;Esta canasta es simétrica respecto a la original.&lt;/p&gt;</t>
  </si>
  <si>
    <t>{
    "id": "M5-G-2b-I-2",
    "stimulus": "&lt;p&gt;Selecciona cuál de las siguientes imágenes se ha formado por traslación de la siguiente.&lt;/p&gt;&lt;div style=\"display:flex; justify-content:center;\"&gt;&lt;img src=\"https://blueberry-assets.oneclick.es/M5_G_2b_5.svg\" width=\"300\"&gt;&lt;/img&gt;&lt;/div&gt;",
    "hint": "&lt;p&gt;Una imagen trasladada es la que se desplaza desde su posición original.&lt;/p &gt;",
    "feedback": "&lt;p&gt;La canasta trasladada se ha movido a la derecha de la posición orginal.&lt;/p&gt;",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src=\"https://blueberry-assets.oneclick.es/M5_G_2b_6.svg\" width=\"300\"&gt;&lt;/img&gt;&lt;/div&gt;",
                "function": "",
                "incorrect": true,
                "feedback": "&lt;p&gt;Esta canasta está girada 90°.&lt;/p&gt;"
            },
            {
                "name": "A3",
                "label": "&lt;div style=\"display:flex; justify-content:center;\"&gt;&lt;img src=\"https://blueberry-assets.oneclick.es/M5_G_2b_7.svg\" width=\"300\"&gt;&lt;/img&gt;&lt;/div&gt;",
                "function": "",
                "incorrect": true,
                "feedback": "&lt;p&gt;Esta canasta es simétrica respecto a la original.&lt;/p&gt;"
            }
        ],
        "uniques": true
    },
    "algorithm": {
        "name": "trueFalse",
        "template": "Multiple choice – standard",
        "params": {
            "countCorrect": 1,
            "countIncorrect": 2,
            "showCheckIcon": false,
            "columns": 3
        }
    }
}</t>
  </si>
  <si>
    <t>{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t>
  </si>
  <si>
    <t>{
    "id": "M5-G-2b-I-2",
    "stimulus": "&lt;p&gt;Select which image has been formed by the translation of the following one.&lt;/p&gt;&lt;div style=\"display:flex; justify-content:center;\"&gt;&lt;img src=\"https://blueberry-assets.oneclick.es/M5_G_2b_5.svg\" width=\"300\"&gt;&lt;/img&gt;&lt;/div&gt;",
    "hint": "&lt;p&gt;A translated image is the one that has been moved from its original position.&lt;/p &gt;",
    "feedback": "&lt;p&gt;The translated basket has been moved to the right from the original position.&lt;/p&gt;",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src=\"https://blueberry-assets.oneclick.es/M5_G_2b_7.svg\" width=\"300\"&gt;&lt;/img&gt;&lt;/div&gt;",
                "function": "",
                "incorrect": true,
                "feedback": "&lt;p&gt;This basket is symmetrical to the original.&lt;/p&gt;"
            },
            {
                "name": "A3",
                "label": "&lt;div style=\"display:flex; justify-content:center;\"&gt;&lt;img src=\"https://blueberry-assets.oneclick.es/M5_G_2b_6.svg\" width=\"300\"&gt;&lt;/img&gt;&lt;/div&gt;",
                "function": "",
                "incorrect": true,
                "feedback": "&lt;p&gt;This basket is rotated 90°.&lt;/p&gt;"
            }
        ],
        "uniques": true
    },
    "algorithm": {
        "name": "trueFalse",
        "template": "Multiple choice – standard",
        "params": {
            "countCorrect": 1,
            "countIncorrect": 2,
            "showCheckIcon": false,
            "columns": 3
        }
    }
}</t>
  </si>
  <si>
    <t>Selecciona cuál de las siguientes imágenes se ha formado por traslación de la siguiente.
(Imagen del pulverizador)
{{A1}} = imagen trasladada*
{{A2}} = imagen rotada verticalmente
{{A3}} =  imagen rotada verticalmente</t>
  </si>
  <si>
    <t>&lt;p&gt;El pulverizador trasladado se ha movido a la derecha de la posición orginal.&lt;/p&gt;
-Sí falla A2
&lt;p&gt;Este pulverizador está girado 90°.&lt;/p&gt;
-Si falla A3
&lt;p&gt;Este pulverizador es simétrico al original.&lt;/p&gt;</t>
  </si>
  <si>
    <t>{
    "id": "M5-G-2b-I-3",
    "stimulus": "&lt;p&gt;Selecciona cuál de las siguientes imágenes se ha formado por traslación de la siguiente.&lt;/p&gt;&lt;div style=\"display:flex; justify-content:center;\"&gt;&lt;img src=\"https://blueberry-assets.oneclick.es/M5_G_2b_13.svg\" width=\"300\"&gt;&lt;/img&gt;&lt;/div&gt;",
    "hint": "&lt;p&gt;Una imagen trasladada es la que se desplaza desde su posición original.&lt;/p &gt;",
    "feedback": "&lt;p&gt;El pulverizador trasladado se ha movido a la derecha de la posición orginal.&lt;/p&gt;",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está girado 90°.&lt;/p&gt;"
            },
            {
                "name": "A3",
                "label": "&lt;div style=\"display:flex; justify-content:center;\"&gt;&lt;img src=\"https://blueberry-assets.oneclick.es/M5_G_2b_15.svg\" width=\"300\"&gt;&lt;/img&gt;&lt;/div&gt;",
                "function": "",
                "incorrect": true,
                "feedback": "&lt;p&gt;Este pulverizador es simétrico al original.&lt;/p&gt;"
            }
        ],
        "uniques": true
    },
    "algorithm": {
        "name": "trueFalse",
        "template": "Multiple choice – standard",
        "params": {
            "countCorrect": 1,
            "countIncorrect": 2,
            "showCheckIcon": false,
            "columns": 3
        }
    }
}</t>
  </si>
  <si>
    <r>
      <rPr>
        <rFont val="Calibri, Arial"/>
        <sz val="12.0"/>
      </rPr>
      <t>{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t>
    </r>
    <r>
      <rPr>
        <rFont val="Calibri, Arial"/>
        <color rgb="FF1155CC"/>
        <sz val="12.0"/>
        <u/>
      </rPr>
      <t>https://blueberry-assets.oneclick.es/M5_G_2b_15.svg</t>
    </r>
    <r>
      <rPr>
        <rFont val="Calibri, Arial"/>
        <sz val="12.0"/>
      </rPr>
      <t>\" width=\"300\"&gt;&lt;/img&gt;&lt;/div&gt;",
                "function": "",
                "incorrect": true,
                "feedback": "&lt;p&gt;Este pulverizador é simétrico ao original.&lt;/p&gt;"
            }
        ],
        "uniques": true
    },
    "algorithm": {
        "name": "trueFalse",
        "template": "Multiple choice – standard",
        "params": {
            "countCorrect": 1,
            "countIncorrect": 2,
            "showCheckIcon": false,
            "columns": 3
        }
    }
}</t>
    </r>
  </si>
  <si>
    <t>{
    "id": "M5-G-2b-I-3",
    "stimulus": "&lt;p&gt;Select which image has been formed by the translation of the following one.&lt;/p&gt;&lt;div style=\"display:flex; justify-content:center;\"&gt;&lt;img src=\"https://blueberry-assets.oneclick.es/M5_G_2b_13.svg\" width=\"300\"&gt;&lt;/img&gt;&lt;/div&gt;",
    "hint": "&lt;p&gt;A translated image is the one that has been moved from its original position.&lt;/p&gt;",
    "feedback": "&lt;p&gt;The translated sprayer has been moved to the right from its original position.&lt;/p&gt;",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"&lt;p&gt;This sprayer is rotated 90°.&lt;/p&gt;"
            },
            {
                "name": "A3",
                "label": "&lt;div style=\"display:flex; justify-content:center;\"&gt;&lt;img src=\"https://blueberry-assets.oneclick.es/M5_G_2b_15.svg\" width=\"300\"&gt;&lt;/img&gt;&lt;/div&gt;",
                "function": "",
                "incorrect": true,
                "feedback": "&lt;p&gt;This sprayer is symmetrical to the original.&lt;/p&gt;"
            }
        ],
        "uniques": true
    },
    "algorithm": {
        "name": "trueFalse",
        "template": "Multiple choice – standard",
        "params": {
            "countCorrect": 1,
            "countIncorrect": 2,
            "showCheckIcon": false,
            "columns": 3
        }
    }
}</t>
  </si>
  <si>
    <t>M5-G-2c</t>
  </si>
  <si>
    <t>Describe la amplitud y sentido de un giro (positivo y negativo)</t>
  </si>
  <si>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</si>
  <si>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Q1 = List = "+", "-"
Q2 = List = 45, 90, 135
Q3 = List = 45, 90, 135, 180
Q4 = List= positivo, negativo
Q5 = M5-G-2c-1, M5-G-2c-2, M5-G-2c-3, M5-G-2c-4, M5-G-2c-5</t>
  </si>
  <si>
    <t>T1 = if (\"{{Q1}}\" == \"-\") {\"positivo\"} else {\"negativo\"}
T2 = if (\"{{Q1}}\" == \"+\") {\"positivo\"} else {\"negativo\"}</t>
  </si>
  <si>
    <t>M5-G-2c-6</t>
  </si>
  <si>
    <t>{
    "id": "M5-G-2c-I-1",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true
        }
    }
}</t>
  </si>
  <si>
    <t>{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t>
  </si>
  <si>
    <t>{
    "id": "M5-G-2c-I-1",
    "stimulus": "&lt;p&gt;What type of turn has occurred in the second image?&lt;/p&gt;&lt;table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"seed": {
        "parameters": [
            {
                "name": "Q1",
                "label": null,
                "list": [
                    "+",
                    "-"
                ]
            },
            {
                "name": "Q2",
                "label": null,
                "list": [
                    45,
                    90,
                    135
                ]
            },
            {
                "name": "Q3",
                "label": null,
                "list": [
                    45,
                    90,
                    135,
                    180
                ]
            },
            {
                "name": "Q4",
                "label": null,
                "list": [
                    "positive",
                    "negative"
                ]
            },
            {
                "name": "Q5",
                "label": null,
                "list": [
                    "M5_G_2c_1.png",
                    "M5_G_2c_2.png",
                    "M5_G_2c_3.png",
                    "M5_G_2c_4.png",
                    "M5_G_2c_5.png"
                ]
            }
        ],
        "calculated": [
            {
                "name": "T1",
                "function": " if (\"{{Q1}}\" == \"-\") {\"positive\"} else {\"negative\"}",
                "temp": true
            },
            {
                "name": "T2",
                "function": " if (\"{{Q1}}\" == \"+\") {\"positive\"} else {\"negative\"}",
                "temp": true
            },
            {
                "name": "A1",
                "label": "{{Q2}}° in the {{T1}} direction."
            },
            {
                "name": "A2",
                "label": "{{Q2}}° in the {{T2}} direction.",
                "incorrect": true
            },
            {
                "name": "A3",
                "label": "{{Q3}}° in the {{Q4}} direction.",
                "incorrect": true
            }
        ],
        "uniques": true
    },
    "algorithm": {
        "name": "trueFalse",
        "template": "Multiple choice – standard",
        "params": {
            "countCorrect": 1,
            "countIncorrect": 2,
            "showCheckIcon": true
        }
    }
}</t>
  </si>
  <si>
    <t>M5-G-2d</t>
  </si>
  <si>
    <t>Describe trayectos en planos o croquis sencillos con ejes cartesianos</t>
  </si>
  <si>
    <t>&lt;p&gt;Vicente ha enterrado en la playa un regalo para su amiga Andrea. Para que lo encuentre le ha dado estas instrucciones. ¿Dónde está el regalo?&lt;/p&gt;
(Fondo arena)
(6 pasos)</t>
  </si>
  <si>
    <t>Pathway</t>
  </si>
  <si>
    <t>Recorre la cuadrícula siguiendo las instrucciones.</t>
  </si>
  <si>
    <t>Mueve el personaje siguiendo las instrucciones.</t>
  </si>
  <si>
    <t>{"id":"M5-G-2d-I-1","stimulus":"&lt;p&gt;Vicente ha enterrado en la playa un regalo para su amiga Andrea. Para que lo encuentre le ha dado estas instrucciones. ¿Dónde está el regalo?&lt;/p&gt;","feedback":"Mueve el personaje siguiendo las instrucciones.","hint":"Recorre la cuadrícula siguiendo las instrucciones.","algorithm":{"name":"pathway","params":{"directions":6,"icon":"https://lemonade-assets.oneclick.es/pathway/farmer.png","background":"https://lemonade-assets.oneclick.es/pathway/bck1.png"}}}</t>
  </si>
  <si>
    <t>{"id":"M5-G-2d-I-1","stimulus":"&lt;p&gt;Lorenzo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t>
  </si>
  <si>
    <t>{
    "id": "M5-G-2d-I-1",
    "stimulus": "&lt;p&gt;Vincent has buried a gift for his friend Andrea on the beach. To help her find it, he has given her these instructions. Where is the gift?&lt;/p&gt;",
    "feedback": "Move the character following the instructions.",
    "hint": "Go through the grid following the instructions.",
    "algorithm": {
        "name": "pathway",
        "params": {
            "directions": 6,
            "icon": "https://lemonade-assets.oneclick.es/pathway/farmer.png",
            "background": "https://lemonade-assets.oneclick.es/pathway/bck1.png"
        }
    }
}</t>
  </si>
  <si>
    <t>&lt;p&gt;Nicolás se ha disfrazado de pirata y tiene que seguir estas instrucciones para llegar a la cabaña donde se celebra la fiesta. Ayúdale a encontrarla.&lt;/p&gt;
(Fondo tierra)
(6 pasos)</t>
  </si>
  <si>
    <t>{"id":"M5-G-2d-I-2","stimulus":"&lt;p&gt;Nicolás se ha disfrazado de pirata y tiene que seguir estas instrucciones para llegar a la cabaña donde se celebra la fiesta. Ayúdale a encontrarla.&lt;/p&gt;","feedback":"Mueve el personaje siguiendo las instrucciones.","hint":"Recorre la cuadrícula siguiendo las instrucciones.","algorithm":{"name":"pathway","params":{"directions":6,"icon":"https://lemonade-assets.oneclick.es/pathway/pirate.png","background":"https://lemonade-assets.oneclick.es/pathway/bck2.png"}}}</t>
  </si>
  <si>
    <t>{"id":"M5-G-2d-I-2","stimulus":"&lt;p&gt;Nicholas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t>
  </si>
  <si>
    <t>{
    "id": "M5-G-2d-I-2",
    "stimulus": "&lt;p&gt;Nick has dressed up as a pirate and needs to follow these instructions to reach the cabin where the party is being held. Help him find it.&lt;/p&gt;",
    "feedback": "Move the character following the instructions.",
    "hint": "Go through the grid following the instructions.",
    "algorithm": {
        "name": "pathway",
        "params": {
            "directions": 6,
            "icon": "https://lemonade-assets.oneclick.es/pathway/pirate.png",
            "background": "https://lemonade-assets.oneclick.es/pathway/bck2.png"
        }
    }
}</t>
  </si>
  <si>
    <t>&lt;p&gt;El minero ha perdido su linterna mientras llegaba a su puesto de trabajo, pero se acuerda del trayecto que ha recorrido. Sigue las instrucciones para llevar al minero hasta la linterna.&lt;/p&gt;
(Fondo cemento)
(6 pasos)</t>
  </si>
  <si>
    <t>{"id":"M5-G-2d-I-3","stimulus":"&lt;p&gt;El minero ha perdido su linterna mientras llegaba a su puesto de trabajo, pero se acuerda del trayecto que ha recorrido. Sigue las instrucciones para llevar al minero hasta la linterna.&lt;/p&gt;","feedback":"Mueve el personaje siguiendo las instrucciones.","hint":"Recorre la cuadrícula siguiendo las instrucciones.","algorithm":{"name":"pathway","params":{"directions":6,"icon":"https://lemonade-assets.oneclick.es/pathway/worker.png","background":"https://lemonade-assets.oneclick.es/pathway/bck3.png"}}}</t>
  </si>
  <si>
    <t>{"id":"M5-G-2d-I-3","stimulus":"&lt;p&gt;O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t>
  </si>
  <si>
    <t>{
    "id": "M5-G-2d-I-3",
    "stimulus": "&lt;p&gt;The miner has lost his lantern while going to his workplace, but he remembers the path he has taken. Follow the instructions to get the miner to the lantern.&lt;/p&gt;",
    "feedback": "Move the character following the instructions.",
    "hint": "Go through the grid following the instructions.",
    "algorithm": {
        "name": "pathway",
        "params": {
            "directions": 6,
            "icon": "https://lemonade-assets.oneclick.es/pathway/worker.png",
            "background": "https://lemonade-assets.oneclick.es/pathway/bck3.png"
        }
    }
}</t>
  </si>
  <si>
    <t>M5-G-3a</t>
  </si>
  <si>
    <t>Calcula las medidas reales de objetos o distancias conociendo la escala a la que están representados</t>
  </si>
  <si>
    <t>En un plano de escala 1:{{Q2}} hay un objeto de {{Q1}} cm. ¿Cómo se calcula su medida real?
{{Q1}} cm × {{Q2}} = {{A1}} *
{{Q1}} cm = {{Q2}}
{{Q1}} cm + {{Q2}} = {{A2}}
{{Q2}} cm : {{Q1}} = {{A3}}
{{Q2}} cm − {{Q1}} = {{A4}}
(Se ven 3 opciones, 1 correcta)</t>
  </si>
  <si>
    <t xml:space="preserve">¿Qué cálculo vas a utilizar para hallar la medida real de 8 cm de un plano; sí la escala es de 1 : 200?
8 cm × 200 = ... cm *
8 cm + 200 = ... cm
8 cm = 8 cm
8 cm / 200 = ... cm
8 cm - 200 = ... cm
</t>
  </si>
  <si>
    <t>Q1: Mín = 1; Máx = 10; step 0.1 
Q2: Mín = 100; Máx = 200; step 10</t>
  </si>
  <si>
    <t>A1= {{Q1}}*{{Q2}}
A2= {{Q1}}+{{Q2}}
A3= Lemonlib.round({{Q2}}/{{Q1}}, 2)
A4= {{Q2}}-{{Q1}}</t>
  </si>
  <si>
    <t>La escala indica que 1 cm del plano equivale a {{Q2}} cm en la vida real.</t>
  </si>
  <si>
    <t>&lt;p&gt;Una escala muestra la relación que existe entre las medidas de un plano y las medidas reales. Si 1 cm del plano equivale a {{Q2}} cm de la vida real, la distancia real de {Q1}} cm se calcula operando así:&lt;/p&gt;&lt;p&gt;{Q1}} cm × {{Q2}} = {{A1}} cm&lt;/p&gt;
(No TE por opciones)</t>
  </si>
  <si>
    <t>{"id":"M5-G-3a-I-1","stimulus":"&lt;p&gt;En un plano de escala 1:{{Q2}} hay un objeto de {{Q1}} cm. ¿Cómo se calcula su medida real?&lt;/p&gt;","hint":"&lt;p&gt;La escala indica que 1 cm del plano equivale a {{Q2}} cm en la vida real.&lt;/p&gt;","feedback":"&lt;p&gt;Una escala muestra la relación que existe entre las medidas de un plano y las medidas reales. Si 1 cm del plano equivale a {{Q2}} cm de la vida real, la distancia real de {{Q1}} cm se calcula operando así:&lt;/p&gt;&lt;p style=\"text-align: center\"&gt;{{Q1}} cm × {{Q2}} = {{T1}}cm&lt;/p&gt;","seed":{"parameters":[{"name":"Q1","label":null,"min":1,"max":10,"step":0.1},{"name":"Q2","label":null,"min":100,"max":200,"step":10}],"calculated":[{"name":"A1","label":"{{Q1}} cm × {{Q2}} = {{T1}}","function":""},{"name":"A2","label":"{{Q1}} cm = {{Q2}}","function":"","incorrect":true},{"name":"A3","label":"{{Q1}} cm + {{Q2}} = {{T2}}","function":"","incorrect":true},{"name":"A4","label":"{{Q2}} cm : {{Q1}} = {{T3}}","function":"","incorrect":true},{"name":"A5","label":"{{Q2}} cm − {{Q1}} = {{T4}}","function":"","incorrect":true},{"name":"T1","label":"","function":"Lemonlib.round({{Q1}}*{{Q2}}, 2)","temp":true},{"name":"T2","label":"","function":"Lemonlib.round({{Q1}}+{{Q2}}, 2)","temp":true},{"name":"T3","label":"","function":"Lemonlib.round({{Q2}}/{{Q1}}, 2)","temp":true},{"name":"T4","label":"","function":"Lemonlib.round({{Q2}}-{{Q1}}, 2)","temp":true}],"uniques":true},"algorithm":{"name":"trueFalse","template":"Multiple choice – standard","params":{"countCorrect":1,"countIncorrect":2,"showCheckIcon":true}}}</t>
  </si>
  <si>
    <t>{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</si>
  <si>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
    "id": "M5-G-3a-I-1",
    "stimulus": "&lt;p&gt;On a 1:{{Q2}} scale map, there is an object of {{Q1}} cm. How is its actual measurement calculated?&lt;/p&gt;",
    "hint": "&lt;p&gt;The scale indicates that 1 cm on the map is equal to {{Q2}} cm in real life.&lt;/p&gt;",
    "feedback": "&lt;p&gt;A scale shows the relationship between the measurements on a map and the actual measurements. If 1 cm on the map is equal to {{Q2}} cm in real life, the actual distance of {{Q1}} cm is calculated this way:&lt;/p&gt;&lt;p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</si>
  <si>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En un plano con escala 1:{{Q2}}, dos puntos están separados por {{Q1}} cm. ¿Cuánto mide esa distancia en realidad?
{{Q1}} cm en el mapa equivalen a {{A1}} cm.</t>
  </si>
  <si>
    <t xml:space="preserve">Completá las medidas reales, teniendo en cuenta la escala.
1: 500; 6 cm = ... cm
</t>
  </si>
  <si>
    <t>Q1: Mín = 2; Máx = 20; step = 0.1
Q2: Mín = 50; Máx = 100; step = 10</t>
  </si>
  <si>
    <t>A1= {{Q1}}*{{Q2}}</t>
  </si>
  <si>
    <t>¿Cuál es la escala del plano? ¿Cuál es la distancia que separa ambos puntos sobre el mapa?
La escala del plano es 1:{{A2}}.
Los dos puntos están separados sobre el mapa {{A3}} cm.
A2: {{Q2}}
A3: {{Q1}}</t>
  </si>
  <si>
    <t>Según el enunciado, ¿qué hay que calcular?
La distancia real a la que equivalen los {{Q1}} cm en el plano.*
El tamaño del plano en cm.
La diferencia entre la longitud en del plano y la distancia real.</t>
  </si>
  <si>
    <t>¿Cómo se calcula la distancia real entre los dos puntos?
Distancia real = distancia en el plano × segundo término de la escala*
Distancia real  = distancia en el plano + segundo término de la escala
Distancia real  = segundo término de la escala : distancia en el plano
Distancia real  = segundo término de la escala − distancia en el plano</t>
  </si>
  <si>
    <t>Ahora completa la fórmula anterior para calcular la distancia real entre ambos puntos.
Distancia real = distancia en el plano × segundo término de la escala = {{Q1}} cm × {{Q2}} = {{A1}} cm</t>
  </si>
  <si>
    <t>{"id":"M5-G-3a-E-1","seed":{"parameters":[{"name":"Q1","label":null,"min":50,"max":100,"step":10},{"name":"Q2","label":null,"min":2,"max":20,"step":0.1}],"uniques":true},"scaffolding":[{"id":"step-0","stimulus":"&lt;p&gt;En un plano con escala 1:{{T1}} dos puntos están separados por {{Q1}} cm. ¿Cuánto mide esa distancia en realidad?&lt;/p&gt;","template":"&lt;p&gt;{{Q1}} cm en el mapa equivalen a {{response}} cm.&lt;/p&gt;","seed":{"parameters":[],"calculated":[{"name":"A1","function":"Lemonlib.round({{Q1}}*{{T1}}, 2)"},{"name":"T1","function":"Lemonlib.round({{Q2}}, 1)","temp":true}]},"algorithm":{"name":"calculateOperation","params":{"method":"equivLiteral","keyboard":"INTERMEDIATE"}}},{"id":"step-1","stimulus":"&lt;p&gt;¿Cuál es la escala del plano? ¿Cuál es la distancia que separa ambos puntos sobre el mapa?&lt;/p&gt;","template":"&lt;p&gt;La escala del plano es 1:{{response}}.&lt;/p&gt;&lt;p&gt;Los dos puntos están separados sobre el mapa {{response}} cm.&lt;/p&gt;","seed":{"calculated":[{"name":"2A1","label":"","function":"{{Q2}}"},{"name":"2A2","label":"","function":"{{Q1}}"}]},"algorithm":{"name":"calculateOperation","params":{"method":"equivLiteral","keyboard":"INTERMEDIATE"}}},{"id":"step-2","stimulus":"&lt;p&gt;Según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del plano y la distancia real.&lt;/p&gt;","incorrect":true}]},"algorithm":{"name":"trueFalse","template":"Multiple choice – standard"}},{"id":"step-3","stimulus":"&lt;p&gt;¿Cómo se calcula la distancia real entre los dos puntos?&lt;/p&gt;","seed":{"calculated":[{"name":"2-A1","label":"&lt;p&gt;Distancia real = distancia en el plano × segundo término de la escala&lt;/p&gt;"},{"name":"2-A2","label":"&lt;p&gt;Distancia real = distancia en el plano + segundo término de la escala&lt;/p&gt;","incorrect":true},{"name":"2-A3","label":"&lt;p&gt;Distancia real = segundo término de la escala : distancia en el plano&lt;/p&gt;","incorrect":true},{"name":"2-A4","label":"&lt;p&gt;Distancia real = segundo término de la escala − distancia en el plano&lt;/p&gt;","incorrect":true}]},"algorithm":{"name":"trueFalse","template":"Multiple choice – standard"}},{"id":"step-4","stimulus":"&lt;p&gt;Ahora completa la fórmula anterior para calcular la distancia real entre ambos puntos.&lt;/p&gt;","template":"&lt;p style=\"text-align: center\"&gt;Distancia real = distancia en el plano × segundo término de la escala = {{Q1}} cm × {{Q2}} = {{response}} cm&lt;/p&gt;","seed":{"calculated":[{"name":"A1","function":"Lemonlib.round({{Q1}}*{{Q2}}, 2)"}]},"algorithm":{"name":"calculateOperation","params":{"method":"equivLiteral","decimalPlaces":2,"keyboard":"INTERMEDIATE"}}}]}</t>
  </si>
  <si>
    <t>{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t>
  </si>
  <si>
    <t>{
    "id": "M5-G-3a-E-1",
    "seed": {
        "parameters": [
            {
                "name": "Q1",
                "label": null,
                "min": 50,
                "max": 100,
                "step": 10
            },
            {
                "name": "Q2",
                "label": null,
                "min": 2,
                "max": 20,
                "step": 0.1
            }
        ],
        "uniques": true
    },
    "scaffolding": [
        {
            "id": "step-0",
            "stimulus": "&lt;p&gt;On a map with scale 1:{{T1}}, there are two points {{Q1}} cm apart. What is the actual distance between these points?&lt;/p&gt;",
            "template": "&lt;p&gt;{{Q1}} cm on the map equals to {{response}} cm.&lt;/p&gt;",
            "seed": {
                "parameters": [],
                "calculated": [
                    {
                        "name": "A1",
                        "function": "Lemonlib.round({{Q1}}*{{T1}}, 2)"
                    },
                    {
                        "name": "T1",
                        "function": "Lemonlib.round({{Q2}}, 1)",
                        "temp": true
                    }
                ]
            },
            "algorithm": {
                "name": "calculateOperation",
                "params": {
                    "method": "equivLiteral",
                    "keyboard": "INTERMEDIATE"
                }
            }
        },
        {
            "id": "step-1",
            "stimulus": "&lt;p&gt;What is the map scale? What is the distance between the two points on the map?&lt;/p&gt;",
            "template": "&lt;p&gt;The map scale is 1:{{response}}.&lt;/p&gt;&lt;p&gt;Both points are {{response}} cm apart on the map.&lt;/p&gt;",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distance that the {{Q1}} cm on the map corresponds to.&lt;/p&gt;"
                    },
                    {
                        "name": "2-A2",
                        "label": "&lt;p&gt;The size of the map in cm.&lt;/p&gt;",
                        "incorrect": true
                    },
                    {
                        "name": "2-A3",
                        "label": "&lt;p&gt;The difference between the length of the map and the actual distance.&lt;/p&gt;",
                        "incorrect": true
                    }
                ]
            },
            "algorithm": {
                "name": "trueFalse",
                "template": "Multiple choice – standard"
            }
        },
        {
            "id": "step-3",
            "stimulus": "&lt;p&gt;How is the actual distance between both points calculated?&lt;/p&gt;",
            "seed": {
                "calculated": [
                    {
                        "name": "2-A1",
                        "label": "&lt;p&gt;Actual distance = distance on the map × second term of the scale&lt;/p&gt;"
                    },
                    {
                        "name": "2-A2",
                        "label": "&lt;p&gt;Actual distance = distance on the map + second term of the scale&lt;/p&gt;",
                        "incorrect": true
                    },
                    {
                        "name": "2-A3",
                        "label": "&lt;p&gt;Actual distance = second term of the scale : distance on the map&lt;/p&gt;",
                        "incorrect": true
                    },
                    {
                        "name": "2-A4",
                        "label": "&lt;p&gt;Actual distance = second term of the scale − distance on the map&lt;/p&gt;",
                        "incorrect": true
                    }
                ]
            },
            "algorithm": {
                "name": "trueFalse",
                "template": "Multiple choice – standard"
            }
        },
        {
            "id": "step-4",
            "stimulus": "&lt;p&gt;Now fill in the blanks to complete the formula and find the actual distance between the two points.&lt;/p&gt;",
            "template": "&lt;p style=\"text-align: center\"&gt;Actual distance = distance on the map × second term of the scale = {{Q1}} cm × {{Q2}} = {{response}} cm&lt;/p&gt;",
            "seed": {
                "calculated": [
                    {
                        "name": "A1",
                        "function": "Lemonlib.round({{Q1}}*{{Q2}}, 2)"
                    }
                ]
            },
            "algorithm": {
                "name": "calculateOperation",
                "params": {
                    "method": "equivLiteral",
                    "decimalPlaces": 2,
                    "keyboard": "INTERMEDIATE"
                }
            }
        }
    ]
}</t>
  </si>
  <si>
    <t>Zoe practica dibujo utilizando un oso de peluche como modelo. Si su dibujo mide {{Q1}} cm de alto y la escala es 1:{{Q2}}, ¿cuál es la altura real del oso de peluche?
La altura real del oso de peluche es de {{A1}} cm.</t>
  </si>
  <si>
    <t xml:space="preserve">Zoe practica dibujo, con objetos que encuentra en su habitación. Utilizó una hoja en forma vertical y dibujó un oso de peluche, luego anotó la escala de 1: 6; el dibujo ocupó 20 cm de la hoja. Indicá cuál es la medida real, de la altura, del oso de peluche.
La altura real del oso de peluche es de ... cm
</t>
  </si>
  <si>
    <t>Q1: Mín = 10; Máx = 20; step = 1
Q2: Mín = 2; Máx = 6; step = 1</t>
  </si>
  <si>
    <t>¿Cuál es la escala del dibujo que está haciendo Zoe? ¿Cuánto mide el dibujo del oso?
La escala del dibujo es 1:{{A2}}.
El dibujo del oso mide {{A3}} cm.
A2 {{Q2}}
A3 {{Q1}}</t>
  </si>
  <si>
    <t>Según el enunciado, ¿qué hay que calcular?
La altura real del oso de peluche.*
El tamaño del dibujo.
La diferencia entre la altura del dibujo y la del peluche.</t>
  </si>
  <si>
    <t>¿Cómo se calcula la medida real del peluche?
Altura real del peluche = altura del dibujo × segundo término de la escala*
Altura real del peluche = altura del dibujo + segundo término de la escala
Altura real del peluche = segundo término de la escala : altura del dibujo
Altura real del peluche = segundo término de la escala − altura del dibujo</t>
  </si>
  <si>
    <t>Ahora completa la fórmula anterior para calcular la altura real del peluche.
Altura real del peluche = altura del dibujo × segundo término de la escala = {{Q1}} cm × {{Q2}} = {{A1}} cm</t>
  </si>
  <si>
    <t>{"id":"M5-G-3a-A-1","seed":{"parameters":[{"name":"Q1","label":null,"min":10,"max":20,"step":1},{"name":"Q2","label":null,"min":2,"max":6,"step":1}],"uniques":true},"scaffolding":[{"id":"step-0","stimulus":"&lt;p&gt;Zoe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cm.&lt;/p&gt;","seed":{"parameters":[],"calculated":[{"name":"A1","label":"{{function}})","function":"{{Q1}}*{{Q2}}"}]},"algorithm":{"name":"calculateOperation","params":{"method":"equivLiteral","keyboard":"INTERMEDIATE"}}},{"id":"step-1","stimulus":"&lt;p&gt;¿Cuál es la escala del dibujo que está haciendo Zoe? ¿Cuánto mide el dibujo del oso?&lt;/p&gt;","template":"&lt;p&gt;La escala del dibujo es 1:{{response}}.&lt;/p&gt;&lt;p&gt;El dibujo del oso mide {{response}} cm.&lt;/p&gt;","seed":{"calculated":[{"name":"2A1","label":"","function":"{{Q2}}"},{"name":"2A2","label":"","function":"{{Q1}}"}]},"algorithm":{"name":"calculateOperation","params":{"method":"equivLiteral","keyboard":"INTERMEDIATE"}}},{"id":"step-2","stimulus":"&lt;p&gt;Según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standard"}},{"id":"step-3","stimulus":"&lt;p&gt;¿Cómo se calcula la medida real del peluche?&lt;/p&gt;","seed":{"calculated":[{"name":"2-A1","label":"&lt;p&gt;Altura real del peluche = altura del dibujo × segundo término de la escala&lt;/p&gt;"},{"name":"2-A2","label":"&lt;p&gt;Altura real del peluche = altura del dibujo + segundo término de la escala&lt;/p&gt;","incorrect":true},{"name":"2-A3","label":"&lt;p&gt;Altura real del peluche = segundo término de la escala : altura del dibujo&lt;/p&gt;","incorrect":true},{"name":"2-A4","label":"&lt;p&gt;Altura real del peluche = segundo término de la escala − altura del dibujo&lt;/p&gt;","incorrect":true}]},"algorithm":{"name":"trueFalse","template":"Multiple choice – standard"}},{"id":"step-4","stimulus":"&lt;p&gt;Ahora completa la fórmula anterior para calcular la altura real del peluche.&lt;/p&gt;","template":"&lt;p style=\"text-align: center\"&gt;Altura real del peluche = altura del dibujo × segundo término de la escala = {{Q1}} cm × {{Q2}} = {{response}} cm&lt;/p&gt;","seed":{"calculated":[{"name":"A1","function":"{{Q1}}*{{Q2}}"}]},"algorithm":{"name":"calculateOperation","params":{"method":"equivLiteral","keyboard":"INTERMEDIATE"}}}]}</t>
  </si>
  <si>
    <t>{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t>
  </si>
  <si>
    <t>{
    "id": "M5-G-3a-A-1",
    "seed": {
        "parameters": [
            {
                "name": "Q1",
                "label": null,
                "min": 10,
                "max": 20,
                "step": 1
            },
            {
                "name": "Q2",
                "label": null,
                "min": 2,
                "max": 6,
                "step": 1
            }
        ],
        "uniques": true
    },
    "scaffolding": [
        {
            "id": "step-0",
            "stimulus": "&lt;p&gt;Zoe practices drawing using a teddy bear as a model. If her drawing is {{Q1}} cm tall and the scale is 1:{{Q2}}, what is the actual height of the teddy bear?&lt;/p&gt;",
            "template": "&lt;p&gt;The actual height of the teddy bear is {{response}} cm.&lt;/p&gt;",
            "seed": {
                "parameters": [],
                "calculated": [
                    {
                        "name": "A1",
                        "label": "{{function}})",
                        "function": "{{Q1}}*{{Q2}}"
                    }
                ]
            },
            "algorithm": {
                "name": "calculateOperation",
                "params": {
                    "method": "equivLiteral",
                    "keyboard": "INTERMEDIATE"
                }
            }
        },
        {
            "id": "step-1",
            "stimulus": "&lt;p&gt;What is the scale of Zoe's drawing? How tall is the drawing of the bear?&lt;/p&gt;",
            "template": "&lt;p&gt;The scale of the drawing is 1:{{response}}.&lt;/p&gt;&lt;p&gt;The drawing of the bear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teddy bear.&lt;/p&gt;"
                    },
                    {
                        "name": "2-A2",
                        "label": "&lt;p&gt;The size of the drawing.&lt;/p&gt;",
                        "incorrect": true
                    },
                    {
                        "name": "2-A3",
                        "label": "&lt;p&gt;The difference between the height of the drawing and the teddy bear.&lt;/p&gt;",
                        "incorrect": true
                    }
                ]
            },
            "algorithm": {
                "name": "trueFalse",
                "template": "Multiple choice – standard"
            }
        },
        {
            "id": "step-3",
            "stimulus": "&lt;p&gt;How is the actual measurement of the teddy bear calculated?&lt;/p&gt;",
            "seed": {
                "calculated": [
                    {
                        "name": "2-A1",
                        "label": "&lt;p&gt;Actual height of the teddy bear = height of the drawing × second term of the scale&lt;/p&gt;"
                    },
                    {
                        "name": "2-A2",
                        "label": "&lt;p&gt;Actual height of the teddy bear = height of the drawing + second term of the scale&lt;/p&gt;",
                        "incorrect": true
                    },
                    {
                        "name": "2-A3",
                        "label": "&lt;p&gt;Actual height of the teddy bear = second term of the scale : height of the drawing&lt;/p&gt;",
                        "incorrect": true
                    },
                    {
                        "name": "2-A4",
                        "label": "&lt;p&gt;Actual height of the teddy bear = second term of the scale − height of the drawing&lt;/p&gt;",
                        "incorrect": true
                    }
                ]
            },
            "algorithm": {
                "name": "trueFalse",
                "template": "Multiple choice – standard"
            }
        },
        {
            "id": "step-4",
            "stimulus": "&lt;p&gt;Now fill in the blanks to complete the formula and find the actual height of the teddy bear.&lt;/p&gt;",
            "template": "&lt;p style=\"text-align: center\"&gt;Actual height of the teddy bear = height of the drawing × second term of the scale = {{Q1}} cm × {{Q2}} = {{response}} cm&lt;/p&gt;",
            "seed": {
                "calculated": [
                    {
                        "name": "A1",
                        "function": "{{Q1}}*{{Q2}}"
                    }
                ]
            },
            "algorithm": {
                "name": "calculateOperation",
                "params": {
                    "method": "equivLiteral",
                    "keyboard": "INTERMEDIATE"
                }
            }
        }
    ]
}</t>
  </si>
  <si>
    <t>En una tienda de regalos se venden réplicas de un faro de {{Q1}} cm de alto. Si se han fabricado a una escala de 1:{{Q2}}, ¿cuál es la medida real del faro? 
La altura real del faro mide {{A1}} cm.</t>
  </si>
  <si>
    <t>En una tienda de regalos, se venden réplicas de un faro, que se confeccionaron en porcelana; con una altura de 30 cm, a una escala de 1:100. ¿Cuál es la medida real del faro? 
La medida real del faro es de ... cm</t>
  </si>
  <si>
    <t>Q1: Mín = 20; Máx = 30; step = 1
Q2 = Mín = 200; Máx = 300; step = 10</t>
  </si>
  <si>
    <t>¿Qué escala se ha utilizado para fabricar las réplicas? ¿Cuánto mide cada réplica?
La escala es 1:{{A2}}.
Cada réplica mide {{A3}} cm.
A2 {{Q2}}
A3 {{Q1}}</t>
  </si>
  <si>
    <t>Según el enunciado, ¿qué hay que calcular?
La altura real del faro.*
El tamaño de la réplica.
La diferencia entre la altura de la réplica y la del faro.</t>
  </si>
  <si>
    <t>¿Cómo se calcula la altura real del faro?
Altura real del faro = altura de la réplica × segundo término de la escala*
Altura real del faro = altura de la réplica + segundo término de la escala
Altura real del faro = segundo término de la escala : altura de la réplica
Altura real del faro = segundo término de la escala − altura de la réplica</t>
  </si>
  <si>
    <t>Ahora completa la fórmula anterior para calcular la altura real del faro.
Altura real del faro = altura de la réplica × segundo término de la escala = {{Q1}} cm × {{Q2}} = {{A1}} cm</t>
  </si>
  <si>
    <t>{"id":"M5-G-3a-A-2","seed":{"parameters":[{"name":"Q1","label":null,"min":20,"max":30,"step":1},{"name":"Q2","label":null,"min":200,"max":300,"step":10}],"uniques":true},"scaffolding":[{"id":"step-0","stimulus":"&lt;p&gt;En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cm.&lt;/p&gt;","seed":{"parameters":[],"calculated":[{"name":"A1","label":"{{function}})","function":"{{Q1}}*{{Q2}}"}]},"algorithm":{"name":"calculateOperation","params":{"method":"equivLiteral","keyboard":"INTERMEDIATE"}}},{"id":"step-1","stimulus":"&lt;p&gt;¿Qué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cm.&lt;/p&gt;","seed":{"calculated":[{"name":"2A1","label":"","function":"{{Q2}}"},{"name":"2A2","label":"","function":"{{Q1}}"}]},"algorithm":{"name":"calculateOperation","params":{"method":"equivLiteral","keyboard":"INTERMEDIATE"}}},{"id":"step-2","stimulus":"&lt;p&gt;Según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standard"}},{"id":"step-3","stimulus":"&lt;p&gt;¿Cómo se calcula la altura real del faro?&lt;/p&gt;","seed":{"calculated":[{"name":"2-A1","label":"&lt;p&gt;Altura real del faro = altura de la réplica × segundo término de la escala&lt;/p&gt;"},{"name":"2-A2","label":"&lt;p&gt;Altura real del faro = altura de la réplica + segundo término de la escala&lt;/p&gt;","incorrect":true},{"name":"2-A3","label":"&lt;p&gt;Altura real del faro = segundo término de la escala : altura de la réplica&lt;/p&gt;","incorrect":true},{"name":"2-A4","label":"&lt;p&gt;Altura real del faro = segundo término de la escala − altura de la réplica&lt;/p&gt;","incorrect":true}]},"algorithm":{"name":"trueFalse","template":"Multiple choice – standard"}},{"id":"step-4","stimulus":"&lt;p&gt;Ahora completa la fórmula anterior para calcular la altura real del faro.&lt;/p&gt;","template":"&lt;p style=\"text-align: center\"&gt;Altura real del faro = altura de la réplica × segundo término de la escala = {{Q1}} cm × {{Q2}} = {{response}} cm&lt;/p&gt;","seed":{"calculated":[{"name":"A1","function":"{{Q1}}*{{Q2}}"}]},"algorithm":{"name":"calculateOperation","params":{"method":"equivLiteral","keyboard":"INTERMEDIATE"}}}]}</t>
  </si>
  <si>
    <t>{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t>
  </si>
  <si>
    <t>{
    "id": "M5-G-3a-A-2",
    "seed": {
        "parameters": [
            {
                "name": "Q1",
                "label": null,
                "min": 20,
                "max": 30,
                "step": 1
            },
            {
                "name": "Q2",
                "label": null,
                "min": 200,
                "max": 300,
                "step": 10
            }
        ],
        "uniques": true
    },
    "scaffolding": [
        {
            "id": "step-0",
            "stimulus": "&lt;p&gt;A gift store sells replicas of a lighthouse {{Q1}} cm tall. If they were made on a 1:{{Q2}} scale, what is the actual height of the lighthouse?&lt;/p&gt;",
            "template": "&lt;p&gt;The actual height of the lighthouse is {{response}} cm.&lt;/p&gt;",
            "seed": {
                "parameters": [],
                "calculated": [
                    {
                        "name": "A1",
                        "label": "{{function}})",
                        "function": "{{Q1}}*{{Q2}}"
                    }
                ]
            },
            "algorithm": {
                "name": "calculateOperation",
                "params": {
                    "method": "equivLiteral",
                    "keyboard": "INTERMEDIATE"
                }
            }
        },
        {
            "id": "step-1",
            "stimulus": "&lt;p&gt;What scale was used to make the replicas? How tall is each replica?&lt;/p&gt;",
            "template": "&lt;p&gt;The scale is 1:{{response}}.&lt;/p&gt;&lt;p&gt;Each replica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lighthouse.&lt;/p&gt;"
                    },
                    {
                        "name": "2-A2",
                        "label": "&lt;p&gt;The size of the replica.&lt;/p&gt;",
                        "incorrect": true
                    },
                    {
                        "name": "2-A3",
                        "label": "&lt;p&gt;The difference between the height of the replica and the actual height of the lighthouse.&lt;/p&gt;",
                        "incorrect": true
                    }
                ]
            },
            "algorithm": {
                "name": "trueFalse",
                "template": "Multiple choice – standard"
            }
        },
        {
            "id": "step-3",
            "stimulus": "&lt;p&gt;How is the actual height of the lighthouse calculated?&lt;/p&gt;",
            "seed": {
                "calculated": [
                    {
                        "name": "2-A1",
                        "label": "&lt;p&gt;Actual height of the lighthouse = replica height × second term of the scale&lt;/p&gt;"
                    },
                    {
                        "name": "2-A2",
                        "label": "&lt;p&gt;Actual height of the lighthouse = replica height + second term of the scale&lt;/p&gt;",
                        "incorrect": true
                    },
                    {
                        "name": "2-A3",
                        "label": "&lt;p&gt;Actual height of the lighthouse = second term of the scale ÷ replica height&lt;/p&gt;",
                        "incorrect": true
                    },
                    {
                        "name": "2-A4",
                        "label": "&lt;p&gt;Actual height of the lighthouse = second term of the scale − replica height&lt;/p&gt;",
                        "incorrect": true
                    }
                ]
            },
            "algorithm": {
                "name": "trueFalse",
                "template": "Multiple choice – standard"
            }
        },
        {
            "id": "step-4",
            "stimulus": "&lt;p&gt;Now fill in the blanks to complete the formula and find the actual height of the lighthouse.&lt;/p&gt;",
            "template": "&lt;p style=\"text-align: center\"&gt;Actual height of the lighthouse = replica height × second term of the scale = {{Q1}} cm × {{Q2}} = {{response}} cm&lt;/p&gt;",
            "seed": {
                "calculated": [
                    {
                        "name": "A1",
                        "function": "{{Q1}}*{{Q2}}"
                    }
                ]
            },
            "algorithm": {
                "name": "calculateOperation",
                "params": {
                    "method": "equivLiteral",
                    "keyboard": "INTERMEDIATE"
                }
            }
        }
    ]
}</t>
  </si>
  <si>
    <t>Un turista recorre varios lugares de la ciudad guiándose con un mapa de escala 1:{{Q2}}. Si sobre el mapa ha andado {{Q1}} cm, ¿a cuántos centímetros del mundo real equivale esa distancia?
El turista ha recorrido {{A1}} cm.</t>
  </si>
  <si>
    <r>
      <rPr>
        <rFont val="Calibri"/>
        <color theme="1"/>
        <sz val="12.0"/>
      </rPr>
      <t xml:space="preserve">Un turista recorre varios lugares de la ciudad, utilizando un mapa, con una escala de 1: 100 000. Indica la distancia real que recorrió en su primera visita, sí corresponde a 10 cm del mapa.
En su primera visita recorre ... cm
</t>
    </r>
    <r>
      <rPr>
        <rFont val="Calibri"/>
        <color rgb="FFFF0000"/>
        <sz val="12.0"/>
      </rPr>
      <t>(ver en distancias las unidades de medidas: cm a km)</t>
    </r>
  </si>
  <si>
    <t>Q1: Mín = 10; Máx = 50 ; step = 1
Q2:  Mín = 100 000; Máx = 150 000; step = 10 000</t>
  </si>
  <si>
    <t>¿Cuál es la escala del mapa? Sobre el mapa, ¿cuántos cm ha recorrido el turista?
La escala es 1:{{A2}}.
El turista ha recorrido {{A3}} cm sobre el mapa.
A2 {{Q2}}
A3 {{Q1}}</t>
  </si>
  <si>
    <t>Según el enunciado, ¿qué hay que calcular?
La distancia real que ha recorrido el turista.*
La distancia que ha recorrido el turista sobre el mapa.
La diferencia entre la distancia que el turista ha recorrido sobre el mapa y la real.</t>
  </si>
  <si>
    <t>¿Cómo se calcula la distancia real que ha recorrido el turista?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</si>
  <si>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ha recorrido el turista.
Distancia real = distancia en el mapa × segundo término de la escala = {{Q1}} cm × {{Q2}} = {{A1}} cm</t>
  </si>
  <si>
    <t>{"id":"M5-G-3a-A-3","seed":{"parameters":[{"name":"Q1","label":null,"min":10,"max":50,"step":1},{"name":"Q2","label":null,"min":100000,"max":150000,"step":10000}],"uniques":true},"scaffolding":[{"id":"step-0","stimulus":"&lt;p&gt;Un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cm.&lt;/p&gt;","seed":{"parameters":[],"calculated":[{"name":"A1","label":"{{function}})","function":"{{Q1}}*{{Q2}}"}]},"algorithm":{"name":"calculateOperation","params":{"method":"equivLiteral","keyboard":"INTERMEDIATE"}}},{"id":"step-1","stimulus":"&lt;p&gt;¿Cuál es la escala del mapa? Sobre el mapa, ¿cuántos cm ha recorrido el turista?&lt;/p&gt;","template":"&lt;p&gt;La escala es 1:{{response}}.&lt;/p&gt;&lt;p&gt;El turista ha recorrido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standard"}},{"id":"step-3","stimulus":"&lt;p&gt;¿Cómo se calcula la distancia real que ha recorrido el turista?&lt;/p&gt;","seed":{"calculated":[{"name":"2-A1","label":"&lt;p&gt;Distancia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ha recorrido el turista.&lt;/p&gt;","template":"&lt;p style=\"text-align: center\"&gt;Distancia real = distancia en el mapa × segundo término de la escala = {{Q1}} cm × {{Q2}} = {{response}} cm&lt;/p&gt;","seed":{"calculated":[{"name":"A1","function":"{{Q1}}*{{Q2}}"}]},"algorithm":{"name":"calculateOperation","params":{"method":"equivLiteral","keyboard":"INTERMEDIATE"}}}]}</t>
  </si>
  <si>
    <t>{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t>
  </si>
  <si>
    <t>En el Museo Naval hay una maqueta de una antigua embarcación a escala 1:{{Q2}}. Si la maqueta mide {{Q1}} cm de eslora, ¿cuál es la medida real de la embarcación?
La medida real es de {{A1}} cm.</t>
  </si>
  <si>
    <t>Q1: Mín = 30; Máx = 50 ; step = 1
Q2:  Mín = 50; Máx = 150; step = 10</t>
  </si>
  <si>
    <t>¿Cuál es la escala de la maqueta? ¿Cuántos cm mide la eslora de la maqueta?
La escala es 1:{{A2}}.
La eslora de la maqueta mide {{A3}} cm.
A2 {{Q2}}
A3 {{Q1}}</t>
  </si>
  <si>
    <t>Según el enunciado, ¿qué hay que calcular?
La medida real de la embarcación.*
El tamaño total de la maqueta.
La diferencia entre la medida de la maqueta y la embarcación real.</t>
  </si>
  <si>
    <t>¿Cómo se calcula la medida real de la embarcación?
Medida real de la embarcación = medida de la maqueta × segundo término de la escala*
Medida real de la embarcación  = medida de la maqueta + segundo término de la escala
Medida real de la embarcación  = segundo término de la escala : medida de la maqueta
Medida real de la embarcación  = segundo término de la escala − medida de la maqueta</t>
  </si>
  <si>
    <t>Ahora completa la fórmula anterior para calcular la medida real de la embarcación.
Medida real de la embarcación = medida de la maqueta × segundo término de la escala = {{Q1}} cm × {{Q2}} = {{A1}} cm</t>
  </si>
  <si>
    <t>{"id":"M5-G-3a-A-4","seed":{"parameters":[{"name":"Q1","label":null,"min":30,"max":50,"step":1},{"name":"Q2","label":null,"min":50,"max":150,"step":10}],"uniques":true},"scaffolding":[{"id":"step-0","stimulus":"&lt;p&gt;En el Museo Naval hay una maqueta de una antigua embarcación a escala 1:{{Q2}}. Si la maqueta mide {{Q1}} cm de eslora, ¿cuál es la medida real de la embarcación?&lt;/p&gt;","template":"&lt;p&gt;La medida real es de {{response}} cm.&lt;/p&gt;","seed":{"parameters":[],"calculated":[{"name":"A1","label":"{{function}})","function":"{{Q1}}*{{Q2}}"}]},"algorithm":{"name":"calculateOperation","params":{"method":"equivLiteral","keyboard":"INTERMEDIATE"}}},{"id":"step-1","stimulus":"&lt;p&gt;¿Cuál es la escala de la maqueta? ¿Cuántos cm mide la eslora de la maqueta?&lt;/p&gt;","template":"&lt;p&gt;La escala es 1:{{response}}.&lt;/p&gt;&lt;p&gt;La eslora de la maqueta mide {{response}} cm.&lt;/p&gt;","seed":{"calculated":[{"name":"2A1","label":"","function":"{{Q2}}"},{"name":"2A2","label":"","function":"{{Q1}}"}]},"algorithm":{"name":"calculateOperation","params":{"method":"equivLiteral","keyboard":"INTERMEDIATE"}}},{"id":"step-2","stimulus":"&lt;p&gt;Según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standard"}},{"id":"step-3","stimulus":"&lt;p&gt;¿Cómo se calcula la medida real de la embarcación?&lt;/p&gt;","seed":{"calculated":[{"name":"2-A1","label":"&lt;p&gt;Medida real de la embarcación = medida de la maqueta × segundo término de la escala&lt;/p&gt;"},{"name":"2-A2","label":"&lt;p&gt;Medida real de la embarcación = medida de la maqueta + segundo término de la escala&lt;/p&gt;","incorrect":true},{"name":"2-A3","label":"&lt;p&gt;Medida real de la embarcación = segundo término de la escala : medida de la maqueta&lt;/p&gt;","incorrect":true},{"name":"2-A4","label":"&lt;p&gt;Medida real de la embarcación = segundo término de la escala − medida de la maqueta&lt;/p&gt;","incorrect":true}]},"algorithm":{"name":"trueFalse","template":"Multiple choice – standard"}},{"id":"step-4","stimulus":"&lt;p&gt;Ahora completa la fórmula anterior para calcular la medida real de la embarcación.&lt;/p&gt;","template":"&lt;p style=\"text-align: center\"&gt;Medida real de la embarcación = medida de la maqueta × segundo término de la escala = {{Q1}} cm × {{Q2}} = {{response}} cm&lt;/p&gt;","seed":{"calculated":[{"name":"A1","function":"{{Q1}}*{{Q2}}"}]},"algorithm":{"name":"calculateOperation","params":{"method":"equivLiteral","keyboard":"INTERMEDIATE"}}}]}</t>
  </si>
  <si>
    <t>{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t>
  </si>
  <si>
    <t>Unos excursionistas llevan durante una ruta por la sierra un mapa a escala 1:{{Q2}}. Como el recorrido que van a realizar corresponde a {{Q1}} cm del mapa, ¿qué distancia real van a andar?
Recorrerán {{Q1}} cm reales durante la excursión.</t>
  </si>
  <si>
    <t>Q1: Mín = 25; Máx = 40 ; step = 1
Q2:  Mín = 4000; Máx = 5000; step = 100</t>
  </si>
  <si>
    <t>¿Cuál es la escala del mapa? ¿Cuántos cm van a recorrer sobre el mapa?
La escala es 1:{{A2}}.
Van a recorrer {{A3}} cm sobre el mapa.
A2 {{Q2}}
A3 {{Q1}}</t>
  </si>
  <si>
    <t>Según el enunciado, ¿qué hay que calcular?
La distancia real que van a recorrer los excursionistas.*
El tamaño total del mapa.
La diferencia entre la distancia en el mapa y la distancia real.</t>
  </si>
  <si>
    <t>¿Cómo se calcula la distancia real que van a recorrer los excursionistas?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</si>
  <si>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recorrerán.
Distancia real = distancia en el mapa × segundo término de la escala = {{Q1}} cm × {{Q2}} = {{A1}} cm</t>
  </si>
  <si>
    <t>{"id":"M5-G-3a-A-5","seed":{"parameters":[{"name":"Q1","label":null,"min":25,"max":40,"step":1},{"name":"Q2","label":null,"min":4000,"max":5000,"step":100}],"uniques":true},"scaffolding":[{"id":"step-0","stimulus":"&lt;p&gt;Unos excursionistas llevan durante una ruta por la sierra un mapa a escala 1:{{Q2}}. Como el recorrido que van a realizar corresponde a {{Q1}} cm del mapa, ¿qué distancia real van a andar?&lt;/p&gt;","template":"&lt;p&gt;Recorrerán {{response}} cm reales durante la excursión.&lt;/p&gt;","seed":{"parameters":[],"calculated":[{"name":"A1","label":"{{function}})","function":"{{Q1}}*{{Q2}}"}]},"algorithm":{"name":"calculateOperation","params":{"method":"equivLiteral","keyboard":"INTERMEDIATE"}}},{"id":"step-1","stimulus":"&lt;p&gt;¿Cuál es la escala del mapa? ¿Cuántos cm van a recorrer sobre el mapa?&lt;/p&gt;","template":"&lt;p&gt;La escala es 1:{{response}}.&lt;/p&gt;&lt;p&gt;Van a recorrer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standard"}},{"id":"step-3","stimulus":"&lt;p&gt;¿Cómo se calcula la distancia real que van a recorrer los excursionistas?&lt;/p&gt;","seed":{"calculated":[{"name":"2-A1","label":"&lt;p&gt;Distancia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recorrerán.&lt;/p&gt;","template":"&lt;p style=\"text-align: center\"&gt;Distancia real = distancia en el mapa × segundo término de la escala = {{Q1}} cm × {{Q2}} = {{response}} cm&lt;/p&gt;","seed":{"calculated":[{"name":"A1","function":"{{Q1}}*{{Q2}}"}]},"algorithm":{"name":"calculateOperation","params":{"method":"equivLiteral","keyboard":"INTERMEDIATE"}}}]}</t>
  </si>
  <si>
    <t>{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t>
  </si>
  <si>
    <t>M5-G-18a</t>
  </si>
  <si>
    <t>Reconoce la congruencia de los ángulos y la proporcionalidad entre los lados correspondientes de las figuras poligonales en situaciones de ampliación y reducción sobre una cuadrícula (EF05MA18)</t>
  </si>
  <si>
    <t>El perímetro de la primera figura mide {{T1}} cm y el ángulo Â (con sombrerito latex), 54°. ¿Cuánto mide el perímetro de la segunda figura? ¿Y el ángulo B (con sombrertito Latex)?
Imagen: M5-G-3c-1. El ángulo de la primera figura Â (dentro), y el de la segunda, B (por fuera)
El perímetro de la segunda figura es de {{A1}} cm y el ángulo B (sombrerito Latex) mide {{A2}}°.
{{A1}}*
{{A2}}*
{{A3}}
{{A4}}
{{A5}}
{{A6}}</t>
  </si>
  <si>
    <t>Observa estos polígonos y responde si son verdaderas o falsas las afirmaciones.
Las figuras tienen sus ángulos congruentes. *
Las figuras tienen lados proporcionales. *
La figura B es una ampliación de la figura A, sus ángulos son congruentes. *
La figura B es una ampliación de la figura A, sus lados son proporcionales. *
La figura B es una reducción de la figura A, sus lados son proporcionales.
La figura B es una ampliación de la figura A, sus lados no son proporcionales.
La figura B es una ampliación de la figura A, sus ángulos no son congruentes.
(se ven 5 opciones, 3 verdaderas, 2 falsas)</t>
  </si>
  <si>
    <t>Q1: Mín = 6; Máx = 20; Step = 2</t>
  </si>
  <si>
    <t>T1 = Q1*5
A1 = Q1*10
A2 = 54
A3 = Q1*5
A4 = Q1*5/2
A5 = 27
A6 = 108</t>
  </si>
  <si>
    <t>En la ampliación de una figura los ángulos son congruentes y los lados, proporcionales.</t>
  </si>
  <si>
    <t>&lt;p&gt;Como las dos figuras son proporcionales, la longitud de todos los lados se duplica, mientras que las amplitudes de los ángulos son las mismas.&lt;/p&gt;
(Sin TE individual)</t>
  </si>
  <si>
    <t>Si</t>
  </si>
  <si>
    <t>{"id":"M5-G-18a-I-1","stimulus":"&lt;p&gt;El perímetro de la primera figura mide {{T1}} cm y el ángulo &lt;span class=\"fr-math-v2 fr-draggable\" contenteditable=\"false\" data-original-math=\"\\(\\hat{\\text{A}}\\)\" draggable=\"true\"&gt;\\(\\hat{\\text{A}}\\)&lt;/span&gt;, 54°.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</si>
  <si>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</si>
  <si>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El perímetro de la primera figura mide {{Q1}} cm y el ángulo Â (con sombrerito latex), 65°. ¿Cuánto mide el perímetro de la segunda figura? ¿Y el ángulo B (con sombrertito Latex)?
Imagen: M5-G-3c-2.  El ángulo de la primera figura Â (dentro), y el de la segunda, B (por fuera)
El perímetro de la segunda figura es de {{A1}} cm y el ángulo B (sombrerito Latex) mide {{A2}}°.
{{A1}}*
{{A2}}*
{{A3}}
{{A4}}
{{A5}}
{{A6}}</t>
  </si>
  <si>
    <t>Q1: Mín = 15; Máx = 30; Step = 3</t>
  </si>
  <si>
    <t>A1 = {{Q1}}/3
A2 = 65
A3 = {{Q1}}
A4 = {{Q1}}*3
A5 = 32.5
A6 = 130</t>
  </si>
  <si>
    <t>En la reducción de una figura los ángulos son congruentes y los lados, proporcionales.</t>
  </si>
  <si>
    <t>&lt;p&gt;Como las dos figuras son proporcionales, la longitud de todos los lados se reduce a la tercera parte, mientras que las amplitudes de los ángulos son las mismas.&lt;/p&gt;
(Sin TE individual)</t>
  </si>
  <si>
    <t>{"id":"M5-G-18a-I-2","stimulus":"&lt;p&gt;El perímetro de la primera figura mide {{Q1}} cm y el ángulo &lt;span class=\"fr-math-v2 fr-draggable\" contenteditable=\"false\" data-original-math=\"\\(\\hat{\\text{A}}\\)\" draggable=\"true\"&gt;\\(\\hat{\\text{A}}\\)&lt;/span&gt;, 65°.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tercera parte, mientras que las amplitudes de los ángulos son las mi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</si>
  <si>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</si>
  <si>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El perímetro de la primera figura mide {{Q1}} cm y el ángulo Â (con sombrerito latex), 230°. ¿Cuánto mide el perímetro de la segunda figura? ¿Y el ángulo B (con sombrertito Latex)?
Imagen: M5-G-3c-3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</si>
  <si>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</si>
  <si>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12; Máx = 20; Step = 1</t>
  </si>
  <si>
    <t>A1 = {{Q1}}*2
A2 = 230</t>
  </si>
  <si>
    <t>{"id":"M5-G-18a-E-1","stimulus":"&lt;p&gt;El perímetro de la primera figura mide {{Q1}} cm y el ángulo &lt;span class=\"fr-math-v2 fr-draggable\" contenteditable=\"false\" data-original-math=\"\\(\\hat{\\text{A}}\\)\" draggable=\"true\"&gt;\\(\\hat{\\text{A}}\\)&lt;/span&gt;, 230°.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12,"max":20,"step":1}],"calculated":[{"name":"A1","label":"{{function}}","function":"{{Q1}}*2"},{"name":"A2","label":"{{function}}","function":"230"}],"uniques":true},"algorithm":{"name":"calculateOperation","params":{"method":"equivLiteral","keyboard":"NUMERICAL"}}}</t>
  </si>
  <si>
    <t>{"id":"M5-G-18a-E-1","stimulus":"&lt;p&gt;O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t>
  </si>
  <si>
    <t>El perímetro de la primera figura mide {{Q1}} cm y el ángulo Â (con sombrerito latex), 28°. ¿Cuánto mide el perímetro de la segunda figura? ¿Y el ángulo B (con sombrertito Latex)?
Imagen: M5-G-3c-4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</si>
  <si>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</si>
  <si>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22; Máx = 50; Step = 2</t>
  </si>
  <si>
    <t>A1 = {{Q1}}/2
A2 = 28</t>
  </si>
  <si>
    <t>&lt;p&gt;Como las dos figuras son proporcionales, la longitud de todos los lados se reduce a la mitad, mientras que las amplitudes de los ángulos son las mismas.&lt;/p&gt;
(Sin TE individual)</t>
  </si>
  <si>
    <t>{"id":"M5-G-18a-E-2","stimulus":"&lt;p&gt;El perímetro de la primera figura mide {{Q1}} cm y el ángulo &lt;span class=\"fr-math-v2 fr-draggable\" contenteditable=\"false\" data-original-math=\"\\(\\hat{\\text{A}}\\)\" draggable=\"true\"&gt;\\(\\hat{\\text{A}}\\)&lt;/span&gt;, 28°.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mitad, mientras que las amplitudes de los ángulos son las mismas.&lt;/p&gt;","seed":{"parameters":[{"name":"Q1","label":null,"min":22,"max":50,"step":2}],"calculated":[{"name":"A1","label":"{{function}}","function":"{{Q1}}/2"},{"name":"A2","label":"{{function}}","function":"28"}],"uniques":true},"algorithm":{"name":"calculateOperation","params":{"method":"equivLiteral","keyboard":"NUMERICAL"}}}</t>
  </si>
  <si>
    <t>{"id":"M5-G-18a-E-2","stimulus":"&lt;p&gt;O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t>
  </si>
  <si>
    <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
El perímetro del segundo rectángulo mide {{A1}} cm.</t>
  </si>
  <si>
    <t>En una tienda se venden cajas de bombones hexagonales, de varios tamaños. Observa las imágenes y selecciona aquellas que tengan ángulos congruentes y lados proporcionales.
Las cajas hexagonales, con ángulos congruentes y lados proporcionales son {{A1}} y {{A2}}</t>
  </si>
  <si>
    <t>Q1: Mín = 20; Máx = 50; Step = 2</t>
  </si>
  <si>
    <t>A1 = {{Q1}}*2</t>
  </si>
  <si>
    <t>En la ampliación o la reducción de una figura los ángulos son congruentes y los lados, proporcionales.</t>
  </si>
  <si>
    <t>&lt;p&gt;En dos figuras proporcionales todos los lados son proporcionales, es decir, todos crecen o disminuyen en la misma proporción.&lt;/p&gt;</t>
  </si>
  <si>
    <t>{"id":"M5-G-18a-A-1","stimulus":"&lt;p&gt;Nuria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Nuria?&lt;/p&gt;","template":"&lt;p&gt;El perímetro del segundo rectángulo mide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50,"step":2}],"calculated":[{"name":"A1","label":"{{function}}","function":"{{Q1}}*2"}],"uniques":true},"algorithm":{"name":"calculateOperation","params":{"method":"equivLiteral","keyboard":"NUMERICAL"}}}</t>
  </si>
  <si>
    <t>{"id":"M5-G-18a-A-1","stimulus":"&lt;p&gt;Alice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t>
  </si>
  <si>
    <t>Una empresa de refrescos quiere que la nueva etiqueta de sus botellas tenga las mismas proporciones, pero el lado de la base sea la mitad de grande que el de la etiqueta original. Si el perímetro de las etiquetas antiguas medía {{Q1}} cm, ¿cuánto medirá el perímetro de las nuevas?
Imagen: M5-G-3c-5
El perímetro de las nuevas etiquetas medirá {{A1}} cm.</t>
  </si>
  <si>
    <t>En la galería de arte exponen cuadros de diferentes tamaños. Observa y señala un par de cuadros que tengan ángulos congruentes y lados proporcionales.
Los cuadros {{A1}} y {{A2}} tienen ángulos congruentes y lados proporcionales.</t>
  </si>
  <si>
    <t>Q1: Mín = 20; Máx = 30; Step = 2</t>
  </si>
  <si>
    <t>A1 = {{Q1}}/2</t>
  </si>
  <si>
    <t>{"id":"M5-G-18a-A-2","stimulus":"&lt;p&gt;Una empresa de refrescos quiere que la nueva etiqueta de sus botellas tenga las mismas proporciones, pero el lado de la base sea la mitad de grande que el de la etiqueta original. Si el perímetro de las etiquetas antiguas medía {{Q1}} cm, ¿cuánto medirá el perímetro de las nuevas?&lt;/p&gt;&lt;div style=\"display:flex; justify-content:center;\"&gt;&lt;img src=\"http:\\drive.google.com\\uc?export=view&amp;id=1WuLHF6CZ0DqpW7CqShtZmGzDI9i5gIAf\" width=\"400\"&gt;&lt;/div&gt;","template":"&lt;p&gt;El perímetro de las nuevas etiquetas medirá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30,"step":2}],"calculated":[{"name":"A1","label":"{{function}}","function":"{{Q1}}/2"}],"uniques":true},"algorithm":{"name":"calculateOperation","params":{"method":"equivLiteral","keyboard":"NUMERICAL"}}}</t>
  </si>
  <si>
    <t>{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t>
  </si>
  <si>
    <t>Sobre el plano de una casa, una habitación rectangular tiene un perímetro de {{Q1}} cm. Cuando se construya la casa, los lados pequeños de la habitación medirán {{Q2}} veces más. ¿Cuál será el perímetro de la habitación construida?
El perímetro de la habitación construida será de {{A1}} cm.</t>
  </si>
  <si>
    <t>Elena recorta figuras de papel, con forma de pentágonos. Selecciona aquellos que tienen ángulos congruentes y lados proporcionales.</t>
  </si>
  <si>
    <t>Q1: Mín = 12; Máx = 20; Step = 1
Q2: Mín = 80; Máx = 100; Step = 10</t>
  </si>
  <si>
    <t>{"id":"M5-G-18a-A-3","stimulus":"&lt;p&gt;Sobre el plano de una casa, una habitación rectangular tiene un perímetro de {{Q1}} cm. Cuando se construya la casa, los lados pequeños de la habitación medirán {{Q2}} veces más. ¿Cuál será el perímetro de la habitación construida?&lt;/p&gt;","template":"&lt;p&gt;El perímetro de la habitación construida será 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12,"max":20,"step":1},{"name":"Q2","label":null,"min":80,"max":100,"step":10}],"calculated":[{"name":"A1","label":"{{function}}","function":"{{Q1}}*{{Q2}}"}],"uniques":true},"algorithm":{"name":"calculateOperation","params":{"method":"equivLiteral","keyboard":"NUMERICAL"}}}</t>
  </si>
  <si>
    <t>{"id":"M5-G-18a-A-3","stimulus":"&lt;p&gt;Na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t>
  </si>
  <si>
    <t>En un papel se ha dibujado un triángulo con un ángulo superior de {{Q1}}°. Si aumentamos proporcionalmente el tamaño del dibujo al {{Q2}}, ¿cuál será la amplitud de ese mismo ángulo en el nuevo triángulo?
La amplitud del ángulo será de {{A1}}° .</t>
  </si>
  <si>
    <t xml:space="preserve">Mateo utiliza una hoja cuadriculada y dibuja figuras como estas. Señala dos figuras que tengan ángulos conguentes y lados proporcionales.
Las figuras {{A1}} y {{A2}} tienen ángulos conguentes y lados proporcionales.
</t>
  </si>
  <si>
    <t>Q1: Mín =  30; Máx = 100; Step = 1.
Q2: "doble", "triple"</t>
  </si>
  <si>
    <t>A1 = {{Q1}}</t>
  </si>
  <si>
    <t>&lt;p&gt;En dos figuras proporcionales los ángulos son congruentes, es decir, sus amplitudes son las mismas.&lt;/p&gt;</t>
  </si>
  <si>
    <t>{"id":"M5-G-18a-A-4","stimulus":"&lt;p&gt;En un papel se ha dibujado un triángulo con un ángulo superior de {{Q1}}°. Si aumentamos proporcionalmente el tamaño del dibujo al {{Q2}}, ¿cuál será la amplitud de ese mismo ángulo en el nuevo triángulo?&lt;/p&gt;","template":"&lt;p&gt;La amplitud del ángulo será de {{response}}° .&lt;/p&gt;","hint":"&lt;p&gt;En la ampliación o la reducción de una figura los ángulos son congruentes y los lados, proporcionales.&lt;/p&gt;","feedback":"&lt;p&gt;En dos figuras proporcionales los ángulos son congruentes, es decir, sus amplitudes son las mismas.&lt;/p&gt;","seed":{"parameters":[{"name":"Q1","label":null,"min":30,"max":100,"step":1},{"name":"Q2","list":["doble","triple"]}],"calculated":[{"name":"A1","label":"{{function}}","function":"{{Q1}}"}],"uniques":true},"algorithm":{"name":"calculateOperation","params":{"method":"equivLiteral","keyboard":"NUMERICAL"}}}</t>
  </si>
  <si>
    <t>{"id":"M5-G-18a-A-4","stimulus":"&lt;p&gt;Um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t>
  </si>
  <si>
    <t>Sobre el plano, una de las esquinas de un jardín que se va a construir tiene un ángulo de {{Q1}}°. Si el jardín tendrá un tamaño {{Q2}} veces mayor que el plano, ¿cuál será el tamaño de ese ángulo cuando se construya?
El ángulo medirá {{A1}}°.</t>
  </si>
  <si>
    <t xml:space="preserve">Matilda prepara maquetas para ciencias. Utiliza bases de cartón, con ángulos congruentes y lados proporcionales. Anota dos figuras que puede utilizar para las maquetas.
Puede utilizar las bases {{A1}} y {{A2}}.
</t>
  </si>
  <si>
    <t>Q1: Mín =  60; Máx = 120; Step = 5.
Q2: Mín =  50; Máx = 100; Step = 10.</t>
  </si>
  <si>
    <t>{"id":"M5-G-18a-A-5","stimulus":"&lt;p&gt;Sobre el plano, una de las esquinas de un jardín que se va a construir tiene un ángulo de {{Q1}}°. Si el jardín tendrá un tamaño {{Q2}} veces mayor que el plano, ¿cuál será el tamaño de ese ángulo cuando se construya?&lt;/p&gt;","template":"&lt;p&gt;El ángulo medirá {{response}}°.&lt;/p&gt;","hint":"&lt;p&gt;En la ampliación o la reducción de una figura los ángulos son congruentes y los lados, proporcionales.&lt;/p&gt;","feedback":"&lt;p&gt;En dos figuras proporcionales los ángulos son congruentes, es decir, sus amplitudes son las mismas.&lt;/p&gt;","seed":{"parameters":[{"name":"Q1","label":null,"min":60,"max":120,"step":5},{"name":"Q2","label":null,"min":50,"max":100,"step":10}],"calculated":[{"name":"A1","label":"{{function}}","function":"{{Q1}}"}],"uniques":true},"algorithm":{"name":"calculateOperation","params":{"method":"equivLiteral","keyboard":"NUMERICAL"}}}</t>
  </si>
  <si>
    <t>{"id":"M5-G-18a-A-5","stimulus":"&lt;p&gt;Na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t>
  </si>
  <si>
    <t>M5-G-4a</t>
  </si>
  <si>
    <t>Distingue una figura ampliada</t>
  </si>
  <si>
    <t>Selecciona la imagen ampliada de este iglú.
(Imagen 1)
(3 opciones, 1 correcta)</t>
  </si>
  <si>
    <t>Relaciona la imagen original, con su imagen ampliada
{{A1}} = piña
{{A2}} = bicicleta
{{A3}} = calculadora
{{A4}} = celular
{{A5}} = koala</t>
  </si>
  <si>
    <t>Imagen 1: la segunda imagen más grande.
Imagen más grande: respuesta correcta.
Las los imágenes pequeñas: respuestas incorrectas.</t>
  </si>
  <si>
    <t>En una figura ampliada todas las medidas de la figura original están multiplicadas por el mismo valor.</t>
  </si>
  <si>
    <t>&lt;p&gt;La imagen ampliada del iglú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</si>
  <si>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{"id":"M5-G-4a-I-1","stimulus":"&lt;p&gt;Selecciona la imagen ampliada de este iglú.&lt;/p&gt;&lt;div style=\"display:flex; justify-content:center;\"&gt;&lt;img src=\"https://blueberry-assets.oneclick.es/M5_G_4a_2.svg\" width=\"300\"&gt;&lt;/div&gt;","hint":"&lt;p&gt;En una figura ampliada todas las medidas de la figura original están multiplicadas por el mismo valor.&lt;/p &gt;","feedback":"&lt;p&gt;La imagen ampliada del iglú es aquella en la que todas las medidas de la imagen original están multiplicadas por el mismo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es una imagen reducida de la original porque todas las medidas de la imagen original están divididas por el mismo valor.&lt;/p&gt;"},{"name":"A3","label":"&lt;div style=\"display:flex; justify-content:center;\"&gt;&lt;img src=\"https://blueberry-assets.oneclick.es/M5_G_4a_4.svg\"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</si>
  <si>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</si>
  <si>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Selecciona la imagen ampliada de este koala.
(Imagen 2)
(3 opciones, 1 correcta)</t>
  </si>
  <si>
    <t>&lt;p&gt;La imagen ampliada del koala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</si>
  <si>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{"id":"M5-G-4a-I-2","stimulus":"&lt;p&gt;Selecciona la imagen ampliada de este koala.&lt;/p&gt;&lt;div style=\"display:flex; justify-content:center;\"&gt;&lt;img src=\"https://blueberry-assets.oneclick.es/M5_G_4a_6.svg\" width=\"300\"&gt;&lt;/div&gt;","hint":"&lt;p&gt;En una figura ampliada todas las medidas de la figura original están multiplicadas por el mismo valor.&lt;/p &gt;","feedback":"&lt;p&gt;La imagen ampliada del koala es aquella en la que todas las medidas de la imagen original están multiplicadas por el mismo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es una imagen reducida de la original porque todas las medidas de la imagen original están divididas por el mismo valor.&lt;/p&gt;"},{"name":"A3","label":"&lt;div style=\"display:flex; justify-content:center;\"&gt;&lt;img src=\"https://blueberry-assets.oneclick.es/M5_G_4a_8.svg\"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</si>
  <si>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t>
  </si>
  <si>
    <t>Selecciona la imagen ampliada de esta calculadora.
(Imagen 3)
(3 opciones, 1 correcta)</t>
  </si>
  <si>
    <t>&lt;p&gt;La imagen ampliada de la calculadora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</si>
  <si>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{"id":"M5-G-4a-I-3","stimulus":"&lt;p&gt;Selecciona la imagen ampliada de esta calculadora.&lt;/p&gt;&lt;div style=\"display:flex; justify-content:center;\"&gt;&lt;img src=\"https://blueberry-assets.oneclick.es/M5_G_4a_10.svg\" width=\"300\"&gt;&lt;/div&gt;","hint":"&lt;p&gt;En una figura ampliada todas las medidas de la figura original están multiplicadas por el mismo valor.&lt;/p &gt;","feedback":"&lt;p&gt;La imagen ampliada de la calculadora es aquella en la que todas las medidas de la imagen original están multiplicadas por el mismo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es una imagen reducida de la original porque todas las medidas de la imagen original están divididas por el mismo valor.&lt;/p&gt;"},{"name":"A3","label":"&lt;div style=\"display:flex; justify-content:center;\"&gt;&lt;img src=\"https://blueberry-assets.oneclick.es/M5_G_4a_12.svg\"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</si>
  <si>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</si>
  <si>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M5-G-4b</t>
  </si>
  <si>
    <t>Identifica una figura reducida</t>
  </si>
  <si>
    <t>Selecciona la imagen reducida de esta botella. 
(Imagen 1) 
(3 imágenes, 1 correcta)</t>
  </si>
  <si>
    <t>Imagen 1: la segunda imagen más pequeña.
Imagen más pequeña: respuesta correcta.
Las los imágenes grandes: respuestas incorrectas.</t>
  </si>
  <si>
    <t>En una figura reducida todas las medidas de la figura original están divididas por el mismo valor.</t>
  </si>
  <si>
    <t>&lt;p&gt;La imagen reducida de la botella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</si>
  <si>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{"id":"M5-G-4b-I-1","stimulus":"&lt;p&gt;Selecciona la imagen reducida de esta botella.&lt;/p&gt;&lt;div style=\"display:flex; justify-content:center;\"&gt;&lt;img src=\"https://blueberry-assets.oneclick.es/M5_G_4b_3.svg\" width=\"150\"&gt;&lt;/div&gt;","hint":"&lt;p&gt;En una figura reducida todas las medidas de la figura original están divididas por el mismo valor.&lt;/p&gt;","feedback":"&lt;p&gt;La imagen reducida de la botella es aquella en la que todas las medidas de la imagen original están divididas por el mismo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es una imagen ampliada de la original porque todas las medidas de la imagen original están multiplicadas por el mismo valor.&lt;p/&gt;"},{"name":"A3","label":"&lt;div style=\"display:flex; justify-content:center;\"&gt;&lt;img src=\"https://blueberry-assets.oneclick.es/M5_G_4b_1.svg\" width=\"150\"&gt;","incorrect":true,"feedback":"&lt;p&gt;Esta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</si>
  <si>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</si>
  <si>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esta palmera.
(Imagen 2)
(3 imágenes, 1 correcta)</t>
  </si>
  <si>
    <t>&lt;p&gt;La imagen reducida de la palmera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</si>
  <si>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{"id":"M5-G-4b-I-2","stimulus":"&lt;p&gt;Selecciona la imagen reducida de esta palmera.&lt;/p&gt;&lt;div style=\"display:flex; justify-content:center;\"&gt;&lt;img src=\"https://blueberry-assets.oneclick.es/M5_G_4b_7.svg\" width=\"250\"&gt;&lt;/div&gt;","hint":"&lt;p&gt;En una figura reducida todas las medidas de la figura original están divididas por el mismo valor.&lt;/p&gt;","feedback":"&lt;p&gt;La imagen reducida de la palmera es aquella en la que todas las medidas de la imagen original están divididas por el mismo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es una imagen ampliada de la original porque todas las medidas de la imagen original están multiplicadas por el mismo valor.&lt;p/&gt;"},{"name":"A3","label":"&lt;div style=\"display:flex; justify-content:center;\"&gt;&lt;img src=\"https://blueberry-assets.oneclick.es/M5_G_4b_5.svg\" width=\"200\"&gt;","incorrect":true,"feedback":"&lt;p&gt;Esta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</si>
  <si>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</si>
  <si>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este barco.
(Imagen 3)
(3 imágenes, 1 correcta)</t>
  </si>
  <si>
    <t>&lt;p&gt;La imagen reducida del barco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</si>
  <si>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{"id":"M5-G-4b-I-3","stimulus":"&lt;p&gt;Selecciona la imagen reducida de este barco.&lt;/p&gt;&lt;div style=\"display:flex; justify-content:center;\"&gt;&lt;img src=\"https://blueberry-assets.oneclick.es/M5_G_2b_11.svg\" width=\"300\"&gt;&lt;/div&gt;","hint":"&lt;p&gt;En una figura reducida todas las medidas de la figura original están divididas por el mismo valor.&lt;/p&gt;","feedback":"&lt;p&gt;La imagen reducida del barco es aquella en la que todas las medidas de la imagen original están divididas por el mismo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es una imagen ampliada de la original porque todas las medidas de la imagen original están multiplicadas por el mismo valor.&lt;p/&gt;"},{"name":"A3","label":"&lt;div style=\"display:flex; justify-content:center;\"&gt;&lt;img src=\"https://blueberry-assets.oneclick.es/M5_G_2b_9.svg\" width=\"300\"&gt;","incorrect":true,"feedback":"&lt;p&gt;Esta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</si>
  <si>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</si>
  <si>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M5-G-5a</t>
  </si>
  <si>
    <t>Diferencia rectas, semirrectas y segmentos</t>
  </si>
  <si>
    <t>Indica si las siguientes afirmaciones son verdaderas o falsas.
Una recta es una sucesión de puntos en la misma dirección.*
Una recta no tiene principio ni fin.*
Un segmento es la parte de la recta limitada por dos puntos.*
Un punto divide a una recta en dos semirrectas.*
Una semirrecta es el punto medio de una recta.
Una recta tiene un punto inicial y se extiende hasta el infinito.
Un segmento no tiene principio ni fin.
Una semirrecta es la parte de la recta limitada por dos puntos.
Un punto divide a un segmento en dos semirrectas.
(2 correctas, se ven 3)</t>
  </si>
  <si>
    <t xml:space="preserve">Indica si las siguientes definiciones son verdaderas o falsas.
Una recta no tiene principio ni fin *
La semirrecta es el punto medio de una recta
Un segmento es una parte de la recta, limitada por dos puntos *
Un punto divide a la recta en dos semirrectas *
La recta tiene un punto inicial y se extiende hasta el infinito.
(5 opciones, 2 correctas, se ven 3)
</t>
  </si>
  <si>
    <t>True or false</t>
  </si>
  <si>
    <t>Las rectas, las semirrectas y los segmentos se diferencian en cómo están acotados en sus extremos.</t>
  </si>
  <si>
    <t>&lt;p&gt;Una &lt;b&gt;recta&lt;/b&gt; es una sucesión de puntos en la misma dirección sin principio o fin. Una &lt;b&gt;semirrecta&lt;/b&gt; empieza en un punto y se extiende hasta el infinito. Un &lt;b&gt;segmento&lt;/b&gt; es un fragmento de recta comprendido entre dos puntos.&lt;/p&gt;
-Sí falla A5
&lt;p&gt;Es incorrecta porque un punto divide a una recta en dos semirrectas.&lt;/p&gt;
-Sí falla A6
&lt;p&gt;Es incorrecta porque una recta no tiene ni principio ni fin.&lt;/p&gt;
-Sí falla A7
&lt;p&gt;Es incorrecta porque un segmento se define entre dos puntos de inicio y fin.&lt;/p&gt;
-Sí falla A8
&lt;p&gt;Es incorrecta porque una semirrecta empieza en un punto y se extiende hasta el infinito.&lt;/p&gt;
-Sí falla A9
&lt;p&gt;Es incorrecta porque al dividir un segmento se obtienen dos segmentos.&lt;/p&gt;
(No TE de las opciones correctas porque no se puede dar más explicación, en el TE general se ha puesto toda la info de los apartados correctos)</t>
  </si>
  <si>
    <t>{"id":"M5-G-5a-I-1","stimulus":"&lt;p&gt;Indica si las siguientes afirmaciones son verdaderas o falsas.&lt;/p&gt;","hint":"&lt;p&gt;Las rectas, las semirrectas y los segmentos se diferencian en cómo están acotados en sus extremos.&lt;/p&gt;","feedback":"&lt;p&gt;Una &lt;b&gt;recta&lt;/b&gt; es una sucesión de puntos en la misma dirección sin principio o fin. Una &lt;b&gt;semirrecta&lt;/b&gt; empieza en un punto y se extiende hasta el infinito. Un &lt;b&gt;segmento&lt;/b&gt; es un fragmento de recta comprendido entre dos puntos.&lt;/p&gt;","seed":{"parameters":[],"calculated":[{"name":"A1","label":"Una recta es una sucesión de puntos."},{"name":"A2","label":"Una recta no tiene principio ni fin."},{"name":"A3","label":"Un segmento es la parte de la recta limitada por dos puntos."},{"name":"A4","label":"Un punto divide a una recta en dos semirrectas."},{"name":"A5","label":"Una semirrecta es el punto medio de una recta.","incorrect":true,"feedback":"&lt;p&gt;Es incorrecta porque el punto medio de una recta la divide en dos semirrectas.&lt;/p&gt;"},{"name":"A6","label":"Una recta tiene un punto inicial y se extiende hasta el infinito.","incorrect":true,"feedback":"&lt;p&gt;Es incorrecta porque una recta no tiene ni principio ni fin.&lt;/p&gt;"},{"name":"A7","label":"Un segmento no tiene principio ni fin.","incorrect":true,"feedback":"&lt;p&gt;Es incorrecta porque un segmento se define entre dos puntos de inicio y fin.&lt;/p&gt;"},{"name":"A8","label":"Una semirrecta es la parte de la recta limitada por dos puntos.","incorrect":true,"feedback":"&lt;p&gt;Es incorrecta porque una semirrecta empieza en un punto y se extiende hasta el infinito.&lt;/p&gt;"},{"name":"A9","label":"Un punto divide a un segmento en dos semirrectas.","incorrect":true,"feedback":"&lt;p&gt;Es incorrecta porque al dividir un segmento se obtienen dos segmentos.&lt;/p&gt;"}],"uniques":true},"algorithm":{"name":"trueFalse","template":"Choice matrix – inline","params":{"countCorrect":2,"countIncorrect":1,"showCheckIcon":false,"options":["Verdadero","Falso"]}}}</t>
  </si>
  <si>
    <t>{"id":"M5-G-5a-I-1","stimulus":"&lt;p&gt;Indique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t>
  </si>
  <si>
    <t>{
    "id": "M5-G-5a-I-1",
    "stimulus": "&lt;p&gt;Indicate whether the following statements are true or false.&lt;/p&gt;",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"calculated": [
            {
                "name": "A1",
                "label": "A line is a succession of points."
            },
            {
                "name": "A2",
                "label": "A line has no beginning or end."
            },
            {
                "name": "A3",
                "label": "A line segment is the part of the line limited by two points."
            },
            {
                "name": "A4",
                "label": "A point divides a line into two rays."
            },
            {
                "name": "A5",
                "label": "A ray is the midpoint of a line.",
                "incorrect": true,
                "feedback": "&lt;p&gt;It is incorrect because the midpoint of a line divides it into two rays.&lt;/p&gt;"
            },
            {
                "name": "A6",
                "label": "A line has a starting point and extends to infinity.",
                "incorrect": true,
                "feedback": "&lt;p&gt;It is incorrect because a line has no beginning or end.&lt;/p&gt;"
            },
            {
                "name": "A7",
                "label": "A line segment has no beginning or end.",
                "incorrect": true,
                "feedback": "&lt;p&gt;It is incorrect because a line segment is defined between two start and end points.&lt;/p&gt;"
            },
            {
                "name": "A8",
                "label": "A ray is the part of the line limited by two points.",
                "incorrect": true,
                "feedback": "&lt;p&gt;It is incorrect because a ray starts at a point and extends to infinity.&lt;/p&gt;"
            },
            {
                "name": "A9",
                "label": "A point divides a line segment into two rays.",
                "incorrect": true,
                "feedback": "&lt;p&gt;It is incorrect because dividing a line segment results in two segments.&lt;/p&gt;"
            }
        ],
        "uniques": true
    },
    "algorithm": {
        "name": "trueFalse",
        "template": "Choice matrix – inline",
        "params": {
            "countCorrect": 2,
            "countIncorrect": 1,
            "showCheckIcon": false,
            "options": [
                "True",
                "False"
            ]
        }
    }
}</t>
  </si>
  <si>
    <t xml:space="preserve">Escribe el nombre de las siguientes líneas.
{{A1}} | {{A2}} | {{A3}} </t>
  </si>
  <si>
    <t>Relaciona cada dibujo con su nombre
{{A1}} = recta
{{A2}} = semirrecta
{{A3}} = segmento</t>
  </si>
  <si>
    <t>Cloze with text</t>
  </si>
  <si>
    <t>{
 "name": "Q1",
 "label": null,
 "list": [
 "3hPU5vF",
 "3MDztoQ"
 ]
 },
 {
 "name": "Q2",
 "label": null,
 "list": [
 "1ldSHeInFPVDWDtWDPMXZu77ZlYDOHFtR",
 "1Z7wj10ROHnN0mhh74ttE8K8VjdP-bNbD"
 ]
 },
 {
 "name": "Q3",
 "label": null,
 "list": [
 "3hTvy9i",
 "360E5o4"
 ]
 }</t>
  </si>
  <si>
    <t>A1 = "recta"
A2 = "semirrecta"
A3 = "segmento"</t>
  </si>
  <si>
    <t>&lt;p&gt;Una &lt;b&gt;recta&lt;/b&gt; es una sucesión de puntos en la misma dirección sin principio o fin. Una &lt;b&gt;semirrecta&lt;/b&gt; empieza en un punto y se extiende hasta el infinito. Un &lt;b&gt;segmento&lt;/b&gt; es un fragmento de recta comprendido entre dos puntos.&lt;/p&gt;
(No TE individual)</t>
  </si>
  <si>
    <t>{
    "id": "M5-G-5a-E-1",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"M5_G_5a_3.png",
                    "M5_G_5a_4.png"
                ]
            },
            {
                "name": "Q2",
                "label": null,
                "list": [
                    "M5_G_5a_1.png",
                    "M5_G_5a_2.png"
                ]
            },
            {
                "name": "Q3",
                "label": null,
                "list": [
                    "M5_G_5a_5.png",
                    "M5_G_5a_6.png"
                ]
            }
        ],
        "calculated": [
            {
                "name": "A1",
                "label": "Recta",
                "function": ""
            },
            {
                "name": "A2",
                "label": "Semirrecta",
                "function": ""
            },
            {
                "name": "A3",
                "label": "Segmento",
                "function": ""
            }
        ],
        "uniques": true
    },
    "algorithm": {
        "name": "calculateOperation",
        "template": "Cloze with text"
    }
}</t>
  </si>
  <si>
    <t>{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t>
  </si>
  <si>
    <t>{
    "id": "M5-G-5a-E-1",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"Q1",
                "label": null,
                "list": [
                    "M5_G_5a_3.png",
                    "M5_G_5a_4.png"
                ]
            },
            {
                "name": "Q2",
                "label": null,
                "list": [
                    "M5_G_5a_1.png",
                    "M5_G_5a_2.png"
                ]
            },
            {
                "name": "Q3",
                "label": null,
                "list": [
                    "M5_G_5a_5.png",
                    "M5_G_5a_6.png"
                ]
            }
        ],
        "calculated": [
            {
                "name": "A1",
                "label": "Line",
                "function": ""
            },
            {
                "name": "A2",
                "label": "Ray",
                "function": ""
            },
            {
                "name": "A3",
                "label": "Line segment",
                "function": ""
            }
        ],
        "uniques": true
    },
    "algorithm": {
        "name": "calculateOperation",
        "template": "Cloze with text"
    }
}</t>
  </si>
  <si>
    <t>{
 "name": "Q2",
 "label": null,
 "list": [
 "3hPU5vF",
 "3MDztoQ"
 ]
 },
 {
 "name": "Q1",
 "label": null,
 "list": [
 "1ldSHeInFPVDWDtWDPMXZu77ZlYDOHFtR",
 "1Z7wj10ROHnN0mhh74ttE8K8VjdP-bNbD"
 ]
 },
 {
 "name": "Q3",
 "label": null,
 "list": [
 "3hTvy9i",
 "360E5o4"
 ]
 }</t>
  </si>
  <si>
    <t>A1 = "semirrecta"
A2 = "recta"
A3 = "segmento"</t>
  </si>
  <si>
    <t>{
    "id": "M5-G-5a-E-2",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"Q1",
                "label": null,
                "list": [
                    "M5_G_5a_3.png",
                    "M5_G_5a_4.png"
                ]
            },
            {
                "name": "Q3",
                "label": null,
                "list": [
                    "M5_G_5a_5.png",
                    "M5_G_5a_6.png"
                ]
            }
        ],
        "calculated": [
            {
                "name": "A1",
                "label": "Semirrecta",
                "function": ""
            },
            {
                "name": "A2",
                "label": "Recta",
                "function": ""
            },
            {
                "name": "A3",
                "label": "Segmento",
                "function": ""
            }
        ],
        "uniques": true
    },
    "algorithm": {
        "name": "calculateOperation",
        "template": "Cloze with text"
    }
}</t>
  </si>
  <si>
    <t>{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t>
  </si>
  <si>
    <t>{
    "id": "M5-G-5a-E-2",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"Q1",
                "label": null,
                "list": [
                    "M5_G_5a_3.png",
                    "M5_G_5a_4.png"
                ]
            },
            {
                "name": "Q3",
                "label": null,
                "list": [
                    "M5_G_5a_5.png",
                    "M5_G_5a_6.png"
                ]
            }
        ],
        "calculated": [
            {
                "name": "A1",
                "label": "Ray",
                "function": ""
            },
            {
                "name": "A2",
                "label": "Line",
                "function": ""
            },
            {
                "name": "A3",
                "label": "Line segment",
                "function": ""
            }
        ],
        "uniques": true
    },
    "algorithm": {
        "name": "calculateOperation",
        "template": "Cloze with text"
    }
}</t>
  </si>
  <si>
    <t xml:space="preserve"> {
 "name": "Q2",
 "label": null,
 "list": [
 "3hPU5vF",
 "3MDztoQ"
 ]
 },
 {
 "name": "Q3",
 "label": null,
 "list": [
 "1ldSHeInFPVDWDtWDPMXZu77ZlYDOHFtR",
 "1Z7wj10ROHnN0mhh74ttE8K8VjdP-bNbD"
 ]
 },
 {
 "name": "Q1",
 "label": null,
 "list": [
 "3hTvy9i",
 "360E5o4"
 ]
 }</t>
  </si>
  <si>
    <t>A1 = "segmento"
A2 = "recta"
A3 = "semirrecta"</t>
  </si>
  <si>
    <t>{
    "id": "M5-G-5a-E-3",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"Q3",
                "label": null,
                "list": [
                    "M5_G_5a_3.png",
                    "M5_G_5a_4.png"
                ]
            },
            {
                "name": "Q1",
                "label": null,
                "list": [
                    "M5_G_5a_5.png",
                    "M5_G_5a_6.png"
                ]
            }
        ],
        "calculated": [
            {
                "name": "A1",
                "label": "Segmento",
                "function": ""
            },
            {
                "name": "A2",
                "label": "Recta",
                "function": ""
            },
            {
                "name": "A3",
                "label": "Semirrecta",
                "function": ""
            }
        ],
        "uniques": true
    },
    "algorithm": {
        "name": "calculateOperation",
        "template": "Cloze with text"
    }
}</t>
  </si>
  <si>
    <t>{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t>
  </si>
  <si>
    <t>{
    "id": "M5-G-5a-E-3",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"Q3",
                "label": null,
                "list": [
                    "M5_G_5a_3.png",
                    "M5_G_5a_4.png"
                ]
            },
            {
                "name": "Q1",
                "label": null,
                "list": [
                    "M5_G_5a_5.png",
                    "M5_G_5a_6.png"
                ]
            }
        ],
        "calculated": [
            {
                "name": "A1",
                "label": "Line segment",
                "function": ""
            },
            {
                "name": "A2",
                "label": "Line",
                "function": ""
            },
            {
                "name": "A3",
                "label": "Ray",
                "function": ""
            }
        ],
        "uniques": true
    },
    "algorithm": {
        "name": "calculateOperation",
        "template": "Cloze with text"
    }
}</t>
  </si>
  <si>
    <t>M5-G-6a</t>
  </si>
  <si>
    <t>Diferencia rectas paralelas, perpendiculares y oblicuas</t>
  </si>
  <si>
    <t xml:space="preserve">Señala si estas afirmaciones sobre la siguiente imagen son verdaderas o falsas.
✔️D es perpendicular a B.
✔️B es perpendicular a C.
✔️C es paralela a D.
✔️A es oblicua a B.
❌A es paralela a B.
❌D es perpendicular a A.
❌C es oblicua a D.
❌B es oblicua a D.
(2 correctas, se ven 3; etiquetas: Verdadero | Falso) </t>
  </si>
  <si>
    <t xml:space="preserve">Mirá el dibujo y hacé click en la opción que corresponda.
A es paralela a B
D es perpendicular a B *
B es perpendicular a C *
C es paralela a D *
D es perpendicular a A
C es oblícua a D
B es oblicua a D
A es oblicua a B * 
</t>
  </si>
  <si>
    <t>Las rectas perpendiculares tienen un punto común entre sí. Las oblicuas también, pero las paralelas no.</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</si>
  <si>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&lt;i&gt;d&lt;/i&gt; y &lt;i&gt;b&lt;/i&gt; son perpendiculares porque se cortan en un punto y forman ángulos rectos.&lt;/p&gt;
-Sí falla A2 
&lt;p&gt;Las rectas &lt;i&gt;b&lt;/i&gt; y &lt;i&gt;c&lt;/i&gt; son perpendiculares porque se cortan en un punto y forman ángulos rectos.&lt;/p&gt;
-Sí falla A3 
&lt;p&gt;Las rectas &lt;i&gt;c&lt;/i&gt; y &lt;i&gt;d&lt;/i&gt; son paralelas porque no tienen puntos en común.&lt;/p&gt;
-Sí falla A4 
&lt;p&gt;Las rectas &lt;i&gt;a&lt;/i&gt; y &lt;i&gt;b&lt;/i&gt; son oblicuas porque tienen un punto en común y forman ángulos distintos a 90°.&lt;/p&gt;
-Sí falla A5 
&lt;p&gt;Las rectas &lt;i&gt;a&lt;/i&gt; y &lt;i&gt;b&lt;/i&gt; no son paralelas porque tienen un punto en común.&lt;/p&gt;
-Sí falla A6
 &lt;p&gt;Las rectas &lt;i&gt;d&lt;/i&gt; y &lt;i&gt;a&lt;/i&gt; no son perpendiculares porque sus ángulos no son rectos.&lt;/p&gt;
-Sí falla A7 
&lt;p&gt;Las rectas &lt;i&gt;c&lt;/i&gt; y &lt;i&gt;d&lt;/i&gt; no son oblicuas porque no comparten ningún punto.&lt;/p&gt;
-Sí falla A8 
&lt;p&gt;Las rectas &lt;i&gt;b&lt;/i&gt; y &lt;i&gt;d&lt;/i&gt; no son oblicuas porque sus ángulos son rectos.&lt;/p&gt;</t>
  </si>
  <si>
    <t>{"id":"M5-G-6a-I-1","stimulus":"&lt;p&gt;Selecciona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&lt;i&gt;d&lt;/i&gt; es perpendicular a la recta &lt;i&gt;b.&lt;/i&gt;","feedback":"&lt;p&gt;Las rectas &lt;i&gt;d&lt;/i&gt; y &lt;i&gt;b&lt;/i&gt; son perpendiculares porque se cortan en un punto y forman ángulos rectos.&lt;/p&gt;"},{"name":"A2","label":"La recta &lt;i&gt;b&lt;/i&gt; es perpendicular a la recta &lt;i&gt;c.&lt;/i&gt;","feedback":"&lt;p&gt;Las rectas &lt;i&gt;b&lt;/i&gt; y &lt;i&gt;c&lt;/i&gt; son perpendiculares porque se cortan en un punto y forman ángulos rectos.&lt;/p&gt;"},{"name":"A3","label":"La recta &lt;i&gt;c&lt;/i&gt; es paralela a la recta &lt;i&gt;d.&lt;/i&gt;","feedback":"&lt;p&gt;Las rectas &lt;i&gt;c&lt;/i&gt; y &lt;i&gt;d&lt;/i&gt; son paralelas porque no tienen puntos en común.&lt;/p&gt;"},{"name":"A4","label":"La recta &lt;i&gt;a&lt;/i&gt; es oblicua a la recta &lt;i&gt;b.&lt;/i&gt;","feedback":"&lt;p&gt;Las rectas &lt;i&gt;a&lt;/i&gt; y &lt;i&gt;b&lt;/i&gt; son oblicuas porque tienen un punto en común y forman ángulos distintos a 90°.&lt;/p&gt;"},{"name":"A5","label":"La recta &lt;i&gt;a&lt;/i&gt; es paralela a la recta &lt;i&gt;b.&lt;/i&gt;","incorrect":true,"feedback":"&lt;p&gt;Las rectas &lt;i&gt;a&lt;/i&gt; y &lt;i&gt;b&lt;/i&gt; no son paralelas porque tienen un punto en común.&lt;/p&gt;"},{"name":"A6","label":"La recta &lt;i&gt;d&lt;/i&gt; es perpendicular a la recta &lt;i&gt;a.&lt;/i&gt;","incorrect":true,"feedback":"&lt;p&gt;Las rectas &lt;i&gt;d&lt;/i&gt; y &lt;i&gt;a&lt;/i&gt; no son perpendiculares porque sus ángulos no son rectos.&lt;/p&gt;"},{"name":"A7","label":"La recta &lt;i&gt;c&lt;/i&gt; es oblicua a la recta &lt;i&gt;d.&lt;/i&gt;","incorrect":true,"feedback":"&lt;p&gt;Las rectas &lt;i&gt;c&lt;/i&gt; y &lt;i&gt;d&lt;/i&gt; no son oblicuas porque no comparten ningún punto.&lt;/p&gt;"},{"name":"A8","label":"La recta &lt;i&gt;b&lt;/i&gt; es oblicua a la recta &lt;i&gt;d.&lt;/i&gt;","incorrect":true,"feedback":"&lt;p&gt;Las rectas &lt;i&gt;b&lt;/i&gt; y &lt;i&gt;d&lt;/i&gt; no son oblicuas porque sus ángulos son rectos.&lt;/p&gt;"}],"uniques":true},"algorithm":{"name":"trueFalse","template":"Choice matrix – inline","params":{"countCorrect":2,"countIncorrect":1,"showCheckIcon":false,"options":["Verdadero","Falso"]}}}</t>
  </si>
  <si>
    <t>{"id":"M5-G-6a-I-1","stimulus":"&lt;p&gt;Indique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t>
  </si>
  <si>
    <t>{
    "id": "M5-G-6a-I-1",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&lt;i&gt;d&lt;/i&gt; is perpendicular to line &lt;i&gt;b.&lt;/i&gt;",
                "feedback": "&lt;p&gt;Lines &lt;i&gt;d&lt;/i&gt; and &lt;i&gt;b&lt;/i&gt; are perpendicular because they intersect at one point and form right angles.&lt;/p&gt;"
            },
            {
                "name": "A2",
                "label": "Line &lt;i&gt;b&lt;/i&gt; is perpendicular to line &lt;i&gt;c.&lt;/i&gt;",
                "feedback": "&lt;p&gt;Lines &lt;i&gt;b&lt;/i&gt; and &lt;i&gt;c&lt;/i&gt; are perpendicular because they intersect at one point and form right angles.&lt;/p&gt;"
            },
            {
                "name": "A3",
                "label": "Line &lt;i&gt;c&lt;/i&gt; is parallel to line &lt;i&gt;d.&lt;/i&gt;",
                "feedback": "&lt;p&gt;Lines &lt;i&gt;c&lt;/i&gt; and &lt;i&gt;d&lt;/i&gt; are parallel because they have no common points.&lt;/p&gt;"
            },
            {
                "name": "A4",
                "label": "Line &lt;i&gt;a&lt;/i&gt; is oblique to line &lt;i&gt;b.&lt;/i&gt;",
                "feedback": "&lt;p&gt;Lines &lt;i&gt;a&lt;/i&gt; and &lt;i&gt;b&lt;/i&gt; are oblique because they have a common point and form angles different from 90°.&lt;/p&gt;"
            },
            {
                "name": "A5",
                "label": "Line &lt;i&gt;a&lt;/i&gt; is parallel to line &lt;i&gt;b.&lt;/i&gt;",
                "incorrect": true,
                "feedback": "&lt;p&gt;Lines &lt;i&gt;a&lt;/i&gt; and &lt;i&gt;b&lt;/i&gt;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they do not share any points.&lt;/p&gt;"
            },
            {
                "name": "A8",
                "label": "Line &lt;i&gt;b&lt;/i&gt; is oblique to line &lt;i&gt;d.&lt;/i&gt;",
                "incorrect": true,
                "feedback": "&lt;p&gt;Lines &lt;i&gt;b&lt;/i&gt; and &lt;i&gt;d&lt;/i&gt; are not oblique because their angles are right angles.&lt;/p&gt;"
            }
        ],
        "uniques": true
    },
    "algorithm": {
        "name": "trueFalse",
        "template": "Choice matrix – inline",
        "params": {
            "countCorrect": 2,
            "countIncorrect": 1,
            "showCheckIcon": false,
            "options": [
                "True",
                "False"
            ]
        }
    }
}</t>
  </si>
  <si>
    <t xml:space="preserve">Señala si estas afirmaciones sobre la siguiente imagen son verdaderas o falsas.
B es perpendicular a D. *
B es paralela a C. *
C es perpendicular a D. *
A es oblicua a B. *
A es paralela a D.
D es perpendicular a A.
C es oblicua a D.
D es oblicua a B.
(2 correctas, se ven 3) </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</si>
  <si>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&lt;i&gt;b&lt;/i&gt; y &lt;i&gt;d&lt;/i&gt; son perpendiculares porque se cortan en un punto y forman ángulos rectos.&lt;/p&gt;
-Sí falla A2 
&lt;p&gt;Las rectas &lt;i&gt;b&lt;/i&gt; y &lt;i&gt;c&lt;/i&gt; son paralelas porque no tienen puntos en común.&lt;/p&gt;
-Sí falla A3 
&lt;p&gt;Las rectas &lt;i&gt;c&lt;/i&gt; y &lt;i&gt;d&lt;/i&gt; son perpendiculares porque se cortan en un punto y forman ángulos rectos.&lt;/p&gt;
-Sí falla A4 
&lt;p&gt;Las rectas &lt;i&gt;a&lt;/i&gt; y &lt;i&gt;b&lt;/i&gt; son oblicuas porque tienen un punto en común y forman ángulos distintos a 90°.&lt;/p&gt;
-Sí falla A5 
&lt;p&gt;Las rectas &lt;i&gt;a&lt;/i&gt; y &lt;i&gt;d&lt;/i&gt; no son paralelas porque tienen un punto en común.&lt;/p&gt;
-Sí falla A6
 &lt;p&gt;Las rectas &lt;i&gt;d&lt;/i&gt; y &lt;i&gt;a&lt;/i&gt; no son perpendiculares porque sus ángulos no son rectos.&lt;/p&gt;
-Sí falla A7 
&lt;p&gt;Las rectas &lt;i&gt;c&lt;/i&gt; y &lt;i&gt;d&lt;/i&gt; no son oblicuas porque sus ángulos son rectos.&lt;/p&gt;
-Sí falla A8 
&lt;p&gt;Las rectas &lt;i&gt;d&lt;/i&gt; y &lt;i&gt;b&lt;/i&gt; no son oblicuas porque sus ángulos son rectos.&lt;/p&gt;</t>
  </si>
  <si>
    <t>{"id":"M5-G-6a-I-2","stimulus":"&lt;p&gt;Selecciona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&lt;i&gt;b&lt;/i&gt; es perpendicular a la recta &lt;i&gt;d.&lt;/i&gt;","feedback":"&lt;p&gt;&lt;Las rectas &lt;i&gt;b&lt;/i&gt; y &lt;i&gt;d&lt;/i&gt; son perpendiculares porque se cortan en un punto y forman ángulos rectos.&lt;/p&gt;"},{"name":"A2","label":"La recta &lt;i&gt;b&lt;/i&gt; es paralela a la recta &lt;i&gt;c.&lt;/i&gt;","feedback":"&lt;p&gt;Las rectas &lt;i&gt;b&lt;/i&gt; y &lt;i&gt;c&lt;/i&gt; son paralelas porque no tienen puntos en común.&lt;/p&gt;"},{"name":"A3","label":"La recta &lt;i&gt;c&lt;/i&gt; es perpendicular a la recta &lt;i&gt;d.&lt;/i&gt;","feedback":"&lt;p&gt;Las rectas &lt;i&gt;c&lt;/i&gt; y &lt;i&gt;d&lt;/i&gt; son perpendiculares porque se cortan en un punto y forman ángulos rectos.&lt;/p&gt;"},{"name":"A4","label":"La recta &lt;i&gt;a&lt;/i&gt; es oblicua a la recta &lt;i&gt;b.&lt;/i&gt;","feedback":"&lt;p&gt;Las rectas &lt;i&gt;a&lt;/i&gt; y &lt;i&gt;b&lt;/i&gt; son oblicuas porque tienen un punto en común y forman ángulos distintos a 90°.&lt;/p&gt;"},{"name":"A5","label":"La recta &lt;i&gt;a&lt;/i&gt; es paralela a la recta &lt;i&gt;d.&lt;/i&gt;","incorrect":true,"feedback":"&lt;p&gt;Las rectas &lt;i&gt;a&lt;/i&gt; y &lt;i&gt;d&lt;/i&gt; no son paralelas porque tienen un punto en común.&lt;/p&gt;"},{"name":"A6","label":"La recta &lt;i&gt;d&lt;/i&gt; es perpendicular a la recta &lt;i&gt;a.&lt;/i&gt;","incorrect":true,"feedback":" &lt;p&gt;Las rectas &lt;i&gt;d&lt;/i&gt; y &lt;i&gt;a&lt;/i&gt; no son perpendiculares porque sus ángulos no son rectos.&lt;/p&gt;"},{"name":"A7","label":"La recta &lt;i&gt;c&lt;/i&gt; es oblícua a la recta &lt;i&gt;d.&lt;/i&gt;","incorrect":true,"feedback":"&lt;p&gt;Las rectas &lt;i&gt;c&lt;/i&gt; y &lt;i&gt;d&lt;/i&gt; no son oblicuas porque sus ángulos son rectos.&lt;/p&gt;"},{"name":"A8","label":"La recta &lt;i&gt;d&lt;/i&gt; es oblicua a la recta &lt;i&gt;b.&lt;/i&gt;","incorrect":true,"feedback":"&lt;p&gt;Las rectas &lt;i&gt;d&lt;/i&gt; y &lt;i&gt;b&lt;/i&gt; no son oblicuas porque sus ángulos son rectos.&lt;/p&gt;"}],"uniques":true},"algorithm":{"name":"trueFalse","template":"Choice matrix – inline","params":{"countCorrect":2,"countIncorrect":1,"showCheckIcon":false,"options":["Verdadero","Falso"]}}}</t>
  </si>
  <si>
    <t>{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t>
  </si>
  <si>
    <t>{
    "id": "M5-G-6a-I-2",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&lt;i&gt;b&lt;/i&gt; is perpendicular to line &lt;i&gt;d&lt;/i&gt;.",
                "feedback": "&lt;p&gt;Lines &lt;i&gt;b&lt;/i&gt; and &lt;i&gt;d&lt;/i&gt; are perpendicular because they intersect at one point and form right angles.&lt;/p&gt;"
            },
            {
                "name": "A2",
                "label": "Line &lt;i&gt;b&lt;/i&gt; is parallel to line &lt;i&gt;c&lt;/i&gt;.",
                "feedback": "&lt;p&gt;Lines &lt;i&gt;b&lt;/i&gt; and &lt;i&gt;c&lt;/i&gt; are parallel because they have no common points.&lt;/p&gt;"
            },
            {
                "name": "A3",
                "label": "Line &lt;i&gt;c&lt;/i&gt; is perpendicular to line &lt;i&gt;d&lt;/i&gt;.",
                "feedback": "&lt;p&gt;Lines &lt;i&gt;c&lt;/i&gt; and &lt;i&gt;d&lt;/i&gt; are perpendicular because they intersect at one point and form right angles.&lt;/p&gt;"
            },
            {
                "name": "A4",
                "label": "Line &lt;i&gt;a&lt;/i&gt; is oblique to line &lt;i&gt;b&lt;/i&gt;.",
                "feedback": "&lt;p&gt;Lines &lt;i&gt;a&lt;/i&gt; and &lt;i&gt;b&lt;/i&gt; are oblique because they have a common point and form angles different from 90°.&lt;/p&gt;"
            },
            {
                "name": "A5",
                "label": "Line &lt;i&gt;a&lt;/i&gt; is parallel to line &lt;i&gt;d&lt;/i&gt;.",
                "incorrect": true,
                "feedback": "&lt;p&gt;Lines &lt;i&gt;a&lt;/i&gt; and &lt;i&gt;d&lt;/i&gt;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their angles are right angles.&lt;/p&gt;"
            },
            {
                "name": "A8",
                "label": "Line &lt;i&gt;d&lt;/i&gt; is oblique to line &lt;i&gt;b&lt;/i&gt;.",
                "incorrect": true,
                "feedback": "&lt;p&gt;Lines &lt;i&gt;d&lt;/i&gt; and &lt;i&gt;b&lt;/i&gt; are not oblique because their angles are right angles.&lt;/p&gt;"
            }
        ],
        "uniques": true
    },
    "algorithm": {
        "name": "trueFalse",
        "template": "Choice matrix – inline",
        "params": {
            "countCorrect": 2,
            "countIncorrect": 1,
            "showCheckIcon": false,
            "options": [
                "True",
                "False"
            ]
        }
    }
}</t>
  </si>
  <si>
    <t>Escribe qué tipo de rectas son las siguientes.
Rectas {{A1}} | Rectas {{A2}} | Rectas {{A3}}</t>
  </si>
  <si>
    <t>A1 = "paralelas"
A2 = "oblicuas"
A3 = "perpendiculares"</t>
  </si>
  <si>
    <t>Existen tres tipos de relaciones entre rectas: paralelas, oblicuas y perpendiculares.</t>
  </si>
  <si>
    <t>&lt;p&gt;Las &lt;b&gt;rectas paralelas&lt;/b&gt; no tienen puntos en común, las &lt;b&gt;rectas perpendiculares&lt;/b&gt; se cortan en un punto formando ángulos rectos y las &lt;b&gt;rectas oblicuas&lt;/b&gt; se cortan en un punto creando ángulos que no son rectos.&lt;/p&gt;
(No TE individual)</t>
  </si>
  <si>
    <t>{
    "id": "M5-G-6a-E-1",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"Q1",
                "label": null,
                "list": [
                    "M5_G_6a_3.svg",
                    "M5_G_6a_4.svg"
                ]
            },
            {
                "name": "Q2",
                "label": null,
                "list": [
                    "M5_G_6a_5.svg",
                    "M5_G_6a_6.svg"
                ]
            },
            {
                "name": "Q3",
                "label": null,
                "list": [
                    "M5_G_6a_7.svg",
                    "M5_G_6a_8.svg"
                ]
            }
        ],
        "calculated": [
            {
                "name": "A1",
                "label": "paralelas",
                "function": ""
            },
            {
                "name": "A2",
                "label": "oblicuas",
                "function": ""
            },
            {
                "name": "A3",
                "label": "perpendiculares",
                "function": ""
            }
        ],
        "uniques": true
    },
    "algorithm": {
        "name": "calculateOperation",
        "template": "Cloze with text"
    }
}</t>
  </si>
  <si>
    <t>{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t>
  </si>
  <si>
    <t>{
    "id": "M5-G-6a-E-1",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common points, &lt;b&gt;perpendicular lines&lt;/b&gt; intersect at a point forming right angles, and &lt;b&gt;oblique lines&lt;/b&gt; intersect at a point creating not right angles.&lt;/p&gt;",
    "seed": {
        "parameters": [
            {
                "name": "Q1",
                "label": null,
                "list": [
                    "M5_G_6a_3.svg",
                    "M5_G_6a_4.svg"
                ]
            },
            {
                "name": "Q2",
                "label": null,
                "list": [
                    "M5_G_6a_5.svg",
                    "M5_G_6a_6.svg"
                ]
            },
            {
                "name": "Q3",
                "label": null,
                "list": [
                    "M5_G_6a_7.svg",
                    "M5_G_6a_8.svg"
                ]
            }
        ],
        "calculated": [
            {
                "name": "A1",
                "label": "Parallel",
                "function": ""
            },
            {
                "name": "A2",
                "label": "Oblique",
                "function": ""
            },
            {
                "name": "A3",
                "label": "Perpendicular",
                "function": ""
            }
        ],
        "uniques": true
    },
    "algorithm": {
        "name": "calculateOperation",
        "template": "Cloze with text"
    }
}</t>
  </si>
  <si>
    <t>A1 = "perpendiculares"
A2 = "paralelas"
A3 = "oblicuas"</t>
  </si>
  <si>
    <t>{
    "id": "M5-G-6a-E-2",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"oblicuas",
                "function": ""
            }
        ],
        "uniques": true
    },
    "algorithm": {
        "name": "calculateOperation",
        "template": "Cloze with text"
    }
}</t>
  </si>
  <si>
    <t>{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t>
  </si>
  <si>
    <t>{
    "id": "M5-G-6a-E-2",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points in common, &lt;b&gt;perpendicular lines&lt;/b&gt; intersect at a point forming right angles, and &lt;b&gt;oblique lines&lt;/b&gt; intersect at a point creating not right angles.&lt;/p&gt;",
    "seed": {
        "parameters": [
            {
                "name": "Q2",
                "label": null,
                "list": [
                    "M5_G_6a_3.svg",
                    "M5_G_6a_4.svg"
                ]
            },
            {
                "name": "Q3",
                "label": null,
                "list": [
                    "M5_G_6a_5.svg",
                    "M5_G_6a_6.svg"
                ]
            },
            {
                "name": "Q1",
                "label": null,
                "list": [
                    "M5_G_6a_7.svg",
                    "M5_G_6a_8.svg"
                ]
            }
        ],
        "calculated": [
            {
                "name": "A1",
                "label": "Perpendicular",
                "function": ""
            },
            {
                "name": "A2",
                "label": "Parallel",
                "function": ""
            },
            {
                "name": "A3",
                "label": "Oblique",
                "function": ""
            }
        ],
        "uniques": true
    },
    "algorithm": {
        "name": "calculateOperation",
        "template": "Cloze with text"
    }
}</t>
  </si>
  <si>
    <t>A1 = "oblicuas"
A2 = "perpendiculares"
A3 = "paralelas"</t>
  </si>
  <si>
    <t>{
    "id": "M5-G-6a-E-3",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"Q3",
                "label": null,
                "list": [
                    "M5_G_6a_3.svg",
                    "M5_G_6a_4.svg"
                ]
            },
            {
                "name": "Q1",
                "label": null,
                "list": [
                    "M5_G_6a_5.svg",
                    "M5_G_6a_6.svg"
                ]
            },
            {
                "name": "Q2",
                "label": null,
                "list": [
                    "M5_G_6a_7.svg",
                    "M5_G_6a_8.svg"
                ]
            }
        ],
        "calculated": [
            {
                "name": "A1",
                "label": "oblicuas",
                "function": ""
            },
            {
                "name": "A2",
                "label": "perpendiculares",
                "function": ""
            },
            {
                "name": "A3",
                "label": "paralelas",
                "function": ""
            }
        ],
        "uniques": true
    },
    "algorithm": {
        "name": "calculateOperation",
        "template": "Cloze with text"
    }
}</t>
  </si>
  <si>
    <t>{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t>
  </si>
  <si>
    <t>{
    "id": "M5-G-6a-E-3",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do not have any points in common, &lt;b&gt;perpendicular lines&lt;/b&gt; intersect at a point forming right angles, and &lt;b&gt;oblique lines&lt;/b&gt; intersect at a point creating not right angles.&lt;/p&gt;",
    "seed": {
        "parameters": [
            {
                "name": "Q3",
                "label": null,
                "list": [
                    "M5_G_6a_3.svg",
                    "M5_G_6a_4.svg"
                ]
            },
            {
                "name": "Q1",
                "label": null,
                "list": [
                    "M5_G_6a_5.svg",
                    "M5_G_6a_6.svg"
                ]
            },
            {
                "name": "Q2",
                "label": null,
                "list": [
                    "M5_G_6a_7.svg",
                    "M5_G_6a_8.svg"
                ]
            }
        ],
        "calculated": [
            {
                "name": "A1",
                "label": "Oblique",
                "function": ""
            },
            {
                "name": "A2",
                "label": "Perpendicular",
                "function": ""
            },
            {
                "name": "A3",
                "label": "Parallel",
                "function": ""
            }
        ],
        "uniques": true
    },
    "algorithm": {
        "name": "calculateOperation",
        "template": "Cloze with text"
    }
}</t>
  </si>
  <si>
    <t>M5-G-22a</t>
  </si>
  <si>
    <t>Reconoce posiciones de dos circunferencias: exteriores, interiores, tangentes (exteriores, interiores), secantes</t>
  </si>
  <si>
    <t>Selecciona las circunferencias exteriores.
{{A1}} = circunferencias exteriores*
{{A2}} = circunferencias tangentes interiores
{{A3}} = circunferencias tangentes exteriores
{{A4}} = circunferencias interiores
{{A5}} = circunferencias secantes
(Se ven 3, una correcta)</t>
  </si>
  <si>
    <t>¿Cuáles de estas imágenes representan dos circunferencias que no comparten puntos en común?
{{A1}} = circunferencias exteriores *
{{A2}} = circunferencias tangentes exteriores
{{A3}} = circunferencias tangentes interiores
{{A4}} = circunferencias interiores *
{{A5}} = circunferencias secantes 
(5 opciones, se ven 3, 1 correcta)</t>
  </si>
  <si>
    <t>Las circunferencias interiores y exteriores no tienen ningún punto en común.</t>
  </si>
  <si>
    <t>&lt;p&gt;Las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</si>
  <si>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{"id":"M5-G-22a-I-1","stimulus":"&lt;p&gt;Haz clic en las circunferencias exteriores.&lt;/p&gt;","hint":"&lt;p&gt;Las circunferencias interiores y exteriores no tienen ningún punto en común.&lt;/p&gt;","feedback":"&lt;p&gt;Las circunferencias interiores y exteriores no tienen ningún punto en común.&lt;/p&gt;","seed":{"parameters":[],"calculated":[{"name":"A1","label":"&lt;div style=\"display:flex; justify-content:center;\"&gt;&lt;img src=\"https://blueberry-assets.oneclick.es/M5_G_6b_1.svg\" width=\"300\"&gt;"},{"name":"A2","label":"&lt;div style=\"display:flex; justify-content:center;\"&gt;&lt;img src=\"https://blueberry-assets.oneclick.es/M5_G_6b_4.svg\" width=\"300\"&gt;","incorrect":true,"feedback":"&lt;p&gt;Estas circunferencias son tangentes interiores porque tienen un punto en común y una está dentro de la otra.&lt;/p&gt;"},{"name":"A3","label":"&lt;div style=\"display:flex; justify-content:center;\"&gt;&lt;img src=\"https://blueberry-assets.oneclick.es/M5_G_6b_3.svg\" width=\"300\"&gt;","incorrect":true,"feedback":"&lt;p&gt;Estas circunferencias son tangentes exteriores porque tienen un punto en común y ninguna está dentro de la otra.&lt;/p&gt;"},{"name":"A4","label":"&lt;div style=\"display:flex; justify-content:center;\"&gt;&lt;img src=\"https://blueberry-assets.oneclick.es/M5_G_6b_2.svg\" width=\"300\"&gt;","incorrect":true,"feedback":"&lt;p&gt;Estas circunferencias son interiores porque no comparten ningún punto y una está dentro de la otra.&lt;/p&gt;"},{"name":"A5","label":"&lt;div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t>
  </si>
  <si>
    <t>{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t>
  </si>
  <si>
    <t>Selecciona las circunferencias tangentes.
{{A1}} = circunferencias exteriores
{{A2}} = circunferencias tangentes interiores*
{{A3}} = circunferencias tangentes exteriores*
{{A4}} = circunferencias interiores
{{A5}} = circunferencias secantes
(Se ven 3, una correcta)</t>
  </si>
  <si>
    <t>Indica cuáles de estas imágenes representan a dos circunferencias que tienen un punto en común
{{A1}} = circunferencias exteriores 
{{A2}} = circunferencias tangentes exteriores *
{{A3}} = circunferencias tangentes interiores *
{{A4}} = circunferencias interiores 
{{A5}} = circunferencias secantes 
(5 opciones, se ven 3, 1 correcta)</t>
  </si>
  <si>
    <t>Las circunferencias tangentes, interiores y exteriores, tienen un punto en común.</t>
  </si>
  <si>
    <t>&lt;p&gt;Dos circunferencias interiores o exteriores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</si>
  <si>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{"id":"M5-G-22a-I-2","stimulus":"&lt;p&gt;Haz clic en las circunferencias tangentes.&lt;/p&gt;","hint":"&lt;p&gt;Las circunferencias tangentes, interiores y exteriores, tienen un punto en común.&lt;/p&gt;","feedback":"&lt;p&gt;Dos circunferencias interiores o exteriores son tangentes cuando tienen un punto en común.&lt;/p&gt;","seed":{"parameters":[],"calculated":[{"name":"A1","label":"&lt;div style=\"display:flex; justify-content:center;\"&gt;&lt;img src=\"https://blueberry-assets.oneclick.es/M5_G_6b_1.svg\" width=\"300\"&gt;","incorrect":true,"feedback":"&lt;p&gt;Estas circunferencias son exteriores porque no tienen puntos en común y ninguna está dentro de la otra.&lt;/p&gt;"},{"name":"A2","label":"&lt;div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width=\"300\"&gt;"},{"name":"A4","label":"&lt;div style=\"display:flex; justify-content:center;\"&gt;&lt;img src=\"https://blueberry-assets.oneclick.es/M5_G_6b_4.svg\" width=\"300\"&gt;"},{"name":"A5","label":"&lt;div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t>
  </si>
  <si>
    <t>{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t>
  </si>
  <si>
    <t>Selecciona las circunferencias secantes.
{{A2}} = circunferencias tangentes interiores
{{A3}} = circunferencias tangentes exteriores
{{A4}} = circunferencias interiores
{{A5}} = circunferencias secantes*
(Se ven 3, una correcta)</t>
  </si>
  <si>
    <t>Señala cuáles de estas imágenes representan a dos circunferencias que tienen dos puntos en común
{{A1}} = circunferencias exteriores 
{{A2}} = circunferencias tangentes exteriores 
{{A3}} = circunferencias tangentes interiores 
{{A4}} = circunferencias interiores 
{{A5}} = circunferencias secantes *
(5 opciones, se ven 3, 1 correcta)</t>
  </si>
  <si>
    <t>Las circunferencias secantes tienen dos puntos en común.</t>
  </si>
  <si>
    <t>&lt;p&gt;Dos circunferencias son secantes cuando tienen dos puntos en común.&lt;/p&gt;
-Sí falla A2
&lt;p&gt;Estas circunferencias son tangentes interiores porque solo tienen un punto en común y una está dentro de la otra.&lt;/p&gt;
-Sí falla A3
&lt;p&gt;Estas circunferencias tangentes exteriores porque solo tienen un punto en común y ninguna está dentro de la otra.&lt;/p&gt;
-Sí falla A4
&lt;p&gt;Estas circunferencias son interiores porque no tienen puntos en común y una está dentro de la otra.&lt;/p&gt;</t>
  </si>
  <si>
    <t>{"id":"M5-G-22a-I-3","stimulus":"&lt;p&gt;Haz clic en las circunferencias secantes.&lt;/p&gt;","hint":"&lt;p&gt;Las circunferencias secantes tienen dos puntos en común.&lt;/p&gt;","feedback":"&lt;p&gt;Dos circunferencias son secantes cuando tienen dos puntos en común.&lt;/p&gt;","seed":{"parameters":[],"calculated":[{"name":"A2","label":"&lt;div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width=\"300\"&gt;","incorrect":true,"feedback":"&lt;p&gt;Estas circunferencias son tangentes exteriores porque solo tienen un punto en común y ninguna está dentro de la otra.&lt;/p&gt;"},{"name":"A4","label":"&lt;div style=\"display:flex; justify-content:center;\"&gt;&lt;img src=\"https://blueberry-assets.oneclick.es/M5_G_6b_4.svg\" width=\"300\"&gt;","incorrect":true,"feedback":"&lt;p&gt;Estas circunferencias son tangentes interiores porque solo tienen un punto en común y una está dentro de la otra.&lt;/p&gt;"},{"name":"A5","label":"&lt;div style=\"display:flex; justify-content:center;\"&gt;&lt;img src=\"https://blueberry-assets.oneclick.es/M5_G_6b_5.svg\" width=\"300\"&gt;"}],"uniques":true},"algorithm":{"name":"trueFalse","template":"Multiple choice – standard","params":{"countCorrect":1,"countIncorrect":2,"showCheckIcon":false,"columns":3}}}</t>
  </si>
  <si>
    <t>{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t>
  </si>
  <si>
    <t xml:space="preserve">Escribe el nombre de la relación que hay entre estas circunferencias.
(las tres imágenes de las circunferencias correspondientes)
Circunferencias {{A1}} | Circunferencias {{A2}} | Circunferencias {{A3}} </t>
  </si>
  <si>
    <t>A1 = "secantes"
A2 = "tangentes exteriores"
A3 = "interiores"</t>
  </si>
  <si>
    <t>Las posiciones de una circunferencia respecto a otra pueden ser: exterior, interior, tangente y secante.</t>
  </si>
  <si>
    <t>&lt;p&gt;Según su posición en el plano, dos circunferencias pueden tener o no puntos en común y clasificarse como exteriores, interiores, tangentes o secantes.&lt;/p&gt;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</si>
  <si>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{"id":"M5-G-22a-E-1","stimulus":"&lt;p&gt;Escribe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src='https://blueberry-assets.oneclick.es/M5_G_6b_5.svg'&gt;&lt;/div&gt;&lt;/td&gt;&lt;td style=\"width: 25%; text-align: center;border:none;\"&gt;&lt;div style=\"display:flex; justify-content:center;\"&gt;&lt;img src='https://blueberry-assets.oneclick.es/M5_G_6b_3.svg'&gt;&lt;/div&gt;&lt;/td&gt;&lt;td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t>
  </si>
  <si>
    <t>{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</si>
  <si>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"exteriores"
A2 = "tangentes interiores"
A3 = "interiores"</t>
  </si>
  <si>
    <t>&lt;p&gt;Según su posición en el plano, dos circunferencias pueden tener o no puntos en común y clasificarse como exteriores, interiores, tangentes o secantes.&lt;/p&gt;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</si>
  <si>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{"id":"M5-G-22a-E-2","stimulus":"&lt;p&gt;Escribe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t>
  </si>
  <si>
    <t>{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</si>
  <si>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"tangentes interiores"
A2 = "exteriores"
A3 = "secantes"</t>
  </si>
  <si>
    <t>&lt;p&gt;Según su posición en el plano, dos circunferencias pueden tener o no puntos en común y clasificarse como exteriores, interiores, tangentes o secantes.&lt;/p&gt;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</si>
  <si>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{"id":"M5-G-22a-E-3","stimulus":"&lt;p&gt;Escribe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src='https://blueberry-assets.oneclick.es/M5_G_6b_5.svg'&gt;&lt;/div&gt;&lt;/td&gt;&lt;/tr&gt;&lt;/tbody&gt;&lt;/table&gt;","hint":"&lt;p&gt;Las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t>
  </si>
  <si>
    <t>{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t>
  </si>
  <si>
    <t>M5-G-22b</t>
  </si>
  <si>
    <t>Distingue posiciones de rectas y circunferencias: recta exterior, tangente y secante</t>
  </si>
  <si>
    <t>Indica qué posición ocupa la recta respecto a cada circunferencia.
(Imagen 1 y 2)
Es una recta {{A1}} a la circunferencia verde porque tienen {{A2}} puntos en común.
Es una recta {{A3}} a la circunferencia azul porque tienen {{A4}} puntos en común.
Es una recta {{A5}} a la circunferencia roja porque tienen {{A6}} puntos en común.</t>
  </si>
  <si>
    <t xml:space="preserve">Indica que imágen corresponde a una recta que tiene dos puntos en común con la circunferencia
{{A1}} = recta exterior a una circunferencia
{{A2}} = recta tangente a una circunferencia
{{A3}} = recta secante a una circunferencia *
</t>
  </si>
  <si>
    <t>Dropdown</t>
  </si>
  <si>
    <t>A1 = tangente/secante*/exterior
A3 = tangente*/secante/exterior
A5 = tangente/secante/exterior*
A2 = 0/1/2*
A4 = 0/1*/2
A6 = 0*/1/2
Aleatoriedad en la imagen</t>
  </si>
  <si>
    <t>Una recta es secante a una circunferencia si tienen dos puntos en común.</t>
  </si>
  <si>
    <t>&lt;p&gt;La relación de una recta respecto de una circunferencia depende del número de puntos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</si>
  <si>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"id": "M5-G-22b-I-1",
    "stimulus": "&lt;p&gt;Indica qué posición ocupa la recta respecto a cada circunferencia.&lt;/p&gt;&lt;div style=\"display:flex; justify-content:center;\"&gt;&lt;img src='https://blueberry-assets.oneclick.es/{{Q1}}' width=\"450\"&gt;&lt;/div&gt;",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"M5_G_6c_1.svg",
                    "M5_G_6c_2.svg"
                ]
            }
        ],
        "calculated": [
            {
                "name": "A11",
                "label": "tangente",
                "group": 1,
                "incorrect": true,
                "feedback": "&lt;p&gt;La recta es &lt;b&gt;secante&lt;/b&gt; a la circunferencia porque tienen dos puntos en común.&lt;/p&gt;"
            },
            {
                "name": "A12",
                "label": "secante",
                "group": 1
            },
            {
                "name": "A13",
                "label": "exterior",
                "group": 1,
                "incorrect": true,
                "feedback": "&lt;p&gt;La recta es &lt;b&gt;secante&lt;/b&gt; a la circunferencia porque tienen dos puntos en común.&lt;/p&gt;"
            },
            {
                "name": "A21",
                "label": "0",
                "group": 2,
                "incorrect": true,
                "feedback": "&lt;p&gt;Las rectas secantes tienen &lt;b&gt;dos&lt;/b&gt; puntos en común con una circunferencia.&lt;/p&gt;"
            },
            {
                "name": "A22",
                "label": "1",
                "group": 2,
                "incorrect": true,
                "feedback": "&lt;p&gt;Las rectas secantes tienen &lt;b&gt;dos&lt;/b&gt; puntos en común con una circunferencia.&lt;/p&gt;"
            },
            {
                "name": "A23",
                "label": "2",
                "group": 2
            },
            {
                "name": "A31",
                "label": "tangente",
                "group": 3
            },
            {
                "name": "A32",
                "label": "secante",
                "group": 3,
                "incorrect": true,
                "feedback": "&lt;p&gt;La recta es &lt;b&gt;tangente&lt;/b&gt; a la circunferencia porque tienen un punto en común.&lt;/p&gt;"
            },
            {
                "name": "A33",
                "label": "exterior",
                "group": 3,
                "incorrect": true,
                "feedback": "&lt;p&gt;La recta es &lt;b&gt;tangente&lt;/b&gt; a la circunferencia porque tienen un punto en común.&lt;/p&gt;"
            },
            {
                "name": "A41",
                "label": "0",
                "group": 4,
                "incorrect": true,
                "feedback": "&lt;p&gt;Las rectas tangentes tienen &lt;b&gt;un&lt;/b&gt; punto en común con una circunferencia.&lt;/p&gt;"
            },
            {
                "name": "A42",
                "label": "1",
                "group": 4
            },
            {
                "name": "A43",
                "label": "2",
                "group": 4,
                "incorrect": true,
                "feedback": "&lt;p&gt;Las rectas tangentes tienen &lt;b&gt;un&lt;/b&gt; punto en común con una circunferencia.&lt;/p&gt;"
            },
            {
                "name": "A51",
                "label": "tangente",
                "group": 5,
                "incorrect": true,
                "feedback": "&lt;p&gt;La recta es &lt;b&gt;exterior&lt;/b&gt; a la circunferencia porque no tienen puntos en común.&lt;/p&gt;"
            },
            {
                "name": "A52",
                "label": "secante",
                "group": 5,
                "incorrect": true,
                "feedback": "&lt;p&gt;La recta es &lt;b&gt;exterior&lt;/b&gt; a la circunferencia porque no tienen puntos en común.&lt;/p&gt;"
            },
            {
                "name": "A53",
                "label": "exterior",
                "group": 5
            },
            {
                "name": "A61",
                "label": "0",
                "group": 6
            },
            {
                "name": "A62",
                "label": "1",
                "group": 6,
                "incorrect": true,
                "feedback": "&lt;p&gt;Las rectas exteriores &lt;b&gt;no&lt;/b&gt; tienen puntos en común con una circunferencia.&lt;/p&gt;"
            },
            {
                "name": "A63",
                "label": "2",
                "group": 6,
                "incorrect": true,
                "feedback": "&lt;p&gt;Las rectas exteriores &lt;b&gt;no&lt;/b&gt; tienen puntos en común con una circunferencia.&lt;/p&gt;"
            }
        ],
        "uniques": true
    },
    "algorithm": {
        "name": "groupResponses",
        "template": "Cloze with drop down"
    }
}</t>
  </si>
  <si>
    <t>{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t>
  </si>
  <si>
    <t>Indica qué posición ocupa la recta respecto a cada circunferencia.
(Imagen 3 y 4)
Es una recta {{tangente}} a la circunferencia azul porque tienen {{1}} puntos en común.
Es una recta {{exterior}} a la circunferencia verde porque tienen {{0}} puntos en común.
Es una recta {{secante}} a la circunferencia roja porque tienen {{2}} puntos en común.</t>
  </si>
  <si>
    <t xml:space="preserve">Señala cuáles de estás imágenes representan a una recta que tiene un punto en común con una circunferencia
{{A1}} = recta exterior a una circunferencia
{{A2}} = recta tangente a una circunferencia *
{{A3}} = recta secante a una circunferencia
</t>
  </si>
  <si>
    <t>A1 = tangente*/secante/exterior
A3 = tangente/secante/exterior*
A5 = tangente/secante*/exterior
A2 = 0/1*/2
A4 = 0*/1/2
A6 = 0/1/2*
Aleatoriedad en la imagen</t>
  </si>
  <si>
    <t>&lt;p&gt;La relación de una recta respecto de una circunferencia depende del número de puntos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</si>
  <si>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"id": "M5-G-22b-I-2",
    "stimulus": "&lt;p&gt;Indica qué posición ocupa la recta respecto a cada circunferencia.&lt;/p&gt;&lt;div style=\"display:flex; justify-content:center;\"&gt;&lt;img src='https://blueberry-assets.oneclick.es/{{Q1}}' width=\"350\"&gt;&lt;/div&gt;",
    "template": "&lt;p&gt;Es una recta {{response}} a la circunferencia azul porque tiene {{response}} punto en común.&lt;/p&gt;&lt;p&gt;Es una recta {{response}} a la circunferencia verde porque tienen {{response}} puntos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"M5_G_6c_3.svg",
                    "M5_G_6c_4.svg"
                ]
            }
        ],
        "calculated": [
            {
                "name": "A11",
                "label": "tangente",
                "group": 1
            },
            {
                "name": "A12",
                "label": "secante",
                "group": 1,
                "incorrect": true,
                "feedback": "&lt;p&gt;La recta es &lt;b&gt;tangente&lt;/b&gt; a la circunferencia porque tienen un punto en común.&lt;/p&gt;"
            },
            {
                "name": "A13",
                "label": "exterior",
                "group": 1,
                "incorrect": true,
                "feedback": "&lt;p&gt;La recta es &lt;b&gt;tangente&lt;/b&gt; a la circunferencia porque tienen un punto en común.&lt;/p&gt;"
            },
            {
                "name": "A21",
                "label": "0",
                "group": 2,
                "incorrect": true,
                "feedback": "&lt;p&gt;Las rectas tangentes tienen &lt;b&gt;un&lt;/b&gt; punto en común con una circunferencia.&lt;/p&gt;"
            },
            {
                "name": "A22",
                "label": "1",
                "group": 2
            },
            {
                "name": "A23",
                "label": "2",
                "group": 2,
                "incorrect": true,
                "feedback": "&lt;p&gt;Las rectas tangentes tienen &lt;b&gt;un&lt;/b&gt; punto en común con una circunferencia.&lt;/p&gt;"
            },
            {
                "name": "A31",
                "label": "tangente",
                "group": 3,
                "incorrect": true,
                "feedback": "&lt;p&gt;La recta es &lt;b&gt;exterior&lt;/b&gt; a la circunferencia porque no tienen puntos en común.&lt;/p&gt;"
            },
            {
                "name": "A32",
                "label": "secante",
                "group": 3,
                "incorrect": true,
                "feedback": "&lt;p&gt;La recta es &lt;b&gt;exterior&lt;/b&gt; a la circunferencia porque no tienen puntos en común.&lt;/p&gt;"
            },
            {
                "name": "A33",
                "label": "exterior",
                "group": 3
            },
            {
                "name": "A41",
                "label": "0",
                "group": 4
            },
            {
                "name": "A42",
                "label": "1",
                "group": 4,
                "incorrect": true,
                "feedback": "&lt;p&gt;Las rectas exteriores &lt;b&gt;no&lt;/b&gt; tienen puntos en común con una circunferencia.&lt;/p&gt;"
            },
            {
                "name": "A43",
                "label": "2",
                "group": 4,
                "incorrect": true,
                "feedback": "&lt;p&gt;Las rectas exteriores &lt;b&gt;no&lt;/b&gt; tienen puntos en común con una circunferencia.&lt;/p&gt;"
            },
            {
                "name": "A51",
                "label": "tangente",
                "group": 5,
                "incorrect": true,
                "feedback": "&lt;p&gt;La recta es &lt;b&gt;secante&lt;/b&gt; a la circunferencia porque tienen dos puntos en común.&lt;/p&gt;"
            },
            {
                "name": "A52",
                "label": "secante",
                "group": 5
            },
            {
                "name": "A53",
                "label": "exterior",
                "group": 5,
                "incorrect": true,
                "feedback": "&lt;p&gt;La recta es &lt;b&gt;secante&lt;/b&gt; a la circunferencia porque tienen dos puntos en común.&lt;/p&gt;"
            },
            {
                "name": "A61",
                "label": "0",
                "group": 6,
                "incorrect": true,
                "feedback": "&lt;p&gt;Las rectas secantes tienen &lt;b&gt;dos&lt;/b&gt; puntos en común con una circunferencia.&lt;/p&gt;"
            },
            {
                "name": "A62",
                "label": "1",
                "group": 6,
                "incorrect": true,
                "feedback": "&lt;p&gt;Las rectas secantes tienen &lt;b&gt;dos&lt;/b&gt; puntos en común con una circunferencia.&lt;/p&gt;"
            },
            {
                "name": "A63",
                "label": "2",
                "group": 6
            }
        ],
        "uniques": true
    },
    "algorithm": {
        "name": "groupResponses",
        "template": "Cloze with drop down"
    }
}</t>
  </si>
  <si>
    <t>{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t>
  </si>
  <si>
    <t>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puntos en común.</t>
  </si>
  <si>
    <t xml:space="preserve">Completa de acuerdo a la posicion de la recta a la circunferencia
{{A1}} = recta exterior
{{A2}} = recta secante
{{A3}} = recta tangente
</t>
  </si>
  <si>
    <t>Aleatoriedad en la imagen</t>
  </si>
  <si>
    <t>A1 = exterior
A2 = 0
A3 = secante
A4 = 2
A5 = tangente
A6 = 1</t>
  </si>
  <si>
    <t>Las posiciones de una recta con respecto a una circunferencia pueden ser: exterior, tangente o secante.</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</si>
  <si>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</si>
  <si>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"id": "M5-G-22b-E-1",
    "stimulus": "&lt;p&gt;Completa la información sobre la posición que ocupa la recta respecto a cada circunferencia. Escribe los números con cifras.&lt;/p&gt;&lt;div style=\"display:flex; justify-content:center;\"&gt;&lt;img src='https://blueberry-assets.oneclick.es/{{Q1}}' width=\"350\"&gt;&lt;/div&gt;",
    "template": "&lt;p&gt;Es una recta {{response}} a la circunferencia roja porque tienen {{response}} puntos en común.&lt;/p&gt;&lt;p&gt;Es una recta {{response}} a la circunferencia verde porque tienen {{response}} puntos en común.&lt;/p&gt;&lt;p&gt;Es una recta {{response}} a la circunferencia azul porque tiene {{response}} punto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"M5_G_6c_1.svg",
                    "M5_G_6c_2.svg"
                ]
            }
        ],
        "calculated": [
            {
                "name": "A1",
                "label": "exterior",
                "feedback": "&lt;p&gt;La recta es &lt;b&gt;exterior&lt;/b&gt; a la circunferencia porque no tienen puntos en común.&lt;/p&gt;"
            },
            {
                "name": "A2",
                "label": "{{function}}",
                "function": "0",
                "feedback": "&lt;p&gt;Las rectas exteriores &lt;b&gt;no&lt;/b&gt; tienen puntos en común con una circunferencia.&lt;/p&gt;"
            },
            {
                "name": "A3",
                "label": "secante",
                "feedback": "&lt;p&gt;La recta es &lt;b&gt;secante&lt;/b&gt; a la circunferencia porque tienen dos puntos en común.&lt;/p&gt;"
            },
            {
                "name": "A4",
                "label": "2",
                "feedback": "&lt;p&gt;Las rectas secantes tienen &lt;b&gt;dos&lt;/b&gt; puntos en común con una circunferencia.&lt;/p&gt;"
            },
            {
                "name": "A5",
                "label": "tangente",
                "feedback": "&lt;p&gt;La recta es &lt;b&gt;tangente&lt;/b&gt; a la circunferencia porque tienen un punto en común.&lt;/p&gt;"
            },
            {
                "name": "A6",
                "label": "1",
                "feedback": "&lt;p&gt;Las rectas tangentes tienen &lt;b&gt;un&lt;/b&gt; punto en común con una circunferencia.&lt;/p&gt;"
            }
        ],
        "uniques": true
    },
    "algorithm": {
        "name": "calculateOperation",
        "template": "Cloze with text"
    }
}</t>
  </si>
  <si>
    <t>{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t>
  </si>
  <si>
    <t>Completa la información sobre la posición que ocupa la recta respecto a cada circunferencia.
(Imagen 3 y 4)
Es una recta {{A1}} a la circunferencia verde porque tienen {{A2}} puntos en común.
Es una recta {{A3}} a la circunferencia azul porque tienen {{A4}} puntos en común.
Es una recta {{A5}} a la circunferencia roja porque tienen {{A6}} puntos en común.</t>
  </si>
  <si>
    <t>A1 = exterior
A2 = 0
A3 = tangente
A4 = 1
A5 = secante
A6 = 2</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</si>
  <si>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</si>
  <si>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"id": "M5-G-22b-E-2",
    "stimulus": "&lt;p&gt;Completa la información sobre la posición que ocupa la recta respecto a cada circunferencia. Escribe los números con cifras.&lt;/p&gt;&lt;div style=\"display:flex; justify-content:center;\"&gt;&lt;img src='https://blueberry-assets.oneclick.es/{{Q1}}' width=\"300\"&gt;&lt;/div&gt;",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"M5_G_6c_3.svg",
                    "M5_G_6c_4.svg"
                ]
            }
        ],
        "calculated": [
            {
                "name": "A1",
                "label": "exterior",
                "feedback": "&lt;p&gt;La recta es &lt;b&gt;exterior&lt;/b&gt; a la circunferencia porque no tienen puntos en común.&lt;/p&gt;"
            },
            {
                "name": "A2",
                "label": "0",
                "feedback": "&lt;p&gt;Las rectas exteriores &lt;b&gt;no&lt;/b&gt; tienen puntos en común con una circunferencia.&lt;/p&gt;"
            },
            {
                "name": "A3",
                "label": "tangente",
                "feedback": "&lt;p&gt;La recta es &lt;b&gt;tangente&lt;/b&gt; a la circunferencia porque tienen un punto en común.&lt;/p&gt;"
            },
            {
                "name": "A4",
                "label": "1",
                "feedback": "&lt;p&gt;Las rectas tangentes tienen &lt;b&gt;un&lt;/b&gt; punto en común con una circunferencia.&lt;/p&gt;"
            },
            {
                "name": "A5",
                "label": "secante",
                "feedback": "&lt;p&gt;La recta es &lt;b&gt;secante&lt;/b&gt; a la circunferencia porque tienen dos puntos en común.&lt;/p&gt;"
            },
            {
                "name": "A6",
                "label": "2",
                "feedback": "&lt;p&gt;Las rectas secantes tienen &lt;b&gt;dos&lt;/b&gt; puntos en común con una circunferencia.&lt;/p&gt;"
            }
        ],
        "uniques": true
    },
    "algorithm": {
        "name": "calculateOperation",
        "template": "Cloze with text"
    }
}</t>
  </si>
  <si>
    <t>{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t>
  </si>
  <si>
    <t>M5-G-7a</t>
  </si>
  <si>
    <t>Localiza los elementos básicos de un ángulo: lados, ángulo y vértice</t>
  </si>
  <si>
    <t>Indica si las siguientes afirmaciones son verdaderas o falsas.
Los tres elementos de un ángulo son los lados, la amplitud y el vértice *
En todo ángulo, el vértice es el punto común de los dos lados. *
La amplitud de un ángulo es la abertura comprendida entre dos semirrectas que se cortan en un punto. *
Los lados de un ángulo son semirrectas con un origen en común. *
Los lados de un ángulo son segmentos.
El vértice de un ángulo es el punto medio de uno de sus lados.
(Se ven 3, 2 correctas)</t>
  </si>
  <si>
    <t xml:space="preserve">Hacé click en la opción que corresponda
Los tres elementos principales de un ángulo son lados,amplitud y vértice *
En todo ángulo, el  vértice es el punto en común formado por  la unión de sus lados. *
Los lados de un ángulo son segmentos.
La amplitud de un ángulo es la abertura comprendida entre dos semirrectas que se cortan en un punto *
El vértice de un ángulo es el punto medio de uno de sus lados,
Los lados de un ángulo son semirrectas con un origen en común. *
(6 opciones, se ven 3, 1 correcta)
</t>
  </si>
  <si>
    <t>Los elementos básicos de un ángulo son: lados, amplitud y vértice.</t>
  </si>
  <si>
    <t>&lt;p&gt;La amplitud, los lados y el vértice son los tres elementos básicos de un ángulo.&lt;/p&gt;
Sí falla A1
&lt;p&gt;Es verdadera porque un ángulo está compuesto por estos elementos básicos.&lt;/p&gt;
Sí falla A2
&lt;p&gt;Es verdadera porque el vértice es el punto donde se unen los lados.&lt;/p&gt;
Sí falla A3
&lt;p&gt;Es verdadera porque la amplitud es la separación angular entre dos semirrectas.&lt;/p&gt;
Si falla A4
&lt;p&gt;Es verdadera porque un ángulo está limitado por dos semirrectas que se unen en un punto.&lt;/p&gt;
Sí falla A5
&lt;p&gt;Es falsa porque los lados de un ángulo son dos semirrectas que parten de un mismo origen.&lt;/p&gt;
Sí falla A6
&lt;p&gt;Es falsa porque el vértice es el punto donde se unen los dos lados de un ángulo.&lt;/p&gt;</t>
  </si>
  <si>
    <t>{"id":"M5-G-7a-I-1","stimulus":"&lt;p&gt;Indica si las siguientes afirmaciones son verdaderas o falsas.&lt;/p&gt;","hint":"&lt;p&gt;Los elementos básicos de un ángulo son: lados, amplitud y vértice.&lt;/p&gt;","feedback":"&lt;p&gt;La amplitud, los lados y el vértice son los tres elementos básicos de un ángulo.&lt;/p&gt;","seed":{"parameters":[],"calculated":[{"name":"A1","label":"Los tres elementos de un ángulo son los lados, la amplitud y el vértice.","feedback":"&lt;p&gt;Es verdadera porque un ángulo está compuesto por estos elementos básicos.&lt;/p&gt;"},{"name":"A2","label":"En todo ángulo, el vértice es el punto común de los dos lados.","feedback":"&lt;p&gt;Es verdadera porque el vértice es el punto donde se unen los lados.&lt;/p&gt;"},{"name":"A3","label":"La amplitud de un ángulo es la abertura comprendida entre dos semirrectas que se cortan en un punto.","feedback":"&lt;p&gt;Es verdadera porque la amplitud es la separación angular entre dos semirrectas.&lt;/p&gt;"},{"name":"A4","label":"Los lados de un ángulo son semirrectas con un origen en común.","feedback":"&lt;p&gt;Es verdadera porque un ángulo está limitado por dos semirrectas que se unen en un punto.&lt;/p&gt;"},{"name":"A5","label":"Los lados de un ángulo son segmentos.","incorrect":true,"feedback":"&lt;p&gt;Es falsa porque los lados de un ángulo son dos semirrectas que parten de un mismo origen.&lt;/p&gt;"},{"name":"A6","label":"El vértice de un ángulo es el punto medio de uno de sus lados.","incorrect":true,"feedback":"&lt;p&gt;Es falsa porque el vértice es el punto donde se unen los dos lados de un ángulo.&lt;/p&gt;"}],"uniques":true},"algorithm":{"name":"trueFalse","template":"Choice matrix – inline","params":{"countCorrect":2,"countIncorrect":1,"showCheckIcon":false,"options":["Verdadero","Falso"]}}}</t>
  </si>
  <si>
    <t>{"id":"M5-G-7a-I-1","stimulus":"&lt;p&gt;Indique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t>
  </si>
  <si>
    <t>{
    "id": "M5-G-7a-I-1",
    "stimulus": "&lt;p&gt;Indicate if the following statements are true or false.&lt;/p&gt;",
    "hint": "&lt;p&gt;The basic elements of an angle are: sides, amplitude, and vertex.&lt;/p&gt;",
    "feedback": "&lt;p&gt;The amplitude, sides, and vertex are the three basic elements of an angle.&lt;/p&gt;",
    "seed": {
        "parameters": [],
        "calculated": [
            {
                "name": "A1",
                "label": "An angle has three elements: sides, amplitude, and vertex.",
                "feedback": "&lt;p&gt;It is true because an angle is composed of these basic elements.&lt;/p&gt;"
            },
            {
                "name": "A2",
                "label": "In every angle, the vertex is the common point of two sides.",
                "feedback": "&lt;p&gt;It is true because the vertex is the point where sides join.&lt;/p&gt;"
            },
            {
                "name": "A3",
                "label": "The amplitude of an angle is the opening between two half lines that intersect at a point.",
                "feedback": "&lt;p&gt;It is true because the amplitude is the angular separation between two half lines.&lt;/p&gt;"
            },
            {
                "name": "A4",
                "label": "The sides of an angle are half lines with a common origin.",
                "feedback": "&lt;p&gt;It is true because an angle is limited by two half lines that join at a point.&lt;/p&gt;"
            },
            {
                "name": "A5",
                "label": "The sides of an angle are segments.",
                "incorrect": true,
                "feedback": "&lt;p&gt;It is false because the sides of an angle are two half lines that start from the same origin.&lt;/p&gt;"
            },
            {
                "name": "A6",
                "label": "The vertex of an angle is the midpoint of one of its sides.",
                "incorrect": true,
                "feedback": "&lt;p&gt;It is false because the vertex is the point where two sides of an angle join.&lt;/p&gt;"
            }
        ],
        "uniques": true
    },
    "algorithm": {
        "name": "trueFalse",
        "template": "Choice matrix – inline",
        "params": {
            "countCorrect": 2,
            "countIncorrect": 1,
            "showCheckIcon": false,
            "options": [
                "True",
                "False"
            ]
        }
    }
}</t>
  </si>
  <si>
    <t>Selecciona la opción correcta.
(imagen)
Â es la amplitud. *
C es el vértice. *
a y b son los lados. *
Â es un lado.
Â es el vértice.
a es la amplitud.
(6 opciones, se ven 3, 1 correcta)</t>
  </si>
  <si>
    <t xml:space="preserve">Selecciona la opción que corresponda
Â es el vértice 
B representa a un lado *
Â es la amplitud *
C es el vértice *
A y B representan a los lados *
A señala la amplitud
(6 opciones, se ven 3, 1 correcta)
 </t>
  </si>
  <si>
    <t>Con el Label etiquetas sobre el dibujo. Mayúsculas para el vértice y el ángulo y minúsculas para los lados. No son valores aleatorios. El sombrerito con LATEX.</t>
  </si>
  <si>
    <t>&lt;p&gt;La amplitud (Â), los lados (&lt;i&gt;a&lt;/i&gt; y &lt;i&gt;b&lt;/i&gt;) y el vértice (C) son los tres elementos básicos de un ángulo.&lt;/p&gt;
- Sí falla A4
&lt;p&gt;Â es la amplitud del ángulo.&lt;/p&gt;
- Sí falla A5
&lt;p&gt;Â es la amplitud del ángulo.&lt;/p&gt;
- Sí falla A6
&lt;p&gt;&lt;i&gt;a&lt;/i&gt; es uno de los lados del ángulo.&lt;/p&gt;</t>
  </si>
  <si>
    <t>{"id":"M5-G-7a-E-1","stimulus":"&lt;p&gt;Selecciona la opción correcta.&lt;/p&gt;&lt;div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t>
  </si>
  <si>
    <t>{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t>
  </si>
  <si>
    <t>{
    "id": "M5-G-7a-E-1",
    "stimulus": "&lt;p&gt;Select the correct option.&lt;/p&gt;&lt;div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</si>
  <si>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Selecciona la opción correcta.
(imagen)
Â es la amplitud. *
C es el vértice. *
a y b son a los lados. *
Â es un lado.
Â es el vértice.
a es la amplitud.
(6 opciones, se ven 3, 1 correcta)</t>
  </si>
  <si>
    <t>{"id":"M5-G-7a-E-2","stimulus":"&lt;p&gt;Selecciona la opción correcta.&lt;/p&gt;&lt;div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t>
  </si>
  <si>
    <t>{"id":"M5-G-7a-E-2","stimulus":"&lt;p&gt;Selecione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t>
  </si>
  <si>
    <t>{
    "id": "M5-G-7a-E-2",
    "stimulus": "&lt;p&gt;Select the correct option.&lt;/p&gt;&lt;div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</si>
  <si>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M5-G-23a</t>
  </si>
  <si>
    <t>Identifica ángulos consecutivos, adyacentes y opuestos por el vértice</t>
  </si>
  <si>
    <t>Selecciona las afirmaciones que son correctas.
Dos ángulos adyacentes son consecutivos.*
Dos ángulos adyacentes suman 180°.*
Los ángulos consecutivos tienen en común el vértice y un lado.*
Dos rectas secantes forman ángulos opuestos por el vértice.*
Los ángulos consecutivos no comparten lados.
Los ángulos adyacentes tienen un lado en común y suman 90°.
Los ángulos opuestos por el vértice se forman cuando dos rectas paralelas se cortan.
(Se ven 3, 2 correctas)</t>
  </si>
  <si>
    <t xml:space="preserve">Hacé click en la opciones correctas
Los ángulos adyacentes tienen un lado en común y suman 90°
Los ángulos consecutivos tienen en común el vértice y un lado. *
Los ángulos opuestos por el vértice están formados por dos rectas secantes *
Los ángulos consecutivos no comparten lados.
Dos ángulos adyacentes son consecutivos y suman 180° *
(5 opciones, se ven 3, 2 correctas)
</t>
  </si>
  <si>
    <t>Los ángulos adyacentes, al igual que los consecutivos, tienen un lado en común.</t>
  </si>
  <si>
    <t>&lt;p&gt;Dos ángulos que tienen el mismo vértice se pueden clasificar en &lt;b&gt;consecutivos&lt;/b&gt; (tienen un lado en común), &lt;b&gt;adyacentes&lt;/b&gt; (sus ángulos suman 180°) y &lt;b&gt;opuestos por el vértice&lt;/b&gt; (están formados por dos rectas secantes).&lt;/p&gt;
- Sí falla A5
&lt;p&gt;Los ángulos consecutivos comparten un lado.&lt;/p&gt;
- Sí falla A6
&lt;p&gt;Los ángulos adyacentes suman 180°.&lt;/p&gt;
- Sí falla A7
&lt;p&gt;Los ángulos opuestos por el vértice se forman cuando dos rectas secantes se cortan.&lt;/p&gt;</t>
  </si>
  <si>
    <t>{"id":"M5-G-23a-I-1","stimulus":"&lt;p&gt;Selecciona las afirmaciones que son correctas.&lt;/p&gt;","hint":"&lt;p&gt;Los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secantes).&lt;/p&gt;","seed":{"parameters":[],"calculated":[{"name":"A1","label":"Dos ángulos adyacentes son consecutivos.","function":""},{"name":"A2","label":"Dos ángulos adyacentes suman 180°.","function":""},{"name":"A3","label":"Los ángulos consecutivos tienen en común el vértice y un lado.","function":""},{"name":"A4","label":"Los ángulos opuestos por el vértice están formados por dos rectas secantes.","function":""},{"name":"A5","label":"Los ángulos consecutivos no comparten lados.","function":"","incorrect":true,"feedback":"&lt;p&gt;Los ángulos consecutivos comparten un lado.&lt;/p&gt;"},{"name":"A6","label":"Los ángulos adyacentes tienen un lado en común y suman 90°.","function":"","incorrect":true,"feedback":"&lt;p&gt;Los ángulos adyacentes suman 180°.&lt;/p&gt;"},{"name":"A7","label":"Los ángulos opuestos por el vértice se forman cuando dos rectas paralelas se cortan.","function":"","incorrect":true,"feedback":"&lt;p&gt;Los ángulos opuestos por el vértice se forman cuando dos rectas secantes se cortan.&lt;/p&gt;"}],"uniques":true},"algorithm":{"name":"trueFalse","template":"Multiple choice – multiple response","params":{"countCorrect":2,"countIncorrect":1,"showCheckIcon":true}}}</t>
  </si>
  <si>
    <t>{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t>
  </si>
  <si>
    <t>Arrastra los nombres de los siguientes tipos de ángulos.
(Imágenes: ángulos consecutivos, ángulos adyacentes, ángulos opuestos por el vértice)
(debajo de cada imágen: )
{{A1}} / {{A2}} / {{A3}}</t>
  </si>
  <si>
    <t xml:space="preserve">¿Qué nombre reciben los ángulos?
(ángulos adyacentes, ángulos opuestos por el vértice)
(debajo de cada imágen: )
Ángulos ADYACENTES 
Ángulos OPUESTOS POR EL VÉRTICE
</t>
  </si>
  <si>
    <t>A1 = Ángulos consecutivos
A2 = Ángulos adyacentes
A3 = Ángulos opuestos por el vértice</t>
  </si>
  <si>
    <t>&lt;p&gt;Dos ángulos que tienen el mismo vértice se pueden clasificar en &lt;b&gt;consecutivos&lt;/b&gt; (tienen un lado en común), &lt;b&gt;adyacentes&lt;/b&gt; (sus ángulos suman 180°) y &lt;b&gt;opuestos por el vértice&lt;/b&gt; (están formados por dos rectas secantes).&lt;/p&gt;
- Sí falla A1
&lt;p&gt;Son consecutivos porque tienen un lado en común.&lt;/p&gt;
- Sí falla A2
&lt;p&gt;Son adyacentes porque son consecutivos y suman 180°.&lt;/p&gt;
- Sí falla A3
&lt;p&gt;Son opuestos por el vértice porque se forman forman cuando dos rectas secantes se cortan.&lt;/p&gt;</t>
  </si>
  <si>
    <t>{"id":"M5-G-23a-E-1","stimulus":"&lt;p&gt;Arrastra los nombres de los siguientes tipos de ángulos.&lt;/p&gt;","template":"&lt;table style=\"width: 100%;border:none;\"&gt;&lt;tbody&gt;&lt;tr&gt;&lt;td style=\"width: 25%; text-align: center;border:none;\"&gt;&lt;div style=\"display:flex; justify-content:center;\"&gt;&lt;img src='https://blueberry-assets.oneclick.es/M5_G_7b_1.svg'&gt;&lt;/div&gt;&lt;/td&gt;&lt;td style=\"width: 25%; text-align: center;border:none;\"&gt;&lt;div style=\"display:flex; justify-content:center;\"&gt;&lt;img src='https://blueberry-assets.oneclick.es/M5_G_7b_3.svg'&gt;&lt;/div&gt;&lt;/td&gt;&lt;td style=\"width: 25%; text-align: center;border:none;\"&gt;&lt;div style=\"display:flex; justify-content:center;\"&gt;&lt;img src='https://blueberry-assets.oneclick.es/M5_G_7b_5.svg'&gt;&lt;/div&gt;&lt;/td&gt;&lt;/tr&gt;&lt;tr&gt;&lt;td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consecutivos","feedback":"&lt;p&gt;Son consecutivos porque tienen un lado en común.&lt;/p&gt;"},{"name":"A2","label":"Ángulos adyacentes","feedback":"&lt;p&gt;Son adyacentes porque son consecutivos y suman 180°.&lt;/p&gt;"},{"name":"A3","label":"Ángulos opuestos por el vértice","feedback":"&lt;p&gt;Son opuestos por el vértice porque se forman forman cuando dos rectas secantes se cortan.&lt;/p&gt;"}],"uniques":true},"algorithm":{"name":"calculateOperation","template":"Cloze with drag &amp; drop","params":{"keyboard":"INTERMEDIATE"}}}</t>
  </si>
  <si>
    <t>{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t>
  </si>
  <si>
    <t>Arrastra los nombres de los siguientes tipos de ángulos.
(Imágenes: ángulos opuestos por el vértice, ángulos consecutivos, ángulos adyacentes)
(debajo de cada imágen: )
{{A1}} / {{A2}} / {{A3}}</t>
  </si>
  <si>
    <t xml:space="preserve">¿Qué nombre reciben los ángulos?
(ángulos adyacentes, ángulos consecutivos)
(debajo de cada imágen: )
Ángulos {{A1}} 
Ángulos {{A2}}
</t>
  </si>
  <si>
    <t>A1 = Ángulos opuestos por el vértice
A2 = Ángulos consecutivos
A3 = Ángulos adyacentes</t>
  </si>
  <si>
    <t>&lt;p&gt;Dos ángulos que tienen el mismo vértice se pueden clasificar en &lt;b&gt;consecutivos&lt;/b&gt; (tienen un lado en común), &lt;b&gt;adyacentes&lt;/b&gt; (sus ángulos suman 180°) y &lt;b&gt;opuestos por el vértice&lt;/b&gt; (están formados por dos rectas secantes).&lt;/p&gt;
- Sí falla A1
&lt;p&gt;Son opuestos por el vértice porque se forman forman cuando dos rectas secantes se cortan.&lt;/p&gt;
- Sí falla A2
&lt;p&gt;Son consecutivos porque tienen un lado en común.&lt;/p&gt;
- Sí falla A3
&lt;p&gt;Son adyacentes porque son consecutivos y suman 180°.&lt;/p&gt;</t>
  </si>
  <si>
    <t>{"id":"M5-G-23a-E-2","stimulus":"&lt;p&gt;Arrastra los nombres de los siguientes tipos de ángulos.&lt;/p&gt;","template":"&lt;table style=\"width: 100%;border:none;\"&gt;&lt;tbody&gt;&lt;tr&gt;&lt;td style=\"width: 25%; text-align: center;border:none;\"&gt;&lt;div style=\"display:flex; justify-content:center;\"&gt;&lt;img src='https://blueberry-assets.oneclick.es/M5_G_7b_6.svg'&gt;&lt;/div&gt;&lt;/td&gt;&lt;td style=\"width: 25%; text-align: center;border:none;\"&gt;&lt;div style=\"display:flex; justify-content:center;\"&gt;&lt;img src='https://blueberry-assets.oneclick.es/M5_G_7b_2.svg'&gt;&lt;/div&gt;&lt;/td&gt;&lt;td style=\"width: 25%; text-align: center;border:none;\"&gt;&lt;div style=\"display:flex; justify-content:center;\"&gt;&lt;img src='https://blueberry-assets.oneclick.es/M5_G_7b_4.svg'&gt;&lt;/div&gt;&lt;/td&gt;&lt;/tr&gt;&lt;tr&gt;&lt;td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opuestos por el vértice","feedback":"&lt;p&gt;Son opuestos por el vértice porque se forman forman cuando dos rectas secantes se cortan.&lt;/p&gt;"},{"name":"A2","label":"Ángulos consecutivos","feedback":"&lt;p&gt;Son consecutivos porque tienen un lado en común.&lt;/p&gt;"},{"name":"A3","label":"Ángulos adyacentes","feedback":"&lt;p&gt;Son adyacentes porque son consecutivos y suman 180°.&lt;/p&gt;"}],"uniques":true},"algorithm":{"name":"calculateOperation","template":"Cloze with drag &amp; drop","params":{"keyboard":"INTERMEDIATE"}}}</t>
  </si>
  <si>
    <t>{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t>
  </si>
  <si>
    <t>M5-G-23b</t>
  </si>
  <si>
    <t>Distingue ángulos complementarios y suplementarios</t>
  </si>
  <si>
    <t>¿Cuál de estas imágenes corresponde a una pareja de ángulos complementarios?
(ángulos suplementarios)
(ángulos complementarios *)
(ángulos opuestos por el vértice)
(ángulos consecutivos)
(Se ven 3, 1 correcta)</t>
  </si>
  <si>
    <t xml:space="preserve">¿Cuáles de estas imágenes corresponden a pares de ángulos que suman 90°?
{{A1}} = ángulos suplementarios
{{A2}} = ángulos complementarios *
{{A3}} = ángulos opuestos por el vértice
{{A4}} = ángulos consecutivos menores a 90°
(4 opciones, se ven 3, 1 correcta)
</t>
  </si>
  <si>
    <t>Los ángulos complementarios suman 90°.</t>
  </si>
  <si>
    <t>&lt;p&gt;Dos ángulos son complementarios cuando suman 90°.&lt;/p&gt;
- Sí falla A1
&lt;p&gt;Estos ángulos suman 180°.&lt;/p&gt;
- Sí falla A3
&lt;p&gt;Estos ángulos suman 120°.&lt;/p&gt;
- Sí falla A4
&lt;p&gt;Estos ángulos suman 120°.&lt;/p&gt;</t>
  </si>
  <si>
    <t>{"id":"M5-G-23b-I-1","stimulus":"&lt;p&gt;¿Cuál de estas imágenes corresponde a una pareja de ángulos complementarios?&lt;/p&gt;","hint":"&lt;p&gt;Los ángulos complementarios suman 90°.&lt;/p&gt;","feedback":"&lt;p&gt;Dos ángulos son complementarios cuando suman 90°.&lt;/p&gt;","seed":{"parameters":[],"calculated":[{"name":"A1","label":"&lt;div style=\"display:flex; justify-content:center;\"&gt;&lt;img src='https://blueberry-assets.oneclick.es/M5_G_7c_1.svg' height=\"200\"&gt;"},{"name":"A2","label":"&lt;div style=\"display:flex; justify-content:center;\"&gt;&lt;img src='https://blueberry-assets.oneclick.es/M5_G_7c_2.svg' height=\"200\"&gt;","incorrect":true,"feedback":"&lt;p&gt;Estos ángulos suman 180°.&lt;/p&gt;"},{"name":"A3","label":"&lt;div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t>
  </si>
  <si>
    <t>{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t>
  </si>
  <si>
    <t>¿Cuál de estas imágenes corresponde a una pareja de ángulos suplementarios?
(ángulos suplementarios)*
(ángulos complementarios)
(ángulos opuestos por el vértice)
(ángulos consecutivos)
(Se ven 3, 1 correcta)</t>
  </si>
  <si>
    <t xml:space="preserve">¿Cuáles de estas imágenes corresponden a pares de ángulos que suman 180°?
{{A1}} = ángulos suplementarios *
{{A2}} = ángulos complementarios 
{{A3}} = ángulos opuestos por el vértice
{{A4}} = ángulos consecutivos menores a 90°
(4 opciones, se ven 3, 1 correcta)
</t>
  </si>
  <si>
    <t>Los ángulos suplementarios suman 180°.</t>
  </si>
  <si>
    <t>&lt;p&gt;Dos ángulos son suplementarios cuando suman 180°.&lt;/p&gt;
Sí falla A2
&lt;p&gt;Estos ángulos suman 90°.&lt;/p&gt;
Sí falla A3
&lt;p&gt;Estos ángulos suman 120°.&lt;/p&gt;
Sí falla A4
&lt;p&gt;Estos ángulos suman 120°.&lt;/p&gt;</t>
  </si>
  <si>
    <t>{"id":"M5-G-23b-I-2","stimulus":"&lt;p&gt;¿Cuál de estas imágenes corresponde a una pareja de ángulos suplementarios?&lt;/p&gt;","hint":"&lt;p&gt;Los ángulos suplementarios suman 180°.&lt;/p&gt;","feedback":"&lt;p&gt;Dos ángulos son suplementarios cuando suman 180°.&lt;/p&gt;","seed":{"parameters":[],"calculated":[{"name":"A1","label":"&lt;div style=\"display:flex; justify-content:center;\"&gt;&lt;img src='https://blueberry-assets.oneclick.es/M5_G_7c_1.svg' height=\"200\"&gt;","incorrect":true,"feedback":"&lt;p&gt;Estos ángulos suman 90°.&lt;/p&gt;"},{"name":"A2","label":"&lt;div style=\"display:flex; justify-content:center;\"&gt;&lt;img src='https://blueberry-assets.oneclick.es/M5_G_7c_2.svg' height=\"200\"&gt;"},{"name":"A3","label":"&lt;div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t>
  </si>
  <si>
    <t>{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t>
  </si>
  <si>
    <t>Observa los siguientes pares de ángulos y escribe si son complementarios o suplementarios.
(Imagen A1 | A2 | A3)
{{A1}} | {{A2}} | {{A3}}
(Usar imágenes de suplementarios y complementarios de la actividad anterior para dar más aleatoriedad)</t>
  </si>
  <si>
    <t>Mirá los dibujos y señalá lo que corresponda
(Imagen A1 | A2 | A3)
Ángulo {{A1}} 
Ángulo {{A2}} 
Ángulo {{A3}}</t>
  </si>
  <si>
    <t>A1 = "Complementarios"
A2 = "Suplementarios"
A3 = "Complementarios"</t>
  </si>
  <si>
    <t xml:space="preserve">Dos ángulos complementarios suman 90° y dos ángulos suplementarios, 180°. </t>
  </si>
  <si>
    <t>&lt;p&gt;Dos ángulos son &lt;b&gt;complementarios&lt;/b&gt; cuando suman 90° y &lt;b&gt;sumplementarios&lt;/b&gt; cuando suman 180°.&lt;/p&gt;
(Sin TE individual)</t>
  </si>
  <si>
    <t>{"id":"M5-G-23b-E-1","stimulus":"&lt;p&gt;Observa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src='https://blueberry-assets.oneclick.es/M5_G_7c_1.svg'&gt;&lt;/div&gt;&lt;/td&gt;&lt;/tr&gt;&lt;tr&gt;&lt;td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180°.&lt;/p&gt;","seed":{"parameters":[],"calculated":[{"name":"A1","label":"Complementarios"},{"name":"A2","label":"Suplementarios"},{"name":"A3","label":"Complementarios"}],"uniques":true},"algorithm":{"name":"calculateOperation","template":"Cloze with text"}}</t>
  </si>
  <si>
    <t>{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t>
  </si>
  <si>
    <t>A1 = "Complementarios"
A2 = "Suplementarios"
A3 = "Suplementarios"</t>
  </si>
  <si>
    <t>{"id":"M5-G-23b-E-2","stimulus":"&lt;p&gt;Observa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src='https://blueberry-assets.oneclick.es/M5_G_7c_2.svg'&gt;&lt;/div&gt;&lt;/td&gt;&lt;/tr&gt;&lt;tr&gt;&lt;td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180°.&lt;/p&gt;","seed":{"parameters":[],"calculated":[{"name":"A1","label":"Complementarios"},{"name":"A2","label":"Suplementarios"},{"name":"A3","label":"Suplementarios"}],"uniques":true},"algorithm":{"name":"calculateOperation","template":"Cloze with text"}}</t>
  </si>
  <si>
    <t>{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t>
  </si>
  <si>
    <t>M5-G-23c</t>
  </si>
  <si>
    <t>Calcula la amplitud del ángulo complementario y suplementario a uno dado</t>
  </si>
  <si>
    <t>Si un ángulo mide {{Q1}}°, ¿cuál es la amplitud de su ángulo complementario?
A1°
A2°*
A3°
A4°
(se muestran 2 incorrectas y una correcta)</t>
  </si>
  <si>
    <t>Comprobá y señalá,que pares de ángulos son complementarios.
{{A1}} = 20° + 70° *
{{A2}} = 15° + 45°
{{A3}} = 55° + 35° *
{{A4}} = 47° + 133°
(4 opciones, se ven 3, 1 correcta)</t>
  </si>
  <si>
    <t>Q1: Mín = 10 ; Máx = 80; step = 1
Q2: Mín = 10 ; Máx = 80; step = 1</t>
  </si>
  <si>
    <t>A1 = 180-{{Q1}}
A2 = 90-{{Q1}}
A3 = 180-{{Q2}}
A4 = 90-{{Q2}}</t>
  </si>
  <si>
    <t>Dos ángulos son complementarios cuando suman 90°.</t>
  </si>
  <si>
    <t>&lt;p&gt;Dos ángulos son complementarios si entre los dos suman 90°. En este caso, {{Q1}}° + {{A2}}° = 90°.&lt;/p&gt;
- Sí falla A1
&lt;p&gt;La amplitud del ángulo complementario no mide {{function}}° porque {{function}}° + {{Q1}}° = 180°.&lt;/p&gt;
- Sí falla A3
&lt;p&gt;La amplitud del ángulo complementario no mide {{function}}° porque {{function}}° + {{Q1}}° =  {{T1}}°.&lt;/p&gt;
- Sí falla A4
&lt;p&gt;{La amplitud del ángulo complementario no mide {{function}}° porque {{function}}° + {{Q1}}° = {{T2}}°.&lt;/p&gt;</t>
  </si>
  <si>
    <t>T1 = {{Q1}}+180-{{Q2}}
T2 = {{Q1}}+90-{{Q2}}</t>
  </si>
  <si>
    <t>{
    "id": "M5-G-23c-I-1",
    "stimulus": "&lt;p&gt;Si un ángulo mide {{Q1}}°, ¿cuál es la amplitud de su ángulo complementario?&lt;/p&gt;",
    "hint": "&lt;p&gt;Dos ángulos son complementarios cuando suman 90°.&lt;/p&gt;",
    "feedback": "&lt;p&gt;Dos ángulos son complementarios si entre los dos suman 90°. En este caso, {{Q1}}° + {{A2.label}} = 90°.&lt;/p&gt;",
    "seed": {
        "parameters": [
            {
                "name": "Q1",
                "label": null,
                "min": 10,
                "max": 80,
                "step": 1
            },
            {
                "name": "Q2",
                "label": null,
                "min": 10,
                "max": 80,
                "step": 1
            }
        ],
        "calculated": [
            {
                "name": "T1",
                "function": "{{Q1}}+180-{{Q2}}",
                "temp": true
            },
            {
                "name": "T2",
                "function": "{{Q1}}+90-{{Q2}}",
                "temp": true
            },
            {
                "name": "A1",
                "label": "{{function}}°",
                "function": "180-{{Q1}}",
                "incorrect": true,
                "feedback": "&lt;p&gt;La amplitud del ángulo complementario no mide {{function}}° porque {{function}}° + {{Q1}}° = 180°.&lt;/p&gt;"
            },
            {
                "name": "A2",
                "label": "{{function}}°",
                "function": "90-{{Q1}}"
            },
            {
                "name": "A3",
                "label": "{{function}}°",
                "function": "180-{{Q2}}",
                "incorrect": true,
                "feedback": "&lt;p&gt;La amplitud del ángulo complementario no mide {{function}}° porque {{function}}° + {{Q1}}° = {{T1}}°.&lt;/p&gt;"
            },
            {
                "name": "A4",
                "label": "{{function}}°",
                "function": "90-{{Q2}}",
                "incorrect": true,
                "feedback": "&lt;p&gt;La amplitud del ángulo complementario no mide {{function}}° porque {{function}}° + {{Q1}}° = {{T2}}°.&lt;/p&gt;"
            }
        ],
        "uniques": true
    },
    "algorithm": {
        "name": "trueFalse",
        "template": "Multiple choice – standard",
        "params": {
            "countCorrect": 1,
            "countIncorrect": 2,
            "showCheckIcon": false,
            "columns": 3
        }
    }
}</t>
  </si>
  <si>
    <t>{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t>
  </si>
  <si>
    <t>Si un ángulo mide {{Q1}}°, ¿cuál es la amplitud de su ángulo suplementario?
A1°
A2°
A3°*
A4°
(se muestran 2 incorrectas y una correcta)</t>
  </si>
  <si>
    <t>Comprobá y señalá,que pares de ángulos son suplementarios.
{{A1}} = 20° + 70° 
{{A2}} = 75° + 105°
{{A3}} = 55° + 35° 
{{A4}} = 47° + 133° *
(4 opciones, se ven 3, 1 correcta)</t>
  </si>
  <si>
    <t>A1 = {{Q1}} + {{Q1}}
A2 = 90-{{Q1}}
A3 = 180-{{Q1}}
A4 = 90-{{Q2}}</t>
  </si>
  <si>
    <t>Dos ángulos son suplementarios cuando suman 180°.</t>
  </si>
  <si>
    <t>&lt;p&gt;Dos ángulos son suplementarios si entre los dos suman 180°. En este caso, {{Q1}}° + {{A3}}° = 180°.&lt;/p&gt;
- Sí falla A1
&lt;p&gt;La amplitud del ángulo suplementario no mide {{function}}° porque {{function}}° + {{Q1}}° = {{T1}}°.&lt;/p&gt;
- Sí falla A2
&lt;p&gt;La amplitud del ángulo suplementario no mide {{function}}° porque {{function}}° + {{Q1}}° = 90°.&lt;/p&gt;
- Sí falla A4
&lt;p&gt;La amplitud del ángulo suplementario no mide {{function}}° porque {{function}}° + {{Q1}}°  = {{T2}}°.&lt;/p&gt;</t>
  </si>
  <si>
    <t>T1 = {{Q1}}*3
T2 = {{Q1}}+90-{{Q2}}</t>
  </si>
  <si>
    <t>{"id":"M5-G-23c-I-2","stimulus":"&lt;p&gt;Si un ángulo mide {{Q1}}°, ¿cuál es la amplitud de su ángulo suplementario?&lt;/p&gt;","hint":"&lt;p&gt;Dos ángulos son suplementarios cuando suman 180°.&lt;/p&gt;","feedback":"&lt;p&gt;Dos ángulos son suplementarios si entre los dos suman 180°. En este caso, {{Q1}}° + {{A3.label}} = 180°.&lt;/p&gt;","seed":{"parameters":[{"name":"Q1","label":null,"min":10,"max":80,"step":1},{"name":"Q2","label":null,"min":10,"max":80,"step":1}],"calculated":[{"name":"T1","function":"{{Q1}}*3","temp":true},{"name":"T2","function":"{{Q1}}+90-{{Q2}}","temp":true},{"name":"A1","label":"{{function}}°","function":"{{Q1}} + {{Q1}}","incorrect":true,"feedback":"&lt;p&gt;La amplitud del ángulo suplementario no mide {{function}}° porque {{function}}° + {{Q1}}° = {{T1}}°.&lt;/p&gt;"},{"name":"A2","label":"{{function}}°","function":"90-{{Q1}}","incorrect":true,"feedback":"&lt;p&gt;La amplitud del ángulo suplementario no mide {{function}}° porque {{function}}° + {{Q1}}° = 90°.&lt;/p&gt;"},{"name":"A3","label":"{{function}}°","function":"180-{{Q1}}"},{"name":"A4","label":"{{function}}°","function":"90-{{Q2}}","incorrect":true,"feedback":"&lt;p&gt;La amplitud del ángulo suplementario no mide {{function}}° porque {{function}}° + {{Q1}}° = {{T2}}°.&lt;/p&gt;"}],"uniques":true},"algorithm":{"name":"trueFalse","template":"Multiple choice – standard","params":{"countCorrect":1,"countIncorrect":2,"showCheckIcon":false,
            "columns": 3
        }
    }
}</t>
  </si>
  <si>
    <t>{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t>
  </si>
  <si>
    <t>¿Qué amplitud tiene que tener el ángulo Â para ser el suplementario de {{Q1}}°?
El ángulo Â tiene que medir {{A1}}°.
(Poner el sombrero de la A con LaTeX!!!!)</t>
  </si>
  <si>
    <t>¿Cuál es la medida del ángulo A, para que sea suplemento de 93°°?
La medida del ángulo A es de ...°
( A con sombrerito de latex)</t>
  </si>
  <si>
    <t>Q1: Mín = 10; Máx = 170; step 1</t>
  </si>
  <si>
    <t xml:space="preserve">A1 = 180-{{Q1}} </t>
  </si>
  <si>
    <t>¿Cuánto mide el ángulo del enunciado?
Mide {{A2}}°.
A2: {{Q1}}</t>
  </si>
  <si>
    <t>¿Qué pide el enunciado que se calcule a partir de {{Q1}}°?
La amplitud del ángulo suplementario A (sombrero latex).*
La amplitud del ángulo complementario A (sombrero latex).
La amplitud del ángulo suplementario B (sombrero latex).</t>
  </si>
  <si>
    <t>¿Cómo se calcula la amplitud del ángulo suplementario de {{Q1}}°?
Restando {{Q1}}° a 180°.*
Restando {{Q1}}° a 90°.
Sumando {{Q1}}° a 180°.
Sumando {{Q1}}° a 90°.</t>
  </si>
  <si>
    <t>Con todo lo anterior, calcula la amplitud del ángulo suplementario A (sombrero latex).
Ángulo Â = 180° − {{Q1}}° = {{A1}}°
A1 = 180-{{Q1}}</t>
  </si>
  <si>
    <t>{
    "id": "M5-G-23c-E-1",
    "seed": {
        "parameters": [
            {
                "name": "Q1",
                "label": null,
                "min": 10,
                "max": 170,
                "step": 1
            }
        ],
        "uniques": true
    },
    "scaffolding": [
        {
            "id": "step-0",
            "stimulus": "&lt;p&gt;¿Qué amplitud tiene que tener el ángulo &lt;span class=\"fr-math-v2 fr-draggable\" contenteditable=\"false\" data-original-math=\"\\(\\hat{\\text{A}}\\)\" draggable=\"true\"&gt;\\(\\hat{\\text{A}}\\)&lt;/span&gt; para ser el suplementario de {{Q1}}°?&lt;/p&gt;",
            "template": "&lt;p&gt;El ángulo &lt;span class=\"fr-math-v2 fr-draggable\" contenteditable=\"false\" data-original-math=\"\\(\\hat{\\text{A}}\\)\" draggable=\"true\"&gt;\\(\\hat{\\text{A}}\\)&lt;/span&gt; tiene que medir {{response}}°.&lt;/p&gt;",
            "seed": {
                "calculated": [
                    {
                        "name": "A1",
                        "label": "",
                        "function": "180-{{Q1}} "
                    }
                ]
            },
            "algorithm": {
                "name": "calculateOperation",
                "params": {
                    "method": "equivLiteral",
                    "keyboard": "NUMERICAL"
                }
            }
        },
        {
            "id": "step-1",
            "stimulus": "&lt;p&gt;¿Cuánto mide el ángulo del enunciado?&lt;/p&gt;",
            "template": "&lt;p&gt;Mide {{response}}°.&lt;/p&gt;",
            "seed": {
                "calculated": [
                    {
                        "name": "2A1",
                        "label": "",
                        "function": "{{Q1}}"
                    }
                ]
            },
            "algorithm": {
                "name": "calculateOperation",
                "params": {
                    "method": "equivLiteral",
                    "keyboard": "NUMERICAL"
                }
            }
        },
        {
            "id": "step-2",
            "stimulus": "&lt;p&gt;¿Qué pide el enunciado que se calcule a partir de {{Q1}}°?&lt;/p&gt;",
            "seed": {
                "calculated": [
                    {
                        "name": "2-A1",
                        "label": "&lt;p&gt;La amplitud del ángulo suplementario &lt;span class=\"fr-math-v2 fr-draggable\" contenteditable=\"false\" data-original-math=\"\\(\\hat{\\text{A}}\\)\" draggable=\"true\"&gt;\\(\\hat{\\text{A}}\\)&lt;/span&gt;.&lt;/p&gt;"
                    },
                    {
                        "name": "2-A2",
                        "label": "&lt;p&gt;La amplitud del ángulo complementario &lt;span class=\"fr-math-v2 fr-draggable\" contenteditable=\"false\" data-original-math=\"\\(\\hat{\\text{A}}\\)\" draggable=\"true\"&gt;\\(\\hat{\\text{A}}\\)&lt;/span&gt;.&lt;/p&gt;",
                        "incorrect": true
                    },
                    {
                        "name": "2-A3",
                        "label": "&lt;p&gt;La amplitud del ángulo suplementario &lt;span class=\"fr-math-v2 fr-draggable\" contenteditable=\"false\" data-original-math=\"\\(\\hat{\\text{B}}\\)\" draggable=\"true\"&gt;\\(\\hat{\\text{B}}\\)&lt;/span&gt;.&lt;/p&gt;",
                        "incorrect": true
                    }
                ]
            },
            "algorithm": {
                "name": "trueFalse",
                "template": "Multiple choice – standard"
            }
        },
        {
            "id": "step-3",
            "stimulus": "&lt;p&gt;¿Cómo se calcula la amplitud del ángulo suplementario de {{Q1}}°?&lt;/p&gt;",
            "seed": {
                "calculated": [
                    {
                        "name": "2-A1",
                        "label": "&lt;p&gt;Restando {{Q1}}° a 180°.&lt;/p&gt;"
                    },
                    {
                        "name": "2-A2",
                        "label": "&lt;p&gt;Restando {{Q1}}° a 90°.&lt;/p&gt;",
                        "incorrect": true
                    },
                    {
                        "name": "2-A3",
                        "label": "&lt;p&gt;Sumando {{Q1}}° a 180°.&lt;/p&gt;",
                        "incorrect": true
                    },
                    {
                        "name": "2-A4",
                        "label": "&lt;p&gt;Sumando {{Q1}}° a 90°.&lt;/p&gt;",
                        "incorrect": true
                    }
                ]
            },
            "algorithm": {
                "name": "trueFalse",
                "template": "Multiple choice – standard",
                "params": {
                    "showCheckIcon": false,
                    "columns": 4
                }
            }
        },
        {
            "id": "step-4",
            "stimulus": "&lt;p&gt;Con todo lo anterior, calcula la amplitud del ángulo suplementario &lt;span class=\"fr-math-v2 fr-draggable\" contenteditable=\"false\" data-original-math=\"\\(\\hat{\\text{A}}\\)\" draggable=\"true\"&gt;\\(\\hat{\\text{A}}\\)&lt;/span&gt;.&lt;/p&gt;",
            "template": "&lt;p style=\"text-align: center\"&gt;Ángulo &lt;span class=\"fr-math-v2 fr-draggable\" contenteditable=\"false\" data-original-math=\"\\(\\hat{\\text{A}}\\)\" draggable=\"true\"&gt;\\(\\hat{\\text{A}}\\)&lt;/span&gt; = 180° − {{Q1}}° = {{response}}°&lt;/p&gt;",
            "seed": {
                "calculated": [
                    {
                        "name": "A1",
                        "function": "180-{{Q1}}"
                    }
                ]
            },
            "algorithm": {
                "name": "calculateOperation",
                "params": {
                    "method": "equivLiteral",
                    "keyboard": "NUMERICAL"
                }
            }
        }
    ]
}</t>
  </si>
  <si>
    <t>{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t>
  </si>
  <si>
    <t>¿Qué amplitud tiene que tener el ángulo Â para ser el complementario de {{Q1}}°?
El ángulo Â tiene que medir {{A1}}°.
(Poner el sombrero de la A con LaTeX!!!!)</t>
  </si>
  <si>
    <t>¿Cuál es la medida del ángulo A, para que sea complemento de 44°?
La medida del ángulo A es de ...°
( A con sombrerito de latex)</t>
  </si>
  <si>
    <t>Q1: Mín = 10; Máx = 80; step 1</t>
  </si>
  <si>
    <t>A1 = 90-{{Q1}}</t>
  </si>
  <si>
    <t>¿Qué pide el enunciado que se calcule a partir de {{Q1}}°?
La amplitud del ángulo suplementario A (sombrero latex).
La amplitud del ángulo complementario A (sombrero latex).*
La amplitud del ángulo complementario B (sombrero latex).</t>
  </si>
  <si>
    <t>¿Cómo se calcula la amplitud del ángulo complementario de {{Q1}}°?
Restando {{Q1}}° a 180°.
Restando {{Q1}}° a 90°.*
Sumando {{Q1}}° a 180°.
Sumando {{Q1}}° a 90°.</t>
  </si>
  <si>
    <t>Con todo lo anterior, calcula la amplitud del ángulo complementario A (sombrero latex).
Ángulo Â = 90° − {{Q1}}° = {{A1}}°
A1 = 90-{{Q1}}</t>
  </si>
  <si>
    <t>{"id":"M5-G-23c-E-2","seed":{"parameters":[{"name":"Q1","label":null,"min":10,"max":80,"step":1}],"uniques":true},"scaffolding":[{"id":"step-0","stimulus":"&lt;p&gt;¿Qué amplitud tiene que tener el ángulo &lt;span class=\"fr-math-v2 fr-draggable\" contenteditable=\"false\" data-original-math=\"\\(\\hat{\\text{A}}\\)\" draggable=\"true\"&gt;\\(\\hat{\\text{A}}\\)&lt;/span&gt; para ser el complementario de {{Q1}}°?&lt;/p&gt;","template":"&lt;p&gt;El ángulo &lt;span class=\"fr-math-v2 fr-draggable\" contenteditable=\"false\" data-original-math=\"\\(\\hat{\\text{A}}\\)\" draggable=\"true\"&gt;\\(\\hat{\\text{A}}\\)&lt;/span&gt; tiene que medir {{response}}°.&lt;/p&gt;","seed":{"calculated":[{"name":"A1","label":"","function":"90-{{Q1}} "}]},"algorithm":{"name":"calculateOperation","params":{"method":"equivLiteral","keyboard":"NUMERICAL"}}},{"id":"step-1","stimulus":"&lt;p&gt;¿Cuánto mide el ángulo del enunciado?&lt;/p&gt;","template":"&lt;p&gt;El ángulo mide {{response}}°.&lt;/p&gt;","seed":{"calculated":[{"name":"2A1","label":"","function":"{{Q1}}"}]},"algorithm":{"name":"calculateOperation","params":{"method":"equivLiteral","keyboard":"NUMERICAL"}}},{"id":"step-2","stimulus":"&lt;p&gt;¿Qué pide el enunciado que se calcule a partir de {{Q1}}°?&lt;/p&gt;","seed":{"calculated":[{"name":"2-A1","label":"&lt;p&gt;La amplitud del ángulo suplementario &lt;span class=\"fr-math-v2 fr-draggable\" contenteditable=\"false\" data-original-math=\"\\(\\hat{\\text{A}}\\)\" draggable=\"true\"&gt;\\(\\hat{\\text{A}}\\)&lt;/span&gt;.&lt;/p&gt;","incorrect":true},{"name":"2-A2","label":"&lt;p&gt;La amplitud del ángulo complementario &lt;span class=\"fr-math-v2 fr-draggable\" contenteditable=\"false\" data-original-math=\"\\(\\hat{\\text{A}}\\)\" draggable=\"true\"&gt;\\(\\hat{\\text{A}}\\)&lt;/span&gt;.&lt;/p&gt;"},{"name":"2-A3","label":"&lt;p&gt;La amplitud del ángulo complementario &lt;span class=\"fr-math-v2 fr-draggable\" contenteditable=\"false\" data-original-math=\"\\(\\hat{\\text{B}}\\)\" draggable=\"true\"&gt;\\(\\hat{\\text{B}}\\)&lt;/span&gt;.&lt;/p&gt;","incorrect":true}]},"algorithm":{"name":"trueFalse","template":"Multiple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&lt;span class=\"fr-math-v2 fr-draggable\" contenteditable=\"false\" data-original-math=\"\\(\\hat{\\text{A}}\\)\" draggable=\"true\"&gt;\\(\\hat{\\text{A}}\\)&lt;/span&gt;.&lt;/p&gt;","template":"&lt;p style=\"text-align: center\"&gt;Ángulo &lt;span class=\"fr-math-v2 fr-draggable\" contenteditable=\"false\" data-original-math=\"\\(\\hat{\\text{A}}\\)\" draggable=\"true\"&gt;\\(\\hat{\\text{A}}\\)&lt;/span&gt; = 90° − {{Q1}}° = {{response}}°&lt;/p&gt;","seed":{"calculated":[{"name":"A1","function":"90-{{Q1}}"}]},"algorithm":{"name":"calculateOperation","params":{"method":"equivLiteral","keyboard":"NUMERICAL"}}}]}</t>
  </si>
  <si>
    <t>{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t>
  </si>
  <si>
    <t>Al cortar una pizza, la amplitud del ángulo que forma una de las porciones es de {{Q1}}°. ¿Cuánto mide su ángulo complementario?
El ángulo complementario mide {{A1}}°.</t>
  </si>
  <si>
    <t>Al cortar una pizza en porciones, se observan diferentes ángulos.
Dos porciones forman un par de ángulos complementarios. Calcula la medida de una porción, sí la otra es de 39°.
La segunda porción mide ...°.</t>
  </si>
  <si>
    <t>Q1: Mín = 20; Máx = 70; step 1</t>
  </si>
  <si>
    <t>¿Cuánto mide la amplitud del ángulo de la porción de pizza?
Mide {{A2}}°.
A2: {{Q1}}</t>
  </si>
  <si>
    <t>¿Qué pide el enunciado que se calcule a partir de {{Q1}}°?
La amplitud del ángulo suplementario.
La amplitud del ángulo complementario.*</t>
  </si>
  <si>
    <t>Con todo lo anterior, calcula la amplitud del ángulo complementario de {{Q1}}°.
Ángulo complementario = 90° − {{Q1}}° = {{A1}}°
A1 = 90-{{Q1}}</t>
  </si>
  <si>
    <t>{"id":"M5-G-23c-A-1","seed":{"parameters":[{"name":"Q1","label":null,"min":20,"max":70,"step":1}],"uniques":true},"scaffolding":[{"id":"step-0","stimulus":"&lt;p&gt;Al cortar una pizza, la amplitud del ángulo que forma una de las porciones es de {{Q1}}°. ¿Cuánto mide su ángulo complementario?&lt;/p&gt;","template":"&lt;p&gt;El ángulo complementario mide {{response}}°.&lt;/p&gt;","seed":{"calculated":[{"name":"A1","label":"","function":"90-{{Q1}} "}]},"algorithm":{"name":"calculateOperation","params":{"method":"equivLiteral","keyboard":"NUMERICAL"}}},{"id":"step-1","stimulus":"&lt;p&gt;¿Cuánto mide la amplitud del ángulo de la porción de pizza?&lt;/p&gt;","template":"&lt;p&gt;Mide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</si>
  <si>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</si>
  <si>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El respaldo de una hamaca está inclinado {{Q1}}°. ¿Cuál es la amplitud de su ángulo suplementario?
La amplitud del ángulo suplementario mide {{A1}}°.</t>
  </si>
  <si>
    <t>Una reposera está inclinada a 115°.¿Cuál es la amplitud que le falta alcanzar, para que quede en posición horizontal, a 180°?
La amplitud que le falta es de ...°</t>
  </si>
  <si>
    <t>Q1: Mín = 90; Máx = 170: step 1</t>
  </si>
  <si>
    <t>A1 = 180-{{Q1}}</t>
  </si>
  <si>
    <t>¿Qué amplitud tiene el respaldo de la hamaca?
Tiene una amplitud de {{A2}}°.
A2: {{Q1}}</t>
  </si>
  <si>
    <t>¿Qué pide el enunciado que se calcule a partir de {{Q1}}°?
La amplitud del ángulo suplementario.*
La amplitud del ángulo complementario.</t>
  </si>
  <si>
    <t>Con todo lo anterior, calcula la amplitud de su ángulo suplementario de {{Q1}}°.
Ángulo suplementario = 180° − {{Q1}}° = {{A1}}°
A1 = 180-{{Q1}}</t>
  </si>
  <si>
    <t>{"id":"M5-G-23c-A-2","seed":{"parameters":[{"name":"Q1","label":null,"min":90,"max":170,"step":1}],"uniques":true},"scaffolding":[{"id":"step-0","stimulus":"&lt;p&gt;El respaldo de una hamaca está inclinado {{Q1}}°. ¿Cuál es la amplitud de su ángulo suplementario?&lt;/p&gt;","template":"&lt;p&gt;La amplitud del ángulo suplementario mide {{response}}°.&lt;/p&gt;","seed":{"calculated":[{"name":"A1","label":"","function":"180-{{Q1}} "}]},"algorithm":{"name":"calculateOperation","params":{"method":"equivLiteral","keyboard":"NUMERICAL"}}},{"id":"step-1","stimulus":"&lt;p&gt;¿Qué amplitud tiene el respaldo de la hamaca?&lt;/p&gt;","template":"&lt;p&gt;Tiene una amplitud 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t>
  </si>
  <si>
    <t>{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</si>
  <si>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La puerta de la habitación de Eliseo está abierta con una amplitud de {{Q1}}°. ¿Cuál es la amplitud del ángulo complementario?
La amplitud del ángulo complementario mide {{A1}}°.</t>
  </si>
  <si>
    <t>La puerta de la habitación de Eliseo tiene un abertura total de 90°. Al ingresar abre unos 55°.¿Cuál es la amplitud que falta para abrir completamente la puerta?
La amplitud que falta es de ...°</t>
  </si>
  <si>
    <t>¿Cuánto ha abierto Eliseo la puerta?
La ha abierto {{A2}}°.
A2: {{Q1}}</t>
  </si>
  <si>
    <t>{"id":"M5-G-23c-A-3","seed":{"parameters":[{"name":"Q1","label":null,"min":20,"max":70,"step":1}],"uniques":true},"scaffolding":[{"id":"step-0","stimulus":"&lt;p&gt;La puerta de la habitación de Eliseo está abierta con una amplitud de {{Q1}}°. ¿Cuál es la amplitud del ángulo complementario?&lt;/p&gt;","template":"&lt;p&gt;La amplitud del ángulo complementario mide {{response}}°.&lt;/p&gt;","seed":{"calculated":[{"name":"A1","label":"","function":"90-{{Q1}} "}]},"algorithm":{"name":"calculateOperation","params":{"method":"equivLiteral","keyboard":"NUMERICAL"}}},{"id":"step-1","stimulus":"&lt;p&gt;¿Cuánto ha abierto Eliseo la puerta?&lt;/p&gt;","template":"&lt;p&gt;La ha abierto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</si>
  <si>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</si>
  <si>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A Eusebio se le ha roto el abanico en un ángulo de {{Q1}}°. ¿Cuál es la amplitud de su ángulo suplementario?
El ángulo suplementario mide {{A1}}°.</t>
  </si>
  <si>
    <t xml:space="preserve">Los abanicos abiertos muestran ángulos de diferentes amplitudes.
Selecciona un par de abanicos, para que sean suplementarios.
{{Q1}} = 115° *
{{Q2}} = 49°
{{Q3}} = 65° *
{{Q4}} = 37°
{{Q5}} = 60°
(abanicos con amplitudes diferentes)
(5 opciones, se ven 3. 1 correcta)
</t>
  </si>
  <si>
    <t>Q1: Mín = 20; Máx = 100; step 1</t>
  </si>
  <si>
    <t>¿Cuánto mide el ángulo en el que se ha roto el abanico?
Mide {{A2}}°.
A2: {{Q1}}</t>
  </si>
  <si>
    <t>Con todo lo anterior, calcula la amplitud del ángulo suplementario de {{Q1}}°.
Ángulo suplementario = 180° − {{Q1}}° = {{A1}}°
A1 = 180-{{Q1}}</t>
  </si>
  <si>
    <t>{"id":"M5-G-23c-A-4","seed":{"parameters":[{"name":"Q1","label":null,"min":20,"max":100,"step":1}],"uniques":true},"scaffolding":[{"id":"step-0","stimulus":"&lt;p&gt;A Eusebio se le ha roto el abanico en un ángulo de {{Q1}}°. ¿Cuál es la amplitud de su ángulo suplementario?&lt;/p&gt;","template":"&lt;p&gt;El ángulo suplementario mide {{response}}°.&lt;/p&gt;","seed":{"calculated":[{"name":"A1","label":"","function":"180-{{Q1}} "}]},"algorithm":{"name":"calculateOperation","params":{"method":"equivLiteral","keyboard":"NUMERICAL"}}},{"id":"step-1","stimulus":"&lt;p&gt;¿Cuánto mide el ángulo en el que se ha roto el abanico?&lt;/p&gt;","template":"&lt;p&gt;Mide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t>
  </si>
  <si>
    <t>{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</si>
  <si>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En la clase de &lt;i&gt;ballet,&lt;/i&gt; Clara está aprendiendo a hacer un &lt;i&gt;attitude,&lt;/i&gt; una postura en la que las piernas se abren en un ángulo de 90°. Si ha conseguido llegar a una amplitud de {{Q1}}°, ¿cuánto mide el ángulo complementario a este?
Su ángulo complementario mide {{A1}}°.</t>
  </si>
  <si>
    <t>Clara practica una posición para danzas. El ángulo que debe formar con la abertura de sus piernas es de 90°. Llegó a una amplitud de 50°, determina cuál es la medida complementaria que le falta alcanzar.
Le falta alcanzar ...°</t>
  </si>
  <si>
    <t xml:space="preserve">Q1: Mín = 60; Máx = 80; step 1 </t>
  </si>
  <si>
    <t xml:space="preserve">A1 = 90-{{Q1}} </t>
  </si>
  <si>
    <t>¿A qué amplitud ha llegado Clara en clase de &lt;i&gt;ballet&lt;/i&gt;?
Ha llegado a los {{A2}}°.
A2: {{Q1}}</t>
  </si>
  <si>
    <t>{"id":"M5-G-23c-A-5","seed":{"parameters":[{"name":"Q1","label":null,"min":60,"max":80,"step":1}],"uniques":true},"scaffolding":[{"id":"step-0","stimulus":"&lt;p&gt;En la clase de &lt;i&gt;ballet,&lt;/i&gt; Clara está aprendiendo a hacer un &lt;i&gt;attitude,&lt;/i&gt; una postura en la que las piernas se abren en un ángulo de 90°. Si ha conseguido llegar a una amplitud de {{Q1}}°, ¿cuánto mide el ángulo complementario a este?&lt;/p&gt;","template":"&lt;p&gt;Su ángulo complementario mide {{response}}°.&lt;/p&gt;","seed":{"calculated":[{"name":"A1","label":"","function":"90-{{Q1}} "}]},"algorithm":{"name":"calculateOperation","params":{"method":"equivLiteral","keyboard":"NUMERICAL"}}},{"id":"step-1","stimulus":"&lt;p&gt;¿A qué amplitud ha llegado Clara en clase de &lt;i&gt;ballet&lt;/i&gt;?&lt;/p&gt;","template":"&lt;p&gt;Ha llegado a los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</si>
  <si>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</si>
  <si>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M5-G-7e</t>
  </si>
  <si>
    <t>Reconoce los tipos de ángulos: agudos, rectos, llanos y obtusos</t>
  </si>
  <si>
    <t>Arrastra el tipo de ángulo que corresponde debajo de cada una de las imágenes.
(Imágenes de ángulos agudo, llano, recto y obtuso)
{{A3}}|{{A1}}|{{A4}}|{{A2}}</t>
  </si>
  <si>
    <t>¿Cuál de estas imágenes corresponde a un ángulo con amplitud mayor a 90° y menor a 180°?
{{A1}} = ángulo agudo
{{A2}} = ángulo obtuso
{{A3}} = ángulo recto
{{A4}} = ángulo llano</t>
  </si>
  <si>
    <t>A1 = Agudo
A2 = Llano 
A3 = Recto
A4 = Obtuso</t>
  </si>
  <si>
    <t>De menor a mayor amplitud, los ángulos se clasifican en agudos, rectos, obtusos y llanos.</t>
  </si>
  <si>
    <t>&lt;p&gt;Según su amplitud, los ángulos se clasifican como &lt;b&gt;agudos&lt;/b&gt; (miden menos de 90°), &lt;b&gt;rectos&lt;/b&gt; (miden 90°), &lt;b&gt;obtusos&lt;/b&gt; (miden más de 90°) y &lt;b&gt;llanos&lt;/b&gt; (miden 180°).&lt;/p&gt;
- Si falla A1:
&lt;p&gt;En la imagen hay un ángulo agudo, ya que mide menos de 90°.&lt;/p&gt;
- Si falla A2:
&lt;p&gt;En la imagen hay un ángulo llano, ya que mide 180°.&lt;/p&gt;
- Si falla A3:
&lt;p&gt;En la imagen hay un ángulo recto, ya que mide 90°.&lt;/p&gt;
- Si falla A4:
&lt;p&gt;En la imagen hay un ángulo obtuso, ya que mide más de 90°.&lt;/p&gt;</t>
  </si>
  <si>
    <t>{"id":"M5-G-7e-I-1","stimulus":"&lt;p&gt;Arrastra los nombres de los siguientes tipos de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180°).&lt;/p&gt;","seed":{"parameters":[],"calculated":[{"name":"A1","label":"Agudo","feedback":"&lt;p&gt;En la imagen hay un ángulo agudo, ya que mide menos de 90°.&lt;/p&gt;"},{"name":"A2","label":"Llano","feedback":"&lt;p&gt;En la imagen hay un ángulo llano, ya que mide 180°.&lt;/p&gt;"},{"name":"A3","label":"Recto","feedback":"&lt;p&gt;En la imagen hay un ángulo recto, ya que mide 90°.&lt;/p&gt;"},{"name":"A4","label":"Obtuso","feedback":"&lt;p&gt;En la imagen hay un ángulo obtuso, ya que mide más de 90°.&lt;/p&gt;"}],"uniques":true},"algorithm":{"name":"calculateOperation","template":"Cloze with drag &amp; drop","params":{"keyboard":"INTERMEDIATE"}}}</t>
  </si>
  <si>
    <t>{"id":"M5-G-7e-I-1","stimulus":"&lt;p&gt;Arraste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t>
  </si>
  <si>
    <t>{
    "id": "M5-G-7e-I-1",
    "stimulus": "&lt;p&gt;Drag the names of the following types of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"feedback": "&lt;p&gt;In the image, there is an acute angle, as it measures less than 90°.&lt;/p&gt;"
            },
            {
                "name": "A2",
                "label": "Flat",
                "feedback": "&lt;p&gt;In the image, there is a Flat angle, as it measures 180°.&lt;/p&gt;"
            },
            {
                "name": "A3",
                "label": "Right",
                "feedback": "&lt;p&gt;In the image, there is a right angle, as it measures 90°.&lt;/p&gt;"
            },
            {
                "name": "A4",
                "label": "Obtuse",
                "feedback": "&lt;p&gt;In the image, there is an obtuse angle, as it measures more than 90°.&lt;/p&gt;"
            }
        ],
        "uniques": true
    },
    "algorithm": {
        "name": "calculateOperation",
        "template": "Cloze with drag &amp; drop",
        "params": {
            "keyboard": "INTERMEDIATE"
        }
    }
}</t>
  </si>
  <si>
    <t>Arrastra el tipo de ángulo que corresponde debajo de cada una de las imágenes.
(Imágenes de ángulos llano, obtuso, agudo y recto)
{{A1}}|{{A2}}|{{A3}}|{{A4}}
{{A2}} = Mide más de 90°, pero menos de 180°
{{A3}} = Mide menos de 90°
{{A4}} = Mide 90°</t>
  </si>
  <si>
    <t>A1 = Llano
A2 = Obtuso
A3 = Agudo
A4 = Recto</t>
  </si>
  <si>
    <t>&lt;p&gt;Según su amplitud, los ángulos se clasifican como &lt;b&gt;agudos&lt;/b&gt; (miden menos de 90°), &lt;b&gt;rectos&lt;/b&gt; (miden 90°), &lt;b&gt;obtusos&lt;/b&gt; (miden más de 90°) y &lt;b&gt;llanos&lt;/b&gt; (miden 180°).&lt;/p&gt;
- Si falla A1:
&lt;p&gt;En la imagen hay un ángulo llano, ya que mide 180°.&lt;/p&gt;
- Si falla A2:
&lt;p&gt;En la imagen hay un ángulo obtuso, ya que mide más de 90°.&lt;/p&gt;
- Si falla A3:
&lt;p&gt;En la imagen hay un ángulo agudo, ya que mide menos de 90°.&lt;/p&gt;
- Si falla A4:
&lt;p&gt;En la imagen hay un ángulo recto, ya que mide 90°.&lt;/p&gt;</t>
  </si>
  <si>
    <t>{"id":"M5-G-7e-I-2","stimulus":"&lt;p&gt;Arrastra los nombres de los siguientes tipos de ángulos.&lt;/p&gt;","template":"&lt;table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180°).&lt;/p&gt;","seed":{"parameters":[],"calculated":[{"name":"A1","label":"Llano","feedback":"&lt;p&gt;En la imagen hay un ángulo llano, ya que mide 180°.&lt;/p&gt;"},{"name":"A2","label":"Obtuso","feedback":"&lt;p&gt;En la imagen hay un ángulo obtuso, ya que mide más de 90°.&lt;/p&gt;"},{"name":"A3","label":"Agudo","feedback":"&lt;p&gt;En la imagen hay un ángulo agudo, ya que mide menos de 90°.&lt;/p&gt;"},{"name":"A4","label":"Recto","feedback":"&lt;p&gt;En la imagen hay un ángulo recto, ya que mide 90°.&lt;/p&gt;"}],"uniques":true},"algorithm":{"name":"calculateOperation","template":"Cloze with drag &amp; drop","params":{"keyboard":"INTERMEDIATE"}}}</t>
  </si>
  <si>
    <t>{"id":"M5-G-7e-I-2","stimulus":"&lt;p&gt;Arraste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t>
  </si>
  <si>
    <t>{
    "id": "M5-G-7e-I-2",
    "stimulus": "&lt;p&gt;Drag the names of the following types of angles.&lt;/p&gt;",
    "template": "&lt;table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"Flat",
                "feedback": "&lt;p&gt;In the image, there is a flat angle as it measures 180°.&lt;/p&gt;"
            },
            {
                "name": "A2",
                "label": "Obtuse",
                "feedback": "&lt;p&gt;In the image, there is an obtuse angle as it measures more than 90°.&lt;/p&gt;"
            },
            {
                "name": "A3",
                "label": "Acute",
                "feedback": "&lt;p&gt;In the image, there is an acute angle as it measures less than 90°.&lt;/p&gt;"
            },
            {
                "name": "A4",
                "label": "Right",
                "feedback": "&lt;p&gt;In the image, there is a right angle as it measures 90°.&lt;/p&gt;"
            }
        ],
        "uniques": true
    },
    "algorithm": {
        "name": "calculateOperation",
        "template": "Cloze with drag &amp; drop",
        "params": {
            "keyboard": "INTERMEDIATE"
        }
    }
}</t>
  </si>
  <si>
    <t>¿De qué tipo son los siguientes ángulos?
(Imágenes de ángulo agudo | ángulo obtuso | ángulo recto | ángulo llano)
Ángulo {{A3}} | Ángulo {{A2}} | Ángulo {{A4}} | Ángulo {{A1}}</t>
  </si>
  <si>
    <t xml:space="preserve">¿Qué nombre reciben los ángulos?
(ángulo agudo, ángulo obtuso, ángulo recto, ángulo llano)
(debajo de cada imágen: )
Ángulo AGUDO  
Ángulo LLANO
Ángulo RECTO
</t>
  </si>
  <si>
    <t>A1 = agudo
A2 = obtuso
A3 = recto
A4 = llano</t>
  </si>
  <si>
    <t>&lt;p&gt;Según su amplitud, los ángulos se clasifican como &lt;b&gt;agudos&lt;/b&gt; (miden menos de 90°), &lt;b&gt;rectos&lt;/b&gt; (miden 90°), &lt;b&gt;obtusos&lt;/b&gt; (miden más de 90°) y &lt;b&gt;llanos&lt;/b&gt; (miden 180°).&lt;/p&gt;
(Sin TE individual)</t>
  </si>
  <si>
    <t>{"id":"M5-G-7e-E-1","stimulus":"&lt;p&gt;¿De qué tipo son los siguientes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180°).&lt;/p&gt;","seed":{"parameters":[],"calculated":[{"name":"A1","label":"agudo"},{"name":"A2","label":"obtuso"},{"name":"A3","label":"recto"},{"name":"A4","label":"llano"}],"uniques":true},"algorithm":{"name":"calculateOperation","template":"Cloze with text"}}</t>
  </si>
  <si>
    <t>{"id":"M5-G-7e-E-1","stimulus":"&lt;p&gt;De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t>
  </si>
  <si>
    <t>{
    "id": "M5-G-7e-E-1",
    "stimulus": "&lt;p&gt;What type are the following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
            {
                "name": "A2",
                "label": "Obtuse"
            },
            {
                "name": "A3",
                "label": "Right"
            },
            {
                "name": "A4",
                "label": "Flat"
            }
        ],
        "uniques": true
    },
    "algorithm": {
        "name": "calculateOperation",
        "template": "Cloze with text"
    }
}</t>
  </si>
  <si>
    <t>¿De qué tipo son los siguientes ángulos?
(Imágenes de ángulo obtuso | ángulo agudo | ángulo recto | ángulo llano)
Ángulo {{A2}} | Ángulo {{A3}} | Ángulo {{A4}} | Ángulo {{A1}}</t>
  </si>
  <si>
    <t>A1 = obtuso
A2 = agudo
A3 = recto
A4 = llano</t>
  </si>
  <si>
    <t>&lt;p&gt;Según su amplitud, los ángulos se clasifican como &lt;b&gt;agudos&lt;/b&gt; (miden menos de 90°), &lt;b&gt;rectos&lt;/b&gt; (miden de 90°), &lt;b&gt;obtusos&lt;/b&gt; (miden más de 90°) y &lt;b&gt;llanos&lt;/b&gt; (miden 180°).&lt;/p&gt;
(Sin TE individual)</t>
  </si>
  <si>
    <t>{"id":"M5-G-7e-E-2","stimulus":"&lt;p&gt;¿De qué tipo son los siguientes ángulos?&lt;/p&gt;","template":"&lt;table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180°).&lt;/p&gt;","seed":{"parameters":[],"calculated":[{"name":"A1","label":"obtuso"},{"name":"A2","label":"agudo"},{"name":"A3","label":"recto"},{"name":"A4","label":"llano"}],"uniques":true},"algorithm":{"name":"calculateOperation","template":"Cloze with text"}}</t>
  </si>
  <si>
    <t>{"id":"M5-G-7e-E-2","stimulus":"&lt;p&gt;De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t>
  </si>
  <si>
    <t>{
    "id": "M5-G-7e-E-2",
    "stimulus": "&lt;p&gt;What type are the following angles?&lt;/p&gt;",
    "template": "&lt;table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"Obtuse"
            },
            {
                "name": "A2",
                "label": "Acute"
            },
            {
                "name": "A3",
                "label": "Right"
            },
            {
                "name": "A4",
                "label": "Flat"
            }
        ],
        "uniques": true
    },
    "algorithm": {
        "name": "calculateOperation",
        "template": "Cloze with text"
    }
}</t>
  </si>
  <si>
    <t>M5-G-8a</t>
  </si>
  <si>
    <t>Reconoce la bisectriz de un ángulo</t>
  </si>
  <si>
    <t>Señala cuál de las siguientes afirmaciones es correcta.
Una bisectriz divide a un ángulo en otros dos de igual amplitud. *
Una bisectriz es una semirrecta que divide a un ángulo en otros dos ángulos iguales. *
Una bisectriz tiene su origen en el vértice de un ángulo.*
Una bisectriz es un segmento que une dos puntos de un lado del ángulo.
Una bisectriz es una recta perpendicular a los lados del ángulo.
Una bisectriz es una recta paralela a los lados del ángulo.
(se ven 3 opciones, 1 correcta)</t>
  </si>
  <si>
    <t xml:space="preserve">Marcá la opción que corresponda
La bisectriz divide al ángulo, en dos ángulos de igual amplitud. *
La bisectriz es un segmento que une dos puntos de un lado del ángulo
La bisectriz es la semirrecta que divide al ángulo en dos ángulos iguales *
La bisectriz es una recta perpendicular a los lados del ángulo.
(se ven 3 opciones, 1 correcta)
</t>
  </si>
  <si>
    <t>Una bisectriz divide un ángulo en dos ángulos de igual amplitud.</t>
  </si>
  <si>
    <t>&lt;p&gt;La bisectriz de un ángulo es una semirrecta que empieza en el vértice y que lo divide en dos ángulos de igual amplitud.&lt;/p&gt;
(No TE individual)</t>
  </si>
  <si>
    <t>{"id":"M5-G-8a-I-1","stimulus":"&lt;p&gt;Selecciona cuál de las siguientes afirmaciones es correcta.&lt;/p&gt;","hint":"&lt;p&gt;Una bisectriz divide un ángulo en dos ángulos de igual amplitud.&lt;/p&gt;","feedback":"&lt;p&gt;La bisectriz de un ángulo es una semirrecta que empieza en el vértice y que lo divide en dos ángulos de igual amplitud.&lt;/p&gt;","seed":{"parameters":[],"calculated":[{"name":"A1","label":"Una bisectriz divide a un ángulo en otros dos de igual amplitud."},{"name":"A2","label":"Una bisectriz es una semirrecta que divide a un ángulo en otros dos ángulos iguales."},{"name":"A3","label":"Una bisectriz tiene su origen en el vértice de un ángulo."},{"name":"A4","label":"Una bisectriz es un segmento que une dos puntos de un lado del ángulo.","incorrect":true},{"name":"A5","label":"Una bisectriz es una recta perpendicular a los lados del ángulo.","incorrect":true},{"name":"A6","label":"Una bisectriz es una recta paralela a los lados del ángulo.","incorrect":true}],"uniques":true},"algorithm":{"name":"trueFalse","template":"Multiple choice – standard","params":{"countCorrect":1,"countIncorrect":2,"showCheckIcon":true}}}</t>
  </si>
  <si>
    <t>{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t>
  </si>
  <si>
    <t>Selecciona el ángulo en el que se ha trazado bien su bisectriz.
(se ven 3 imágenes , una correcta)</t>
  </si>
  <si>
    <t xml:space="preserve">¿Cuánto miden cada uno de los ángulos que se forman al trazar la bisectriz, en un ángulo de 70°?
Cada uno de los ángulos mide {{A1}}°
(imágen ángulo agudo)
 </t>
  </si>
  <si>
    <t>&lt;p&gt;La bisectriz de un ángulo es una semirrecta que empieza en el vértice y que lo divide en dos ángulos de igual amplitud.&lt;/p&gt;
-Si falla A4
&lt;p&gt;En este ángulo de 60° cada mitad mide 40° y 20°.&lt;/p&gt;
-Si falla A5
&lt;p&gt;En este ángulo de 120° cada mitad mide 40° y 80°.&lt;/p&gt;
-Si falla A6
&lt;p&gt;En este ángulo de 90° cada mitad mide 30° y 60°.&lt;/p&gt;
(No TE al correcto)</t>
  </si>
  <si>
    <t>{"id":"M5-G-8a-E-1","stimulus":"&lt;p&gt;Selecciona el ángulo en el que se ha trazado bien su bisectriz.&lt;/p&gt;","hint":"&lt;p&gt;Una bisectriz divide un ángulo en dos ángulos de igual amplitud.&lt;/p&gt;","feedback":"&lt;p&gt;La bisectriz de un ángulo es una semirrecta que empieza en el vértice y que lo divide en dos ángulos de igual amplitud.&lt;/p&gt;","seed":{"parameters":[],"calculated":[{"name":"A1","label":"&lt;div style=\"display:flex; justify-content:center;\"&gt;&lt;img src='https://blueberry-assets.oneclick.es/M5_G_8a_1.svg' width=\"300\"&gt;&lt;/div&gt;"},{"name":"A2","label":"&lt;div style=\"display:flex; justify-content:center;\"&gt;&lt;img src='https://blueberry-assets.oneclick.es/M5_G_8a_2.svg' width=\"300\"&gt;&lt;/div&gt;"},{"name":"A3","label":"&lt;div style=\"display:flex; justify-content:center;\"&gt;&lt;img src='https://blueberry-assets.oneclick.es/M5_G_8a_3.svg' width=\"300\"&gt;&lt;/div&gt;"},{"name":"A4","label":"&lt;div style=\"display:flex; justify-content:center;\"&gt;&lt;img src='https://blueberry-assets.oneclick.es/M5_G_8a_4.svg' width=\"300\"&gt;","incorrect":true,"feedback":"&lt;p&gt;En este ángulo de 60° cada mitad mide 40° y 20°.&lt;/p&gt;"},{"name":"A5","label":"&lt;div style=\"display:flex; justify-content:center;\"&gt;&lt;img src='https://blueberry-assets.oneclick.es/M5_G_8a_5.svg' width=\"300\"&gt;&lt;/div&gt;","incorrect":true,"feedback":"&lt;p&gt;En este ángulo de 120° cada mitad mide 40° y 80°.&lt;/p&gt;"},{"name":"A6","label":"&lt;div style=\"display:flex; justify-content:center;\"&gt;&lt;img src='https://blueberry-assets.oneclick.es/M5_G_8a_6.svg' width=\"300\"&gt;","incorrect":true,"feedback":"&lt;p&gt;En este ángulo de 90° cada mitad mide 30° y 60°.&lt;/p&gt;"}],"uniques":true},"algorithm":{"name":"trueFalse","template":"Multiple choice – standard","params":{"countCorrect":1,"countIncorrect":2,"showCheckIcon":false,"columns":3}}}</t>
  </si>
  <si>
    <t>{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t>
  </si>
  <si>
    <t>M5-G-8b</t>
  </si>
  <si>
    <t>Reconoce la mediatriz de un segmento</t>
  </si>
  <si>
    <t>¿Cuál de las siguientes imágenes representa una mediatriz?
(Se ven tres imágenes, una de ellas es la correcta. Ver descripción en la hoja de imágenes)</t>
  </si>
  <si>
    <t xml:space="preserve">¿Cuál es la forma correcta de trazar la mediatriz?
{{A1}} = segmento trazado con recta oblicua
{{A2}} = segmento con mediatriz trazada *
</t>
  </si>
  <si>
    <t>La mediatriz de un segmento es la recta perpendicular al segmento que lo divide en dos partes iguales.</t>
  </si>
  <si>
    <t>&lt;p&gt;La mediatriz de un segmento es la recta perpendicular al segmento que lo divide en dos partes iguales.&lt;/p&gt;
- Sí falla A2
&lt;p&gt;La recta que corta al segmento no lo divide en dos partes iguales.&lt;/p&gt;
- Sí falla A3
&lt;p&gt;La recta no es perpendicular al segmento.&lt;/p&gt;
- Sí falla A4
&lt;p&gt;La recta no corta al en dos partes.&lt;/p&gt;</t>
  </si>
  <si>
    <t>{"id":"M5-G-8b-I-1","stimulus":"&lt;p&gt;¿Cuál de las siguientes imágenes representa una mediatriz?&lt;/p&gt;","hint":"&lt;p&gt;La mediatriz de un segmento es la recta perpendicular al segmento que lo divide en dos partes iguales.&lt;/p&gt;","feedback":"&lt;p&gt;La mediatriz de un segmento es la recta perpendicular al segmento que lo divide en dos partes iguales.&lt;/p&gt;","seed":{"parameters":[],"calculated":[{"name":"A1","label":"&lt;div style=\"display:flex; justify-content:center;\"&gt;&lt;img src='https://blueberry-assets.oneclick.es/M5_G_8b_1.svg' width=\"300\"&gt;&lt;/div&gt;"},{"name":"A2","label":"&lt;div style=\"display:flex; justify-content:center;\"&gt;&lt;img src='https://blueberry-assets.oneclick.es/M5_G_8b_2.svg' width=\"300\"&gt;&lt;/div&gt;","incorrect":true,"feedback":"&lt;p&gt;La recta que corta al segmento no lo divide en dos partes iguales.&lt;/p&gt;"},{"name":"A3","label":"&lt;div style=\"display:flex; justify-content:center;\"&gt;&lt;img src='https://blueberry-assets.oneclick.es/M5_G_8b_3.svg' width=\"300\"&gt;&lt;/div&gt;","incorrect":true,"feedback":"&lt;p&gt;La recta no es perpendicular al segmento.&lt;/p&gt;"},{"name":"A4","label":"&lt;div style=\"display:flex; justify-content:center;\"&gt;&lt;img src='https://blueberry-assets.oneclick.es/M5_G_8b_4.svg' width=\"300\"&gt;&lt;/div&gt;","incorrect":true,"feedback":"&lt;p&gt;La recta no corta al segmento en dos partes.&lt;/p&gt;"}],"uniques":true},"algorithm":{"name":"trueFalse","template":"Multiple choice – standard","params":{"countCorrect":1,"countIncorrect":2,"showCheckIcon":false,"columns":3}}}</t>
  </si>
  <si>
    <t>{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t>
  </si>
  <si>
    <t>Selecciona la definición correcta de la mediatriz.
✔️La mediatriz es la recta perpendicular a un segmento que lo divide en dos partes iguales.
❌La mediatriz es la recta oblicua a un segmento que lo divide en dos partes iguales.
❌La mediatriz es la recta perpendicular a un ángulo que lo divide en dos partes iguales.
❌La mediatriz es la recta perpendicular a un segmento que lo divide en dos.
❌La mediatriz es la recta paralela a un segmento que lo divide en dos partes iguales.
❌La mediatriz es la bisectriz un segmento que lo divide en dos partes iguales.
(1 correcta, 2 incorrectas)</t>
  </si>
  <si>
    <t>¿Cuánto miden los segmentos que se forman al trazar la mediatriz en un segmento de 17 cm?
Los segmentos miden ... cm</t>
  </si>
  <si>
    <t>La mediatriz de un semento es una recta perpendicular.</t>
  </si>
  <si>
    <t>&lt;p&gt;La mediatriz de un segmento es la recta perpendicular al segmento que lo divide en dos partes iguales.&lt;/p&gt;
- Sí falla A2
&lt;p&gt;La mediatriz es una recta &lt;b&gt;perpendicular&lt;/b&gt; a un segmento.&lt;/p&gt;
- Sí falla A3
&lt;p&gt;La mediatriz es una recta perpendicular a un &lt;b&gt;segmento&lt;/b&gt;.&lt;/p&gt;
- Sí falla A4
&lt;p&gt;La mediatriz divide un segmento en &lt;b&gt;dos partes iguales&lt;/b&gt;.&lt;/p&gt;
- Sí falla A5
&lt;p&gt;La mediatriz es una recta &lt;b&gt;perpendicular&lt;/b&gt; a un segmento.&lt;/p&gt;
- Sí falla A6
&lt;p&gt;La mediatriz es una &lt;b&gt;recta perpendicular&lt;/b&gt; a un segmento.&lt;/p&gt;</t>
  </si>
  <si>
    <t>{"id":"M5-G-8b-E-1","stimulus":"&lt;p&gt;Selecciona la definición correcta de la mediatriz.&lt;/p&gt;","hint":"&lt;p&gt;La mediatriz de un segmento es una recta perpendicular.&lt;/p&gt;","feedback":"&lt;p&gt;La mediatriz de un segmento es la recta perpendicular al segmento que lo divide en dos partes iguales.&lt;/p&gt;","seed":{"parameters":[],"calculated":[{"name":"A1","label":"La mediatriz es la recta perpendicular a un segmento que lo divide en dos partes iguales"},{"name":"A2","label":"La mediatriz es la recta oblicua a un segmento que lo divide en dos partes iguales.","incorrect":true,"feedback":"&lt;p&gt;La mediatriz es una recta &lt;b&gt;perpendicular&lt;/b&gt; a un segmento.&lt;/p&gt;"},{"name":"A3","label":"La mediatriz es la recta perpendicular a un ángulo que lo divide en dos partes iguales.","incorrect":true,"feedback":"&lt;p&gt;La mediatriz es una recta perpendicular a un &lt;b&gt;segmento&lt;/b&gt;.&lt;/p&gt;"},{"name":"A4","label":"La mediatriz es la recta perpendicular a un segmento que lo divide en dos.","incorrect":true,"feedback":"&lt;p&gt;La mediatriz divide un segmento en &lt;b&gt;dos partes iguales&lt;/b&gt;.&lt;/p&gt;"},{"name":"A5","label":"La mediatriz es la recta paralela a un segmento que lo divide en dos partes iguales.","incorrect":true,"feedback":"&lt;p&gt;La mediatriz es una recta &lt;b&gt;perpendicular&lt;/b&gt; a un segmento.&lt;/p&gt;"},{"name":"A6","label":"La mediatriz es la bisectriz de un segmento que lo divide en dos partes iguales.","incorrect":true,"feedback":"&lt;p&gt;La mediatriz es una &lt;b&gt;recta perpendicular&lt;/b&gt; a un segmento.&lt;/p&gt;"}],"uniques":true},"algorithm":{"name":"trueFalse","template":"Multiple choice – standard","params":{"countCorrect":1,"countIncorrect":2,"showCheckIcon":true}}}</t>
  </si>
  <si>
    <t>{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t>
  </si>
  <si>
    <t>M5-G-9a</t>
  </si>
  <si>
    <t>Distingue los elementos básicos de un polígono: vértice, ángulo interior, lado y diagonal</t>
  </si>
  <si>
    <t>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(5 opciones, se ven 3, 2 verdaderas)</t>
  </si>
  <si>
    <t xml:space="preserve">Indica si las siguientes afirmaciones son verdaderas o falsas
Un pentágono regular tiene 8 lados
Un hexágono regular tiene 6 lados *
En un pentágono regular se pueden marcar, dos diagonales, desde un vértice *
Un octógono regular cuenta con 8 vértices *
Un heptágono regular tiene 4 ángulos interiores.
(5 opciones, se ven 3, 1 verdadera)
</t>
  </si>
  <si>
    <t>Los elementos básicos de un polígono son: vértices, ángulos interiores, lados y diagonales.</t>
  </si>
  <si>
    <t>&lt;p&gt;Los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</si>
  <si>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
    "id": "M5-G-9a-I-1",
    "stimulus": "&lt;p&gt;Indica si las siguientes afirmaciones son verdaderas o falsas.&lt;/p&gt;",
    "hint": "&lt;p&gt;Los elementos básicos de un polígono son: vértices, ángulos interiores, lados y diagonales.&lt;/p&gt;",
    "feedback": "&lt;p&gt;Los elementos básicos que componen un polígono son los vértices, los ángulos interiores, los lados y las diagonales.&lt;/p&gt;",
    "seed": {
        "parameters": [],
        "calculated": [
            {
                "name": "A1",
                "label": "Un hexágono tiene 6 lados."
            },
            {
                "name": "A2",
                "label": "Un octógono tiene 8 lados."
            },
            {
                "name": "A3",
                "label": "En un pentágono regular se pueden marcar 2 diagonales desde uno de los vértices."
            },
            {
                "name": "A4",
                "label": "En un hexágono regular se pueden marcar 3 diagonales desde uno de los vértices."
            },
            {
                "name": "A5",
                "label": "Un heptágono tiene 7 vértices."
            },
            {
                "name": "A6",
                "label": "Un pentágono tiene 5 vértices."
            },
            {
                "name": "A7",
                "label": "Un eneágono tiene 9 ángulos interiores."
            },
            {
                "name": "A8",
                "label": "Un pentágono tiene 5 ángulos interiores."
            },
            {
                "name": "A9",
                "label": "Un hexágono tiene 7 lados.",
                "incorrect": true,
                "feedback": "&lt;p&gt;Es falsa. Un hexágono se compone de 6 lados.&lt;/p&gt;"
            },
            {
                "name": "A10",
                "label": "Un pentágono tiene 8 lados.",
                "incorrect": true,
                "feedback": "&lt;p&gt;Es falsa. Un pentágono se compone de 5 lados.&lt;/p&gt;"
            },
            {
                "name": "A11",
                "label": "En un pentágono regular se pueden marcar 3 diagonales desde uno de los vértices.",
                "incorrect": true,
                "feedback": "&lt;p&gt;Es falsa. Desde uno de los vértices de un pentágono regular se pueden marcar 2 diagonales.&lt;/p&gt;"
            },
            {
                "name": "A12",
                "label": "En un heptágono regular se pueden marcar 3 diagonales desde uno de los vértices.",
                "incorrect": true,
                "feedback": "&lt;p&gt;Es falsa. Desde uno de los vértices de un heptágono regular se pueden marcar 4 diagonales.&lt;/p&gt;"
            },
            {
                "name": "A13",
                "label": "Un heptágono tiene 8 vértices.",
                "incorrect": true,
                "feedback": "&lt;p&gt;Es falsa. Un heptágono tiene 7 vértices.&lt;/p&gt;"
            },
            {
                "name": "A14",
                "label": "Un cuadrilátero tiene 5 vértices.",
                "incorrect": true,
                "feedback": "&lt;p&gt;Es falsa. Un cuadrilátero tiene 4 vértices.&lt;/p&gt;"
            },
            {
                "name": "A15",
                "label": "Un eneágono tiene 10 ángulos interiores.",
                "incorrect": true,
                "feedback": "&lt;p&gt;Es falsa. Un eneágono tiene 9 ángulos interiores.&lt;/p&gt;"
            },
            {
                "name": "A16",
                "label": "Un decágono tiene 5 ángulos interiores.",
                "incorrect": true,
                "feedback": "&lt;p&gt;Es falsa. Un decágono tiene 10 ángulos interiores.&lt;/p&gt;"
            }
        ],
        "uniques": true
    },
    "algorithm": {
        "name": "trueFalse",
        "template": "Choice matrix – inline",
        "params": {
            "countCorrect": 2,
            "countIncorrect": 1,
            "showCheckIcon": false,
            "options": [
                "Verdadero",
                "Falso"
            ]
        }
    }
}</t>
  </si>
  <si>
    <t>{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t>
  </si>
  <si>
    <t>{
    "id": "M5-G-9a-I-1",
    "stimulus": "&lt;p&gt;Indicate whether the following statements are true or false.&lt;/p&gt;",
    "hint": "&lt;p&gt;The basic elements of a polygon are: vertices, interior angles, sides, and diagonals.&lt;/p&gt;",
    "feedback": "&lt;p&gt;The basic elements that compose a polygon are the vertices, interior angles, sides, and diagonals.&lt;/p&gt;",
    "seed": {
        "parameters": [],
        "calculated": [
            {
                "name": "A1",
                "label": "A hexagon has 6 sides."
            },
            {
                "name": "A2",
                "label": "An octagon has 8 sides."
            },
            {
                "name": "A3",
                "label": "In a regular pentagon, 2 diagonals can be marked from one of the vertices."
            },
            {
                "name": "A4",
                "label": "In a regular hexagon, 3 diagonals can be marked from one of the vertices."
            },
            {
                "name": "A5",
                "label": "A heptagon has 7 vertices."
            },
            {
                "name": "A6",
                "label": "A pentagon has 5 vertices."
            },
            {
                "name": "A7",
                "label": "A nonagon has 9 interior angles."
            },
            {
                "name": "A8",
                "label": "A pentagon has 5 interior angles."
            },
            {
                "name": "A9",
                "label": "A hexagon has 7 sides.",
                "incorrect": true,
                "feedback": "&lt;p&gt;A hexagon is made up of 6 sides.&lt;/p&gt;"
            },
            {
                "name": "A10",
                "label": "A pentagon has 8 sides.",
                "incorrect": true,
                "feedback": "&lt;p&gt;A pentagon is made up of 5 sides.&lt;/p&gt;"
            },
            {
                "name": "A11",
                "label": "In a regular pentagon, 3 diagonals can be marked from one of the vertices.",
                "incorrect": true,
                "feedback": "&lt;p&gt;From one of the vertices of a regular pentagon, 2 diagonals can be marked.&lt;/p&gt;"
            },
            {
                "name": "A12",
                "label": "In a regular heptagon, 3 diagonals can be marked from one of the vertices.",
                "incorrect": true,
                "feedback": "&lt;p&gt;From one of the vertices of a regular heptagon, 4 diagonals can be marked.&lt;/p&gt;"
            },
            {
                "name": "A13",
                "label": "A heptagon has 8 vertices.",
                "incorrect": true,
                "feedback": "&lt;p&gt;A heptagon has 7 vertices.&lt;/p&gt;"
            },
            {
                "name": "A14",
                "label": "A quadrilateral has 5 vertices.",
                "incorrect": true,
                "feedback": "&lt;p&gt;A quadrilateral has 4 vertices.&lt;/p&gt;"
            },
            {
                "name": "A15",
                "label": "A nonagon has 10 interior angles.",
                "incorrect": true,
                "feedback": "&lt;p&gt;A nonagon has 9 interior angles.&lt;/p&gt;"
            },
            {
                "name": "A16",
                "label": "A decagon has 5 interior angles.",
                "incorrect": true,
                "feedback": "&lt;p&gt;A decagon has 10 interior angles.&lt;/p&gt;"
            }
        ],
        "uniques": true
    },
    "algorithm": {
        "name": "trueFalse",
        "template": "Choice matrix – inline",
        "params": {
            "countCorrect": 2,
            "countIncorrect": 1,
            "showCheckIcon": false,
            "options": [
                "True",
                "False"
            ]
        }
    }
}</t>
  </si>
  <si>
    <t>Completa la siguiente información sobre este polígono.
(Heptágono)
Número de vértices: {{A1}}
Número de lados: {{A2}}
Número de diagonales desde un vértice: {{A3}}
Número de ángulos interiores: {{A4}}</t>
  </si>
  <si>
    <t xml:space="preserve">De acuerdo a la figura completá con la cantidad que corresponda.
pentágono
(debajo de la imágen:)
Vértice ...
Lado ...
Diagonal ...
</t>
  </si>
  <si>
    <t>A1 = 7
A2 = 7
A3 = 4
A4 = 7</t>
  </si>
  <si>
    <t>Los heptágonos tienen el mismo número de lados, vértices y ángulos.</t>
  </si>
  <si>
    <t>&lt;p&gt;Este heptágono es un polígono regular que tiene 7 vértices, 7 lados y 7 ángulos interiores. Desde uno de sus vértices se pueden trazar 4 diagonales.&lt;/p&gt; 
(Añadir la imagen M5-G-9a-4)</t>
  </si>
  <si>
    <t>{"id":"M5-G-9a-E-1","stimulus":"&lt;p&gt;Completa la siguiente información sobre este polígono.&lt;/p&gt;&lt;div style=\"display:flex; justify-content:center;\"&gt;&lt;img src='https://blueberry-assets.oneclick.es/M5_G_9a_2.svg' width=\"300\"&gt;&lt;/div&gt;","template":"&lt;p&gt;Número de vértices: {{response}}&lt;/p&gt;&lt;p&gt;Número de lados: {{response}}&lt;/p&gt;&lt;p&gt;Número de diagonales desde un vértice: {{response}}&lt;/p&gt;&lt;p&gt;Número de ángulos interiores: {{response}}&lt;/p&gt;","hint":"&lt;p&gt;Los heptágonos tienen el mismo número de lados, vértices y ángulos.&lt;/p&gt;","feedback":"&lt;p&gt;Este heptágono es un polígono regular que tiene 7 vértices, 7 lados y 7 ángulos interiores. Desde uno de sus vértices se pueden trazar 4 diagonales.&lt;/p&gt;&lt;div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</si>
  <si>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</si>
  <si>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
    "id": "M5-G-9a-E-1",
    "stimulus": "&lt;p&gt;Complete the information about this polygon.&lt;/p&gt;&lt;div style=\"display:flex; justify-content:center;\"&gt;&lt;img src='https://blueberry-assets.oneclick.es/M5_G_9a_2.svg' width=\"300\"&gt;&lt;/div&gt;",
    "template": "&lt;p&gt;Number of vertices: {{response}}&lt;/p&gt;&lt;p&gt;Number of sides: {{response}}&lt;/p&gt;&lt;p&gt;Number of diagonals from one vertex: {{response}}&lt;/p&gt;&lt;p&gt;Number of interior angles: {{response}}&lt;/p&gt;",
    "hint": "&lt;p&gt;Heptagons have the same number of sides, vertices, and angles.&lt;/p&gt;",
    "feedback": "&lt;p&gt;This heptagon is a regular polygon with 7 vertices, 7 sides, and 7 interior angles. From any of its vertices, 4 diagonals can be drawn.&lt;/p&gt;&lt;div style=\"display:flex; justify-content:center;\"&gt;&lt;img src='https://blueberry-assets.oneclick.es/M5_G_9a_4.svg'&gt;&lt;/div&gt;",
    "seed": {
        "parameters": [],
        "calculated": [
            {
                "name": "A1",
                "function": "7"
            },
            {
                "name": "A2",
                "function": "7"
            },
            {
                "name": "A3",
                "function": "4"
            },
            {
                "name": "A4",
                "function": "7"
            }
        ],
        "uniques": true
    },
    "algorithm": {
        "name": "calculateOperation",
        "params": {
            "method": "equivLiteral",
            "keyboard": "NUMERICAL"
        }
    }
}</t>
  </si>
  <si>
    <t>Completa la siguiente información sobre este polígono.
(Octógono)
Número de vértices: {{A1}}
Número de lados: {{A2}}
Número de diagonales desde un vértice: {{A3}}
Número de ángulos interiores: {{A4}}</t>
  </si>
  <si>
    <t>A1 = 8
A2 = 8
A3 = 5
A4 = 8</t>
  </si>
  <si>
    <t>Los octógonos tienen el mismo número de lados, vértices y ángulos.</t>
  </si>
  <si>
    <t>&lt;p&gt;Este octógono es un polígono regular que tiene 8 vértices, 8 lados y 8 ángulos interiores. Desde uno de sus vértices se pueden trazar 5 diagonales.&lt;/p&gt; 
(Añadir la imagen M5-G-9a-5)</t>
  </si>
  <si>
    <t>{"id":"M5-G-9a-E-2","stimulus":"&lt;p&gt;Completa la siguiente información sobre este polígono.&lt;/p&gt;&lt;div style=\"display:flex; justify-content:center;\"&gt;&lt;img src='https://blueberry-assets.oneclick.es/M5_G_9a_3.svg' width=\"300\"&gt;&lt;/div&gt;","template":"&lt;p&gt;Número de vértices: {{response}}&lt;/p&gt;&lt;p&gt;Número de lados: {{response}}&lt;/p&gt;&lt;p&gt;Número de diagonales desde un vértice: {{response}}&lt;/p&gt;&lt;p&gt;Número de ángulos interiores: {{response}}&lt;/p&gt;","hint":"&lt;p&gt;Los octógonos tienen el mismo número de lados, vértices y ángulos.&lt;/p&gt;","feedback":"&lt;p&gt;Este octógono es un polígono regular que tiene 8 vértices, 8 lados y 8 ángulos interiores. Desde uno de sus vértices se pueden trazar 5 diagonales.&lt;/p&gt;&lt;div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</si>
  <si>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</si>
  <si>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
    "id": "M5-G-9a-E-2",
    "stimulus": "&lt;p&gt;Complete the information about this polygon.&lt;/p&gt;&lt;div style=\"display:flex; justify-content:center;\"&gt;&lt;img src='https://blueberry-assets.oneclick.es/M5_G_9a_3.svg' width=\"300\"&gt;&lt;/div&gt;",
    "template": "&lt;p&gt;Number of vertices: {{response}}&lt;/p&gt;&lt;p&gt;Number of sides: {{response}}&lt;/p&gt;&lt;p&gt;Number of diagonals from one vertex: {{response}}&lt;/p&gt;&lt;p&gt;Number of interior angles: {{response}}&lt;/p&gt;",
    "hint": "&lt;p&gt;Octagons have the same number of sides, vertices, and angles.&lt;/p&gt;",
    "feedback": "&lt;p&gt;This octagon is a regular polygon that has 8 vertices, 8 sides, and 8 interior angles. From any of its vertices, 5 diagonals can be drawn.&lt;/p&gt;&lt;div style=\"display:flex; justify-content:center;\"&gt;&lt;img src='https://blueberry-assets.oneclick.es/M5_G_9a_5.svg'&gt;&lt;/div&gt;",
    "seed": {
        "parameters": [],
        "calculated": [
            {
                "name": "A1",
                "function": "8"
            },
            {
                "name": "A2",
                "function": "8"
            },
            {
                "name": "A3",
                "function": "5"
            },
            {
                "name": "A4",
                "function": "8"
            }
        ],
        "uniques": true
    },
    "algorithm": {
        "name": "calculateOperation",
        "params": {
            "method": "equivLiteral",
            "keyboard": "NUMERICAL"
        }
    }
}</t>
  </si>
  <si>
    <t>Completa la siguiente información sobre este polígono.
(Pentágono)
Número de vértices: {{A1}}
Número de lados: {{A2}}
Número de diagonales desde un vértice: {{A3}}
Número de ángulos interiores: {{A4}}</t>
  </si>
  <si>
    <t>A1 = 5
A2 = 5
A3 = 2
A4 = 5</t>
  </si>
  <si>
    <t>Los pentágonos tienen el mismo número de lados, vértices y ángulos.</t>
  </si>
  <si>
    <t>&lt;p&gt;Este pentágono es un polígono regular que tiene 5 vértices, 5 lados y 5 ángulos interiores. Desde uno de sus vértices se pueden trazar 2 diagonales.&lt;/p&gt; 
(Añadir la imagen M5-G-9a-5)</t>
  </si>
  <si>
    <t>{"id":"M5-G-9a-E-3","stimulus":"&lt;p&gt;Completa la siguiente información sobre este polígono.&lt;/p&gt;&lt;div style=\"display:flex; justify-content:center;\"&gt;&lt;img src='https://blueberry-assets.oneclick.es/M5_G_9a_1.svg' width=\"300\"&gt;&lt;/div&gt;","template":"&lt;p&gt;Número de vértices: {{response}}&lt;/p&gt;&lt;p&gt;Número de lados: {{response}}&lt;/p&gt;&lt;p&gt;Número de diagonales desde un vértice: {{response}}&lt;/p&gt;&lt;p&gt;Número de ángulos interiores: {{response}}&lt;/p&gt;","hint":"&lt;p&gt;Los pentágonos tienen el mismo número de lados, vértices y ángulos.&lt;/p&gt;","feedback":"&lt;p&gt;Este pentágono es un polígono regular que tiene 5 vértices, 5 lados y 5 ángulos interiores. Desde uno de sus vértices se pueden trazar 2 diagonales.&lt;/p&gt;&lt;div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</si>
  <si>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</si>
  <si>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
    "id": "M5-G-9a-E-3",
    "stimulus": "&lt;p&gt;Fill in the gaps with the information about this polygon.&lt;/p&gt;&lt;div style=\"display:flex; justify-content:center;\"&gt;&lt;img src='https://blueberry-assets.oneclick.es/M5_G_9a_1.svg' width=\"300\"&gt;&lt;/div&gt;",
    "template": "&lt;p&gt;Number of vertices: {{response}}&lt;/p&gt;&lt;p&gt;Number of sides: {{response}}&lt;/p&gt;&lt;p&gt;Number of diagonals from one vertex: {{response}}&lt;/p&gt;&lt;p&gt;Number of interior angles: {{response}}&lt;/p&gt;",
    "hint": "&lt;p&gt;Pentagons have the same number of sides, vertices, and angles.&lt;/p&gt;",
    "feedback": "&lt;p&gt;This pentagon is a regular polygon with 5 vertices, 5 sides, and 5 interior angles. From any of its vertices, 2 diagonals can be drawn.&lt;/p&gt;&lt;div style=\"display:flex; justify-content:center;\"&gt;&lt;img src='https://blueberry-assets.oneclick.es/M5_G_9a_6.svg'&gt;&lt;/div&gt;",
    "seed": {
        "parameters": [],
        "calculated": [
            {
                "name": "A1",
                "function": "5"
            },
            {
                "name": "A2",
                "function": "5"
            },
            {
                "name": "A3",
                "function": "2"
            },
            {
                "name": "A4",
                "function": "5"
            }
        ],
        "uniques": true
    },
    "algorithm": {
        "name": "calculateOperation",
        "params": {
            "method": "equivLiteral",
            "keyboard": "NUMERICAL"
        }
    }
}</t>
  </si>
  <si>
    <t>M5-G-9b</t>
  </si>
  <si>
    <t>Clasifica polígonos atendiendo al número de lados: triángulo, cuadrilátero, pentágono, hexágono, heptágono, octágono, eneágono y decágono</t>
  </si>
  <si>
    <t>Relaciona cada polígono con su número de lados.
Pentágono - 5 lados
Hexágono - 6 lados
Heptágono - 7 lados
Octógono - 8 lados
Eneágono - 9 lados
Decágono - 10 lados</t>
  </si>
  <si>
    <t>Relaciona cada polígono con su nombre, de acuerdo al número de lados.
{{A1}} = pentágono
{{A2}} = triángulo
{{A3}} = hexágono
{{A4}} = decágono
{{A5}} = heptágono
{{A6}} = eneágono
{{A7}} = octógono
{{A8}} = cuadrilátero</t>
  </si>
  <si>
    <t>El prefijo &lt;i&gt;penta&lt;/i&gt; significa cinco y &lt;i&gt;hexa&lt;/i&gt;, seis.</t>
  </si>
  <si>
    <t>&lt;p&gt;Los polígonos se pueden clasificar según el número de lados.&lt;/p&gt;
- Si falla A1:
&lt;p&gt;El pentágono es un polígono de 5 lados.&lt;/p&gt;
- Sí falla A2
&lt;p&gt;El hexágono es un polígono de 6 lados.&lt;/p&gt;
- Si falla A3
&lt;p&gt;El heptágono es un polígono de 7 lados.&lt;/p&gt;
- Sí falla A4
&lt;p&gt;El octógono es un polígono de 8 lados.&lt;/p&gt;
- Sí falla A5
&lt;p&gt;El eneágono es un polígono de 9 lados.&lt;/p&gt;
- Sí falla A6
&lt;p&gt;El decágono es un polígono de 10 lados.&lt;/p&gt;</t>
  </si>
  <si>
    <t>{"id":"M5-G-9b-I-1","stimulus":"&lt;p&gt;Arrasta cada número de lados hasta su polígono correspondiente.&lt;/p&gt;","hint":"&lt;p&gt;El prefijo &lt;i&gt;penta&lt;/i&gt; significa cinco y &lt;i&gt;hexa&lt;/i&gt;, seis.&lt;/p&gt;","feedback":"&lt;p&gt;Los polígonos se pueden clasificar según el número de lados.&lt;/p&gt;","seed":{"parameters":[],"calculated":[{"name":"A1","label":"Pentágono","function":"5 lados","feedback":"&lt;p&gt;El pentágono es un polígono de 5 lados.&lt;/p&gt;"},{"name":"A2","label":"Hexágono","function":"6 lados","feedback":"&lt;p&gt;El hexágono es un polígono de 6 lados.&lt;/p&gt;"},{"name":"A3","label":"Heptágono","function":"7 lados","feedback":"&lt;p&gt;El heptágono es un polígono de 7 lados.&lt;/p&gt;"},{"name":"A4","label":"Octógono","function":"8 lados","feedback":"&lt;p&gt;El octógono es un polígono de 8 lados.&lt;/p&gt;"},{"name":"A5","label":"Eneágono","function":"9 lados","feedback":"&lt;p&gt;El eneágono es un polígono de 9 lados.&lt;/p&gt;"},{"name":"A6","label":"Decágono","function":"10 lados","feedback":"&lt;p&gt;El decágono es un polígono de 10 lados.&lt;/p&gt;"}],"isNumToWords":true,"uniques":true},"algorithm":{"name":"linkOperationResult","params":{"invert":true},"template":"Match list"}}</t>
  </si>
  <si>
    <t>{"id":"M5-G-9b-I-1","stimulus":"&lt;p&gt;Arraste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t>
  </si>
  <si>
    <t>{
    "id": "M5-G-9b-I-1",
    "stimulus": "&lt;p&gt;Drag each number of sides to its corresponding polygon.&lt;/p&gt;",
    "hint": "&lt;p&gt;The prefix &lt;i&gt;penta&lt;/i&gt; means five and &lt;i&gt;hexa&lt;/i&gt; means six.&lt;/p&gt;",
    "feedback": "&lt;p&gt;Polygons can be classified according to their number of sides.&lt;/p&gt;",
    "seed": {
        "parameters": [],
        "calculated": [
            {
                "name": "A1",
                "label": "Pentagon",
                "function": "5 sides",
                "feedback": "&lt;p&gt;The pentagon is a polygon with 5 sides.&lt;/p&gt;"
            },
            {
                "name": "A2",
                "label": "Hexagon",
                "function": "6 sides",
                "feedback": "&lt;p&gt;The hexagon is a polygon with 6 sides.&lt;/p&gt;"
            },
            {
                "name": "A3",
                "label": "Heptagon",
                "function": "7 sides",
                "feedback": "&lt;p&gt;The heptagon is a polygon with 7 sides.&lt;/p&gt;"
            },
            {
                "name": "A4",
                "label": "Octagon",
                "function": "8 sides",
                "feedback": "&lt;p&gt;The octagon is a polygon with 8 sides.&lt;/p&gt;"
            },
            {
                "name": "A5",
                "label": "Nonagon",
                "function": "9 sides",
                "feedback": "&lt;p&gt;The nonagon is a polygon with 9 sides.&lt;/p&gt;"
            },
            {
                "name": "A6",
                "label": "Decagon",
                "function": "10 sides",
                "feedback": "&lt;p&gt;The decagon is a polygon with 10 sides.&lt;/p&gt;"
            }
        ],
        "isNumToWords": true,
        "uniques": true
    },
    "algorithm": {
        "name": "linkOperationResult",
        "params": {
            "invert": true
        },
        "template": "Match list"
    }
}</t>
  </si>
  <si>
    <t>Escribe el nombre de los siguientes polígonos.
(Imagen de los polígonos y debajo response)
{{A1}} = Pentágono
{{A2}} = Heptágono
{{A3}} = Decágono</t>
  </si>
  <si>
    <t xml:space="preserve">Escribí el nombre de cada polígono
Pentágono {{A1}}
Octógono {{A2}}
Heptágono {{A3}}
Triángulo {{A4}}
Cuádrilatero {{A5}}
Hexágono {{A6}}
Decágono {{A7}}
Eneágono {{A8}}
(8 opciones, se ven 3)
</t>
  </si>
  <si>
    <t>El pentágono es un polígono de 5 lados.</t>
  </si>
  <si>
    <t>&lt;p&gt;Los polígonos se pueden clasificar según el número de lados.&lt;/p&gt;
- Si falla A1:
&lt;p&gt;Este polígono se llama pentágono porque tiene 5 lados.&lt;/p&gt;
- Si falla A2:
&lt;p&gt;Este polígono se llama heptágono porque tiene 7 lados.&lt;/p&gt;
- Si falla A3:
&lt;p&gt;Este polígono se llama decágono porque tiene 10 lados.&lt;/p&gt;</t>
  </si>
  <si>
    <t>{"id":"M5-G-9b-E-1","stimulus":"&lt;p&gt;Escribe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lados.&lt;/p&gt;"},{"name":"A2","label":"Heptágono","function":"","feedback":"&lt;p&gt;Este polígono se llama heptágono porque tiene 7 lados.&lt;/p&gt;"},{"name":"A3","label":"Decágono","function":"","feedback":"&lt;p&gt;Este polígono se llama decágono porque tiene 10 lados.&lt;/p&gt;"}],"uniques":true},"algorithm":{"name":"calculateOperation","template":"Cloze with text"}}</t>
  </si>
  <si>
    <t>{"id":"M5-G-9b-E-1","stimulus":"&lt;p&gt;Escreva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t>
  </si>
  <si>
    <t>{
    "id": "M5-G-9b-E-1",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"Heptagon",
                "function": "",
                "feedback": "&lt;p&gt;This polygon is a heptagon because it has 7 sides.&lt;/p&gt;"
            },
            {
                "name": "A3",
                "label": "Decagon",
                "function": "",
                "feedback": "&lt;p&gt;This polygon is a decagon because it has 10 sides.&lt;/p&gt;"
            }
        ],
        "uniques": true
    },
    "algorithm": {
        "name": "calculateOperation",
        "template": "Cloze with text"
    }
}</t>
  </si>
  <si>
    <t>Escribe el nombre de los siguientes polígonos.
(Imágenes de los polígonos y debajo response)
{{A1}} = Octógono
{{A2}} = Hexágono
{{A3}} = Eneágono</t>
  </si>
  <si>
    <t>El hexágono es un polígono de 6 lados.</t>
  </si>
  <si>
    <t>&lt;p&gt;Los polígonos se pueden clasificar según el número de lados.&lt;/p&gt;
- Si falla A1:
&lt;p&gt;Este polígono se llama octógono porque tiene 8 lados.&lt;/p&gt;
- Si falla A2:
&lt;p&gt;Este polígono se llama hexágono porque tiene 6 lados.&lt;/p&gt;
- Si falla A3:
&lt;p&gt;Este polígono se llama eneágono porque tiene 9 lados.&lt;/p&gt;</t>
  </si>
  <si>
    <t>{"id":"M5-G-9b-E-2","stimulus":"&lt;p&gt;Escribe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src='https://blueberry-assets.oneclick.es/M5_G_9b_5.svg'&gt;&lt;/div&gt;&lt;/td&gt;&lt;/tr&gt;&lt;/tbody&gt;&lt;/table&gt;","hint":"&lt;p&gt;El hexágono es un polígono de 6 lados.&lt;/p&gt;","feedback":"&lt;p&gt;Los polígonos se pueden clasificar según el número de lados.&lt;/p&gt;","seed":{"parameters":[],"calculated":[{"name":"A1","label":"Octógono","function":"","feedback":"&lt;p&gt;Este polígono se llama octógono porque tiene 8 lados.&lt;/p&gt;"},{"name":"A2","label":"Hexágono","function":"","feedback":"&lt;p&gt;Este polígono se llama hexágono porque tiene 6 lados.&lt;/p&gt;"},{"name":"A3","label":"Eneágono","function":"","feedback":"&lt;p&gt;Este polígono se llama eneágono porque tiene 9 lados.&lt;/p&gt;"}],"uniques":true},"algorithm":{"name":"calculateOperation","template":"Cloze with text"}}</t>
  </si>
  <si>
    <t>{"id":"M5-G-9b-E-2","stimulus":"&lt;p&gt;Escreva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t>
  </si>
  <si>
    <t>{
    "id": "M5-G-9b-E-2",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
    "hint": "&lt;p&gt;The hexagon is a polygon with 6 sides.&lt;/p&gt;",
    "feedback": "&lt;p&gt;Polygons can be classified according to their number of sides.&lt;/p&gt;",
    "seed": {
        "parameters": [],
        "calculated": [
            {
                "name": "A1",
                "label": "Octagon",
                "function": "",
                "feedback": "&lt;p&gt;This polygon is an octagon because it has 8 sides.&lt;/p&gt;"
            },
            {
                "name": "A2",
                "label": "Hexagon",
                "function": "",
                "feedback": "&lt;p&gt;This polygon is a hexagon because it has 6 sides.&lt;/p&gt;"
            },
            {
                "name": "A3",
                "label": "Nonagon",
                "function": "",
                "feedback": "&lt;p&gt;This polygon is called a nonagon because it has 9 sides.&lt;/p&gt;"
            }
        ],
        "uniques": true
    },
    "algorithm": {
        "name": "calculateOperation",
        "template": "Cloze with text"
    }
}</t>
  </si>
  <si>
    <t>Escribe el nombre de los siguientes polígonos.
(Imágenes de los polígonos y debajo response)
{{A1}} = Pentágono
{{A2}} = Decágono
{{A3}} = Octógono</t>
  </si>
  <si>
    <t>&lt;p&gt;Los polígonos se pueden clasificar según el número de lados.&lt;/p&gt;
- Si falla A1:
&lt;p&gt;Este polígono se llama pentágono porque tiene 5 lados.&lt;/p&gt;
- Si falla A2:
&lt;p&gt;Este polígono se llama decágono porque tiene 10 lados.&lt;/p&gt;
- Si falla A3:
&lt;p&gt;Este polígono se llama octógono porque tiene 8 lados.&lt;/p&gt;</t>
  </si>
  <si>
    <t>{"id":"M5-G-9b-E-3","stimulus":"&lt;p&gt;Escribe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lados.&lt;/p&gt;"},{"name":"A2","label":"Decágono","function":"","feedback":"&lt;p&gt;Este polígono se llama decágono porque tiene 10 lados.&lt;/p&gt;"},{"name":"A3","label":"Octógono","function":"","feedback":"&lt;p&gt;Este polígono se llama octógono porque tiene 8 lados.&lt;/p&gt;"}],"uniques":true},"algorithm":{"name":"calculateOperation","template":"Cloze with text"}}</t>
  </si>
  <si>
    <t>{"id":"M5-G-9b-E-3","stimulus":"&lt;p&gt;Escreva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t>
  </si>
  <si>
    <t>{
    "id": "M5-G-9b-E-3",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"Decagon",
                "function": "",
                "feedback": "&lt;p&gt;This polygon is a decagon because it has 10 sides.&lt;/p&gt;"
            },
            {
                "name": "A3",
                "label": "Octagon",
                "function": "",
                "feedback": "&lt;p&gt;This polygon is an octagon because it has 8 sides.&lt;/p&gt;"
            }
        ],
        "uniques": true
    },
    "algorithm": {
        "name": "calculateOperation",
        "template": "Cloze with text"
    }
}</t>
  </si>
  <si>
    <t>M5-G-9c</t>
  </si>
  <si>
    <t>Percibe la concavidad y convexidad de los polígonos</t>
  </si>
  <si>
    <t>Selecciona los polígonos convexos.
(se ven 4 polígonos, 2 convexos)</t>
  </si>
  <si>
    <t>Si todos los ángulos interiores del polígono miden menos de 180°, es un polígono convexo.</t>
  </si>
  <si>
    <t>&lt;p&gt;Un polígono es convexo si todos sus ángulos interiores miden menos de 180°.&lt;/p&gt;
Sin TE particular (es repetir el mismo texto)</t>
  </si>
  <si>
    <t>{
    "id": "M5-G-9c-I-1",
    "stimulus": "&lt;p&gt;Selecciona los polígonos convexos.&lt;/p&gt;",
    "hint": "&lt;p&gt;Si todos los ángulos interiores del polígono miden menos de 180°, es un polígono convexo.&lt;/p&gt;",
    "feedback": "&lt;p&gt;Un polígono es convexo si todos sus ángulos interiores miden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</si>
  <si>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</si>
  <si>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"id": "M5-G-9c-I-1",
    "stimulus": "&lt;p&gt;Select the convex polygons.&lt;/p&gt;",
    "hint": "&lt;p&gt;It is a convex polygon if all its interior angles are less than 180°.&lt;/p&gt;",
    "feedback": "&lt;p&gt;A polygon is convex if all its interior angles are less than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</si>
  <si>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Selecciona los polígonos cóncavos.
(se ven 4 polígonos, 2 cóncavos)</t>
  </si>
  <si>
    <t>Un polígono es cóncavo si alguno de sus ángulos interiores mide más de 180°.</t>
  </si>
  <si>
    <t>&lt;p&gt;Un polígono es cóncavo si alguno de sus ángulos interiores mide más de 180° o si alguno de sus vértices apunta al interior del polígono.&lt;/p&gt;
Sin TE particular (es repetir el mismo texto)</t>
  </si>
  <si>
    <t>{
    "id": "M5-G-9c-I-2",
    "stimulus": "&lt;p&gt;Selecciona los polígonos cóncavos.&lt;/p&gt;",
    "hint": "&lt;p&gt;Un polígono es cóncavo si alguno de sus ángulos interiores mide más de 180°.&lt;/p&gt;",
    "feedback": "&lt;p&gt;Un polígono es cóncavo si alguno de sus ángulos interiores mide más de 180° o si alguno de sus vértices apunta al interior del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</si>
  <si>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</si>
  <si>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"id": "M5-G-9c-I-2",
    "stimulus": "&lt;p&gt;Select the concave polygons.&lt;/p&gt;",
    "hint": "&lt;p&gt;It is a concave polygon if some of its interior angles measure more than 180°.&lt;/p&gt;",
    "feedback": "&lt;p&gt;A polygon is concave if some of its interior angles measure more than 180° or if some of its vertices point inward.&lt;/p&gt;",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</si>
  <si>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Indica si estos polígonos son cóncavos o convexos.
(se ven 3 imágenes)
Polígono {{A1}} | Polígono {{A2}} | Polígono {{A3}}</t>
  </si>
  <si>
    <t>Indica si estos polígonos son cóncavos o convexos.
(se ven 2 imágenes)
Polígono {{A1}} | Polígono {{A2}}</t>
  </si>
  <si>
    <t>A1 = "Cóncavo"
A2 = "Cóncavo"
A3 = "Convexo"</t>
  </si>
  <si>
    <t>&lt;p&gt;Un polígono es &lt;b&gt;cóncavo&lt;/b&gt; si alguno de sus ángulos interiores mide más de 180°. Un polígono es &lt;b&gt;convexo&lt;/b&gt; si todos sus ángulos interiores miden menos de 180°.&lt;/p&gt;
Sin TE particular (es repetir el mismo texto)</t>
  </si>
  <si>
    <t>{
    "id": "M5-G-9c-E-1",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"M5_G_9c_1.svg",
                    "M5_G_9c_2.svg",
                    "M5_G_9c_3.svg",
                    "M5_G_9c_4.svg",
                    "M5_G_9c_5.svg"
                ]
            }
        ],
        "calculated": [
            {
                "name": "A1",
                "label": "cóncavo"
            },
            {
                "name": "A2",
                "label": "cóncavo"
            },
            {
                "name": "A3",
                "label": "convexo"
            }
        ],
        "uniques": true
    },
    "algorithm": {
        "name": "calculateOperation",
        "template": "Cloze with text"
    }
}</t>
  </si>
  <si>
    <t>{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t>
  </si>
  <si>
    <t>{
    "id": "M5-G-9c-E-1",
    "stimulus": "&lt;p&gt;Indicate whether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"M5_G_9c_1.svg",
                    "M5_G_9c_2.svg",
                    "M5_G_9c_3.svg",
                    "M5_G_9c_4.svg",
                    "M5_G_9c_5.svg"
                ]
            }
        ],
        "calculated": [
            {
                "name": "A1",
                "label": "Concave"
            },
            {
                "name": "A2",
                "label": "Concave"
            },
            {
                "name": "A3",
                "label": "Convex"
            }
        ],
        "uniques": true
    },
    "algorithm": {
        "name": "calculateOperation",
        "template": "Cloze with text"
    }
}</t>
  </si>
  <si>
    <t>A1 = "Cóncavo"
A2 = "Convexo"
A3 = "Convexo"</t>
  </si>
  <si>
    <t>{
    "id": "M5-G-9c-E-2",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"cóncavo"
            },
            {
                "name": "A2",
                "label": "convexo"
            },
            {
                "name": "A3",
                "label": "convexo"
            }
        ],
        "uniques": true
    },
    "algorithm": {
        "name": "calculateOperation",
        "template": "Cloze with text"
    }
}</t>
  </si>
  <si>
    <t>{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t>
  </si>
  <si>
    <t>{
    "id": "M5-G-9c-E-2",
    "stimulus": "&lt;p&gt;Indicate if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"M5_G_9c_4.svg",
                    "M5_G_9c_5.svg"
                ]
            },
            {
                "name": "Q4",
                "list": [
                    "M5_G_9c_1.svg",
                    "M5_G_9c_2.svg",
                    "M5_G_9c_3.svg"
                ]
            }
        ],
        "calculated": [
            {
                "name": "A1",
                "label": "Concave"
            },
            {
                "name": "A2",
                "label": "Convex"
            },
            {
                "name": "A3",
                "label": "Convex"
            }
        ],
        "uniques": true
    },
    "algorithm": {
        "name": "calculateOperation",
        "template": "Cloze with text"
    }
}</t>
  </si>
  <si>
    <t>M5-G-9d</t>
  </si>
  <si>
    <t>Clasifica polígonos en regulares e irregulares</t>
  </si>
  <si>
    <t>Selecciona los polígonos regulares.
(se ven 4 polígonos, 2 regulares)</t>
  </si>
  <si>
    <t>Indica sí las siguientes figuras son polígonos regulares o irregulares
{{A1}} = polígono regular
{{A2}} = polígono irregular
{{A3}} = polígono irregular
{{A4}} = polígono regular
{{A5}} = polígono regular 
{{A6}} = polígono irregular
(6 opciones, se ven 4)</t>
  </si>
  <si>
    <t>Los polígonos regulares tienen sus lados y ángulos iguales.</t>
  </si>
  <si>
    <t>&lt;p&gt;Un polígono regular tiene todos sus lados y ángulos iguales.&lt;/p&gt;
Sin TE particular (es repetir el mismo texto)</t>
  </si>
  <si>
    <t>{"id":"M5-G-9d-I-1","stimulus":"&lt;p&gt;Selecciona los polígonos regulares.&lt;/p&gt;","hint":"&lt;p&gt;Los polígonos regulares tienen sus lados y ángulos iguales.&lt;/p&gt;","feedback":"&lt;p&gt;Un polígono regular tiene todos sus lados y ángulos iguales.&lt;/p&gt;","seed":{"parameters":[],"calculated":[{"name":"A1","label":"&lt;div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</si>
  <si>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</si>
  <si>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
    "id": "M5-G-9d-I-1",
    "stimulus": "&lt;p&gt;Select the regular polygons.&lt;/p&gt;",
    "hint": "&lt;p&gt;Regular polygons have equal sides and angles.&lt;/p&gt;",
    "feedback": "&lt;p&gt;A regular polygon has all its sides and angles equal.&lt;/p&gt;",
    "seed": {
        "parameters": [],
        "calculated": [
            {
                "name": "A1",
                "label": "&lt;div style=\"display:flex; justify-content:center;\"&gt;&lt;img src='https://blueberry-assets.oneclick.es/M5_G_9d_1.svg' width=\"300\"&gt;&lt;/div&gt;",
                "function": ""
            },
            {
                "name": "A2",
                "label": "&lt;div style=\"display:flex; justify-content:center;\"&gt;&lt;img src='https://blueberry-assets.oneclick.es/M5_G_9d_2.svg' width=\"300\"&gt;&lt;/div&gt;",
                "function": ""
            },
            {
                "name": "A3",
                "label": "&lt;div style=\"display:flex; justify-content:center;\"&gt;&lt;img src='https://blueberry-assets.oneclick.es/M5_G_9d_3.svg' width=\"300\"&gt;&lt;/div&gt;",
                "function": ""
            },
            {
                "name": "A4",
                "label": "&lt;div style=\"display:flex; justify-content:center;\"&gt;&lt;img src='https://blueberry-assets.oneclick.es/M5_G_9d_4.svg' width=\"300\"&gt;&lt;/div&gt;",
                "function": "",
                "incorrect": true
            },
            {
                "name": "A5",
                "label": "&lt;div style=\"display:flex; justify-content:center;\"&gt;&lt;img src='https://blueberry-assets.oneclick.es/M5_G_9d_5.svg' width=\"300\"&gt;&lt;/div&gt;",
                "function": "",
                "incorrect": true
            },
            {
                "name": "A6",
                "label": "&lt;div style=\"display:flex; justify-content:center;\"&gt;&lt;img src='https://blueberry-assets.oneclick.es/M5_G_9d_6.svg' width=\"300\"&gt;&lt;/div&gt;",
                "function": "",
                "incorrect": true
            }
        ],
        "uniques": true
    },
    "algorithm": {
        "name": "trueFalse",
        "template": "Multiple choice – multiple response",
        "params": {
            "countCorrect": 2,
            "countIncorrect": 2,
            "showCheckIcon": false,
            "columns": 4
        }
    }
}</t>
  </si>
  <si>
    <t xml:space="preserve">Seleciona los polígonos irregulares.
(se ven 4 polígonos, 2 irregulares)
</t>
  </si>
  <si>
    <t>Los polígonos irregulares tienen lados y ángulos diferentes entre sí.</t>
  </si>
  <si>
    <t>&lt;p&gt;Un polígono irregular tiene lados y ángulos diferentes entre sí.&lt;/p&gt;
Sin TE particular (es repetir el mismo texto)</t>
  </si>
  <si>
    <t>{"id":"M5-G-9d-I-2","stimulus":"&lt;p&gt;Selecciona los polígonos irregulares.&lt;/p&gt;","hint":"&lt;p&gt;Los polígonos irregulares tienen lados y ángulos diferentes entre sí.&lt;/p&gt;","feedback":"&lt;p&gt;Un polígono irregular tiene lados y ángulos diferentes entre sí.&lt;/p&gt;","seed":{"parameters":[],"calculated":[{"name":"A1","label":"&lt;div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</si>
  <si>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</si>
  <si>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
    "id": "M5-G-9d-I-2",
    "stimulus": "&lt;p&gt;Select the irregular polygons.&lt;/p&gt;",
    "hint": "&lt;p&gt;Irregular polygons have different sides and angles from each other.&lt;/p&gt;",
    "feedback": "&lt;p&gt;An irregular polygon has different sides and angles from each other.&lt;/p&gt;",
    "seed": {
        "parameters": [],
        "calculated": [
            {
                "name": "A1",
                "label": "&lt;div style=\"display:flex; justify-content:center;\"&gt;&lt;img src='https://blueberry-assets.oneclick.es/M5_G_9d_1.svg' width=\"300\"&gt;&lt;/div&gt;",
                "function": "",
                "incorrect": true
            },
            {
                "name": "A2",
                "label": "&lt;div style=\"display:flex; justify-content:center;\"&gt;&lt;img src='https://blueberry-assets.oneclick.es/M5_G_9d_2.svg' width=\"300\"&gt;&lt;/div&gt;",
                "function": "",
                "incorrect": true
            },
            {
                "name": "A3",
                "label": "&lt;div style=\"display:flex; justify-content:center;\"&gt;&lt;img src='https://blueberry-assets.oneclick.es/M5_G_9d_3.svg' width=\"300\"&gt;&lt;/div&gt;",
                "function": "",
                "incorrect": true
            },
            {
                "name": "A4",
                "label": "&lt;div style=\"display:flex; justify-content:center;\"&gt;&lt;img src='https://blueberry-assets.oneclick.es/M5_G_9d_4.svg' width=\"300\"&gt;&lt;/div&gt;",
                "function": ""
            },
            {
                "name": "A5",
                "label": "&lt;div style=\"display:flex; justify-content:center;\"&gt;&lt;img src='https://blueberry-assets.oneclick.es/M5_G_9d_5.svg' width=\"300\"&gt;&lt;/div&gt;",
                "function": ""
            },
            {
                "name": "A6",
                "label": "&lt;div style=\"display:flex; justify-content:center;\"&gt;&lt;img src='https://blueberry-assets.oneclick.es/M5_G_9d_6.svg' width=\"300\"&gt;&lt;/div&gt;",
                "function": ""
            }
        ],
        "uniques": true
    },
    "algorithm": {
        "name": "trueFalse",
        "template": "Multiple choice – multiple response",
        "params": {
            "countCorrect": 2,
            "countIncorrect": 2,
            "showCheckIcon": false,
            "columns": 4
        }
    }
}</t>
  </si>
  <si>
    <t>Indica si estos polígonos son regulares o irregulares.
(se ven 2 imágenes)
Polígono {{A1}} | Polígono {{A2}}</t>
  </si>
  <si>
    <t xml:space="preserve">La imagen está formada por diferentes polígonos regulares e irregulares.
Observá y señalá que figuras corresponden a polígonos regulares y cuáles a polígonos irregulares.
</t>
  </si>
  <si>
    <t>Dar aleatoriedad a las imágenes.</t>
  </si>
  <si>
    <t>A1 = regular
A2 = irregular</t>
  </si>
  <si>
    <t>&lt;p&gt;Un polígono es &lt;b&gt;regular&lt;/b&gt; cuando todos sus lados y ángulos son iguales y es &lt;b&gt;irregular&lt;/b&gt; cuando todos sus lados y ángulos no son iguales entre sí.&lt;/p&gt;
Sin TE particular (es repetir el mismo texto)</t>
  </si>
  <si>
    <t>{
    "id": "M5-G-9d-E-1",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</si>
  <si>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</si>
  <si>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"id": "M5-G-9d-E-1",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</si>
  <si>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A1 = irregular
A2 = regular</t>
  </si>
  <si>
    <t>{
    "id": "M5-G-9d-E-2",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</si>
  <si>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</si>
  <si>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"id": "M5-G-9d-E-2",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</si>
  <si>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M5-G-17a</t>
  </si>
  <si>
    <t>Calcula el perímetro de un polígono regular e irregular</t>
  </si>
  <si>
    <t>Indica cuál de estos cálculos permite hallar el perímetro de un polígono.
La suma de la longitud de todos sus lados. *
La suma de la longitud de todos sus lados dividida entre dos. 
El producto de la longitud de todos sus lados.
El cuadrado de la suma de la longitud de todos sus lados.
La suma de la longitud de todos sus lados multiplicado por dos.
El cuadrado del número de lados multiplicado por dos.
(Salen 3 opciones, 1 correcta 2 incorrectas)</t>
  </si>
  <si>
    <t>El perímetro de un polígono se calcula sumando la longitud de sus lados.</t>
  </si>
  <si>
    <t>&lt;p&gt;El perímetro de un polígono se obtiene con la &lt;b&gt;suma&lt;/b&gt; de las longitudes de todos sus lados.&lt;/p&gt;
Quito los TE particulares porque no aportan nada significativo al TE general.</t>
  </si>
  <si>
    <t>{"id":"M5-G-17a-I-1","stimulus":"&lt;p&gt;Indica cuál de estos cálculos permite hallar el perímetro de un polígono.&lt;/p&gt;","hint":"&lt;p&gt;El perímetro de un polígono se calcula sumando la longitud de sus lados.&lt;/p&gt;","feedback":"&lt;p&gt;El perímetro de un polígono se obtiene con la &lt;b&gt;suma&lt;/b&gt; de las longitudes de todos sus lados.&lt;/p&gt;","seed":{"parameters":[],"calculated":[{"name":"A1","label":"La suma de la longitud de todos sus lados.","function":""},{"name":"A2","label":"La suma de la longitud de todos sus lados dividida entre dos.","function":"","incorrect":true},{"name":"A3","label":"El producto de la longitud de todos sus lados.","function":"","incorrect":true},{"name":"A4","label":"El cuadrado de la suma de la longitud de todos sus lados.","function":"","incorrect":true},{"name":"A5","label":"La suma de la longitud de todos sus lados multiplicado por dos.","function":"","incorrect":true},{"name":"A6","label":"El cuadrado del número de lados multiplicado por dos.","function":"","incorrect":true}],"uniques":true},"algorithm":{"name":"trueFalse","template":"Multiple choice – standard","params":{"countCorrect":1,"countIncorrect":2,"showCheckIcon":true}}}</t>
  </si>
  <si>
    <t>{"id":"M5-G-17a-I-1","stimulus":"&lt;p&gt;Indique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t>
  </si>
  <si>
    <t>{
    "id": "M5-G-17a-I-1",
    "stimulus": "&lt;p&gt;Indicate which of these calculations is used to find the perimeter of a polygon.&lt;/p&gt;",
    "hint": "&lt;p&gt;The perimeter of a polygon is calculated by adding the length of its sides.&lt;/p&gt;",
    "feedback": "&lt;p&gt;The perimeter of a polygon is obtained by the &lt;b&gt;addition&lt;/b&gt; of the lengths of all its sides.&lt;/p&gt;",
    "seed": {
        "parameters": [],
        "calculated": [
            {
                "name": "A1",
                "label": "The addition of the length of all its sides.",
                "function": ""
            },
            {
                "name": "A2",
                "label": "The addition of the length of all its sides divided by two.",
                "function": "",
                "incorrect": true
            },
            {
                "name": "A3",
                "label": "The product of the length of all its sides.",
                "function": "",
                "incorrect": true
            },
            {
                "name": "A4",
                "label": "The square of the addition of the length of all its sides.",
                "function": "",
                "incorrect": true
            },
            {
                "name": "A5",
                "label": "The addition of the length of all its sides multiplied by two.",
                "function": "",
                "incorrect": true
            },
            {
                "name": "A6",
                "label": "The square of the number of sides multiplied by two.",
                "function": "",
                "incorrect": true
            }
        ],
        "uniques": true
    },
    "algorithm": {
        "name": "trueFalse",
        "template": "Multiple choice – standard",
        "params": {
            "countCorrect": 1,
            "countIncorrect": 2,
            "showCheckIcon": true
        }
    }
}</t>
  </si>
  <si>
    <t>Calcula el perímetro de este pentágono irregular.
(imagen)
El perímetro del polígono mide {{A1}} cm.</t>
  </si>
  <si>
    <t xml:space="preserve">Calculá el perímetro del polígono
{{A1}} = pentágono irregular
El perímetro del polígono es ... cm
</t>
  </si>
  <si>
    <r>
      <rPr>
        <rFont val="Calibri"/>
        <sz val="12.0"/>
      </rPr>
      <t xml:space="preserve">Etiquetas de la imagen (con cm): </t>
    </r>
    <r>
      <rPr>
        <rFont val="Calibri"/>
        <color rgb="FF1155CC"/>
        <sz val="12.0"/>
        <u/>
      </rPr>
      <t xml:space="preserve">https://drive.google.com/file/d/1dig7Etv5QgexQFMSxtVGs5yNWIGitQbR/view?usp=sharing
</t>
    </r>
    <r>
      <rPr>
        <rFont val="Calibri"/>
        <sz val="12.0"/>
      </rPr>
      <t>Q1: Min = 1; Máx = 5; Step = 1</t>
    </r>
  </si>
  <si>
    <t>T1 = 1.4*{{Q1}}
T2 = {{Q1}}*2
A1 = 7.4*{{Q1}}</t>
  </si>
  <si>
    <t>&lt;p&gt;El perímetro de un polígono se obtiene sumando la longitud de todos sus lados.&lt;/p&gt;&lt;p&gt;Perímetro = {{Q1}} cm + {{Q1}} cm + {{T2}} cm + {{T2}} cm + {{T1}} cm = {{A1}} cm&lt;/p&gt;</t>
  </si>
  <si>
    <t>{"id":"M5-G-17a-E-1","stimulus":"&lt;p&gt;Calcula el perímetro de este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</si>
  <si>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</si>
  <si>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
    "id": "M5-G-17a-E-1",
    "stimulus": "&lt;p&gt;Calculate the perimeter of this irregular pentagon.&lt;/p&gt;&lt;div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
    "template": "&lt;p&gt;The perimeter of the polygon is {{response}} cm.&lt;/p&gt;",
    "hint": "&lt;p&gt;The perimeter of a polygon is calculated by adding the lengths of its sides.&lt;/p&gt;",
    "feedback": "&lt;p&gt;The perimeter of a polygon is obtained by adding the length of all its sides.&lt;/p&gt;&lt;p style=\"text-align: center\"&gt;Perimeter = {{Q1}} cm + {{Q1}} cm + {{T2}} cm + {{T2}} cm + {{T1}} cm = {{A1}} cm&lt;/p&gt;",
    "seed": {
        "parameters": [
            {
                "name": "Q1",
                "label": null,
                "min": 1,
                "max": 5,
                "step": 1
            }
        ],
        "calculated": [
            {
                "name": "A1",
                "label": "{{function}}",
                "function": "Lemonlib.round(7.4*{{Q1}}, 2)"
            },
            {
                "name": "T1",
                "function": "Lemonlib.round(1.4*{{Q1}}, 2)",
                "temp": true
            },
            {
                "name": "T2",
                "function": "{{Q1}}*2",
                "temp": true
            }
        ],
        "uniques": true
    },
    "algorithm": {
        "name": "calculateOperation",
        "params": {
            "method": "equivLiteral",
            "keyboard": "INTERMEDIATE"
        }
    }
}</t>
  </si>
  <si>
    <t>Calcula el perímetro de este pentágono regular.
(imagen)
El perímetro del polígono mide {{A1}} cm.</t>
  </si>
  <si>
    <t xml:space="preserve">Calculá el perímetro del polígono
{{A2}} = pentágono regular
El perímetro del polígono es ... cm
</t>
  </si>
  <si>
    <t>{{Q1}}: Min = 2; Máx = 6; Step = 1</t>
  </si>
  <si>
    <t>A1 = {{Q1}}*5</t>
  </si>
  <si>
    <t>&lt;p&gt;El perímetro de un polígono se obtiene sumando la longitud de todos sus lados.&lt;/p&gt;&lt;p&gt;Perímetro = {{Q1}} cm + {{Q1}} cm + {{Q1}} cm + {{Q1}} cm + {{Q1}} cm = {{A1}} cm&lt;/p&gt;</t>
  </si>
  <si>
    <r>
      <rPr>
        <rFont val="Calibri"/>
        <sz val="12.0"/>
      </rPr>
      <t>{"id":"M5-G-17a-E-2","stimulus":"&lt;p&gt;Calcula el perímetro de este pentágono regular.&lt;/p&gt;&lt;div style=\"display:flex; justify-content:center;\"&gt;&lt;div class=\"lemo-fixed-to-responsive\" style=\"max-width: 300px;max-height: 300px;position: relative;width: 100%;display: inline-block;\"&gt;&lt;img src=\"</t>
    </r>
    <r>
      <rPr>
        <rFont val="Calibri"/>
        <color rgb="FF1155CC"/>
        <sz val="12.0"/>
        <u/>
      </rPr>
      <t>https://blueberry-assets.oneclick.es/M5_G_9e_6.svg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r>
  </si>
  <si>
    <r>
      <rPr>
        <rFont val="Calibri"/>
        <sz val="12.0"/>
      </rPr>
      <t>{"id":"M5-G-17a-E-2","stimulus":"&lt;p&gt;Encontre o perímetro desse pentágono regular.&lt;/p&gt;&lt;div style=\"display:flex; justify-content:center;\"&gt;&lt;div class=\"lemo-fixed-to-responsive\" style=\"max-width: 300px;max-height: 300px;position: relative;width: 100%;display: inline-block;\"&gt;&lt;img src=\"</t>
    </r>
    <r>
      <rPr>
        <rFont val="Calibri"/>
        <color rgb="FF1155CC"/>
        <sz val="12.0"/>
        <u/>
      </rPr>
      <t>https://blueberry-assets.oneclick.es/M5_G_9e_6.svg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r>
  </si>
  <si>
    <t>{
    "id": "M5-G-17a-E-2",
    "stimulus": "&lt;p&gt;Calculate the perimeter of this regular pentagon.&lt;/p&gt;&lt;div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{{Q1}} cm = {{A1}} cm&lt;/p&gt;",
    "seed": {
        "parameters": [
            {
                "name": "Q1",
                "label": null,
                "min": 2,
                "max": 6,
                "step": 1
            }
        ],
        "calculated": [
            {
                "name": "A1",
                "label": "{{function}}",
                "function": "{{Q1}}*5"
            }
        ],
        "uniques": true
    },
    "algorithm": {
        "name": "calculateOperation",
        "params": {
            "method": "equivLiteral",
            "decimalPlaces": 2,
            "keyboard": "INTERMEDIATE"
        }
    }
}</t>
  </si>
  <si>
    <t>Calcula el perímetro de este hexágono irregular.
El perímetro mide {{A1}} cm.</t>
  </si>
  <si>
    <t xml:space="preserve">Calculá el perímetro del polígono
{{A3}} = hexágono irregular
El perímetro del polígono es ... cm
</t>
  </si>
  <si>
    <r>
      <rPr>
        <rFont val="Calibri"/>
        <sz val="12.0"/>
      </rPr>
      <t xml:space="preserve">Etiquetas de la imagen (con cm): </t>
    </r>
    <r>
      <rPr>
        <rFont val="Calibri"/>
        <color rgb="FF1155CC"/>
        <sz val="12.0"/>
        <u/>
      </rPr>
      <t>https://drive.google.com/file/d/1QZ54VvWsNpI9sbNSJ9noOpbCcAP70X3T/view?usp=sharing</t>
    </r>
    <r>
      <rPr>
        <rFont val="Calibri"/>
        <sz val="12.0"/>
      </rPr>
      <t xml:space="preserve"> 
Q1: Mín = 1; Max = 6; Step = 1.</t>
    </r>
  </si>
  <si>
    <t>T1 = {{Q1}}*1.5
A1 = {{Q1}}*7</t>
  </si>
  <si>
    <t>&lt;p&gt;El perímetro de un polígono se obtiene sumando la longitud de todos sus lados.&lt;/p&gt;&lt;p&gt;Perímetro = {{Q1}} cm + {{Q1}} cm + {{Q1}} cm + {{Q1}} cm + {{T1}} cm + {{T1}} cm = {{A1}} cm&lt;/p&gt;</t>
  </si>
  <si>
    <t>{"id":"M5-G-17a-E-3","stimulus":"&lt;p&gt;Calcula el perímetro de este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cm&lt;/span&gt;&lt;/div&gt;&lt;/div&gt;&lt;/div&gt;&lt;/div&gt;","template":"&lt;p&gt;El perímetro mide {{response}} cm.&lt;/p&gt;","hint":"&lt;p&gt;El perímetro de un polígono se calcula sumando la longitud de sus lados.&lt;/p&gt;","feedback":"&lt;p&gt;El perímetro de un polígono se obtiene sumando la longitud de todos sus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</si>
  <si>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</si>
  <si>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
    "id": "M5-G-17a-E-3",
    "stimulus": "&lt;p&gt;Calculate the perimeter of this irregular hexagon.&lt;/p&gt;&lt;div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{{T1}} cm + {{T1}} cm = {{A1}} cm&lt;/p&gt;",
    "seed": {
        "parameters": [
            {
                "name": "Q1",
                "label": null,
                "min": 1,
                "max": 6,
                "step": 1
            }
        ],
        "calculated": [
            {
                "name": "A1",
                "label": "{{function}}",
                "function": "{{Q1}}*7"
            },
            {
                "name": "T1",
                "function": "{{Q1}}*1.5",
                "temp": true
            }
        ],
        "uniques": true
    },
    "algorithm": {
        "name": "calculateOperation",
        "params": {
            "method": "equivLiteral",
            "keyboard": "INTERMEDIATE"
        }
    }
}</t>
  </si>
  <si>
    <t>Un granjero quiere cercar el perímetro de su corral con forma de cuadrilátero irregular. Si sus lados miden {{Q1}} m, {{Q2}} m, {{Q3}} m y {{Q4}} m, ¿cuántos metros va a cercar?
El perímetro del corral mide {{A1}} m.</t>
  </si>
  <si>
    <t xml:space="preserve">El granjero quiere cercar un corral con alambre, para evitar que sus animales se escapen. El terreno tiene forma de polígono irregular. Calcular los metros de alambre que necesita para cercarlo, sí las medidas son de 8 m, 10 m, 5 m, 3 m respectivamente, cada lado del corral? 
Necesita de ... m de alambre para cercar el corral
</t>
  </si>
  <si>
    <t>Q1: Mín 10; Máx 80; step 1
Q2: Mín10; Máx 80; step 1
Q3: Mín 10; Máx 80; step 1
Q4: Mín 10; Máx 80; step 1</t>
  </si>
  <si>
    <t xml:space="preserve">A1 = {{Q1}}+{{Q2}}+{{Q3}}+{{Q4}} </t>
  </si>
  <si>
    <t>¿Cuánto mide el lado del corral que falta en la siguiente lista?
{{Q1}} m, {{Q2}} m, {{Q3}} m y {{A2}} m.
[{{A2}}: {{Q4}}]
[Cloze with math]</t>
  </si>
  <si>
    <t>¿Qué pide el enunciado?
Calcular el perímetro del corral.*
Calcular el área del corral.
Hallar el lado más grande.</t>
  </si>
  <si>
    <t>¿Cómo se calcula el perímetro de un polígono?
Sumando la longitud de todos sus lados.*
Multiplicando la longitud de todos sus lados.
Dividiendo la longitud de todos sus lados.</t>
  </si>
  <si>
    <t>Suma la longitud de los lados del corral para hallar el perímetro.
Perímetro = {{Q1}} m + {{Q2}} m + {{Q3}} m + {{Q4}} m  = {{A1}} m
[A1 = {{Q1}} + {{Q2}} + {{Q3}} + {{Q4}}]</t>
  </si>
  <si>
    <t>{"id":"M5-G-17a-A-1","seed":{"parameters":[{"name":"Q1","label":null,"min":10,"max":80,"step":1},{"name":"Q2","label":null,"min":10,"max":80,"step":1},{"name":"Q3","label":null,"min":10,"max":80,"step":1},{"name":"Q4","label":null,"min":10,"max":80,"step":1}],"uniques":true},"scaffolding":[{"id":"step-0","stimulus":"&lt;p&gt;Un granjero quiere cercar el perímetro de su corral con forma de cuadrilátero irregular. Si sus lados miden {{Q1}} m, {{Q2}} m, {{Q3}} m y {{Q4}} m, ¿cuántos metros va a cercar?&lt;/p&gt;","template":"&lt;p&gt;El perímetro del corral mide {{response}} m.&lt;/p&gt;","seed":{"calculated":[{"name":"A1","label":"","function":"{{Q1}}+{{Q2}}+{{Q3}}+{{Q4}}"}]},"algorithm":{"name":"calculateOperation","params":{"method":"equivLiteral","keyboard":"INTERMEDIATE"}}},{"id":"step-1","stimulus":"&lt;p&gt;¿Cuánto mide el lado del corral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corral.&lt;/p&gt;"},{"name":"2-A2","label":"&lt;p&gt;Calcular el área del corral.&lt;/p&gt;","incorrect":true},{"name":"2-A3","label":"&lt;p&gt;Hallar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corral para hallar el perímetro.&lt;/p&gt;","template":"&lt;p style=\"text-align: center\"&gt;Perímetro = {{Q1}} m + {{Q2}} m + {{Q3}} m + {{Q4}} m = {{response}} m&lt;/p&gt;","seed":{"calculated":[{"name":"A1","function":"{{Q1}} + {{Q2}} + {{Q3}} + {{Q4}}"}]},"algorithm":{"name":"calculateOperation","params":{"method":"equivLiteral","keyboard":"INTERMEDIATE"}}}]}</t>
  </si>
  <si>
    <t>{"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t>
  </si>
  <si>
    <t>{
    "id": "M5-G-17a-A-1",
    "seed": {
        "parameters": [
            {
                "name": "Q1",
                "label": null,
                "min": 10,
                "max": 80,
                "step": 1
            },
            {
                "name": "Q2",
                "label": null,
                "min": 10,
                "max": 80,
                "step": 1
            },
            {
                "name": "Q3",
                "label": null,
                "min": 10,
                "max": 80,
                "step": 1
            },
            {
                "name": "Q4",
                "label": null,
                "min": 10,
                "max": 80,
                "step": 1
            }
        ],
        "uniques": true
    },
    "scaffolding": [
        {
            "id": "step-0",
            "stimulus": "&lt;p&gt;A farmer wants to fence the perimeter of his irregular four-sided corral. If the sides are {{Q1}} m, {{Q2}} m, {{Q3}} m, and {{Q4}} m, how many meters of fencing will he need?&lt;/p&gt;",
            "template": "&lt;p&gt;The perimeter of the corral is {{response}} m.&lt;/p&gt;",
            "seed": {
                "calculated": [
                    {
                        "name": "A1",
                        "label": "",
                        "function": "{{Q1}}+{{Q2}}+{{Q3}}+{{Q4}}"
                    }
                ]
            },
            "algorithm": {
                "name": "calculateOperation",
                "params": {
                    "method": "equivLiteral",
                    "keyboard": "INTERMEDIATE"
                }
            }
        },
        {
            "id": "step-1",
            "stimulus": "&lt;p&gt;How long is the missing side of the corral in the following list?&lt;/p&gt;",
            "template": "&lt;p&gt;{{Q1}} m, {{Q2}} m, {{Q3}} m, and {{response}} m.&lt;/p&gt;",
            "seed": {
                "calculated": [
                    {
                        "name": "1-A1",
                        "label": "",
                        "function": "{{Q4}}"
                    }
                ]
            },
            "algorithm": {
                "name": "calculateOperation",
                "params": {
                    "method": "equivLiteral",
                    "keyboard": "INTERMEDIATE"
                }
            }
        },
        {
            "id": "step-2",
            "stimulus": "&lt;p&gt;What does the statement ask?&lt;/p&gt;",
            "seed": {
                "calculated": [
                    {
                        "name": "2-A1",
                        "label": "&lt;p&gt;Calculate the perimeter of the corral.&lt;/p&gt;"
                    },
                    {
                        "name": "2-A2",
                        "label": "&lt;p&gt;Calculate the area of the corral.&lt;/p&gt;",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corral to find the perimeter.&lt;/p&gt;",
            "template": "&lt;p style=\"text-align: center\"&gt;Perimeter = {{Q1}} m + {{Q2}} m + {{Q3}} m + {{Q4}} m = {{response}} m&lt;/p&gt;",
            "seed": {
                "calculated": [
                    {
                        "name": "A1",
                        "function": "{{Q1}} + {{Q2}} + {{Q3}} + {{Q4}}"
                    }
                ]
            },
            "algorithm": {
                "name": "calculateOperation",
                "params": {
                    "method": "equivLiteral",
                    "keyboard": "INTERMEDIATE"
                }
            }
        }
    ]
}</t>
  </si>
  <si>
    <t>A la salida de la escuela, Mateo va al parque y recorre con una vuelta todo el lugar. ¿Cuántos metros recorre al dar una vuelta completa? El parque tiene forma de polígono irregular y la medida de sus cuatro lados es de {{Q1}} m, {{Q2}} m, {{Q3}} m y {{Q4}} m?
Mateo recorre {{A1}} m.</t>
  </si>
  <si>
    <t xml:space="preserve">A la salida de la escuela, Mateo va al parque y recorre con una vuelta, todo el lugar.
¿Cuántos metros recorre por día, al dar una vuelta completa, sí el parque son de forma irregular y la medida de sus lados es de 40 m, 55 m, 80 m, 70 m?
Mateo recorre por día ... m </t>
  </si>
  <si>
    <t>Q1: Mín 40; Máx 50; step 5
Q2: Mín 55; Máx 65; step 5
Q3: Mín 80; Máx 100; step 5
Q4: Mín 70; Máx 85; step 5</t>
  </si>
  <si>
    <t>A1 = {{Q1}} + {{Q2}} + {{Q3}} + {{Q4}}</t>
  </si>
  <si>
    <t>¿Cuánto mide el lado del parque que falta en la siguiente lista?
{{Q1}} m, {{Q2}} m, {{Q3}} m y {{A2}} m.
[{{A2}}: {{Q4}}]
[Cloze with math]</t>
  </si>
  <si>
    <t>¿Qué pide el enunciado?
Calcular el perímetro del parque.*
Calcular el área del parque.
Hallar el lado más grande.</t>
  </si>
  <si>
    <t>Suma la longitud de los lados del parque para hallar el perímetro.
Perímetro = {{Q1}} m + {{Q2}} m + {{Q3}} m + {{Q4}} m  = {{A1}} m
[A1 = {{Q1}} + {{Q2}} + {{Q3}} + {{Q4}}]</t>
  </si>
  <si>
    <t>{"id":"M5-G-17a-A-2","seed":{"parameters":[{"name":"Q1","label":null,"min":40,"max":50,"step":5},{"name":"Q2","label":null,"min":55,"max":65,"step":5},{"name":"Q3","label":null,"min":80,"max":100,"step":5},{"name":"Q4","label":null,"min":70,"max":85,"step":5}],"uniques":true},"scaffolding":[{"id":"step-0","stimulus":"&lt;p&gt;A la salida de la escuela, Mateo va al parque y recorre con una vuelta todo el lugar. ¿Cuántos metros recorre al dar una vuelta completa? El parque tiene forma de polígono irregular y la medida de sus cuatro lados es de {{Q1}} m, {{Q2}} m, {{Q3}} m y {{Q4}} m?&lt;/p&gt;","template":"&lt;p&gt;Mateo recorre {{response}} m.&lt;/p&gt;","seed":{"calculated":[{"name":"A1","label":"","function":"{{Q1}} + {{Q2}} + {{Q3}} + {{Q4}}"}]},"algorithm":{"name":"calculateOperation","params":{"method":"equivLiteral","keyboard":"INTERMEDIATE"}}},{"id":"step-1","stimulus":"&lt;p&gt;¿Cuánto mide el lado del parque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parque.&lt;/p&gt;"},{"name":"2-A2","label":"&lt;p&gt;Calcular el área del parque.&lt;/p&gt;","incorrect":true},{"name":"2-A3","label":"&lt;p&gt;Hallar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parque para hallar el perímetro.&lt;/p&gt;","template":"&lt;p style=\"text-align: center\"&gt;Perímetro = {{Q1}} m + {{Q2}} m + {{Q3}} m + {{Q4}} m = {{response}} m&lt;/p&gt;","seed":{"calculated":[{"name":"A1","function":"{{Q1}} + {{Q2}} + {{Q3}} + {{Q4}}"}]},"algorithm":{"name":"calculateOperation","params":{"method":"equivLiteral","keyboard":"INTERMEDIATE"}}}]}</t>
  </si>
  <si>
    <t>{"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t>
  </si>
  <si>
    <t>{
    "id": "M5-G-17a-A-2",
    "seed": {
        "parameters": [
            {
                "name": "Q1",
                "label": null,
                "min": 40,
                "max": 50,
                "step": 5
            },
            {
                "name": "Q2",
                "label": null,
                "min": 55,
                "max": 65,
                "step": 5
            },
            {
                "name": "Q3",
                "label": null,
                "min": 80,
                "max": 100,
                "step": 5
            },
            {
                "name": "Q4",
                "label": null,
                "min": 70,
                "max": 85,
                "step": 5
            }
        ],
        "uniques": true
    },
    "scaffolding": [
        {
            "id": "step-0",
            "stimulus": "&lt;p&gt;After school, Mateo goes to the park and walks around the entire place. The park is shaped like an irregular polygon and the dimensions of its four sides are {{Q1}} m, {{Q2}} m, {{Q3}} m, and {{Q4}} m. How many meters does he walk in a full lap?&lt;/p&gt;",
            "template": "&lt;p&gt;Mateo walks {{response}} m.&lt;/p&gt;",
            "seed": {
                "calculated": [
                    {
                        "name": "A1",
                        "label": "",
                        "function": "{{Q1}} + {{Q2}} + {{Q3}} + {{Q4}}"
                    }
                ]
            },
            "algorithm": {
                "name": "calculateOperation",
                "params": {
                    "method": "equivLiteral",
                    "keyboard": "INTERMEDIATE"
                }
            }
        },
        {
            "id": "step-1",
            "stimulus": "&lt;p&gt;How long is the missing side of the park in the following list?&lt;/p&gt;",
            "template": "&lt;p&gt;{{Q1}} m, {{Q2}} m, {{Q3}} m, and {{response}} m.&lt;/p&gt;",
            "seed": {
                "calculated": [
                    {
                        "name": "1-A1",
                        "label": "",
                        "function": "{{Q4}}"
                    }
                ]
            },
            "algorithm": {
                "name": "calculateOperation",
                "params": {
                    "method": "equivLiteral",
                    "keyboard": "INTERMEDIATE"
                }
            }
        },
        {
            "id": "step-2",
            "stimulus": "&lt;p&gt;What does the statement ask for?&lt;/p&gt;",
            "seed": {
                "calculated": [
                    {
                        "name": "2-A1",
                        "label": "&lt;p&gt;Calculate the perimeter of the park.&lt;/p&gt;"
                    },
                    {
                        "name": "2-A2",
                        "label": "&lt;p&gt;Calculate the area of the park.&lt;/p&gt;",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lengths of the sides of the park to find the perimeter.&lt;/p&gt;",
            "template": "&lt;p style=\"text-align: center\"&gt;Perimeter = {{Q1}} m + {{Q2}} m + {{Q3}} m + {{Q4}} m = {{response}} m&lt;/p&gt;",
            "seed": {
                "calculated": [
                    {
                        "name": "A1",
                        "function": "{{Q1}} + {{Q2}} + {{Q3}} + {{Q4}}"
                    }
                ]
            },
            "algorithm": {
                "name": "calculateOperation",
                "params": {
                    "method": "equivLiteral",
                    "keyboard": "INTERMEDIATE"
                }
            }
        }
    ]
}</t>
  </si>
  <si>
    <t>Marta quiere adornar todo el borde de un pequeño mural de cartulina con cinta adhesiva de colores. ¿Cuántos cm de cinta necesita si la cartulina es un rectángulo cuya base mide {{Q1}} cm y su altura {{Q2}} cm?
Necesita {{A1}} cm de cinta.</t>
  </si>
  <si>
    <t>Guada debe presentar una cartulina con información que le pidió su maestra; cartulina que pegará en una de las paredes del salón.
¿Cuántos cm de cinta necesita para pegar alrededor de la cartulina, si tiene forma de rectángulo, y sus medidas son de ... cm de base y ... cm de altura?
Necesita ... cm de cinta para pegar alrededor de la cartulina</t>
  </si>
  <si>
    <t>Q1: Mín 25; Máx 40; step 1
Q2: Mín 10; Máx 24; step 1</t>
  </si>
  <si>
    <t xml:space="preserve">A1 = {{Q1}} + {{Q1}} + {{Q2}} + {{Q2}} </t>
  </si>
  <si>
    <t>¿Cuánto mide la base del mural? ¿Y la altura? 
Base del mural = {{A2}} cm
Altura del mural = {{A3}} cm
[A2={{Q1}}
A3={{Q2}}]</t>
  </si>
  <si>
    <t>¿Qué pide el enunciado?
Calcular el perímetro del mural.*
Calcular el área del mural.
Hallar el lado más grande.</t>
  </si>
  <si>
    <t>Suma la longitud de los lados para hallar los cm de cinta adhesiva que necesita Marta.
Perímetro = {{Q1}} cm + {{Q2}} cm + {{Q3}} cm + {{Q4}} cm  = {{A1}} cm
[A1 = {{Q1}} + {{Q2}} + {{Q3}} + {{Q4}}]</t>
  </si>
  <si>
    <t>{"id":"M5-G-17a-A-3","seed":{"parameters":[{"name":"Q1","label":null,"min":25,"max":40,"step":1},{"name":"Q2","label":null,"min":10,"max":24,"step":1}],"uniques":true},"scaffolding":[{"id":"step-0","stimulus":"&lt;p&gt;Marta quiere adornar todo el borde de un pequeño mural de cartulina con cinta adhesiva de colores. ¿Cuántos cm de cinta necesita si la cartulina es un rectángulo cuya base mide {{Q1}} cm y su altura {{Q2}} cm?&lt;/p&gt;","template":"&lt;p&gt;Necesita {{response}} cm de cinta.&lt;/p&gt;","seed":{"calculated":[{"name":"A1","label":"{{function}}","function":"{{Q1}} + {{Q1}} + {{Q2}} + {{Q2}}"}]},"algorithm":{"name":"calculateOperation","params":{"method":"equivLiteral","keyboard":"INTERMEDIATE"}}},{"id":"step-1","stimulus":"&lt;p&gt;¿Cuánto mide la base del mural? ¿Y la altura?&lt;/p&gt;","template":"&lt;p&gt;Base del mural = {{response}} cm&lt;/p&gt;&lt;p&gt;Altura del mural = {{response}} cm&lt;/p&gt;","seed":{"calculated":[{"name":"1-A1","label":"","function":"{{Q1}}"},{"name":"1-A2","label":"","function":"{{Q2}}"}]},"algorithm":{"name":"calculateOperation","params":{"method":"equivLiteral","keyboard":"INTERMEDIATE"}}},{"id":"step-2","stimulus":"&lt;p&gt;¿Qué pide el enunciado?&lt;/p&gt;","seed":{"calculated":[{"name":"2-A1","label":"&lt;p&gt;Calcular el perímetro del mural.&lt;/p&gt;"},{"name":"2-A2","label":"&lt;p&gt;Calcular el área del mural.&lt;/p&gt;","incorrect":true},{"name":"2-A3","label":"&lt;p&gt;Hallar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para hallar los cm de cinta adhesiva que necesita Marta.&lt;/p&gt;","template":"&lt;p style=\"text-align: center\"&gt;Perímetro = {{Q1}} cm + {{Q1}} cm + {{Q2}} cm + {{Q2}} cm = {{response}} cm&lt;/p&gt;","seed":{"calculated":[{"name":"A1","function":"{{Q1}} + {{Q1}} + {{Q2}} + {{Q2}}"}]},"algorithm":{"name":"calculateOperation","params":{"method":"equivLiteral","keyboard":"INTERMEDIATE"}}}]}</t>
  </si>
  <si>
    <t>{"id":"M5-G-17a-A-3","seed":{"parameters":[{"name":"Q1","label":null,"min":25,"max":40,"step":1},{"name":"Q2","label":null,"min":10,"max":24,"step":1}],"uniques":true},"scaffolding":[{"id":"step-0","stimulus":"&lt;p&gt;Marta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t>
  </si>
  <si>
    <t>{
    "id": "M5-G-17a-A-3",
    "seed": {
        "parameters": [
            {
                "name": "Q1",
                "label": null,
                "min": 25,
                "max": 40,
                "step": 1
            },
            {
                "name": "Q2",
                "label": null,
                "min": 10,
                "max": 24,
                "step": 1
            }
        ],
        "uniques": true
    },
    "scaffolding": [
        {
            "id": "step-0",
            "stimulus": "&lt;p&gt;Camila wants to decorate the entire edge of a small piece of cardboard with colored tape. How many centimeters of tape will she need if the cardboard is a rectangle with a base of {{Q1}} cm and a height of {{Q2}} cm?&lt;/p&gt;",
            "template": "&lt;p&gt;She needs {{response}} cm of tape.&lt;/p&gt;",
            "seed": {
                "calculated": [
                    {
                        "name": "A1",
                        "label": "{{function}}",
                        "function": "{{Q1}} + {{Q1}} + {{Q2}} + {{Q2}}"
                    }
                ]
            },
            "algorithm": {
                "name": "calculateOperation",
                "params": {
                    "method": "equivLiteral",
                    "keyboard": "INTERMEDIATE"
                }
            }
        },
        {
            "id": "step-1",
            "stimulus": "&lt;p&gt;What is the base of the mural? And the height?&lt;/p&gt;",
            "template": "&lt;p&gt;Base of the mural = {{response}} cm&lt;/p&gt;&lt;p&gt;Height of the mural = {{response}} cm&lt;/p&gt;",
            "seed": {
                "calculated": [
                    {
                        "name": "1-A1",
                        "label": "",
                        "function": "{{Q1}}"
                    },
                    {
                        "name": "1-A2",
                        "label": "",
                        "function": "{{Q2}}"
                    }
                ]
            },
            "algorithm": {
                "name": "calculateOperation",
                "params": {
                    "method": "equivLiteral",
                    "keyboard": "INTERMEDIATE"
                }
            }
        },
        {
            "id": "step-2",
            "stimulus": "&lt;p&gt;What does the statement ask for?&lt;/p&gt;",
            "seed": {
                "calculated": [
                    {
                        "name": "2-A1",
                        "label": "&lt;p&gt;Calculate the perimeter of the mural.&lt;/p&gt;"
                    },
                    {
                        "name": "2-A2",
                        "label": "&lt;p&gt;Calculate the area of the mural.&lt;/p&gt;",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to find the centimeters of adhesive tape Camila needs.&lt;/p&gt;",
            "template": "&lt;p style=\"text-align: center\"&gt;Perimeter = {{Q1}} cm + {{Q1}} cm + {{Q2}} cm + {{Q2}} cm = {{response}} cm&lt;/p&gt;",
            "seed": {
                "calculated": [
                    {
                        "name": "A1",
                        "function": "{{Q1}} + {{Q1}} + {{Q2}} + {{Q2}}"
                    }
                ]
            },
            "algorithm": {
                "name": "calculateOperation",
                "params": {
                    "method": "equivLiteral",
                    "keyboard": "INTERMEDIATE"
                }
            }
        }
    ]
}</t>
  </si>
  <si>
    <t>Juan fabrica marcos para cuadros con forma de polígonos regulares e irregulares. Completa el perímetro de uno de esos marcos que tiene las medidas de la imagen.
(imagen, label con "Q1 cm" en uno de los lados)
El perímetro del marco mide {{A1}} cm.</t>
  </si>
  <si>
    <t xml:space="preserve">Juan prepara marcos de diferentes formas y tamaños, para cuadros. Tienen forma de polígonos regulares e irregulares. Completá el perímetro de uno de los marcos que realizó, si sus medidas se ven en la imagen
{{A1}} = pentágono irregular
El perímetro del marco es de ... cm
</t>
  </si>
  <si>
    <t>Q1: Mín = 15; Máx = 40; step 1</t>
  </si>
  <si>
    <t>A1 = 6*{{Q1}}</t>
  </si>
  <si>
    <t>¿Cuánto mide cada lado del marco?
Lado = {{A2}} cm
[A2: {{Q1}}]</t>
  </si>
  <si>
    <t>¿Qué pide el enunciado?
Calcular el perímetro del marco.*
Calcular el área del marco.
Hallar el lado más grande.</t>
  </si>
  <si>
    <t>Suma la longitud de los lados del marco para hallar el perímetro.
Perímetro = {{Q1}} cm + {{Q1}} cm + {{Q1}} cm + {{Q1}} cm + {{Q1}} cm + {{Q1}} cm = {{A1}} cm
[A1 = {{Q1}}*6]</t>
  </si>
  <si>
    <t>{"id":"M5-G-17a-A-4","seed":{"parameters":[{"name":"Q1","label":null,"min":15,"max":40,"step":1}],"uniques":true},"scaffolding":[{"id":"step-0","stimulus":"&lt;p&gt;Juan fabrica marcos para cuadros con forma de polígonos regulares e irregulares. Completa el perímetro de uno de esos marcos que tiene las medidas de la imagen.&lt;/p&gt;&lt;div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cm&lt;/span&gt;&lt;/div&gt;&lt;/div&gt;&lt;/div&gt;&lt;/div&gt;","template":"&lt;p&gt;El perímetro del marco mide {{response}} cm.&lt;/p&gt;","seed":{"calculated":[{"name":"A1","label":"{{function}}","function":"6*{{Q1}}"}]},"algorithm":{"name":"calculateOperation","params":{"method":"equivLiteral","keyboard":"INTERMEDIATE"}}},{"id":"step-1","stimulus":"&lt;p&gt;¿Cuánto mide cada lado del marco?&lt;/p&gt;","template":"&lt;p&gt;Lado = {{response}} cm&lt;/p&gt;","seed":{"calculated":[{"name":"1-A1","label":"","function":"{{Q1}}"}]},"algorithm":{"name":"calculateOperation","params":{"method":"equivLiteral","keyboard":"INTERMEDIATE"}}},{"id":"step-2","stimulus":"&lt;p&gt;¿Qué pide el enunciado?&lt;/p&gt;","seed":{"calculated":[{"name":"2-A1","label":"&lt;p&gt;Calcular el perímetro del marco.&lt;/p&gt;"},{"name":"2-A2","label":"&lt;p&gt;Calcular el área del marco.&lt;/p&gt;","incorrect":true},{"name":"2-A3","label":"&lt;p&gt;Hallar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marco para hallar el perímetro.&lt;/p&gt;","template":"&lt;p style=\"text-align: center\"&gt;Perímetro = {{Q1}} cm + {{Q1}} cm + {{Q1}} cm + {{Q1}} cm + {{Q1}} cm + {{Q1}} cm = {{response}} cm&lt;/p&gt;","seed":{"calculated":[{"name":"A1","function":"{{Q1}}*6"}]},"algorithm":{"name":"calculateOperation","params":{"method":"equivLiteral","keyboard":"INTERMEDIATE"}}}]}</t>
  </si>
  <si>
    <t>{"id":"M5-G-17a-A-4","seed":{"parameters":[{"name":"Q1","label":null,"min":15,"max":40,"step":1}],"uniques":true},"scaffolding":[{"id":"step-0","stimulus":"&lt;p&gt;João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t>
  </si>
  <si>
    <t>{
    "id": "M5-G-17a-A-4",
    "seed": {
        "parameters": [
            {
                "name": "Q1",
                "label": null,
                "min": 15,
                "max": 40,
                "step": 1
            }
        ],
        "uniques": true
    },
    "scaffolding": [
        {
            "id": "step-0",
            "stimulus": "&lt;p&gt;Juan makes picture frames in the shape of regular and irregular polygons. Type in the perimeter of a frame with the same dimensions as this picture.&lt;/p&gt;&lt;div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
            "template": "&lt;p&gt;The perimeter of the frame is {{response}} cm.&lt;/p&gt;",
            "seed": {
                "calculated": [
                    {
                        "name": "A1",
                        "label": "{{function}}",
                        "function": "6*{{Q1}}"
                    }
                ]
            },
            "algorithm": {
                "name": "calculateOperation",
                "params": {
                    "method": "equivLiteral",
                    "keyboard": "INTERMEDIATE"
                }
            }
        },
        {
            "id": "step-1",
            "stimulus": "&lt;p&gt;How long is each side of the frame?&lt;/p&gt;",
            "template": "&lt;p&gt;Side = {{response}} cm&lt;/p&gt;",
            "seed": {
                "calculated": [
                    {
                        "name": "1-A1",
                        "label": "",
                        "function": "{{Q1}}"
                    }
                ]
            },
            "algorithm": {
                "name": "calculateOperation",
                "params": {
                    "method": "equivLiteral",
                    "keyboard": "INTERMEDIATE"
                }
            }
        },
        {
            "id": "step-2",
            "stimulus": "&lt;p&gt;What does the statement ask for?&lt;/p&gt;",
            "seed": {
                "calculated": [
                    {
                        "name": "2-A1",
                        "label": "&lt;p&gt;Calculate the perimeter of the frame.&lt;/p&gt;"
                    },
                    {
                        "name": "2-A2",
                        "label": "&lt;p&gt;Calculate the area of the frame.&lt;/p&gt;",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frame's sides to find the perimeter.&lt;/p&gt;",
            "template": "&lt;p style=\"text-align: center\"&gt;Perimeter = {{Q1}} cm + {{Q1}} cm + {{Q1}} cm + {{Q1}} cm + {{Q1}} cm + {{Q1}} cm = {{response}} cm&lt;/p&gt;",
            "seed": {
                "calculated": [
                    {
                        "name": "A1",
                        "function": "{{Q1}}*6"
                    }
                ]
            },
            "algorithm": {
                "name": "calculateOperation",
                "params": {
                    "method": "equivLiteral",
                    "keyboard": "INTERMEDIATE"
                }
            }
        }
    ]
}</t>
  </si>
  <si>
    <t>Las invitaciones para un evento se han enviado en sobres como el de la imagen. Calcula el perímetro del sobre abierto, que tiene forma de pentágono irregular.
(imagen con labels)
El perímetro del sobre es de &lt;span class=\"no-break\"&gt;{{A1}} cm.&lt;/span&gt;</t>
  </si>
  <si>
    <t xml:space="preserve">Para un evento, se necesitan enviar tarjetas de invitación. Las mismas van a ser enviadas con un sobre, similar al de la imágen. Calculá el perímetro del sobre,imaginándolo abierto, con forma de polígono irregular, como para poner la invitación dentro.
El perímetro del sobre es de {{A1}} cm
</t>
  </si>
  <si>
    <r>
      <rPr>
        <rFont val="Calibri"/>
        <sz val="12.0"/>
      </rPr>
      <t xml:space="preserve">Etiquetas como en esta imagen (con cm): </t>
    </r>
    <r>
      <rPr>
        <rFont val="Calibri"/>
        <color rgb="FF1155CC"/>
        <sz val="12.0"/>
        <u/>
      </rPr>
      <t xml:space="preserve">https://drive.google.com/file/d/1vk3T3IXblH1q95KkeCQOl32lcBdVhbTn/view?usp=sharing
</t>
    </r>
    <r>
      <rPr>
        <rFont val="Calibri"/>
        <sz val="12.0"/>
      </rPr>
      <t>Q1: Mín 5; Máx 10; step 1</t>
    </r>
  </si>
  <si>
    <t>T1 = {{Q1}}*2
T2 = {{Q1}}*1.1
A1 = 6.2*{{Q1}}</t>
  </si>
  <si>
    <t>¿Cuánto mide el lado del sobre que falta en la siguiente lista?
{{Q1}} cm, {{Q1}} cm, {{T2}} cm, {{T2}} cm y {{A2}} cm.
[A2 = {{Q1}}*2
T2 = {{Q1}}*1.1]</t>
  </si>
  <si>
    <t>¿Qué pide el enunciado?
Calcular el perímetro del sobre abierto.*
Calcular el área del sobre abierto.
Hallar el lado más grande.</t>
  </si>
  <si>
    <t>Suma la longitud de los lados del sobre abierto para hallar el perímetro.
Perímetro = {{Q1}} cm + {{Q1}} cm + {{T2}} cm + {{T2}} cm + {{T1}} cm = {{A1}} cm
[T1 = {{Q1}}*2
T2 = {{Q1}}*1.1
A1 = 6.2*{{Q1}}]</t>
  </si>
  <si>
    <t>{"id":"M5-G-17a-A-5","seed":{"parameters":[{"name":"Q1","label":null,"min":5,"max":10,"step":1}],"uniques":true},"scaffolding":[{"id":"step-0","stimulus":"&lt;p&gt;Las invitaciones para un evento se han enviado en sobres como el de la imagen. Calcula el perímetro del sobre abierto, que tiene forma de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cm&lt;/span&gt;&lt;/div&gt;&lt;/div&gt;&lt;/div&gt;&lt;/div&gt;","template":"&lt;p&gt;El perímetro del sobre es de &lt;span class=\"no-break\"&gt;{{response}} cm.&lt;/span&gt;&lt;/p&gt;","seed":{"calculated":[{"name":"T1","function":"2*{{Q1}}","temp":true},{"name":"T2","function":"Lemonlib.round(1.1*{{Q1}}, 1)","temp":true},{"name":"A1","label":"{{function}}","function":"Lemonlib.round(6.2*{{Q1}}, 1)"}]},"algorithm":{"name":"calculateOperation","params":{"method":"equivLiteral","keyboard":"INTERMEDIATE"}}},{"id":"step-1","stimulus":"&lt;p&gt;¿Cuánto mide el lado del sobre que falta en la siguiente lista?&lt;/p&gt;","template":"{{Q1}} cm, {{Q1}} cm, {{T2}} cm, {{T2}} cm y {{response}} cm.","seed":{"calculated":[{"name":"1-A1","label":"","function":"{{Q1}}*2"},{"name":"T2","function":"Lemonlib.round(1.1*{{Q1}}, 1)","temp":true}]},"algorithm":{"name":"calculateOperation","params":{"method":"equivLiteral","keyboard":"INTERMEDIATE"}}},{"id":"step-2","stimulus":"&lt;p&gt;¿Qué pide el enunciado?&lt;/p&gt;","seed":{"calculated":[{"name":"2-A1","label":"&lt;p&gt;Calcular el perímetro del sobre abierto.&lt;/p&gt;"},{"name":"2-A2","label":"&lt;p&gt;Calcular el área del sobre abierto.&lt;/p&gt;","incorrect":true},{"name":"2-A3","label":"&lt;p&gt;Hallar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sobre abierto para hallar el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</si>
  <si>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</si>
  <si>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
    "id": "M5-G-17a-A-5",
    "seed": {
        "parameters": [
            {
                "name": "Q1",
                "label": null,
                "min": 5,
                "max": 10,
                "step": 1
            }
        ],
        "uniques": true
    },
    "scaffolding": [
        {
            "id": "step-0",
            "stimulus": "&lt;p&gt;Invitations for an event were sent in envelopes like the one in the picture. Calculate the perimeter of the opened envelope, which is shaped like an irregular pentagon.&lt;/p&gt;&lt;div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
            "template": "&lt;p&gt;The perimeter of the envelope is &lt;span class=\"no-break\"&gt;{{response}} cm.&lt;/span&gt;&lt;/p&gt;",
            "seed": {
                "calculated": [
                    {
                        "name": "T1",
                        "function": "2*{{Q1}}",
                        "temp": true
                    },
                    {
                        "name": "T2",
                        "function": "Lemonlib.round(1.1*{{Q1}}, 1)",
                        "temp": true
                    },
                    {
                        "name": "A1",
                        "label": "{{function}}",
                        "function": "Lemonlib.round(6.2*{{Q1}}, 1)"
                    }
                ]
            },
            "algorithm": {
                "name": "calculateOperation",
                "params": {
                    "method": "equivLiteral",
                    "keyboard": "INTERMEDIATE"
                }
            }
        },
        {
            "id": "step-1",
            "stimulus": "&lt;p&gt;How long is the missing side of the envelope in the following list?&lt;/p&gt;",
            "template": "{{Q1}} cm, {{Q1}} cm, {{T2}} cm, {{T2}} cm and {{response}} cm.",
            "seed": {
                "calculated": [
                    {
                        "name": "1-A1",
                        "label": "",
                        "function": "{{Q1}}*2"
                    },
                    {
                        "name": "T2",
                        "function": "Lemonlib.round(1.1*{{Q1}}, 1)",
                        "temp": true
                    }
                ]
            },
            "algorithm": {
                "name": "calculateOperation",
                "params": {
                    "method": "equivLiteral",
                    "keyboard": "INTERMEDIATE"
                }
            }
        },
        {
            "id": "step-2",
            "stimulus": "&lt;p&gt;What does the statement ask for?&lt;/p&gt;",
            "seed": {
                "calculated": [
                    {
                        "name": "2-A1",
                        "label": "&lt;p&gt;Calculate the perimeter of the opened envelope.&lt;/p&gt;"
                    },
                    {
                        "name": "2-A2",
                        "label": "&lt;p&gt;Calculate the area of the opened envelope.&lt;/p&gt;",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opened envelope to find the perimeter.&lt;/p&gt;",
            "template": "&lt;p style=\"text-align: center\"&gt;Perimeter = {{Q1}} cm + {{Q1}} cm + {{T2}} cm + {{T2}} cm + {{T1}} cm = {{response}} cm&lt;/p&gt;",
            "seed": {
                "calculated": [
                    {
                        "name": "T1",
                        "function": "2*{{Q1}}",
                        "temp": true
                    },
                    {
                        "name": "T2",
                        "function": "Lemonlib.round(1.1*{{Q1}}, 1)",
                        "temp": true
                    },
                    {
                        "name": "A1",
                        "label": "{{function}}",
                        "function": "Lemonlib.round(6.2*{{Q1}}, 1)"
                    }
                ]
            },
            "algorithm": {
                "name": "calculateOperation",
                "params": {
                    "method": "equivLiteral",
                    "keyboard": "INTERMEDIATE"
                }
            }
        }
    ]
}</t>
  </si>
  <si>
    <t>M5-G-10a</t>
  </si>
  <si>
    <t>Clasifica triángulos atendiendo a sus lados (equiláteros, isósceles y escalenos)</t>
  </si>
  <si>
    <t>Indica cuál de las siguientes afirmaciones es correcta.
Los lados de un triángulo equilátero miden lo mismo.*
En un triángulo isósceles dos de sus lados tienen la misma longitud.*
En los triángulos escalenos sus tres lados tienen diferentes longitudes.*
Los lados de un triángulo escaleno miden todos lo mismo.
En los triángulos equilateros sus tres lados tienen diferentes longitudes.
Todos los lados de un triángulo isósceles miden lo mismo.
(1 correcta, se ven 3)</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</si>
  <si>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</si>
  <si>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Los triángulos se clasifican según el número de lados iguales en equiláteros, isósceles y escalenos.</t>
  </si>
  <si>
    <t>&lt;p&gt;Los triángulos se clasifican en &lt;b&gt;equiláteros&lt;/b&gt; (todos sus lados son iguales), &lt;b&gt;isósceles&lt;/b&gt; (dos de sus lados son iguales) y &lt;b&gt;escalenos&lt;/b&gt; (todos sus lados son desiguales).&lt;/p&gt;
- Si falla A4
&lt;p&gt;En un triángulo escaleno, todos los lados tienen medidas diferentes.&lt;/p&gt;
- Si falla A5
&lt;p&gt;En un triángulo equilátero, todos sus lados miden lo mismo.&lt;/p&gt;
- Si falla A6
&lt;p&gt;En un triángulo isósceles, solo dos de sus lados son iguales.&lt;/p&gt;</t>
  </si>
  <si>
    <t>{"id":"M5-G-10a-I-1","stimulus":"&lt;p&gt;Indica cuál de las siguientes afirmaciones es correcta.&lt;/p&gt;","hint":"&lt;p&gt;Los triángulos se clasifican según el número de lados iguales en equiláteros, isósceles y escalenos.&lt;/p&gt;","feedback":"&lt;p&gt;Los triángulos se clasifican en &lt;b&gt;equiláteros&lt;/b&gt; (todos sus lados son iguales), &lt;b&gt;isósceles&lt;/b&gt; (dos de sus lados son iguales) y &lt;b&gt;escalenos&lt;/b&gt; (todos sus lados son desiguales).&lt;/p&gt;","seed":{"parameters":[],"calculated":[{"name":"A1","label":"Los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mismo.","incorrect":true,"feedback":"&lt;p&gt;En un triángulo escaleno, todos los lados tienen medidas diferentes.&lt;/p&gt;"},{"name":"A5","label":"En los triángulos equilateros sus tres lados tienen diferentes longitudes.","incorrect":true,"feedback":"&lt;p&gt;En un triángulo equilátero, todos sus lados miden lo mismo.&lt;/p&gt;"},{"name":"A6","label":"Todos los lados de un triángulo isósceles miden lo mismo.","incorrect":true,"feedback":"&lt;p&gt;En un triángulo isósceles, solo dos de sus lados son iguales.&lt;/p&gt;"}],"uniques":true},"algorithm":{"name":"trueFalse","template":"Multiple choice – standard","params":{"countCorrect":1,"countIncorrect":2,"showCheckIcon":true}}}</t>
  </si>
  <si>
    <t>{"id":"M5-G-10a-I-1","stimulus":"&lt;p&gt;Indique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t>
  </si>
  <si>
    <t>{
    "id": "M5-G-10a-I-1",
    "stimulus": "&lt;p&gt;Select which of the following statements is correct.&lt;/p&gt;",
    "hint": "&lt;p&gt;Based on the number of equal sides, triangles are classified into equilateral, isosceles, and scalene.&lt;/p&gt;",
    "feedback": "&lt;p&gt;Triangles are classified as &lt;b&gt;equilateral&lt;/b&gt; (all sides are equal), &lt;b&gt;isosceles&lt;/b&gt; (two sides are equal) and &lt;b&gt;scalene&lt;/b&gt; (all sides are unequal).&lt;/p&gt;",
    "seed": {
        "parameters": [],
        "calculated": [
            {
                "name": "A1",
                "label": "The sides of an equilateral triangle have the same length."
            },
            {
                "name": "A2",
                "label": "In an isosceles triangle, two sides have the same length."
            },
            {
                "name": "A3",
                "label": "In an scalene triangle, all three sides have different lengths."
            },
            {
                "name": "A4",
                "label": "The sides of a scalene triangle all have the same length.",
                "incorrect": true,
                "feedback": "&lt;p&gt;In a scalene triangle, all sides have different lengths.&lt;/p&gt;"
            },
            {
                "name": "A5",
                "label": "In an equilateral triangle, all three sides have different lengths.",
                "incorrect": true,
                "feedback": "&lt;p&gt;In an equilateral triangle, all sides have the same length.&lt;/p&gt;"
            },
            {
                "name": "A6",
                "label": "All sides of an isosceles triangle are equal in length.",
                "incorrect": true,
                "feedback": "&lt;p&gt;In an isosceles triangle, only two sides are equal in length.&lt;/p&gt;"
            }
        ],
        "uniques": true
    },
    "algorithm": {
        "name": "trueFalse",
        "template": "Multiple choice – standard",
        "params": {
            "countCorrect": 1,
            "countIncorrect": 2,
            "showCheckIcon": true
        }
    }
}</t>
  </si>
  <si>
    <t>¿Qué nombre reciben los siguientes triángulos según la longitud de sus lados?
(triángulo isósceles)
(triángulo escaleno)
(Debajo de cada imagen:)
Triángulo {{A1}}.
Triángulo {{A2}}.</t>
  </si>
  <si>
    <t>¿Qué nombre recibe este triángulo según la medida de sus lados?
(Imagen de triángulo isósceles)
Triángulo ... .</t>
  </si>
  <si>
    <t>&lt;img src=\"http://drive.google.com/uc?export=view&amp;id={{Q1}}\"&gt;
            {
                "name": "Q1",
                "label": null,
                "list": [
                    "1cmW333lOfAToXdMLi0utyB_jdNp3N0PT",
                    "1abqfWgESe0uPwjkItOdRn28r_Ew8vsUB",
                    "1_CYgjf6BaNm15p1gBRJSTMxuQ18nrcsb"
                ]
            }</t>
  </si>
  <si>
    <t>A1 = "isósceles"
A2 = "escaleno"</t>
  </si>
  <si>
    <t>&lt;p&gt;Los triángulos se clasifican en &lt;b&gt;equiláteros&lt;/b&gt; (todos sus lados son iguales), &lt;b&gt;isósceles&lt;/b&gt; (dos de sus lados son iguales) y &lt;b&gt;escalenos&lt;/b&gt; (todos sus lados son desiguales).&lt;/p&gt;
Quito el TE particular porque incluye la misma información que el general</t>
  </si>
  <si>
    <t>{
    "id": "M5-G-10a-E-1",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</si>
  <si>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</si>
  <si>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"id": "M5-G-10a-E-1",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"M5_G_10a_5.svg",
                    "M5_G_10a_6.svg"
                ]
            }
        ],
        "calculated": [
            {
                "name": "A1",
                "label": "isosceles",
                "function": ""
            },
            {
                "name": "A2",
                "label": "scalene",
                "function": ""
            }
        ],
        "uniques": true
    },
    "algorithm": {
        "name": "calculateOperation",
        "template": "Cloze with text"
    }
}</t>
  </si>
  <si>
    <t>¿Qué nombre reciben los siguientes triángulos según la longitud de sus lados?
(triángulo isósceles)
(triángulo equilátero)
(Debajo de cada imagen:)
Triángulo {{A1}}.
Triángulo {{A2}}.</t>
  </si>
  <si>
    <t>¿Qué nombre recibe este triángulo según la medida de sus lados?
(Imagen de triángulo equilátero)
Triángulo ... .</t>
  </si>
  <si>
    <t>A1 = "isósceles"
A2 = "equilátero"</t>
  </si>
  <si>
    <t>{
    "id": "M5-G-10a-E-2",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</si>
  <si>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</si>
  <si>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"id": "M5-G-10a-E-2",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"M5_G_10a_3.svg",
                    "M5_G_10a_4.svg"
                ]
            }
        ],
        "calculated": [
            {
                "name": "A1",
                "label": "isosceles",
                "function": ""
            },
            {
                "name": "A2",
                "label": "equilateral",
                "function": ""
            }
        ],
        "uniques": true
    },
    "algorithm": {
        "name": "calculateOperation",
        "template": "Cloze with text"
    }
}</t>
  </si>
  <si>
    <t>¿Qué nombre reciben los siguientes triángulos según la longitud de sus lados?
(triángulo escaleno)
(triángulo equilátero)
(Debajo de cada imagen:)
Triángulo {{A1}}.
Triángulo {{A2}}.</t>
  </si>
  <si>
    <t>¿Qué nombre recibe este triángulo según la medida de sus lados?
(Imagen de triángulo escaleno)
Triángulo ... .</t>
  </si>
  <si>
    <t>A1 = "escaleno"
A2 = "equilátero"</t>
  </si>
  <si>
    <t>{
    "id": "M5-G-10a-E-3",
    "stimulus": "&lt;p&gt;¿Qué nombre reciben los siguientes triángulos según la longitud de sus lados?&lt;/p&gt;",
    "template": "&lt;table style=\"width: 100%;border:none;\"&gt;&lt;tbody&gt;&lt;tr&gt;&lt;td style=\"width: 25%; text-align:center;border:none;\"&gt;Triángulo {{response}}&lt;/td&gt;&lt;td style=\"width: 25%; text-align:center;border:none;\"&gt;Triángulo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</si>
  <si>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</si>
  <si>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"id": "M5-G-10a-E-3",
    "stimulus": "&lt;p&gt;Type the names of the following triangles based on the length of their sides.&lt;/p&gt;",
    "template": "&lt;table style=\"width: 100%;border:none;\"&gt;&lt;tbody&gt;&lt;tr&gt;&lt;td style=\"width: 25%; text-align:center;border:none;\"&gt;{{response}} triangle&lt;/td&gt;&lt;td style=\"width: 25%; text-align:center;border:none;\"&gt;{{response}} triangle&lt;/td&gt;&lt;/tr&gt;&lt;tr&gt;&lt;td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"&lt;p&gt;Triangles are classified based on the number of equal sides into equilateral, isosceles, and scalene.&lt;/p&gt;",
    "feedback": "&lt;p&gt;Triangles are classified as &lt;b&gt;equilateral&lt;/b&gt; (all sides are equal), &lt;b&gt;isosceles&lt;/b&gt; (two sides are equal) and &lt;b&gt;scalene&lt;/b&gt; (all sides are unequal).&lt;/p&gt;",
    "seed": {
        "parameters": [
            {
                "name": "Q1",
                "label": null,
                "list": [
                    "M5_G_10a_5.svg",
                    "M5_G_10a_6.svg"
                ]
            },
            {
                "name": "Q2",
                "label": null,
                "list": [
                    "M5_G_10a_3.svg",
                    "M5_G_10a_4.svg"
                ]
            }
        ],
        "calculated": [
            {
                "name": "A1",
                "label": "scalene",
                "function": ""
            },
            {
                "name": "A2",
                "label": "equilateral",
                "function": ""
            }
        ],
        "uniques": true
    },
    "algorithm": {
        "name": "calculateOperation",
        "template": "Cloze with text"
    }
}</t>
  </si>
  <si>
    <t>M5-G-10b</t>
  </si>
  <si>
    <t>Clasifica triángulos atendiendo a sus ángulos (rectángulo, acutángulo y obtusángulo)</t>
  </si>
  <si>
    <t>Señala cuál de las siguientes afirmaciones es correcta.
En los triángulos acutángulos todos sus ángulos son agudos. *
En los triángulos obtusángulos uno de sus ángulos es obtuso. * 
En los triángulos rectángulos uno de sus tres ángulos es recto. *
Los triángulos acutángulos tienen un ángulo obtuso.
Los triángulos obtusángulos tienen sus tres ángulos obtusos.
Los triángulos rectángulos tienen sus tres ángulos rectos. 
(1 correcta, se ven 3)</t>
  </si>
  <si>
    <t xml:space="preserve">Decidí cuáles de las siguientes afirmaciones son correctas
{{A1}} = En los triángulos acutángulos, todos sus ángulos son agudos. *
{{A2}} = Los triángulos rectángulos, tienen un ángulo obtuso y los otros dos agudos. 
{{A3}} = En todo triángulo obtusángulo, uno de sus ángulos es obtuso. * 
{{A4}} = En los triángulos rectángulos, uno de sus tres lados es recto. *
{{A5}} = Los triángulos acutángulos tienen un ángulo obtuso.
{{A6}} = Los triángulos obtusángulos tienen sus tres ángulos agudos.
(6 opciones, 3 correctas, se ven 4)
</t>
  </si>
  <si>
    <t>Los triángulos se clasifican según sus ángulos en acutángulos, rectángulos y obtusángulos.</t>
  </si>
  <si>
    <t>&lt;p&gt;Los triángulos se clasifican en &lt;b&gt;acutángulos&lt;/b&gt; (sus tres ángulos son agudos), &lt;b&gt;rectángulos&lt;/b&gt; (tienen un ángulo recto) y &lt;b&gt;obtusángulos&lt;/b&gt; (tienen un ángulo obtuso).&lt;/p&gt;
- Sí falla A4
&lt;p&gt;Los ángulos de los triángulos acutángulos son agudos.&lt;/p&gt;
- Sí falla A5
&lt;p&gt;Los triángulos obtusángulos tienen un ángulo obtuso.&lt;/p&gt;
- Sí falla A6
&lt;p&gt;Los triángulos rectángulos tienen un ángulo recto.&lt;/p&gt;</t>
  </si>
  <si>
    <t>{"id":"M5-G-10b-I-1","stimulus":"&lt;p&gt;Selecciona cuál de las siguientes afirmaciones es correcta.&lt;/p&gt;","hint":"&lt;p&gt;Los triángulos se clasifican según sus ángulos en acutángulos, rectángulos y obtusângulos.&lt;/p&gt;","feedback":"&lt;p&gt;Los triángulos se clasifican en &lt;b&gt;acutángulos&lt;/b&gt; (sus tres ángulos son agudos), &lt;b&gt;rectángulos&lt;/b&gt; (tienen un ángulo recto) y &lt;b&gt;obtusángulos&lt;/b&gt; (tienen un ángulo obtuso).&lt;/p&gt;","seed":{"parameters":[],"calculated":[{"name":"A1","label":"En los triángulos acutángulos todos sus ángulos son agudos."},{"name":"A2","label":"En los triángulos obtusángulos uno de sus ángulos es obtuso."},{"name":"A3","label":"En los triángulos rectángulos uno de sus tres ángulos es recto."},{"name":"A4","label":"Los triángulos acutángulos tienen un ángulo obtuso.","incorrect":true,"feedback":"&lt;p&gt;Los ángulos de los triángulos acutángulos son agudos.&lt;/p&gt;"},{"name":"A5","label":"Los triángulos obtusángulos tienen sus tres ángulos agudos.","incorrect":true,"feedback":"&lt;p&gt;Los triángulos obtusángulos tienen un ángulo obtuso.&lt;/p&gt;"},{"name":"A6","label":"Los triángulos rectángulos tienen un ángulo obtuso y los otros dos agudos.","incorrect":true,"feedback":"&lt;p&gt;Los triángulos rectángulos tienen un ángulo recto.&lt;/p&gt;"}],"uniques":true},"algorithm":{"name":"trueFalse","template":"Multiple choice – standard","params":{"countCorrect":1,"countIncorrect":2,"showCheckIcon":true}}}</t>
  </si>
  <si>
    <t>{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t>
  </si>
  <si>
    <t>{
    "id": "M5-G-10b-I-1",
    "stimulus": "&lt;p&gt;Select which of the following statements is correct.&lt;/p&gt;",
    "hint": "&lt;p&gt;Triangles are classified by their angles into acute, right, and obtuse triangles.&lt;/p&gt;",
    "feedback": "&lt;p&gt;Triangles are classified as &lt;b&gt;acute&lt;/b&gt; (all three angles are acute), &lt;b&gt;right&lt;/b&gt; (has one right angle), and &lt;b&gt;obtuse&lt;/b&gt; (has one obtuse angle).&lt;/p&gt;",
    "seed": {
        "parameters": [],
        "calculated": [
            {
                "name": "A1",
                "label": "In acute triangles, all their angles are acute."
            },
            {
                "name": "A2",
                "label": "In obtuse triangles, one of their angles is obtuse."
            },
            {
                "name": "A3",
                "label": "In right triangles, one of their three angles is a right angle."
            },
            {
                "name": "A4",
                "label": "Acute triangles have an obtuse angle.",
                "incorrect": true,
                "feedback": "&lt;p&gt;Acute triangles have acute angles.&lt;/p&gt;"
            },
            {
                "name": "A5",
                "label": "All three angles of obtuse triangles are acute.",
                "incorrect": true,
                "feedback": "&lt;p&gt;Obtuse triangles have one obtuse angle.&lt;/p&gt;"
            },
            {
                "name": "A6",
                "label": "Right triangles have one obtuse angle and two acute angles.",
                "incorrect": true,
                "feedback": "&lt;p&gt;Right triangles have one right angle.&lt;/p&gt;"
            }
        ],
        "uniques": true
    },
    "algorithm": {
        "name": "trueFalse",
        "template": "Multiple choice – standard",
        "params": {
            "countCorrect": 1,
            "countIncorrect": 2,
            "showCheckIcon": true
        }
    }
}</t>
  </si>
  <si>
    <t>Escribe el nombre que reciben los siguientes triángulos según sus ángulos.
(triángulo rectángulo)
(triángulo obtusángulo)
(Debajo de cada imagen:)
Triángulo {{A1}}.
Triángulo {{A2}}.</t>
  </si>
  <si>
    <t>A1 =" rectángulo"
A2 = "obtusángulo"</t>
  </si>
  <si>
    <t>&lt;p&gt;Los triángulos se clasifican en &lt;b&gt;acutángulos&lt;/b&gt; (sus tres ángulos son agudos), &lt;b&gt;rectángulos&lt;/b&gt; (tienen un ángulo recto) y &lt;b&gt;obtusángulos&lt;/b&gt; (tienen un ángulo obtuso).&lt;/p&gt;
Quito el TE particular porque no añade nada al TE general</t>
  </si>
  <si>
    <t>{
    "id": "M5-G-10b-E-1",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"M5_G_10b_5.svg",
                    "M5_G_10b_6.svg"
                ]
            }
        ],
        "calculated": [
            {
                "name": "A1",
                "label": "rectángulo",
                "function": ""
            },
            {
                "name": "A2",
                "label": "obtusángulo",
                "function": ""
            }
        ],
        "uniques": true
    },
    "algorithm": {
        "name": "calculateOperation",
        "template": "Cloze with text"
    }
}</t>
  </si>
  <si>
    <t>{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t>
  </si>
  <si>
    <t>{
    "id": "M5-G-10b-E-1",
    "stimulus": "&lt;p&gt;Type the name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"M5_G_10b_5.svg",
                    "M5_G_10b_6.svg"
                ]
            }
        ],
        "calculated": [
            {
                "name": "A1",
                "label": "right",
                "function": ""
            },
            {
                "name": "A2",
                "label": "obtuse",
                "function": ""
            }
        ],
        "uniques": true
    },
    "algorithm": {
        "name": "calculateOperation",
        "template": "Cloze with text"
    }
}</t>
  </si>
  <si>
    <t>Escribe el nombre que reciben los siguientes triángulos según sus ángulos.
(triángulo rectángulo)
(triángulo acutángulo)
(Debajo de cada imagen:)
Triángulo {{A1}}.
Triángulo {{A2}}.</t>
  </si>
  <si>
    <t>A1 = "rectángulo"
A2 = "acutángulo"</t>
  </si>
  <si>
    <t>{
    "id": "M5-G-10b-E-2",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"M5_G_10b_3.svg",
                    "M5_G_10b_4.svg"
                ]
            }
        ],
        "calculated": [
            {
                "name": "A1",
                "label": "rectángulo",
                "function": ""
            },
            {
                "name": "A2",
                "label": "acutángulo",
                "function": ""
            }
        ],
        "uniques": true
    },
    "algorithm": {
        "name": "calculateOperation",
        "template": "Cloze with text"
    }
}</t>
  </si>
  <si>
    <t>{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t>
  </si>
  <si>
    <t>{
    "id": "M5-G-10b-E-2",
    "stimulus": "&lt;p&gt;Type the names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"M5_G_10b_3.svg",
                    "M5_G_10b_4.svg"
                ]
            }
        ],
        "calculated": [
            {
                "name": "A1",
                "label": "right",
                "function": ""
            },
            {
                "name": "A2",
                "label": "acute",
                "function": ""
            }
        ],
        "uniques": true
    },
    "algorithm": {
        "name": "calculateOperation",
        "template": "Cloze with text"
    }
}</t>
  </si>
  <si>
    <t>Escribe el nombre que reciben los siguientes triángulos según sus ángulos.
(triángulo acutángulo)
(triángulo obtusángulo)
(Debajo de cada imagen:)
Triángulo {{A1}}.
Triángulo {{A2}}.</t>
  </si>
  <si>
    <t>A1 = "acutángulo"
A2 = "obtusángulo"</t>
  </si>
  <si>
    <t>{
    "id": "M5-G-10b-E-3",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"M5_G_10b_3.svg",
                    "M5_G_10b_4.svg"
                ]
            },
            {
                "name": "Q2",
                "label": null,
                "list": [
                    "M5_G_10b_5.svg",
                    "M5_G_10b_6.svg"
                ]
            }
        ],
        "calculated": [
            {
                "name": "A1",
                "label": "acutángulo",
                "function": ""
            },
            {
                "name": "A2",
                "label": "obtusángulo",
                "function": ""
            }
        ],
        "uniques": true
    },
    "algorithm": {
        "name": "calculateOperation",
        "template": "Cloze with text"
    }
}</t>
  </si>
  <si>
    <t>{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t>
  </si>
  <si>
    <t>{
    "id": "M5-G-10b-E-3",
    "stimulus": "&lt;p&gt;Type the names of the following triangles according to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"M5_G_10b_3.svg",
                    "M5_G_10b_4.svg"
                ]
            },
            {
                "name": "Q2",
                "label": null,
                "list": [
                    "M5_G_10b_5.svg",
                    "M5_G_10b_6.svg"
                ]
            }
        ],
        "calculated": [
            {
                "name": "A1",
                "label": "acute",
                "function": ""
            },
            {
                "name": "A2",
                "label": "obtuse",
                "function": ""
            }
        ],
        "uniques": true
    },
    "algorithm": {
        "name": "calculateOperation",
        "template": "Cloze with text"
    }
}</t>
  </si>
  <si>
    <t>M5-G-19a</t>
  </si>
  <si>
    <t>Averigua la amplitud de uno de los ángulos interiores de un triángulo conocidos los demás</t>
  </si>
  <si>
    <t>Los tres ángulos interiores de un triángulo miden {{Q1}}°, {{Q2}}° y A (látex: sombrerito). ¿Cómo calcularías el valor de Â?
A (látex: sombrerito) = 180° − ({{Q1}}° + {{Q2}}°) *
A (látex: sombrerito) = {{Q1}}° + {{Q2}}°
A (látex: sombrerito) = 180° − {{Q1}}° + {{Q2}}°
A (látex: sombrerito) = {{Q1}}° × {{Q2}}°
A (látex: sombrerito) = 180° × {{Q1}}° × {{Q2}}°
(1 correcta, se ven 3)</t>
  </si>
  <si>
    <t>¿Qué cálculo te permite hallar la amplitud de un ángulo interior de un triángulo, conociendo la amplitud de los otros los ángulos,  70° y 60°?
{{A1}} = 70° + 60°
{{A1}} = 180° − 70° + 60°
{{A1}} = 180° − (70° + 60°) *
{{A1}} = 70° × 60°
{{A1}} = 180° × 70° × 60°
( 5 opciones, 1 correcta, se ven 3)</t>
  </si>
  <si>
    <t>Q1: Mín: 10; Máx: 80; Step: 1
Q2: Mín: 10; Máx: 80; Step: 1</t>
  </si>
  <si>
    <t>La suma de los ángulos interiores de un triángulo es 180°.</t>
  </si>
  <si>
    <t>&lt;p&gt;La suma de los ángulos interiores de cualquier triángulo es 180°. Es decir, Â(latex) + {{Q1}}° + {{Q2}}° = 180°. Por tanto, el cálculo para hallar Â(latex) es:&lt;/p&gt;&lt;p&gt;Â(latex) = 180° − ({{Q1}}° + {{Q2}}°) = {{T1}}°&lt;/p&gt;
Quito los TE particulares porque no añaden información al TE general.</t>
  </si>
  <si>
    <t>T1 = 180-{{Q1}}-{{Q2}}</t>
  </si>
  <si>
    <t>{"id":"M5-G-19a-I-1","stimulus":"&lt;p&gt;Los tres ángulos interiores de un triángulo miden {{Q1}}°, {{Q2}}° y &lt;span class=\"fr-math-v2 fr-draggable\" contenteditable=\"false\" data-original-math=\"\\(\\hat{\\text{A}}\\)\" draggable=\"true\"&gt;\\(\\hat{\\text{A}}\\)&lt;/span&gt;. ¿Cómo calcularías el valor de &lt;span class=\"fr-math-v2 fr-draggable\" contenteditable=\"false\" data-original-math=\"\\(\\hat{\\text{A}}\\)\" draggable=\"true\"&gt;\\(\\hat{\\text{A}}\\)&lt;/span&gt;?&lt;/p&gt;","hint":"&lt;p&gt;La suma de los ángulos interiores de un triángulo es 180°.&lt;/p&gt;","feedback":"&lt;p&gt;La suma de los ángulos interiores de cualquier triángulo es 180°. Es decir, &lt;span class=\"fr-math-v2 fr-draggable\" contenteditable=\"false\" data-original-math=\"\\(\\hat{\\text{A}}\\)\" draggable=\"true\"&gt;\\(\\hat{\\text{A}}\\)&lt;/span&gt; + {{Q1}}° + {{Q2}}° = 180°. Por tanto, el cálculo para hallar &lt;span class=\"fr-math-v2 fr-draggable\" contenteditable=\"false\" data-original-math=\"\\(\\hat{\\text{A}}\\)\" draggable=\"true\"&gt;\\(\\hat{\\text{A}}\\)&lt;/span&gt; es:&lt;/p&gt;&lt;p&gt;&lt;span class=\"fr-math-v2 fr-draggable\" contenteditable=\"false\" data-original-math=\"\\(\\hat{\\text{A}}\\)\" draggable=\"true\"&gt;\\(\\hat{\\text{A}}\\)&lt;/span&gt; = 180° − ({{Q1}}° + {{Q2}}°) = {{T1}}°&lt;/p&gt;","seed":{"parameters":[{"name":"Q1","label":null,"min":10,"max":80,"step":1},{"name":"Q2","label":null,"min":10,"max":80,"step":1}],"calculated":[{"name":"T1","function":"180-{{Q1}}-{{Q2}}","temp":true},{"name":"A1","label":"&lt;span class=\"fr-math-v2 fr-draggable\" contenteditable=\"false\" data-original-math=\"\\(\\hat{\\text{A}}\\)\" draggable=\"true\"&gt;\\(\\hat{\\text{A}}\\)&lt;/span&gt; = 180° − ({{Q1}}° + {{Q2}}°)"},{"name":"A2","label":"&lt;span class=\"fr-math-v2 fr-draggable\" contenteditable=\"false\" data-original-math=\"\\(\\hat{\\text{A}}\\)\" draggable=\"true\"&gt;\\(\\hat{\\text{A}}\\)&lt;/span&gt; = {{Q1}}° + {{Q2}}°","incorrect":true},{"name":"A3","label":"&lt;span class=\"fr-math-v2 fr-draggable\" contenteditable=\"false\" data-original-math=\"\\(\\hat{\\text{A}}\\)\" draggable=\"true\"&gt;\\(\\hat{\\text{A}}\\)&lt;/span&gt; = 180° − {{Q1}}° + {{Q2}}°","incorrect":true},{"name":"A4","label":"&lt;span class=\"fr-math-v2 fr-draggable\" contenteditable=\"false\" data-original-math=\"\\(\\hat{\\text{A}}\\)\" draggable=\"true\"&gt;\\(\\hat{\\text{A}}\\)&lt;/span&gt; = {{Q1}}° × {{Q2}}°","incorrect":true},{"name":"A5","label":"&lt;span class=\"fr-math-v2 fr-draggable\" contenteditable=\"false\" data-original-math=\"\\(\\hat{\\text{A}}\\)\" draggable=\"true\"&gt;\\(\\hat{\\text{A}}\\)&lt;/span&gt; = 180° × {{Q1}}° × {{Q2}}°","incorrect":true}],"uniques":true},"algorithm":{"name":"trueFalse","template":"Multiple choice – standard","params":{"countCorrect":1,"countIncorrect":2,"showCheckIcon":true}}}</t>
  </si>
  <si>
    <t>{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</si>
  <si>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
    "id": "M5-G-19a-I-1",
    "stimulus": "&lt;p&gt;The three interior angles of a triangle measure {{Q1}}°, {{Q2}}°, and &lt;span class=\"fr-math-v2 fr-draggable\" contenteditable=\"false\" data-original-math=\"\\(\\hat{\\text{A}}\\)\" draggable=\"true\"&gt;\\(\\hat{\\text{A}}\\)&lt;/span&gt;. How could the value of &lt;span class=\"fr-math-v2 fr-draggable\" contenteditable=\"false\" data-original-math=\"\\(\\hat{\\text{A}}\\)\" draggable=\"true\"&gt;\\(\\hat{\\text{A}}\\)&lt;/span&gt; be calculated?&lt;/p&gt;",
    "hint": "&lt;p&gt;The addition of the interior angles of a triangle is 180°.&lt;/p&gt;",
    "feedback": "&lt;p&gt;The addition of the interior angles of any triangle is 180°. That is, &lt;span class=\"fr-math-v2 fr-draggable\" contenteditable=\"false\" data-original-math=\"\\(\\hat{\\text{A}}\\)\" draggable=\"true\"&gt;\\(\\hat{\\text{A}}\\)&lt;/span&gt; + {{Q1}}° + {{Q2}}° = 180°. Therefore, the calculation to find &lt;span class=\"fr-math-v2 fr-draggable\" contenteditable=\"false\" data-original-math=\"\\(\\hat{\\text{A}}\\)\" draggable=\"true\"&gt;\\(\\hat{\\text{A}}\\)&lt;/span&gt; is:&lt;/p&gt;&lt;p&gt;&lt;span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</si>
  <si>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Calcula cuánto mide el ángulo interior A (látex: sombrerito) de un triángulo si la amplitud de los otros dos ángulos es de {{Q1}}° y {{Q2}}°.
La amplitud de A (látex: sombrerito) es de {{A1}}°.</t>
  </si>
  <si>
    <t>Calculá la medida del ángulo interior del triángulo, sabiendo que los otros dos ángulos miden 120° y 30°.
La medida del ángulo interior del triángulo es ...°</t>
  </si>
  <si>
    <t>A1 = 180-{{Q1}}-{{Q2}}</t>
  </si>
  <si>
    <t>¿Cuánto miden los ángulos conocidos?
El primero mide {{A2}}° y el segundo, {{A3}}°.
[A2: {{Q1}}
A3: {{Q2}}]</t>
  </si>
  <si>
    <t>Según el enunciado, ¿qué hay que calcular?
El ángulo A(látex sombrerito).*
El ángulo B(látex sombrerito).
El área del triángulo.</t>
  </si>
  <si>
    <t>¿Cuánto mide la suma de los ángulos interiores de cualquier triángulo?
180°*
90°
360°</t>
  </si>
  <si>
    <t>Sabiendo esto, calcula el ángulo interior que falta.
Ángulo A(látex sombrerito) = 180° − ({{Q1}}° + {{Q2}}°) = {{A1}}°
[A1 = 180  − ({{Q1}} + {{Q2}})]</t>
  </si>
  <si>
    <t>{
    "id": "M5-G-19a-E-1",
    "seed": {
        "parameters": [
            {
                "name": "Q1",
                "label": null,
                "min": 10,
                "max": 80,
                "step": 1
            },
            {
                "name": "Q2",
                "label": null,
                "min": 10,
                "max": 80,
                "step": 1
            }
        ],
        "uniques": true
    },
    "scaffolding": [
        {
            "id": "step-0",
            "stimulus": "&lt;p&gt;Calcula cuánto mide el ángulo interior &lt;span class=\"fr-math-v2 fr-draggable\" contenteditable=\"false\" data-original-math=\"\\(\\hat{\\text{A}}\\)\" draggable=\"true\"&gt;\\(\\hat{\\text{A}}\\)&lt;/span&gt; de un triángulo si la amplitud de los otros dos ángulos es de {{Q1}}° y {{Q2}}°.&lt;/p&gt;",
            "template": "&lt;p&gt;La amplitud de &lt;span class=\"fr-math-v2 fr-draggable\" contenteditable=\"false\" data-original-math=\"\\(\\hat{\\text{A}}\\)\" draggable=\"true\"&gt;\\(\\hat{\\text{A}}\\)&lt;/span&gt; es de {{response}}°.&lt;/p&gt;",
            "seed": {
                "parameters": [],
                "calculated": [
                    {
                        "name": "A1",
                        "label": "{{function}}",
                        "function": "180-({{Q1}}+{{Q2}})"
                    }
                ]
            },
            "algorithm": {
                "name": "calculateOperation",
                "params": {
                    "method": "equivLiteral",
                    "keyboard": "NUMERICAL"
                }
            }
        },
        {
            "id": "step-1",
            "stimulus": "&lt;p&gt;¿Cuánto miden los ángulos conocidos?&lt;/p&gt;",
            "template": "&lt;p&gt;El primero mide {{response}}° y el segundo, {{response}}°.&lt;/p&gt;",
            "seed": {
                "calculated": [
                    {
                        "name": "1-A1",
                        "function": "{{Q1}}"
                    },
                    {
                        "name": "1-A2",
                        "function": "{{Q2}}"
                    }
                ]
            },
            "algorithm": {
                "name": "calculateOperation",
                "params": {
                    "method": "equivLiteral",
                    "keyboard": "NUMERICAL"
                }
            }
        },
        {
            "id": "step-2",
            "stimulus": "&lt;p&gt;Según el enunciado, ¿qué hay que calcular?&lt;/p&gt;",
            "seed": {
                "calculated": [
                    {
                        "name": "2-A1",
                        "label": "&lt;p&gt;El ángulo &lt;span class=\"fr-math-v2 fr-draggable\" contenteditable=\"false\" data-original-math=\"\\(\\hat{\\text{A}}\\)\" draggable=\"true\"&gt;\\(\\hat{\\text{A}}\\)&lt;/span&gt;.&lt;/p&gt;"
                    },
                    {
                        "name": "2-A2",
                        "label": "&lt;p&gt;El ángulo &lt;span class=\"fr-math-v2 fr-draggable\" contenteditable=\"false\" data-original-math=\"\\(\\hat{\\text{B}}\\)\" draggable=\"true\"&gt;\\(\\hat{\\text{B}}\\)&lt;/span&gt;.&lt;/p&gt;",
                        "incorrect": true
                    },
                    {
                        "name": "2-A3",
                        "label": "&lt;p&gt;El área del triángulo.&lt;/p&gt;",
                        "incorrect": true
                    }
                ]
            },
            "algorithm": {
                "name": "trueFalse",
                "template": "Multiple choice – standard"
            }
        },
        {
            "id": "step-3",
            "stimulus": "&lt;p&gt;¿Cuánto mide la suma de los ángulos interiores de cualquier triángulo?&lt;/p&gt;",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"&lt;p&gt;Sabiendo esto, calcula el ángulo interior que falta.&lt;/p&gt;",
            "template": "&lt;p style=\"text-align: center\"&gt;Ángulo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</si>
  <si>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</si>
  <si>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"M5-G-19a-E-1",
    "seed": {
        "parameters": [
            {
                "name": "Q1",
                "label": null,
                "min": 10,
                "max": 80,
                "step": 1
            },
            {
                "name": "Q2",
                "label": null,
                "min": 10,
                "max": 80,
                "step": 1
            }
        ],
        "uniques": true
    },
    "scaffolding": [
        {
            "id": "step-0",
            "stimulus": "&lt;p&gt;Calculate the measure of the interior angle &lt;span class=\"fr-math-v2 fr-draggable\" contenteditable=\"false\" data-original-math=\"\\(\\hat{\\text{A}}\\)\" draggable=\"true\"&gt;\\(\\hat{\\text{A}}\\)&lt;/span&gt; of a triangle whose other two angles measure {{Q1}}° and {{Q2}}°.&lt;/p&gt;",
            "template": "&lt;p&gt;The measure of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</si>
  <si>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En clase de Matemáticas la profesora les repartió a sus alumnos un triángulo de papel y luego les pidió que hallaran la amplitud de sus ángulos interiores. Como dos de los ángulos miden {Q1}}° y {{Q2}}°, ¿cuánto mide el tercero?
La amplitud de tercer ángulo mide {{A1}}°.</t>
  </si>
  <si>
    <t xml:space="preserve">En la clase de matemática, la profesora les pidió a los alumnos que tomaran una escuadra y que observarán que figura geométrica representa ese elemento. Todos respondieron que es un triángulo. Les brindó la medida de dos ángulos del objeto: 90° y 50°; les dejó como actividad que hallen la medida del tercer ángulo.
Completá la amplitud del ángulo, utilizando las medidas que les brindó la profesora.
La amplitud del ángulo es de ... ° </t>
  </si>
  <si>
    <t>Q1: min = 20; Máx = 80; step = 1
Q2: min = 20; Máx = 80; step = 1</t>
  </si>
  <si>
    <t>Según el enunciado, ¿qué hay que calcular?
El tercer ángulo interior.*
La suma de los tres ángulos.
El área del triángulo.</t>
  </si>
  <si>
    <t>Sabiendo esto, calcula el ángulo interior que falta.
Ángulo A(látex sombrerito) = 180° − ({{Q1}}° + {{Q2}})° = {{A1}}°
[A1 = 180-{{Q1}}-{{Q2}}]</t>
  </si>
  <si>
    <t>{"id":"M5-G-19a-A-1","seed":{"parameters":[{"name":"Q1","label":null,"min":20,"max":80,"step":1},{"name":"Q2","label":null,"min":20,"max":80,"step":1}],"uniques":true},"scaffolding":[{"id":"step-0","stimulus":"&lt;p&gt;En clase de Matemáticas la profesora les repartió a sus alumnos un triángulo de papel y luego les pidió que hallaran la amplitud de sus ángulos interiores. Como dos de los ángulos miden {{Q1}}° y {{Q2}}°, ¿cuánto mide el tercero?&lt;/p&gt;","template":"&lt;p&gt;La amplitud de tercer ángulo mide {{response}}°.&lt;/p&gt;","seed":{"parameters":[],"calculated":[{"name":"A1","label":"{{function}}","function":"180-{{Q1}}-{{Q2}}"}]},"algorithm":{"name":"calculateOperation","params":{"method":"equivLiteral","keyboard":"NUMERICAL"}}},{"id":"step-1","stimulus":"&lt;p&gt;¿Cuánto miden los ángulos conocidos?&lt;/p&gt;","template":"&lt;p&gt;El primero mide {{response}}° y el segundo,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t>
  </si>
  <si>
    <t>{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</si>
  <si>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"M5-G-19a-A-1",
    "seed": {
        "parameters": [
            {
                "name": "Q1",
                "label": null,
                "min": 20,
                "max": 80,
                "step": 1
            },
            {
                "name": "Q2",
                "label": null,
                "min": 20,
                "max": 80,
                "step": 1
            }
        ],
        "uniques": true
    },
    "scaffolding": [
        {
            "id": "step-0",
            "stimulus": "&lt;p&gt;In Math class, the teacher handed out a paper triangle to each student and then asked them to find the amplitude of its interior angles. Since two of the angles measure {{Q1}}° and {{Q2}}°, what is the measure of the third one?&lt;/p&gt;",
            "template": "&lt;p&gt;The amplitude of the third angle is {{response}}°.&lt;/p&gt;",
            "seed": {
                "parameters": [],
                "calculated": [
                    {
                        "name": "A1",
                        "label": "{{function}}",
                        "function": "180-{{Q1}}-{{Q2}}"
                    }
                ]
            },
            "algorithm": {
                "name": "calculateOperation",
                "params": {
                    "method": "equivLiteral",
                    "keyboard": "NUMERICAL"
                }
            }
        },
        {
            "id": "step-1",
            "stimulus": "&lt;p&gt;What do the known angles measure?&lt;/p&gt;",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</si>
  <si>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La vela de un barco tiene la forma de un triángulo isósceles como la siguiente imagen. Calcula la amplitud del ángulo Â (con latex).
(triángulo isósceles, ángulo superior = {{Q1}}°; ángulo derecho = Â)
La amplitud del ángulo Â mide {{A1}}°.</t>
  </si>
  <si>
    <t>Para señalizar una curva, se utiliza una señal de tránsito de forma triangular.
Observá la imagen y calculá la amplitud del ángulo interior que falta. 
La amplitud del ángulo interior es de ...°</t>
  </si>
  <si>
    <t>Q1: Mín 25; Máx 35; Step 1</t>
  </si>
  <si>
    <t>¿Cuánto mide el ángulo que aparece en la imagen?
Mide {{A2}}°.
[A2: {{Q1}}]</t>
  </si>
  <si>
    <t>Ya que es un triángulo isósceles, ¿cuánto mide el ángulo que &lt;b&gt;no&lt;/b&gt; está marcado en la imagen?
Mide {{Q1}}°.*
Mide lo mismo que el ángulo A(látex sombrerito).
No se sabe.</t>
  </si>
  <si>
    <t>Sabiendo esto, calcula el ángulo interior que falta.
Ángulo A(látex sombrerito) = 180° − ({{Q1}}° + {{Q1}})° = {{A1}}°
[A1 = 180-{{Q1}}-{{Q1}}]</t>
  </si>
  <si>
    <t>{"id":"M5-G-19a-A-2","seed":{"parameters":[{"name":"Q1","label":null,"min":25,"max":35,"step":1}],"uniques":true},"scaffolding":[{"id":"step-0","stimulus":"&lt;p&gt;La vela de un barco tiene la forma de un triángulo isósceles como la siguiente imagen. Calcula la amplitud del ángulo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draggable=\"true\"&gt;\\(\\hat{\\text{A}}\\)&lt;/span&gt;&lt;/span&gt;&lt;/div&gt;&lt;/div&gt;&lt;/div&gt;&lt;/div&gt;","template":"&lt;p&gt;La amplitud del ángulo &lt;span class=\"fr-math-v2 fr-draggable\" contenteditable=\"false\" data-original-math=\"\\(\\hat{\\text{A}}\\)\" draggable=\"true\"&gt;\\(\\hat{\\text{A}}\\)&lt;/span&gt; mide {{response}}°.&lt;/p&gt;","seed":{"parameters":[],"calculated":[{"name":"A1","label":"{{function}}","function":"180-{{Q1}}-{{Q1}}"}]},"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ángulo &lt;span class=\"fr-math-v2 fr-draggable\" contenteditable=\"false\" data-original-math=\"\\(\\hat{\\text{A}}\\)\" draggable=\"true\"&gt;\\(\\hat{\\text{A}}\\)&lt;/span&gt;.&lt;/p&gt;"},{"name":"3-A2","label":"&lt;p&gt;El ángulo &lt;span class=\"fr-math-v2 fr-draggable\" contenteditable=\"false\" data-original-math=\"\\(\\hat{\\text{B}}\\)\" draggable=\"true\"&gt;\\(\\hat{\\text{B}}\\)&lt;/span&gt;.&lt;/p&gt;","incorrect":true},{"name":"3-A3","label":"&lt;p&gt;El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t>
  </si>
  <si>
    <t>{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</si>
  <si>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"id": "M5-G-19a-A-2",
    "seed": {
        "parameters": [
            {
                "name": "Q1",
                "label": null,
                "min": 25,
                "max": 35,
                "step": 1
            }
        ],
        "uniques": true
    },
    "scaffolding": [
        {
            "id": "step-0",
            "stimulus": "&lt;p&gt;The sail of a boat has the shape of an isosceles triangle as in the following image. Calculate the measure of angle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"&lt;p&gt;The measure of angle &lt;span class=\"fr-math-v2 fr-draggable\" contenteditable=\"false\" data-original-math=\"\\(\\hat{\\text{A}}\\)\" draggable=\"true\"&gt;\\(\\hat{\\text{A}}\\)&lt;/span&gt; is {{response}}°.&lt;/p&gt;",
            "seed": {
                "parameters": [],
                "calculated": [
                    {
                        "name": "A1",
                        "label": "{{function}}",
                        "function": "180-{{Q1}}-{{Q1}}"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has the same measure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"&lt;p&gt;Angle &lt;span class=\"fr-math-v2 fr-draggable\" contenteditable=\"false\" data-original-math=\"\\(\\hat{\\text{A}}\\)\" draggable=\"true\"&gt;\\(\\hat{\\text{A}}\\)&lt;/span&gt;.&lt;/p&gt;"
                    },
                    {
                        "name": "3-A2",
                        "label": "&lt;p&gt;Angle &lt;span class=\"fr-math-v2 fr-draggable\" contenteditable=\"false\" data-original-math=\"\\(\\hat{\\text{B}}\\)\" draggable=\"true\"&gt;\\(\\hat{\\text{B}}\\)&lt;/span&gt;.&lt;/p&gt;",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</si>
  <si>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Un equipo de fútbol ha mandado diseñar banderines con forma de triángulo como el de la imagen. ¿Cuánto mide el ángulo Â si conocemos el valor de uno de los otros dos ángulos? (sombrerito LATEX)
(imagen. Uno de los ángulos de la base es {{Q1}}º. El ángulo de arriba tiene que estar etiquetado con Â con sombrerito, hecho con LaTeX).
La amplitud del ángulo Â (LATEX) mide {{A1}}°.</t>
  </si>
  <si>
    <t xml:space="preserve">Un equipo de fútbol mandó a diseñar banderines de forma triangular, para intercambiarlas con el capitán del equipo contrario. Le pidieron al diseñador que dos ángulos interiores tengan 70° de amplitud, pero olvidaron que amplitud debía tener el tercer ángulo. 
Ayudálos y calculá la amplitud del ángulo interior que les falta.
La amplitud del ángulo interior que se olvidaron es de ...°
(Triángulo isósceles, , {{Q1}}° = {{Q2}}°)
 </t>
  </si>
  <si>
    <t>Q1: mín = 68; Máx = 74; Step = 1</t>
  </si>
  <si>
    <t>A1 = 180-{{Q1}}*2</t>
  </si>
  <si>
    <t>Según el enunciado, ¿qué hay que calcular?
El tercer ángulo interior.*
Las medidas del triángulo.
El área del triángulo.</t>
  </si>
  <si>
    <t>{"id":"M5-G-19a-A-3","seed":{"parameters":[{"name":"Q1","label":null,"min":68,"max":74,"step":1}],"uniques":true},"scaffolding":[{"id":"step-0","stimulus":"&lt;p&gt;Un equipo de fútbol ha mandado diseñar banderines con forma de triángulo como el de la imagen. ¿Cuánto mide el ángulo &lt;span class=\"fr-math-v2 fr-draggable\" contenteditable=\"false\" data-original-math=\"\\(\\hat{\\text{A}}\\)\" draggable=\"true\"&gt;\\(\\hat{\\text{A}}\\)&lt;/span&gt; si conocemos el valor de uno de los otros dos ángulos?&lt;/p&gt;&lt;div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14.3882%;\"&gt;Â&lt;/span&gt;&lt;/div&gt;&lt;/div&gt;&lt;/div&gt;&lt;/div&gt;","template":"&lt;p&gt;La amplitud del ángulo &lt;span class=\"fr-math-v2 fr-draggable\" contenteditable=\"false\" data-original-math=\"\\(\\hat{\\text{A}}\\)\" draggable=\"true\"&gt;\\(\\hat{\\text{A}}\\)&lt;/span&gt; mide {{response}}°.&lt;/p&gt;","seed":{"parameters":[],"calculated":[{"name":"A1","label":"{{function}}","function":"180-{{Q1}}*2"}]},"algorithm":{"name":"calculateOperation","params":{"method":"equivLiteral","keyboard":"NUMERICAL"}}},{"id":"step-1","stimulus":"&lt;p&gt;¿Cuánto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tercer ángulo interior.&lt;/p&gt;"},{"name":"3-A2","label":"&lt;p&gt;Las medidas del triángulo.&lt;/p&gt;","incorrect":true},{"name":"3-A3","label":"&lt;p&gt;El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t>
  </si>
  <si>
    <t>{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</si>
  <si>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"id": "M5-G-19a-A-3",
    "seed": {
        "parameters": [
            {
                "name": "Q1",
                "label": null,
                "min": 68,
                "max": 74,
                "step": 1
            }
        ],
        "uniques": true
    },
    "scaffolding": [
        {
            "id": "step-0",
            "stimulus": "&lt;p&gt;A soccer team has ordered pennants in the shape of a triangle as in the image. What is the measure of angle &lt;span class=\"fr-math-v2 fr-draggable\" contenteditable=\"false\" data-original-math=\"\\(\\hat{\\text{A}}\\)\" draggable=\"true\"&gt;\\(\\hat{\\text{A}}\\)&lt;/span&gt; if we know the value of one of the other two angles?&lt;/p&gt;&lt;div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"&lt;p&gt;The amplitude of angle &lt;span class=\"fr-math-v2 fr-draggable\" contenteditable=\"false\" data-original-math=\"\\(\\hat{\\text{A}}\\)\" draggable=\"true\"&gt;\\(\\hat{\\text{A}}\\)&lt;/span&gt; is {{response}}°.&lt;/p&gt;",
            "seed": {
                "parameters": [],
                "calculated": [
                    {
                        "name": "A1",
                        "label": "{{function}}",
                        "function": "180-{{Q1}}*2"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measures the same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"&lt;p&gt;The third interior angle.&lt;/p&gt;"
                    },
                    {
                        "name": "3-A2",
                        "label": "&lt;p&gt;The  measures of the triangle.&lt;/p&gt;",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</si>
  <si>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 xml:space="preserve">En un parque infantil se ha instalado un tobogán cuya escalera y rampa para deslizarse forman un triángulo obtusángulo como el de la imagen. Calcula la amplitud del ángulo Â. (sombrerito latex)
(Imagen de triángulo obtusángulo. Ángulo mayor con Â; ángulo mediano con {{Q1}}º; ángulo pequeño con {{Q2}}°).
La amplitud del ángulo Â mide {{A1}}°. </t>
  </si>
  <si>
    <t xml:space="preserve">En el parque se instalaron diferentes juegos para niños. El tobogán, está apoyado en el suelo, de tal manera que no pierda estabilidad y los niños no se caigan al subir.
La escalera, junto al suelo y la parte plástica donde se deslizan, forman una figura triangular. 
Los ángulos interiores, para que el tobogán mantenga el equilibrio son 100° y 53°. Averiguá la amplitud del tercer ángulo interior.
La amplitud del tercer ángulo interior es de ...° 
</t>
  </si>
  <si>
    <t>Q1: mín = 57; máx = 63; step = 1.
Q2: Mín = 27; Máx = 33; Step 1</t>
  </si>
  <si>
    <t>¿Cuánto miden los ángulos conocidos?
El mayor mide {{A2}}° y el menor, {{A3}}°.
[A2: {{Q1}}
A3: {{Q2}}]</t>
  </si>
  <si>
    <t>Sabiendo esto, calcula el ángulo interior que falta.
Ángulo A(látex sombrerito) = 180° − ({{Q1}}° + {{Q2}}°) = {{A1}}° 
[A1 = 180-{{Q1}}-{{Q2}}]</t>
  </si>
  <si>
    <t>{"id":"M5-G-19a-A-4","seed":{"parameters":[{"name":"Q1","label":null,"min":57,"max":63,"step":1},{"name":"Q2","label":null,"min":27,"max":33,"step":1}],"uniques":true},"scaffolding":[{"id":"step-0","stimulus":"&lt;p&gt;En un parque infantil se ha instalado un tobogán cuya escalera y rampa para deslizarse forman un triángulo obtusángulo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65.8917%;\"&gt;{{Q2}}º&lt;/span&gt;&lt;/div&gt;&lt;/div&gt;&lt;/div&gt;&lt;/div&gt;","template":"&lt;p&gt;La amplitud del ángulo &lt;span class=\"fr-math-v2 fr-draggable\" contenteditable=\"false\" data-original-math=\"\\(\\hat{\\text{A}}\\)\" draggable=\"true\"&gt;\\(\\hat{\\text{A}}\\)&lt;/span&gt;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ángulo &lt;span class=\"fr-math-v2 fr-draggable\" contenteditable=\"false\" data-original-math=\"\\(\\hat{\\text{A}}\\)\" draggable=\"true\"&gt;\\(\\hat{\\text{A}}\\)&lt;/span&gt;.&lt;/p&gt;"},{"name":"2-A2","label":"&lt;p&gt;El ángulo &lt;span class=\"fr-math-v2 fr-draggable\" contenteditable=\"false\" data-original-math=\"\\(\\hat{\\text{B}}\\)\" draggable=\"true\"&gt;\\(\\hat{\\text{B}}\\)&lt;/span&gt;.&lt;/p&gt;","incorrect":true},{"name":"2-A3","label":"&lt;p&gt;El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t>
  </si>
  <si>
    <t>{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</si>
  <si>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"M5-G-19a-A-4",
    "seed": {
        "parameters": [
            {
                "name": "Q1",
                "label": null,
                "min": 57,
                "max": 63,
                "step": 1
            },
            {
                "name": "Q2",
                "label": null,
                "min": 27,
                "max": 33,
                "step": 1
            }
        ],
        "uniques": true
    },
    "scaffolding": [
        {
            "id": "step-0",
            "stimulus": "&lt;p&gt;In a playground, a slide has been installed with a ladder and a sliding ramp forming an obtuse triangle like the one in the image. Calculate the amplitude of angle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"&lt;p&gt;The amplitude of angle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</si>
  <si>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Tres caminos en un parque forman un triángulo. En él, dos de los ángulos interiores tienen una amplitud de {{Q1}}° y {{Q2}}°. Calcula el tercer ángulo.
La amplitud del tercer ángulo interior mide {{A1}}°.</t>
  </si>
  <si>
    <t xml:space="preserve">Tres caminos se unen de tal manera que forman un triángulo. Los ángulos interiores que quedan determinados, tienen una amplitud de {{Q1}}° y {{Q2}}°. Averigua que amplitud tiene el tercer ángulo interior.
La amplitud del tercer ángulo interior es de ...° </t>
  </si>
  <si>
    <t>Q1: Mín 61; Máx 80; step 1
Q2: Mín 40; Máx 59; step 1</t>
  </si>
  <si>
    <t>Según el enunciado, ¿qué hay que calcular?
El tercer ángulo interior.*
La suma de los tres ángulos interiores.
El área del triángulo.</t>
  </si>
  <si>
    <t>Sabiendo esto, calcula el ángulo interior que falta.
Tercer ángulo = 180° − ({{Q1}}° + {{Q2}})° = {{A1}}°
[A1 = 180-{{Q1}}-{{Q2}}]</t>
  </si>
  <si>
    <t>{"id":"M5-G-19a-A-5","seed":{"parameters":[{"name":"Q1","label":null,"min":61,"max":80,"step":1},{"name":"Q2","label":null,"min":40,"max":59,"step":1}],"uniques":true},"scaffolding":[{"id":"step-0","stimulus":"&lt;p&gt;Tres caminos en un parque forman un triángulo. En él, dos de los ángulos interiores tienen una amplitud de {{Q1}}° y {{Q2}}°. Calcula el tercer ángulo.&lt;/p&gt;","template":"&lt;p&gt;La amplitud del tercer ángulo interior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 interiores.&lt;/p&gt;","incorrect":true},{"name":"2-A3","label":"&lt;p&gt;El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falta.&lt;/p&gt;","template":"&lt;p&gt;Tercer ángulo = 180° − ({{Q1}}° + {{Q2}}°) = {{response}}°&lt;/p&gt;","seed":{"calculated":[{"name":"4-A1","label":"{{function}}","function":"180-{{Q1}}-{{Q2}}"}]},"algorithm":{"name":"calculateOperation","params":{"method":"equivLiteral","keyboard":"NUMERICAL"}}}]}</t>
  </si>
  <si>
    <t>{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t>
  </si>
  <si>
    <t>{
    "id": "M5-G-19a-A-5",
    "seed": {
        "parameters": [
            {
                "name": "Q1",
                "label": null,
                "min": 61,
                "max": 80,
                "step": 1
            },
            {
                "name": "Q2",
                "label": null,
                "min": 40,
                "max": 59,
                "step": 1
            }
        ],
        "uniques": true
    },
    "scaffolding": [
        {
            "id": "step-0",
            "stimulus": "&lt;p&gt;Three paths in a park form a triangle. Two of the interior angles have amplitudes of {{Q1}}° and {{Q2}}°. Calculate the third angle.&lt;/p&gt;",
            "template": "&lt;p&gt;The amplitude of the third interior angle measures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interior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"&lt;p&gt;Third angle = 180° − ({{Q1}}° + {{Q2}}°) = {{response}}°&lt;/p&gt;",
            "seed": {
                "calculated": [
                    {
                        "name": "4-A1",
                        "label": "{{function}}",
                        "function": "180-{{Q1}}-{{Q2}}"
                    }
                ]
            },
            "algorithm": {
                "name": "calculateOperation",
                "params": {
                    "method": "equivLiteral",
                    "keyboard": "NUMERICAL"
                }
            }
        }
    ]
}</t>
  </si>
  <si>
    <t>M5-G-20a</t>
  </si>
  <si>
    <t>Identifica las tres alturas de un triángulo</t>
  </si>
  <si>
    <t>Selecciona la definición de la altura de un triángulo.
El segmento trazado perpendicularmente desde una de las bases hasta el vértice opuesto.*
La recta perpendicular a un segmento que lo divide en dos partes iguales.
El segmento que une el centro con cualquier punto de la circunferencia.
La semirrecta con origen en el vértice del ángulo que lo divide en dos la misma amplitud.
La recta que solo tiene un punto en común con la circunferencia.
La suma de los ángulos interiores de un triángulo.
El segmento trazado perpendicularmente desde una de las bases hasta otro de los puntos del triángulo.
(se ven 1 correcta y 2 incorrectas)</t>
  </si>
  <si>
    <t xml:space="preserve">Observá los triángulos, señalá sí las alturas están correctamente ubicadas
{{A1}} = triángulo isósceles
{{A2}} = triángulo rectángulo *
{{A3}} = triángulo escaleno *
{{A4}} = triángulo isósceles *
{{A5}} = triángulo rectángulo
{{A6}} = triángulo escaleno 
(6 opciones, 2 correctas, se ven 3)
</t>
  </si>
  <si>
    <t>La altura de un triángulo es un segmento perpendicular con origen en una de las bases.</t>
  </si>
  <si>
    <t>&lt;p&gt;La altura de un triángulo es un segmento perpendicular con origen en una de las bases y que atraviesa el vértice opuesto.&lt;/p&gt;
- Si falla [A2]:
&lt;p&gt;Esta es la definición de la mediatriz.&lt;/p&gt;
- Si falla [A3]:
&lt;p&gt;Esta es la definición del radio de una circunferencia.&lt;/p&gt;
- Si falla [A4]:
&lt;p&gt;Esta es la definición de la bisectriz.&lt;/p&gt;
- Si falla [A5]:
&lt;p&gt;Esta es la definición de la tangente de una circunferencia.&lt;/p&gt;
- Si falla [A6]:
&lt;p&gt;Esta definición sirve para calcular la amplitud de un ángulo interior de un triángulo.&lt;/p&gt;
- Si falla [A7]:
&lt;p&gt;La altura se traza desde la base hasta el vértice opuesto.&lt;/p&gt;</t>
  </si>
  <si>
    <t>{"id":"M5-G-20a-I-1","stimulus":"&lt;p&gt;Selecciona la definición de la altura de un triángulo.&lt;/p&gt;","hint":"&lt;p&gt;La altura de un triángulo es un segmento perpendicular con origen en una de las bases.&lt;/p&gt;","feedback":"&lt;p&gt;La altura de un triángulo es un segmento perpendicular con origen en una de las bases y que atraviesa el vértice opuesto.&lt;/p&gt;","seed":{"parameters":[],"calculated":[{"name":"A1","label":"El segmento trazado perpendicularmente desde una de las bases hasta el vértice opuesto."},{"name":"A2","label":"La recta perpendicular a un segmento que lo divide en dos partes iguales.","incorrect":true,"feedback":"&lt;p&gt;Esta es la definición de la mediatriz.&lt;/p&gt;"},{"name":"A3","label":"El segmento que une el centro con cualquier punto de la circunferencia.","incorrect":true,"feedback":"&lt;p&gt;Esta es la definición del radio de una circunferencia.&lt;/p&gt;"},{"name":"A4","label":"La semirrecta con origen en el vértice del ángulo que lo divide en dos la misma amplitud.","incorrect":true,"feedback":"&lt;p&gt;Esta es la definición de la bisectriz.&lt;/p&gt;"},{"name":"A5","label":"La recta que solo tiene un punto en común con la circunferencia.","incorrect":true,"feedback":"&lt;p&gt;Esta es la definición de la tangente de una circunferencia.&lt;/p&gt;"},{"name":"A6","label":"La suma de los ángulos interiores de un triángulo.","incorrect":true,"feedback":"&lt;p&gt;Esta definición sirve para calcular la amplitud de un ángulo interior de un triángulo.&lt;/p&gt;"},{"name":"A7","label":"El segmento trazado perpendicularmente desde una de las bases hasta otro de los puntos del triángulo.","incorrect":true,"feedback":"&lt;p&gt;La altura se traza desde la base hasta el vértice opuesto.&lt;/p&gt;"}],"uniques":true},"algorithm":{"name":"trueFalse","template":"Multiple choice – standard","params":{"countCorrect":1,"countIncorrect":2,"showCheckIcon":true}}}</t>
  </si>
  <si>
    <t>{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t>
  </si>
  <si>
    <t>Selecciona las imágenes que representan dos alturas de este triángulo.
(imagenes isósceles)
(se ven 3 opciones, 2 correctas)</t>
  </si>
  <si>
    <t>&lt;p&gt;La altura de un triángulo es un &lt;b&gt;segmento perpendicular&lt;/b&gt; con origen en una de las bases y que atraviesa el vértice opuesto.&lt;/p&gt;
(Sin TE particular)</t>
  </si>
  <si>
    <t>{"id":"M5-G-20a-E-1","stimulus":"&lt;p&gt;Selecciona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src='https://blueberry-assets.oneclick.es/M5_G_10d_1.svg' width=\"300\"&gt;&lt;/div&gt;"},{"name":"A2","label":"&lt;div style=\"display:flex; justify-content:center;\"&gt;&lt;img src='https://blueberry-assets.oneclick.es/M5_G_10d_2.svg' width=\"300\"&gt;&lt;/div&gt;"},{"name":"A3","label":"&lt;div style=\"display:flex; justify-content:center;\"&gt;&lt;img src='https://blueberry-assets.oneclick.es/M5_G_10d_3.svg' width=\"300\"&gt;&lt;/div&gt;"},{"name":"A4","label":"&lt;div style=\"display:flex; justify-content:center;\"&gt;&lt;img src='https://blueberry-assets.oneclick.es/M5_G_10d_4.svg' width=\"300\"&gt;&lt;/div&gt;","incorrect":true},{"name":"A5","label":"&lt;div style=\"display:flex; justify-content:center;\"&gt;&lt;img src='https://blueberry-assets.oneclick.es/M5_G_10d_5.svg' width=\"300\"&gt;&lt;/div&gt;","incorrect":true},{"name":"A6","label":"&lt;div style=\"display:flex; justify-content:center;\"&gt;&lt;img src='https://blueberry-assets.oneclick.es/M5_G_10d_6.svg' width=\"300\"&gt;&lt;/div&gt;","incorrect":true},{"name":"A7","label":"&lt;div style=\"display:flex; justify-content:center;\"&gt;&lt;img src='https://blueberry-assets.oneclick.es/M5_G_10d_7.svg' width=\"300\"&gt;&lt;/div&gt;","incorrect":true}],"uniques":true},"algorithm":{"name":"trueFalse","template":"Multiple choice – multiple responses","params":{"countCorrect":2,"countIncorrect":1,"showCheckIcon":false,"columns":3}}}</t>
  </si>
  <si>
    <t>{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</si>
  <si>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equilátero)
(se ven 3 opciones, 2 correctas)</t>
  </si>
  <si>
    <t>{"id":"M5-G-20a-E-2","stimulus":"&lt;p&gt;Selecciona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src='https://blueberry-assets.oneclick.es/M5_G_10d_8.svg' width=\"300\"&gt;&lt;/div&gt;"},{"name":"A2","label":"&lt;div style=\"display:flex; justify-content:center;\"&gt;&lt;img src='https://blueberry-assets.oneclick.es/M5_G_10d_9.svg' width=\"300\"&gt;&lt;/div&gt;"},{"name":"A3","label":"&lt;div style=\"display:flex; justify-content:center;\"&gt;&lt;img src='https://blueberry-assets.oneclick.es/M5_G_10d_10.svg' width=\"300\"&gt;&lt;/div&gt;"},{"name":"A4","label":"&lt;div style=\"display:flex; justify-content:center;\"&gt;&lt;img src='https://blueberry-assets.oneclick.es/M5_G_10d_11.svg' width=\"300\"&gt;&lt;/div&gt;","incorrect":true},{"name":"A5","label":"&lt;div style=\"display:flex; justify-content:center;\"&gt;&lt;img src='https://blueberry-assets.oneclick.es/M5_G_10d_12.svg' width=\"300\"&gt;&lt;/div&gt;","incorrect":true},{"name":"A6","label":"&lt;div style=\"display:flex; justify-content:center;\"&gt;&lt;img src='https://blueberry-assets.oneclick.es/M5_G_10d_13.svg' width=\"300\"&gt;&lt;/div&gt;","incorrect":true},{"name":"A7","label":"&lt;div style=\"display:flex; justify-content:center;\"&gt;&lt;img src='https://blueberry-assets.oneclick.es/M5_G_10d_14.svg' width=\"300\"&gt;&lt;/div&gt;","incorrect":true}],"uniques":true},"algorithm":{"name":"trueFalse","template":"Multiple choice – multiple responses","params":{"countCorrect":2,"countIncorrect":1,"showCheckIcon":false,"columns":3}}}</t>
  </si>
  <si>
    <t>{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</si>
  <si>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escaleno)
(se ven 3 opciones, 2 correctas)</t>
  </si>
  <si>
    <t>{"id":"M5-G-20a-E-3","stimulus":"&lt;p&gt;Selecciona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src='https://blueberry-assets.oneclick.es/M5_G_10d_15.svg' width=\"300\"&gt;&lt;/div&gt;"},{"name":"A2","label":"&lt;div style=\"display:flex; justify-content:center;\"&gt;&lt;img src='https://blueberry-assets.oneclick.es/M5_G_10d_16.svg' width=\"300\"&gt;&lt;/div&gt;"},{"name":"A3","label":"&lt;div style=\"display:flex; justify-content:center;\"&gt;&lt;img src='https://blueberry-assets.oneclick.es/M5_G_10d_17.svg' width=\"300\"&gt;&lt;/div&gt;"},{"name":"A4","label":"&lt;div style=\"display:flex; justify-content:center;\"&gt;&lt;img src='https://blueberry-assets.oneclick.es/M5_G_10d_18.svg' width=\"300\"&gt;&lt;/div&gt;","incorrect":true},{"name":"A5","label":"&lt;div style=\"display:flex; justify-content:center;\"&gt;&lt;img src='https://blueberry-assets.oneclick.es/M5_G_10d_19.svg' width=\"300\"&gt;&lt;/div&gt;","incorrect":true},{"name":"A6","label":"&lt;div style=\"display:flex; justify-content:center;\"&gt;&lt;img src='https://blueberry-assets.oneclick.es/M5_G_10d_20.svg' width=\"300\"&gt;&lt;/div&gt;","incorrect":true},{"name":"A7","label":"&lt;div style=\"display:flex; justify-content:center;\"&gt;&lt;img src='https://blueberry-assets.oneclick.es/M5_G_10d_21.svg' width=\"300\"&gt;&lt;/div&gt;","incorrect":true}],"uniques":true},"algorithm":{"name":"trueFalse","template":"Multiple choice – multiple responses","params":{"countCorrect":2,"countIncorrect":1,"showCheckIcon":false,"columns":3}}}</t>
  </si>
  <si>
    <t>{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t>
  </si>
  <si>
    <t>M5-G-11a</t>
  </si>
  <si>
    <t>Clasifica cuadriláteros atendiendo al paralelismo de sus lados: cuadrado, rectángulo, rombo, romboide, trapecios y trapezoides</t>
  </si>
  <si>
    <r>
      <rPr>
        <rFont val="Calibri"/>
        <color theme="1"/>
        <sz val="12.0"/>
      </rPr>
      <t>Indica si las siguientes afirmaciones son verdaderas o falsas.
El cuadrado es un paralelogramo con cuatro lados iguales.*
El trapezoide no tiene lados paralelos.*</t>
    </r>
    <r>
      <rPr>
        <rFont val="Calibri"/>
        <color rgb="FFFF00FF"/>
        <sz val="12.0"/>
      </rPr>
      <t xml:space="preserve">
</t>
    </r>
    <r>
      <rPr>
        <rFont val="Calibri"/>
        <color theme="1"/>
        <sz val="12.0"/>
      </rPr>
      <t>El trapecio tiene algún lado paralelo a otro.*</t>
    </r>
    <r>
      <rPr>
        <rFont val="Calibri"/>
        <color rgb="FFFF00FF"/>
        <sz val="12.0"/>
      </rPr>
      <t xml:space="preserve">
</t>
    </r>
    <r>
      <rPr>
        <rFont val="Calibri"/>
        <color theme="1"/>
        <sz val="12.0"/>
      </rPr>
      <t>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r>
  </si>
  <si>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</si>
  <si>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</si>
  <si>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</si>
  <si>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[A1]:
&lt;p&gt;Es verdadera porque sus lados son paralelos y miden lo mismo.&lt;/p&gt;
- Si falla [A2]:
&lt;p&gt;Es verdadera porque el trapezoide no es un paralelogramo.&lt;/p&gt;
- Si falla [A3]:
&lt;p&gt;Es verdadera porque solo tiene dos lados paralelos.&lt;/p&gt;
- Si falla [A4]:
&lt;p&gt;Es verdadera porque los lados que son paralelos tienen la misma medida.&lt;/p&gt;
- Si falla [A5]:
&lt;p&gt;Es falsa porque sus lados son paralelos 2 a 2.&lt;/p&gt;
- Si falla [A6]:
&lt;p&gt;Es falsa porque tienen dos pares de lados paralelos.&lt;/p&gt;
- Si falla [A7]:
&lt;p&gt;Es falsa porque alguno de sus lados son paralelos.&lt;/p&gt;
- Si falla [A8]:
&lt;p&gt;Es falsa porque no tienen ningún lado paralelo.&lt;/p&gt;</t>
  </si>
  <si>
    <t>{"id":"M5-G-11a-I-1","stimulus":"&lt;p&gt;Indica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iguales.","feedback":"&lt;p&gt;Es verdadera porque sus lados son paralelos y miden lo mismo.&lt;/p&gt;"},{"name":"A2","label":"El trapezoide no tiene lados paralelos.","feedback":"&lt;p&gt;Es verdadera porque el trapezoide no es un paralelogramo.&lt;/p&gt;"},{"name":"A3","label":"El trapecio tiene algún lado paralelo a otro.","feedback":"&lt;p&gt;Es verdadera porque solo tiene dos lados paralelos.&lt;/p&gt;"},{"name":"A4","label":"El rectángulo es un cuadrilátero que tiene lados iguales dos a dos.","feedback":"&lt;p&gt;Es verdadera porque los lados que son paralelos tienen la misma medida.&lt;/p&gt;"},{"name":"A5","label":"El rombo no tiene dos pares de lados paralelos.","incorrect":true,"feedback":"&lt;p&gt;Es falsa porque sus lados son paralelos 2 a 2.&lt;/p&gt;"},{"name":"A6","label":"Los rectángulos solo tienen un par de lados paralelos.","incorrect":true,"feedback":"&lt;p&gt;Es falsa porque tienen dos pares de lados paralelos.&lt;/p&gt;"},{"name":"A7","label":"El trapecio tiene los cuatro lados paralelos.","incorrect":true,"feedback":"&lt;p&gt;Es falsa porque alguno de sus lados son paralelos.&lt;/p&gt;"},{"name":"A8","label":"El trapezoide tiene dos lados paralelos.","incorrect":true,"feedback":"&lt;p&gt;Es falsa porque no tienen ningún lado paralelo.&lt;/p&gt;"}],"uniques":true},"algorithm":{"name":"trueFalse","template":"Choice matrix – inline","params":{"countCorrect":1,"countIncorrect":2,"showCheckIcon":false,"options":["Verdadero","Falso"]}}}</t>
  </si>
  <si>
    <t>{"id":"M5-G-11a-I-1","stimulus":"&lt;p&gt;Indique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t>
  </si>
  <si>
    <t>{
    "id": "M5-G-11a-I-1",
    "stimulus": "&lt;p&gt;Indicate if the following statements are true or false.&lt;/p&gt;",
    "hint": "&lt;p&gt;Quadrilaterals are classified into squares, rectangles, rhombuses, rhomboids, trapeziums, and trapezoids.&lt;/p&gt;",
    "feedback": "&lt;p&gt;Parallelograms (square, rectangle, rhombus, and rhomboid) are quadrilaterals that have parallel sides two by two.&lt;/p&gt;",
    "seed": {
        "parameters": [],
        "calculated": [
            {
                "name": "A1",
                "label": "The square is a parallelogram with four equal sides.",
                "feedback": "&lt;p&gt;It is true because its sides are parallel and have the same length.&lt;/p&gt;"
            },
            {
                "name": "A2",
                "label": "The trapezoid does not have parallel sides.",
                "feedback": "&lt;p&gt;It is true because the trapezoid is not a parallelogram.&lt;/p&gt;"
            },
            {
                "name": "A3",
                "label": "The trapezium has some side parallel to another.",
                "feedback": "&lt;p&gt;It is true because it only has two parallel sides.&lt;/p&gt;"
            },
            {
                "name": "A4",
                "label": "The rectangle is a quadrilateral that has equal sides two by two.",
                "feedback": "&lt;p&gt;It is true because the sides that are parallel have the same length.&lt;/p&gt;"
            },
            {
                "name": "A5",
                "label": "The rhombus does not have two pairs of parallel sides.",
                "incorrect": true,
                "feedback": "&lt;p&gt;It is false because its sides are parallel two by two.&lt;/p&gt;"
            },
            {
                "name": "A6",
                "label": "Rectangles only have one pair of parallel sides.",
                "incorrect": true,
                "feedback": "&lt;p&gt;It is false because they have two pairs of parallel sides.&lt;/p&gt;"
            },
            {
                "name": "A7",
                "label": "The trapezium has all four sides parallel.",
                "incorrect": true,
                "feedback": "&lt;p&gt;It is false because some of its sides are parallel.&lt;/p&gt;"
            },
            {
                "name": "A8",
                "label": "The trapezoid has two parallel sides.",
                "incorrect": true,
                "feedback": "&lt;p&gt;It is false because it has no parallel sides.&lt;/p&gt;"
            }
        ],
        "uniques": true
    },
    "algorithm": {
        "name": "trueFalse",
        "template": "Choice matrix – inline",
        "params": {
            "countCorrect": 1,
            "countIncorrect": 2,
            "showCheckIcon": false,
            "options": [
                "True",
                "False"
            ]
        }
    }
}</t>
  </si>
  <si>
    <t>Escribe los nombres de los siguientes cuadriláteros.
(imagénes en una tabla 3 columnas una fila)</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</si>
  <si>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</si>
  <si>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cuadrado, rombo y rectángulo</t>
  </si>
  <si>
    <t>&lt;p&gt;Un cuadrilátero es una figura geométrica con 4 lados.&lt;/p&gt;
- Si falla A1:
&lt;p&gt;La figura es un cuadrado porque sus lados y ángulos son iguales.&lt;/p&gt;
- Si falla A2:
&lt;p&gt;La figura es un rombo porque sus lados son iguales y los ángulos son iguales 2 a 2.&lt;/p&gt;
- Si falla A3:
&lt;p&gt;La figura es un rectángulo porque sus lados son iguales 2 a 2 y sus ángulos son iguales.&lt;/p&gt;</t>
  </si>
  <si>
    <t>{"id":"M5-G-11a-E-1","stimulus":"&lt;p&gt;Escribe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src='https://blueberry-assets.oneclick.es/M5_G_11a_3.svg'&gt;&lt;/div&gt;&lt;/td&gt;&lt;/tr&gt;&lt;/tbody&gt;&lt;/table&gt;","hint":"&lt;p&gt;Los cuadriláteros se clasifican en cuadrados, rectángulos, rombos, romboides, trapecios y trapezoides.&lt;/p&gt;","feedback":"&lt;p&gt;Un cuadrilátero es una figura geométrica con 4 lados.&lt;/p&gt;","seed":{"parameters":[],"calculated":[{"name":"A1","label":"Cuadrado","function":"","feedback":"&lt;p&gt;La figura es un cuadrado porque sus lados y ángulos son iguales.&lt;/p&gt;"},{"name":"A2","label":"Rombo","function":"","feedback":"&lt;p&gt;La figura es un rombo porque sus lados son iguales y los ángulos son iguales 2 a 2.&lt;/p&gt;"},{"name":"A3","label":"Rectángulo","function":"","feedback":"&lt;p&gt;La figura es un rectángulo porque sus lados son iguales 2 a 2 y sus ángulos son iguales.&lt;/p&gt;"}],"uniques":true},"algorithm":{"name":"calculateOperation","template":"Cloze with text"}}</t>
  </si>
  <si>
    <t>{"id":"M5-G-11a-E-1","stimulus":"&lt;p&gt;Escreva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t>
  </si>
  <si>
    <t>{
    "id": "M5-G-11a-E-1",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
    "hint": "&lt;p&gt;Quadrilaterals are classified into squares, rectangles, rhombuses, rhomboids, trapeziums, and trapezoids.&lt;/p&gt;",
    "feedback": "&lt;p&gt;A quadrilateral is a geometric figure with 4 sides.&lt;/p&gt;",
    "seed": {
        "parameters": [],
        "calculated": [
            {
                "name": "A1",
                "label": "Square",
                "function": "",
                "feedback": "&lt;p&gt;The figure is a square because its sides and angles are equal.&lt;/p&gt;"
            },
            {
                "name": "A2",
                "label": "Rhombus",
                "function": "",
                "feedback": "&lt;p&gt;The figure is a rhombus because its sides are equal and the angles are equal 2 by 2.&lt;/p&gt;"
            },
            {
                "name": "A3",
                "label": "Rectangle",
                "function": "",
                "feedback": "&lt;p&gt;The figure is a rectangle because its sides are equal 2 by 2 and its angles are equal.&lt;/p&gt;"
            }
        ],
        "uniques": true
    },
    "algorithm": {
        "name": "calculateOperation",
        "template": "Cloze with text"
    }
}</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</si>
  <si>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</si>
  <si>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romboide y trapecio</t>
  </si>
  <si>
    <t>&lt;p&gt;Un cuadrilátero es una figura geométrica con 4 lados.&lt;/p&gt;
- Si falla A1:
&lt;p&gt;La figura es un rombo porque sus lados son iguales y los ángulos son iguales 2 a 2.&lt;/p&gt;
- Si falla A2:
&lt;p&gt;La figura es un romboide porque sus lados y ángulos son iguales 2 a 2.&lt;/p&gt;
- Si falla A3:
&lt;p&gt;La figura es un trapecio porque solo tiene dos lados paralelos.&lt;/p&gt;</t>
  </si>
  <si>
    <t>{"id":"M5-G-11a-E-2","stimulus":"&lt;p&gt;Escribe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2.&lt;/p&gt;"},{"name":"A2","label":"Romboide","function":"","feedback":"&lt;p&gt;La figura es un romboide porque sus lados y ángulos son iguales 2 a 2.&lt;/p&gt;"},{"name":"A3","label":"Trapecio","function":"","feedback":"&lt;p&gt;La figura es un trapecio porque solo tiene dos lados paralelos.&lt;/p&gt;"}],"uniques":true},"algorithm":{"name":"calculateOperation","template":"Cloze with text"}}</t>
  </si>
  <si>
    <t>{"id":"M5-G-11a-E-2","stimulus":"&lt;p&gt;Escreva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t>
  </si>
  <si>
    <t>{
    "id": "M5-G-11a-E-2",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"Rhomboid",
                "function": "",
                "feedback": "&lt;p&gt;The figure is a rhomboid because its sides and angles are equal 2 by 2.&lt;/p&gt;"
            },
            {
                "name": "A3",
                "label": "Trapezium",
                "function": "",
                "feedback": "&lt;p&gt;The figure is a trapezium because it has only two parallel sides.&lt;/p&gt;"
            }
        ],
        "uniques": true
    },
    "algorithm": {
        "name": "calculateOperation",
        "template": "Cloze with text"
    }
}</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</si>
  <si>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</si>
  <si>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trapezoide y trapecio</t>
  </si>
  <si>
    <t>&lt;p&gt;Un cuadrilátero es una figura geométrica con 4 lados.&lt;/p&gt;
- Si falla A1:
&lt;p&gt;La figura es un rombo porque sus lados son iguales y los ángulos son iguales 2 a 2.&lt;/p&gt;
- Si falla A2:
&lt;p&gt;La figura es un trapezoide porque ninguno de sus lados es paralelo.&lt;/p&gt;
- Si falla A3:
&lt;p&gt;La figura es un trapecio porque solo tiene dos lados paralelos.&lt;/p&gt;</t>
  </si>
  <si>
    <t>{"id":"M5-G-11a-E-3","stimulus":"&lt;p&gt;Escribe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2.&lt;/p&gt;"},{"name":"A2","label":"Trapezoide","function":"","feedback":"&lt;p&gt;La figura es un trapezoide porque ninguno de sus lados es paralelo.&lt;/p&gt;"},{"name":"A3","label":"Trapecio","function":"","feedback":"&lt;p&gt;La figura es un trapecio porque solo tiene dos lados paralelos.&lt;/p&gt;"}],"uniques":true},"algorithm":{"name":"calculateOperation","template":"Cloze with text"}}</t>
  </si>
  <si>
    <t>{"id":"M5-G-11a-E-3","stimulus":"&lt;p&gt;Escreva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t>
  </si>
  <si>
    <t>{
    "id": "M5-G-11a-E-3",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"Trapezoid",
                "function": "",
                "feedback": "&lt;p&gt;The figure is a trapezoid because none of its sides are parallel.&lt;/p&gt;"
            },
            {
                "name": "A3",
                "label": "Trapezium",
                "function": "",
                "feedback": "&lt;p&gt;The figure is a trapezium because it has only two parallel sides.&lt;/p&gt;"
            }
        ],
        "uniques": true
    },
    "algorithm": {
        "name": "calculateOperation",
        "template": "Cloze with text"
    }
}</t>
  </si>
  <si>
    <t>M5-G-11b</t>
  </si>
  <si>
    <t>Conoce el valor de la suma de los ángulos interiores de un cuadrilátero y calcula la amplitud de uno de ellos conocidos los demás</t>
  </si>
  <si>
    <t>Señala que fórmula representa el valor de la suma de los ángulos interiores de un cuadrilátero.
A + B + C + D = 360° *
A + B + C + D = 180°
A + B + C + D = 240°
A + B + C + D = 90°
Todos los ángulos A, B, C... con sombrerito de latex.
(se ven 1 correcta, 2 incorrectas)</t>
  </si>
  <si>
    <t>Señalá que fórmula te permite hallar la suma de los ángulos interiores en un cuadrilátero.
360° = 110° + 110° + 70° + 70° *
{{A1}} = {{Q1}}° × {{Q2}}° + {{Q3}}° × {{Q4}}° 
{{A1}} = { {{Q1}}° + {{Q2}}° } × { {{Q3}}° + {{Q4}}° }
{{A1}} = 2 ×  { {{Q1}}° + {{Q2}}° } + 2 × { {{Q3}}° + {{Q4}}° }
{{A1}} = 4 × {{Q1}}° × {{Q2}}° × {{Q3}}° × {{Q4}}°
(5 opciones, 1 correcta, se ven 3)</t>
  </si>
  <si>
    <t>Cada uno de los ángulos interiores de un cuadrado mide 90°.</t>
  </si>
  <si>
    <t>&lt;p&gt;La suma de los ángulos interiores de un cuadrilátero es 360°.&lt;/p&gt;
Imagen de TE.</t>
  </si>
  <si>
    <t>{"id":"M5-G-11b-I-1","stimulus":"&lt;p&gt;Selecciona qué fórmula representa el valor de la suma de los ángulos interiores de un cuadrilátero.&lt;/p&gt;","hint":"&lt;p&gt;Cada uno de los ángulos interiores de un cuadrado mide 90°.&lt;/p&gt;","feedback":"&lt;p&gt;La suma de los ángulos interiores de un cuadrilátero es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</si>
  <si>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</si>
  <si>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
    "id": "M5-G-11b-I-1",
    "stimulus": "&lt;p&gt;Select which formula represents the value of the addition of the interior angles of a quadrilateral.&lt;/p&gt;",
    "hint": "&lt;p&gt;Each of the interior angles of a square measures 90°.&lt;/p&gt;",
    "feedback": "&lt;p&gt;The addition of the interior angles of a quadrilateral is 360°.&lt;/p&gt;&lt;div style=\"display:flex; justify-content:center;\"&gt;&lt;img src='https://blueberry-assets.oneclick.es/M5_G_11b_7.svg'&gt;&lt;/div&gt;",
    "seed": {
        "parameters": [],
        "calculated": [
            {
                "name": "A1",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
            },
            {
                "name": "A2",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
                "incorrect": true
            },
            {
                "name": "A3",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
                "incorrect": true
            },
            {
                "name": "A4",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
                "incorrect": true
            }
        ],
        "uniques": true
    },
    "algorithm": {
        "name": "trueFalse",
        "template": "Multiple choice – standard",
        "params": {
            "countCorrect": 1,
            "countIncorrect": 2,
            "showCheckIcon": true
        }
    }
}</t>
  </si>
  <si>
    <t>¿Cuál es la amplitud del ángulo interior Â (sombrerito de latex) en el siguiente trapecio isósceles?
(imagen. Q1 en uno de los dos ángulos interiores grandes, Â en uno de los ángulos pequeños)
La amplitud de Â (sombrerito de latex) mide {{A1}}°.</t>
  </si>
  <si>
    <t>¿Cuál es la amplitud del ángulo interior que falta en el cuadrilátero {{T1}}, teniendo en cuenta la medida de los otros tres ángulos?
{{Q1}} = 100°
{{Q2}} = 80°
{{Q3}} = 65°
{{T1}} = trapecio escaleno
La amplitud del ángulo que falta en el cuadrilátero es de {{A1}}°</t>
  </si>
  <si>
    <t>Q1: Mín = 100; Máx = 110; incremento = 1</t>
  </si>
  <si>
    <t>A1 = 180 - {{Q1}}</t>
  </si>
  <si>
    <t>¿Cuánto mide el ángulo conocido de este trapecio?
Mide {{A1}}°.
[A1 = {{Q1}}]</t>
  </si>
  <si>
    <t>Según el enunciado, ¿qué hay que calcular?
El ángulo interior A(látex sombrerito).*
El perímetro del trapecio.
El área del trapecio.</t>
  </si>
  <si>
    <t>Para calcular el ángulo A(látex sombrerito), hay que saber cuál es la suma de los ángulos interiores de un cuadrilátero. Selecciona la opción correcta.
La suma es 360°.*
La suma es 180°.
La suma es 90°.</t>
  </si>
  <si>
    <t>¿Qué propiedad define a este trapecio?
Los dos ángulos superiores son iguales entre sí y los dos ángulos inferiores también.*
Los dos ángulos de la izquierda son iguales entre sí y los dos ángulos de la derecha también.
Todos los ángulos interiores son iguales.</t>
  </si>
  <si>
    <t>Por tanto, si dos de los ángulos miden {{Q1}}°, ¿cuánto mide la suma de los otros dos?
(Imagen, los dos ángulos grandes etiquetados con {{Q1}}°)
La suma de los otros dos ángulos = 360° − ({{Q1}}° + {{Q1}}°) = {{A1}}°
[A1 = 360-2*{{Q1}}]</t>
  </si>
  <si>
    <t>Y si la suma de los dos ángulos desconocidos mide {{T1}}°, ¿cuánto mide solo uno de ellos?
A(látex sombrerito) = {{T1}}° : 2 = {{A1}}°
[T1 = 360-2*{{Q1}}
A1 = 180-{{Q1}}]</t>
  </si>
  <si>
    <t>{"id":"M5-G-11b-E-1","seed":{"parameters":[{"name":"Q1","label":null,"min":100,"max":110,"step":1}],"uniques":true},"scaffolding":[{"id":"step-0","stimulus":"&lt;p&gt;¿Cuál es la amplitud del ángulo interior &lt;span class=\"fr-math-v2 fr-draggable\" contenteditable=\"false\" data-original-math=\"\\(\\hat{\\text{A}}\\)\" draggable=\"true\"&gt;\\(\\hat{\\text{A}}\\)&lt;/span&gt; en el siguiente trapecio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draggable=\\\"true\\\"&gt;\\(\\hat{\\text{A}}\\)&lt;/span&gt;&lt;/span&gt;&lt;/div&gt;&lt;/div&gt;&lt;/div&gt;&lt;/div&gt;","template":"&lt;p&gt;La amplitud de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</si>
  <si>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</si>
  <si>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"M5-G-11b-E-1",
    "seed": {
        "parameters": [
            {
                "name": "Q1",
                "label": null,
                "min": 100,
                "max": 110,
                "step": 1
            }
        ],
        "uniques": true
    },
    "scaffolding": [
        {
            "id": "step-0",
            "stimulus": "&lt;p&gt;What is the amplitude of the interior angle &lt;span class=\"fr-math-v2 fr-draggable\" contenteditable=\"false\" data-original-math=\"\\(\\hat{\\text{A}}\\)\" draggable=\"true\"&gt;\\(\\hat{\\text{A}}\\)&lt;/span&gt; in the isosceles trapezoid below?&lt;/p&gt;&lt;p&gt;&lt;div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
            "template": "&lt;p&gt;The amplitude of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the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</si>
  <si>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r>
      <rPr>
        <rFont val="Calibri"/>
        <sz val="12.0"/>
      </rPr>
      <t xml:space="preserve">¿Cuál es la amplitud del ángulo Â?
(En la imagen, los siguientes valores: </t>
    </r>
    <r>
      <rPr>
        <rFont val="Calibri"/>
        <color rgb="FF1155CC"/>
        <sz val="12.0"/>
        <u/>
      </rPr>
      <t>https://drive.google.com/file/d/1WG2Ijpq_jIRJPvI19xXH4fUlFwm4UWLg/view?usp=sharing)</t>
    </r>
    <r>
      <rPr>
        <rFont val="Calibri"/>
        <sz val="12.0"/>
      </rPr>
      <t xml:space="preserve">
La amplitud de Â es de {{A1}}°.</t>
    </r>
  </si>
  <si>
    <t>¿Cuál es la amplitud del ángulo interior que falta en el cuadrilátero {{T1}}, teniendo en cuenta la medida de los otros tres ángulos?
{{Q1}} = 148°
{{Q2}} = 87°
{{Q3}} = 65°
{{T1}} = trapezoide
La amplitud del ángulo que falta en el cuadrilátero es de {{A1}}°</t>
  </si>
  <si>
    <t>Q1: Mín = 70; Máx = 80; incremento = 1
Q2: Mín = 70; Máx = 80; incremento = 1
Q3: Mín = 105; Máx = 115; incremento = 1</t>
  </si>
  <si>
    <t>A1 = 360-{{Q1}}-{{Q2}}-{{Q3}}</t>
  </si>
  <si>
    <t>¿Cuánto miden los ángulos conocidos de este trapezoide? Ordénalos de mayor a menor?
Miden {{A1}}°, {{A2}}° y {{A3}}°.
[A1 = math.max({{Q1}}, {{Q2}}, {{Q3}})
A2 = {{Q1}}+{{Q2}}+{{Q3}}-math.max({{Q1}}, {{Q2}}, {{Q3}})-math.min({{Q1}}, {{Q2}}, {{Q3}})
A3 = math.min({{Q1}}, {{Q2}}, {{Q3}})]</t>
  </si>
  <si>
    <t>Según el enunciado, ¿qué hay que calcular?
El ángulo interior A(látex sombrerito).*
El perímetro del trapezoide.
El área del trapezoide.</t>
  </si>
  <si>
    <t>Por tanto, ¿cómo se calcula el ángulo interior A(látex sombrerito)?
A(látex sombrerito) = 360° − ({{Q1}}° + {{Q2}}° + {{Q3}}°)*
A(látex sombrerito) = 360° − {{Q1}}° + {{Q2}}° + {{Q3}}°
A(látex sombrerito) = 360° + {{Q1}}° + {{Q2}}° + {{Q3}}°</t>
  </si>
  <si>
    <t>Sabiendo esto, halla la amplitud del ángulo interior A(látex sombrerito).
A(látex sombrerito) = 360° − ({{Q1}}° + {{Q2}}° + {{Q3}}°) = {{A1}}°
[A1 = 360-{{Q1}}-{{Q2}}-{{Q3}}]</t>
  </si>
  <si>
    <t>{"id":"M5-G-11b-E-2","seed":{"parameters":[{"name":"Q1","label":null,"min":70,"max":80,"step":1},{"name":"Q2","label":null,"min":70,"max":80,"step":1},{"name":"Q3","label":null,"min":105,"max":115,"step":1}],"uniques":true},"scaffolding":[{"id":"step-0","stimulus":"&lt;p&gt;¿Cuál es la amplitud del ángulo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69.3935%;\"&gt;{{Q2}}°&lt;/span&gt;&lt;/div&gt;&lt;/div&gt;&lt;/div&gt;&lt;/div&gt;","template":"&lt;p&gt;La amplitud de &lt;span class=\"fr-math-v2 fr-draggable\" contenteditable=\"false\" data-original-math=\"\\(\\hat{\\text{A}}\\)\" draggable=\"true\"&gt;\\(\\hat{\\text{A}}\\)&lt;/span&gt; es de {{response}}°.&lt;/p&gt;","seed":{"parameters":[],"calculated":[{"name":"A1","label":"{{function}}","function":"360-{{Q1}}-{{Q2}}-{{Q3}}"}]},"algorithm":{"name":"calculateOperation","params":{"method":"equivLiteral","keyboard":"NUMERICAL"}}},{"id":"step-1","stimulus":"&lt;p&gt;¿Cuánto miden los ángulos conocidos de este trapezoide?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trapezoide.&lt;/p&gt;","incorrect":true},{"name":"2-A3","label":"&lt;p&gt;El área del trapezoide.&lt;/p&gt;","incorrect":true}]},"algorithm":{"name":"trueFalse","template":"Multiple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</si>
  <si>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</si>
  <si>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"id": "M5-G-11b-E-2",
    "seed": {
        "parameters": [
            {
                "name": "Q1",
                "label": null,
                "min": 70,
                "max": 80,
                "step": 1
            },
            {
                "name": "Q2",
                "label": null,
                "min": 70,
                "max": 80,
                "step": 1
            },
            {
                "name": "Q3",
                "label": null,
                "min": 105,
                "max": 115,
                "step": 1
            }
        ],
        "uniques": true
    },
    "scaffolding": [
        {
            "id": "step-0",
            "stimulus": "&lt;p&gt;What is the amplitude of the angle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
            "template": "&lt;p&gt;The amplitude of &lt;span class=\"fr-math-v2 fr-draggable\" contenteditable=\"false\" data-original-math=\"\\(\\hat{\\text{A}}\\)\" draggable=\"true\"&gt;\\(\\hat{\\text{A}}\\)&lt;/span&gt; is {{response}}°.&lt;/p&gt;",
            "seed": {
                "parameters": [],
                "calculated": [
                    {
                        "name": "A1",
                        "label": "{{function}}",
                        "function": "360-{{Q1}}-{{Q2}}-{{Q3}}"
                    }
                ]
            },
            "algorithm": {
                "name": "calculateOperation",
                "params": {
                    "method": "equivLiteral",
                    "keyboard": "NUMERICAL"
                }
            }
        },
        {
            "id": "step-1",
            "stimulus": "&lt;p&gt;What are the measures of the known angles of this trapezoid? Put them in order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"&lt;p&gt;Therefore,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</si>
  <si>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Teniendo en cuenta el ángulo que aparece en este rombo, ¿cuál es la amplitud del ángulo Â?
(En la imagen:
Uno de los ángulos pequeños etiquetado con: Â
Uno de los ángulos grandes etiquetado con: {{Q1}}°)
La amplitud del ángulo Â mide {{A1}}°.</t>
  </si>
  <si>
    <t>¿Cuál es la amplitud del ángulo interior que falta en el cuadrilátero {{T1}}, teniendo en cuenta la medida de los otros tres ángulos?
{{Q1}} = 110°
{{Q2}} = 70°
{{Q3}} = 70°
{{T1}} = rombo
La amplitud del ángulo que falta en el cuadrilátero es de {{A1}}°</t>
  </si>
  <si>
    <t>Q1: Mín = 110; Máx = 130; incremento = 1</t>
  </si>
  <si>
    <t>¿Cuánto mide el ángulo conocido de este rombo?
Mide {{A1}}°.
[A1 = {{Q1}}]</t>
  </si>
  <si>
    <t>Según el enunciado, ¿qué hay que calcular?
El ángulo interior A(látex sombrerito).*
El perímetro del rombo.
El área del rombo.</t>
  </si>
  <si>
    <t>¿Cuál de las siguientes es una propiedad de los rombos?
Sus ángulos interiores son iguales dos a dos.*
Sus ángulos interiores son iguales.
Sus ángulos interiores son diferentes entre sí.</t>
  </si>
  <si>
    <t>{"id":"M5-G-11b-E-3","seed":{"parameters":[{"name":"Q1","label":null,"min":110,"max":130,"step":1}],"uniques":true},"scaffolding":[{"id":"step-0","stimulus":"&lt;p&gt;Teniendo en cuenta el ángulo que aparece en este rombo, ¿cuál es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draggable=\"true\"&gt;\\(\\hat{\\text{A}}\\)&lt;/span&gt;&lt;/div&gt;&lt;/div&gt;&lt;/div&gt;&lt;/div&gt;","template":"&lt;p&gt;La amplitud del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</si>
  <si>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</si>
  <si>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"M5-G-11b-E-3",
    "seed": {
        "parameters": [
            {
                "name": "Q1",
                "label": null,
                "min": 110,
                "max": 130,
                "step": 1
            }
        ],
        "uniques": true
    },
    "scaffolding": [
        {
            "id": "step-0",
            "stimulus": "&lt;p&gt;Considering the angle given in this rhombus, what is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
            "template": "&lt;p&gt;The amplitude of angle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</si>
  <si>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En una ciudad se planea construir una playa artificial con forma de cuadrilátero. Tres de los ángulos interiores de esta playa medirán {{Q1}}°, {{Q2}}° y {{Q3}}°. ¿Cuánto medirá el ángulo que falta?
La amplitud del cuarto ángulo interior será de {{A1}}°.</t>
  </si>
  <si>
    <t>Una playa de estacionamiento cuenta con un playón, que fue construido de tal manera que queda con forma de cuadrilátero. Los ángulos interiores que se forman, miden 130°, 70° y 110°. Completá la medida del ángulo que falta.
La medida del ángulo que falta es de ...°</t>
  </si>
  <si>
    <t>Q1: Mín = 90; Máx = 120; step = 1
Q1: Mín = 90; Máx = 120; step = 1
Q3: Mín = 60; Máx = 90; step = 1
uniques = true</t>
  </si>
  <si>
    <t>¿Cuánto miden los ángulos conocidos de esta playa? Ordénalos de mayor a menor.
Miden {{A1}}°, {{A2}}° y {{A3}}°.
[A1 = math.max({{Q1}}, {{Q2}}, {{Q3}})
A2 = {{Q1}}+{{Q2}}+{{Q3}}-math.max({{Q1}}, {{Q2}}, {{Q3}})-math.min({{Q1}}, {{Q2}}, {{Q3}})
A3 = math.min({{Q1}}, {{Q2}}, {{Q3}})]</t>
  </si>
  <si>
    <t>Según el enunciado, ¿qué hay que calcular?
El ángulo interior de la playa que falta.*
El perímetro de la playa.
El área de la playa.</t>
  </si>
  <si>
    <t>Para calcular ese ángulo, hay que saber cuál es la suma de los ángulos interiores de un cuadrilátero. Selecciona la opción correcta.
La suma es 360°.*
La suma es 180°.
La suma es 90°.</t>
  </si>
  <si>
    <t>Sabiendo esto, halla la amplitud del ángulo interior A(látex sombrerito).
360° − ({{Q1}}° + {{Q2}}° + {{Q3}}°) = {{A1}}°
[A1 = 360-{{Q1}}-{{Q2}}-{{Q3}}]</t>
  </si>
  <si>
    <t>{"id":"M5-G-11b-A-1","seed":{"parameters":[{"name":"Q1","label":null,"min":90,"max":120,"step":1},{"name":"Q2","label":null,"min":90,"max":120,"step":1},{"name":"Q3","label":null,"min":60,"max":90,"step":1}],"uniques":true},"scaffolding":[{"id":"step-0","stimulus":"&lt;p&gt;En una ciudad se planea construir una playa artificial con forma de cuadrilátero. Tres de los ángulos interiores de esta playa medirán {{Q1}}°, {{Q2}}° y {{Q3}}°. ¿Cuánto medirá el ángulo que falta?&lt;/p&gt;","template":"&lt;p&gt;La amplitud del cuarto ángulo interior será de {{response}}°.&lt;/p&gt;","seed":{"parameters":[],"calculated":[{"name":"A1","label":"{{function}}","function":"360-{{Q1}}-{{Q2}}-{{Q3}}"}]},"algorithm":{"name":"calculateOperation","params":{"method":"equivLiteral","keyboard":"NUMERICAL"}}},{"id":"step-1","stimulus":"&lt;p&gt;¿Cuánto miden los ángulos conocidos de esta playa?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de la playa que falta.&lt;/p&gt;"},{"name":"2-A2","label":"&lt;p&gt;El perímetro de la playa.&lt;/p&gt;","incorrect":true},{"name":"2-A3","label":"&lt;p&gt;El área de la playa.&lt;/p&gt;","incorrect":true}]},"algorithm":{"name":"trueFalse","template":"Multiple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</si>
  <si>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</si>
  <si>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"id": "M5-G-11b-A-1",
    "seed": {
        "parameters": [
            {
                "name": "Q1",
                "label": null,
                "min": 90,
                "max": 120,
                "step": 1
            },
            {
                "name": "Q2",
                "label": null,
                "min": 90,
                "max": 120,
                "step": 1
            },
            {
                "name": "Q3",
                "label": null,
                "min": 60,
                "max": 90,
                "step": 1
            }
        ],
        "uniques": true
    },
    "scaffolding": [
        {
            "id": "step-0",
            "stimulus": "&lt;p&gt;In a city, it is planned to build an artificial beach that takes the shape of a quadrilateral. Three of the interior angles of this beach will measure {{Q1}}°, {{Q2}}°, and {{Q3}}°. How much will the missing angle measure?&lt;/p&gt;",
            "template": "&lt;p&gt;The amplitude of the fourth interior angle will be {{response}}°.&lt;/p&gt;",
            "seed": {
                "parameters": [],
                "calculated": [
                    {
                        "name": "A1",
                        "label": "{{function}}",
                        "function": "360-{{Q1}}-{{Q2}}-{{Q3}}"
                    }
                ]
            },
            "algorithm": {
                "name": "calculateOperation",
                "params": {
                    "method": "equivLiteral",
                    "keyboard": "NUMERICAL"
                }
            }
        },
        {
            "id": "step-1",
            "stimulus": "&lt;p&gt;What are the measures of the known angles of the beach? Order them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missing interior angle of the beach.&lt;/p&gt;"
                    },
                    {
                        "name": "2-A2",
                        "label": "&lt;p&gt;The perimeter of the beach.&lt;/p&gt;",
                        "incorrect": true
                    },
                    {
                        "name": "2-A3",
                        "label": "&lt;p&gt;The area of the beach.&lt;/p&gt;",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"&lt;p&gt;So,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"&lt;p&gt;Knowing this,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</si>
  <si>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El respaldo de una silla tiene forma de trapecio como el de la siguiente imagen. Sabiendo el valor del ángulo que aparece en él, ¿cuánto mide el ángulo Â? (sombrero LATEX)
(imagen con {{Q1}} en uno de los ángulos pequeños. Â es uno de los ángulos grandes)
El ángulo Â mide {{A1}}°.</t>
  </si>
  <si>
    <t>Desde el frente de una vivienda, se puede ver una parte del techo con forma de trapecio isósceles. La medida de los ángulos interiores que quedan determinados son de 100°, 70° y 80° . Calcula la medida del cuarto ángulo.
La medida del ángulo interior es de ...°</t>
  </si>
  <si>
    <t>Q1: Mín = 70; Máx = 80; step = 1</t>
  </si>
  <si>
    <t>{"id":"M5-G-11b-A-2","seed":{"parameters":[{"name":"Q1","label":null,"min":70,"max":80,"step":1}],"uniques":true},"scaffolding":[{"id":"step-0","stimulus":"&lt;p&gt;El respaldo de una silla tiene forma de trapecio como el de la siguiente imagen. Sabiendo el valor del ángulo que aparece en él, ¿cuánto mide el ángulo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</si>
  <si>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</si>
  <si>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"M5-G-11b-A-2",
    "seed": {
        "parameters": [
            {
                "name": "Q1",
                "label": null,
                "min": 70,
                "max": 80,
                "step": 1
            }
        ],
        "uniques": true
    },
    "scaffolding": [
        {
            "id": "step-0",
            "stimulus": "&lt;p&gt;The back of a chair is shaped like a trapezoid as shown in the following image. Knowing the value of the angle shown in it,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</si>
  <si>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Pedro ha llevado a sus nietos al parque y se han puesto a jugar en un arenero con forma de rombo como el de la imagen. Calcula la amplitud del ángulo Â. (sombrerito LATEX)
(imagen de rombo. Â en uno de los ángulos pequeños, {{Q1}}º en uno de los grandes).
El ángulo Â mide {{A1}}°.</t>
  </si>
  <si>
    <t>Peter recorre la ciudad y observa que varios objetos a su alrededor, representan  cuadriláteros. Por ejemplo, en el parque, los soportes de las hamacas con el suelo. 
Sí la medida de los ángulos interiores son  dos de 105° y uno de 75 °, ¿cuál es la medida del ángulo que falta?
La medida del ángulo que falta es de ...°</t>
  </si>
  <si>
    <t>Q1:  Mín = 100; Máx = 120; step = 1</t>
  </si>
  <si>
    <t>{"id":"M5-G-11b-A-3","seed":{"parameters":[{"name":"Q1","label":null,"min":100,"max":120,"step":1}],"uniques":true},"scaffolding":[{"id":"step-0","stimulus":"&lt;p&gt;Pedro ha llevado a sus nietos al parque y se han puesto a jugar en un arenero con forma de rombo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</si>
  <si>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</si>
  <si>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"M5-G-11b-A-3",
    "seed": {
        "parameters": [
            {
                "name": "Q1",
                "label": null,
                "min": 100,
                "max": 120,
                "step": 1
            }
        ],
        "uniques": true
    },
    "scaffolding": [
        {
            "id": "step-0",
            "stimulus": "&lt;p&gt;Peter has taken his grandchildren to the park and they started playing in a sandbox shaped like a rhombus, as shown in the image. Calculate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</si>
  <si>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En una casa de antigüedades se vende un espejo con forma de romboide. Si uno de sus ángulos interiores pequeños mide {{Q1}}º, ¿cuánto mide uno de sus ángulos interiores grandes?
El ángulo mide {{A1}}°.</t>
  </si>
  <si>
    <t>En una casa de antigüedades se venden espejos decorativos con forma trapezoidal. Sus ángulos interiores miden {{Q1}}°, {{Q2}}° y {{Q3}}°. Determina la medida del ángulo que falta.
El ángulo mide {{A1}}</t>
  </si>
  <si>
    <t>Q1: Mín = 60; Máx = 80; step = 1</t>
  </si>
  <si>
    <t>¿Cuánto mide el ángulo conocido de este romboide?
Mide {{A1}}°.
[A1 = {{Q1}}]</t>
  </si>
  <si>
    <t>Según el enunciado, ¿qué hay que calcular?
La amplitud de uno de sus ángulos interiores grandes.*
El perímetro del romboide.
El área del romboide.</t>
  </si>
  <si>
    <t>¿Cuál de las siguientes es una propiedad de los romboides?
Sus ángulos interiores son iguales dos a dos.*
Sus ángulos interiores son iguales.
Sus ángulos interiores son diferentes entre sí.</t>
  </si>
  <si>
    <t>Por tanto, si dos de los ángulos miden {{Q1}}°, ¿cuánto mide la suma de los otros dos?
La suma de los otros dos ángulos = 360° − ({{Q1}}° + {{Q1}}°) = {{A1}}°
[A1 = 360-2*{{Q1}}]</t>
  </si>
  <si>
    <t>{"id":"M5-G-11b-A-4","seed":{"parameters":[{"name":"Q1","label":null,"min":60,"max":80,"step":1}],"uniques":true},"scaffolding":[{"id":"step-0","stimulus":"&lt;p&gt;En una casa de antigüedades se vende un espejo con forma de romboide. Si uno de sus ángulos interiores pequeños mide {{Q1}}°, ¿cuánto mide uno de sus ángulos interiores grandes?&lt;/p&gt;","template":"&lt;p&gt;El ángulo mide {{response}}°.&lt;/p&gt;","seed":{"parameters":[],"calculated":[{"name":"A1","label":"{{function}}","function":"180 - {{Q1}}"}]},"algorithm":{"name":"calculateOperation","params":{"method":"equivLiteral","keyboard":"NUMERICAL"}}},{"id":"step-1","stimulus":"&lt;p&gt;¿Cuánto mide el ángulo conocido de este romboide?&lt;/p&gt;","template":"&lt;p&gt;Mide {{response}}°.&lt;/p&gt;","seed":{"calculated":[{"name":"1-A1","function":"{{Q1}}"}]},"algorithm":{"name":"calculateOperation","params":{"method":"equivLiteral","keyboard":"NUMERICAL"}}},{"id":"step-2","stimulus":"&lt;p&gt;Según el enunciado, ¿qué hay que calcular?&lt;/p&gt;","seed":{"calculated":[{"name":"2-A1","label":"&lt;p&gt;La amplitud de uno de sus ángulos interiores grandes.&lt;/p&gt;"},{"name":"2-A2","label":"&lt;p&gt;El perímetro del romboide.&lt;/p&gt;","incorrect":true},{"name":"2-A3","label":"&lt;p&gt;El área del romboide.&lt;/p&gt;","incorrect":true}]},"algorithm":{"name":"trueFalse","template":"Multiple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romboides?&lt;/p&gt;","seed":{"calculated":[{"name":"4-A1","label":"&lt;p&gt;Sus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</si>
  <si>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</si>
  <si>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"M5-G-11b-A-4",
    "seed": {
        "parameters": [
            {
                "name": "Q1",
                "label": null,
                "min": 60,
                "max": 80,
                "step": 1
            }
        ],
        "uniques": true
    },
    "scaffolding": [
        {
            "id": "step-0",
            "stimulus": "&lt;p&gt;In an antique shop, there is a rhomboid-shaped mirror for sale. If one of its smaller interior angles measures {{Q1}}°, how large is one of its larger interior angles?&lt;/p&gt;",
            "template": "&lt;p&gt;The angle measures {{response}}°.&lt;/p&gt;",
            "seed": {
                "parameters": [],
                "calculated": [
                    {
                        "name": "A1",
                        "label": "{{function}}",
                        "function": "180 - {{Q1}}"
                    }
                ]
            },
            "algorithm": {
                "name": "calculateOperation",
                "params": {
                    "method": "equivLiteral",
                    "keyboard": "NUMERICAL"
                }
            }
        },
        {
            "id": "step-1",
            "stimulus": "&lt;p&gt;What is the measure of the known angle of this rhomboid?&lt;/p&gt;",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amplitude of one of its larger interior angles.&lt;/p&gt;"
                    },
                    {
                        "name": "2-A2",
                        "label": "&lt;p&gt;The perimeter of the rhomboid.&lt;/p&gt;",
                        "incorrect": true
                    },
                    {
                        "name": "2-A3",
                        "label": "&lt;p&gt;The area of the rhomboid.&lt;/p&gt;",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"&lt;p&gt;Which of the following is a property of rhomboids?&lt;/p&gt;",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how large is just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</si>
  <si>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Teresa confecciona colchas con retazos de tela. Uno de esos retazos es un trapecio como el de la imagen. ¿Cuánto mide el ángulo Â? (sombrerito LATEX)
(Imagen. {{Q1}} en el ángulo pequeño, Â en el grande)
El ángulo Â mide {{A1}}°.</t>
  </si>
  <si>
    <t xml:space="preserve">Teresa confecciona cubrecamas con retazos de tela. Uno de esos retazos es un cuadrilátero, que tiene sus ángulos interiores {{Q1}}°, {{Q2}}°, {{Q3}}°.
¿Qué medida tiene el ángulo que falta?
El ángulo mide {{A1}}°
</t>
  </si>
  <si>
    <t>Q1: Mín = 58; Máx = 68; step = 1</t>
  </si>
  <si>
    <t>A1= 180-{{Q1}}</t>
  </si>
  <si>
    <t>¿Cómo son los dos ángulos del lado izquierdo del trapecio?
Son ángulos rectos.*
Son ángulos agudos.
Son ángulos obtusos.</t>
  </si>
  <si>
    <t>Por tanto, ¿cómo se calcula el ángulo interior A(látex sombrerito)?
A(látex sombrerito) = 360° − (90° + 90° + {{Q1}}°)*
A(látex sombrerito) = 360° − 90° + 90° + {{Q1}}°
A(látex sombrerito) = 360° + 90° + 90° + {{Q1}}°</t>
  </si>
  <si>
    <t>Sabiendo esto, halla la amplitud del ángulo interior A(látex sombrerito).
A(látex sombrerito) = 360° − (90° + 90° + {{Q1}}°) = {{A1}}°
[A1 = 180-{{Q1}}]</t>
  </si>
  <si>
    <t>{"id":"M5-G-11b-A-5","seed":{"parameters":[{"name":"Q1","label":null,"min":58,"max":68,"step":1}],"uniques":true},"scaffolding":[{"id":"step-0","stimulus":"&lt;p&gt;Teresa confecciona colchas con retazos de tela. Uno de esos retazos es un trapecio como el de la imagen. ¿Cuánto mide el ángulo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}}},{"id":"step-4","stimulus":"&lt;p&gt;¿Cómo son los dos ángulos del lado izquierdo del trapecio?&lt;/p&gt;","seed":{"calculated":[{"name":"4-A1","label":"&lt;p&gt;Son ángulos rectos.&lt;/p&gt;"},{"name":"4-A2","label":"&lt;p&gt;Son ángulos agudos.&lt;/p&gt;","incorrect":true},{"name":"4-A3","label":"&lt;p&gt;Son ángulos obtusos.&lt;/p&gt;","incorrect":true}]},"algorithm":{"name":"trueFalse","template":"Multiple choice – standard"}},{"id":"step-5","stimulus":"&lt;p&gt;Por tanto, ¿cómo se calcula el ángulo interior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</si>
  <si>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</si>
  <si>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
    "id": "M5-G-11b-A-5",
    "seed": {
        "parameters": [
            {
                "name": "Q1",
                "label": null,
                "min": 58,
                "max": 68,
                "step": 1
            }
        ],
        "uniques": true
    },
    "scaffolding": [
        {
            "id": "step-0",
            "stimulus": "&lt;p&gt;Theresa makes quilts with pieces of fabric. One of those pieces is a trapezoid, like the one in the image.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are the two angles on the left side of the trapezoid like?&lt;/p&gt;",
            "seed": {
                "calculated": [
                    {
                        "name": "4-A1",
                        "label": "&lt;p&gt;They are right angles.&lt;/p&gt;"
                    },
                    {
                        "name": "4-A2",
                        "label": "&lt;p&gt;They are acute angles.&lt;/p&gt;",
                        "incorrect": true
                    },
                    {
                        "name": "4-A3",
                        "label": "&lt;p&gt;They are obtuse angles.&lt;/p&gt;",
                        "incorrect": true
                    }
                ]
            },
            "algorithm": {
                "name": "trueFalse",
                "template": "Multiple choice – standard"
            }
        },
        {
            "id": "step-5",
            "stimulus": "&lt;p&gt;Therefore, how is the interior angle &lt;span class=\"fr-math-v2 fr-draggable\" contenteditable=\"false\" data-original-math=\"\\(\\hat{\\text{A}}\\)\" draggable=\"true\"&gt;\\(\\hat{\\text{A}}\\)&lt;/span&gt; calculated?&lt;/p&gt;",
            "seed": {
                "calculated": [
                    {
                        "name": "5-A1",
                        "label": "&lt;p&gt;&lt;span class=\"fr-math-v2 fr-draggable\" contenteditable=\"false\" data-original-math=\"\\(\\hat{\\text{A}}\\)\" draggable=\"true\"&gt;\\(\\hat{\\text{A}}\\)&lt;/span&gt; = 360° − (90° + 90° + {{Q1}}°)&lt;/p&gt;"
                    },
                    {
                        "name": "5-A2",
                        "label": "&lt;p&gt;&lt;span class=\"fr-math-v2 fr-draggable\" contenteditable=\"false\" data-original-math=\"\\(\\hat{\\text{A}}\\)\" draggable=\"true\"&gt;\\(\\hat{\\text{A}}\\)&lt;/span&gt; = 360° − 90° + 90° + {{Q1}}°&lt;/p&gt;",
                        "incorrect": true
                    },
                    {
                        "name": "5-A3",
                        "label": "&lt;p&gt;&lt;span class=\"fr-math-v2 fr-draggable\" contenteditable=\"false\" data-original-math=\"\\(\\hat{\\text{A}}\\)\" draggable=\"true\"&gt;\\(\\hat{\\text{A}}\\)&lt;/span&gt; = 360° + 90° + 90° + {{Q1}}°&lt;/p&gt;",
                        "incorrect": true
                    }
                ]
            },
            "algorithm": {
                "name": "trueFalse",
                "template": "Multiple choice – standard"
            }
        },
        {
            "id": "step-6",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(90° + 90° + {{Q1}}°) = {{response}}°&lt;/p&gt;",
            "seed": {
                "calculated": [
                    {
                        "name": "A1",
                        "label": "{{function}}",
                        "function": "180 - {{Q1}}"
                    }
                ]
            },
            "algorithm": {
                "name": "calculateOperation",
                "params": {
                    "method": "equivLiteral",
                    "keyboard": "NUMERICAL"
                }
            }
        }
    ]
}</t>
  </si>
  <si>
    <t>M5-G-12a</t>
  </si>
  <si>
    <t>Identifica los elementos básicos de la circunferencia y el círculo: centro, radio, diámetro, cuerda, arco, tangente y sector circular</t>
  </si>
  <si>
    <t>Señala si estas afirmaciones son verdaderas o falsas.
El segmento de recta que pasa por el centro de la circunferencia y la divide en dos partes iguales se llama diámetro.*
Una cuerda es el segmento que une dos puntos de la circunferencia sin pasar por el centro.*
La recta que toca a la circunferencia en un punto se llama tangente.*
El centro es el punto que se encuentra a la misma distancia de todos los puntos de la circunferencia.*
Un sector circular es un segmento que une el centro con cualquier punto de la circunferencia.
El radio es la parte de la circunferencia limitada por dos puntos.
Un diámetro es la parte del círculo limitada por dos radios y el arco que determinan.
(Se ven 3 opciones, 2 verdaderas)</t>
  </si>
  <si>
    <t xml:space="preserve">Completá la información
El segmento de recta que pasa por el centro de la circunferencia y la divide en dos partes iguales, se llama diámetro.
El segmento que une dos puntos de la circunferencia, sin pasar por el centro se llama cuerda.
La recta que corta a la circunferencia en un punto es tangente.
El punto medio de la circunferencia es el centro.
El radio es un  segmento que une el centro con cualquier punto de la circunferencia.
El arco es la parte de la circunferencia limitada por dos puntos.
El sector circular es la parte del círculo limitada por dos radios y el arco que determinan.
{{A1}} = diámetro
{{A2}} = cuerda
{{A3}} = tangente
{{A4}} = centro
{{A5}} = radio
{{A6}} = arco
{{A7}} = sector circular
se ven 3 opciones
</t>
  </si>
  <si>
    <t>Imagen TE</t>
  </si>
  <si>
    <t>&lt;p&gt;Los elementos básicos de una circunferencia son el centro, el radio, el diámetro, la cuerda, el arco, la tangente y el sector circular.&lt;/p&gt;
-Si falla A5
&lt;p&gt;Es falsa dado que el sector circular es la parte del círculo limitada por dos radios y un arco.&lt;/p&gt;
-Si falla A6
&lt;p&gt;Es falsa porque el radio es el segmento que une el centro con un punto cualquiera de la circunferencia.&lt;/p&gt;
-Si falla A7
&lt;p&gt;Es falsa porque el diámetro es el segmento que pasa por el centro de la circunferencia y la divide en dos partes iguales.&lt;/p&gt;</t>
  </si>
  <si>
    <t>{"id":"M5-G-12a-I-1","stimulus":"&lt;p&gt;Selecciona si estas afirmaciones son verdaderas o falsas.&lt;/p&gt;","feedback":"&lt;p&gt;Los elementos básicos de una circunferencia son el centro, el radio, el diámetro, la cuerda, el arco, la tangente y el sector circular.&lt;/p&gt;","hint":"&lt;div style=\"display:flex; justify-content:center;\"&gt;&lt;img src='https://blueberry-assets.oneclick.es/M5_G_12a_4.svg' width=\"580\"&gt;&lt;/div&gt;","seed":{"parameters":[],"calculated":[{"name":"A1","label":"El segmento de recta que pasa por el centro de la circunferencia y la divide en dos partes iguales se llama diámetro."},{"name":"A2","label":"Una cuerda es el segmento que une dos puntos de la circunferencia sin pasar por el centro."},{"name":"A3","label":"La recta que toca a la circunferencia en un punto se llama tangente."},{"name":"A4","label":"El centro es el punto que se encuentra a la misma distancia de todos los puntos de la circunferencia."},{"name":"A5","label":"Un sector circular es un segmento que une el centro con cualquier punto de la circunferencia.","incorrect":true,"feedback":"&lt;p&gt;Es falsa dado que el sector circular es la parte del círculo limitada por dos radios y un arco.&lt;/p&gt;"},{"name":"A6","label":"El radio es la parte de la circunferencia limitada por dos puntos.","incorrect":true,"feedback":"&lt;p&gt;Es falsa porque el radio es el segmento que une el centro con un punto cualquiera de la circunferencia.&lt;/p&gt;"},{"name":"A7","label":"Un diámetro es la parte del círculo limitada por dos radios y el arco que determinan.","incorrect":true,"feedback":"&lt;p&gt;Es falsa porque el diámetro es el segmento que pasa por el centro de la circunferencia y la divide en dos partes iguales.&lt;/p&gt;"}],"uniques":true},"algorithm":{"name":"trueFalse","template":"Choice matrix – inline","params":{"countCorrect":2,"countIncorrect":1,"options":["Verdadero","Falso"]}}}</t>
  </si>
  <si>
    <t>{"id":"M5-G-12a-I-1","stimulus":"&lt;p&gt;Indique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t>
  </si>
  <si>
    <t>{
    "id": "M5-G-12a-I-1",
    "stimulus": "&lt;p&gt;Select whether these statements are true or false.&lt;/p&gt;",
    "feedback": "&lt;p&gt;The basic elements of a circle include the center, radius, diameter, chord, arc, tangent, and circular sector.&lt;/p&gt;",
    "hint": "&lt;div style=\"display:flex; justify-content:center;\"&gt;&lt;img src='https://blueberry-assets.oneclick.es/M5_G_12a_4a.svg' width=\"580\"&gt;&lt;/div&gt;",
    "seed": {
        "parameters": [],
        "calculated": [
            {
                "name": "A1",
                "label": "The straight segment that passes through the center of the circle and divides it into two equal parts is called the diameter."
            },
            {
                "name": "A2",
                "label": "A chord is the segment that joins two points on the circle without passing through the center."
            },
            {
                "name": "A3",
                "label": "The straight line that touches the circle at a single point is called the tangent."
            },
            {
                "name": "A4",
                "label": "The center is the point that is equidistant from all points on the circle."
            },
            {
                "name": "A5",
                "label": "A circular sector is a segment that connects the center to any point on the circle.",
                "incorrect": true,
                "feedback": "&lt;p&gt;This is false since the circular sector is the part of the circle bounded by two radii and an arc.&lt;/p&gt;"
            },
            {
                "name": "A6",
                "label": "The radius is the part of the circle bounded by two points.",
                "incorrect": true,
                "feedback": "&lt;p&gt;This is false because the radius is the segment that joins the center to any point on the circle.&lt;/p&gt;"
            },
            {
                "name": "A7",
                "label": "A diameter is the part of the circle bounded by two radii and the arc they determine.",
                "incorrect": true,
                "feedback": "&lt;p&gt;This is false because the diameter is the segment that passes through the center of the circle and divides it into two equal parts.&lt;/p&gt;"
            }
        ],
        "uniques": true
    },
    "algorithm": {
        "name": "trueFalse",
        "template": "Choice matrix – inline",
        "params": {
            "countCorrect": 2,
            "countIncorrect": 1,
            "options": [
                "True",
                "False"
            ]
        }
    }
}</t>
  </si>
  <si>
    <t>Arrastra al lugar que le corresponda los siguientes elementos de una circunferencia.
(Imagen 1)</t>
  </si>
  <si>
    <t>Observá el dibujo y arrastrá la opción que corresponda
{{A1}} = centro
{{A2}} = Radio
{{A3}} = Diámetro
{{A4}} = Cuerda
{{A5}} = Arco
{{A6}} = Tangente
{{A7}} = Sector circular</t>
  </si>
  <si>
    <t>radio
diámetro
semicírculo
distractores:
arco
cuerda
sector circular
tangente</t>
  </si>
  <si>
    <t>Arrastra &lt;i&gt;radio, diámetro&lt;/i&gt; y &lt;i&gt;semicírculo&lt;/i&gt; a los lugares correspondientes.</t>
  </si>
  <si>
    <t>&lt;p&gt;Los elementos básicos de una circunferencia son el centro, el radio, el diámetro, la cuerda, el arco, la tangente y el sector circular.&lt;/p&gt;
- SI falla A1
&lt;p&gt;El radio es el segmento que une el centro con un punto cualquiera de la circunferencia.&lt;/p&gt;
- SI falla A2
&lt;p&gt;El diámetro es el segmento que pasa por el centro de la circunferencia y la divide en dos partes iguales.&lt;/p&gt;
- SI falla A3
&lt;p&gt;Un semicírculo es la mitad del círculo.&lt;/p&gt;</t>
  </si>
  <si>
    <t>{"id":"M5-G-12a-E-1","stimulus":"&lt;p&gt;Arrastra al lugar que le corresponda los siguientes elementos de una circunferencia.&lt;/p&gt;","hint":"&lt;p&gt;Arrastra &lt;i&gt;radio&lt;/i&gt;, &lt;i&gt;diámetro&lt;/i&gt; y &lt;i&gt;semicírculo&lt;/i&gt; a los lugares correspondientes.&lt;/p&gt;","feedback":"&lt;p&gt;Los elementos básicos de una circunferencia son el centro, el radio, el diámetro, la cuerda, el arco, la tangente y el sector circular.&lt;/p&gt;","seed":{"parameters":[],"calculated":[{"name":"A1","label":"radio","feedback":"&lt;p&gt;El radio es el segmento que une el centro con un punto cualquiera de la circunferencia.&lt;/p&gt;"},{"name":"A2","label":"diámetro","feedback":"&lt;p&gt;El diámetro es el segmento que pasa por el centro de la circunferencia y la divide en dos partes iguales.&lt;/p&gt;"},{"name":"A3","label":"semicírculo","feedback":"&lt;p&gt;Un semicírculo es la mitad del círculo.&lt;/p&gt;"},{"name":"A4","label":"arco","incorrect":true},{"name":"A5","label":"cuerda","incorrect":true},{"name":"A6","label":"sector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</si>
  <si>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</si>
  <si>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
    "id": "M5-G-12a-E-1",
    "stimulus": "&lt;p&gt;Drag the following elements of a circle to their correct places.&lt;/p&gt;",
    "hint": "&lt;p&gt;Drag &lt;i&gt;radius&lt;/i&gt;, &lt;i&gt;diameter&lt;/i&gt;, and &lt;i&gt;semicircle&lt;/i&gt; to their corresponding places.&lt;/p&gt;",
    "feedback": "&lt;p&gt;The basic elements of a circle are the center, the radius, the diameter, the chord, the arc, the tangent, and the circular sector.&lt;/p&gt;",
    "seed": {
        "parameters": [],
        "calculated": [
            {
                "name": "A1",
                "label": "radius",
                "feedback": "&lt;p&gt;The radius is the segment that connects the center to any point on the circle.&lt;/p&gt;"
            },
            {
                "name": "A2",
                "label": "diameter",
                "feedback": "&lt;p&gt;The diameter is the segment that passes through the center of the circle and divides it into two equal parts.&lt;/p&gt;"
            },
            {
                "name": "A3",
                "label": "semicircle",
                "feedback": "&lt;p&gt;A semicircle is half of the circle.&lt;/p&gt;"
            },
            {
                "name": "A4",
                "label": "arc",
                "incorrect": true
            },
            {
                "name": "A5",
                "label": "chord",
                "incorrect": true
            },
            {
                "name": "A6",
                "label": "circular sector",
                "incorrect": true
            },
            {
                "name": "A7",
                "label": "tangent",
                "incorrect": true
            }
        ],
        "uniques": true
    },
    "algorithm": {
        "name": "labelImage",
        "template": "LabelImageDragDropV2",
        "params": {
            "image": {
                "src": "https://blueberry-assets.oneclick.es/M5_G_12a_1.png",
                "width": 300,
                "height": 250,
                "alt": "",
                "title": "",
                "percent": 0.6
            },
            "responses": [
                {
                    "x": -35,
                    "y": 10,
                    "z": 15,
                    "width": 200,
                    "height": 50,
                    "pointer": ""
                },
                {
                    "x": 400,
                    "y": 19,
                    "z": 15,
                    "width": 200,
                    "height": 50,
                    "pointer": ""
                },
                {
                    "x": 410,
                    "y": 315,
                    "z": 15,
                    "width": 200,
                    "height": 50,
                    "pointer": ""
                }
            ],
            "fontSize": 10
        }
    }
}</t>
  </si>
  <si>
    <t>Arrastra al lugar que le corresponda los siguientes elementos de una circunferencia.
(Imagen 2)</t>
  </si>
  <si>
    <t>centro
cuerda
arco
distractores:
diámetro
radio
tangente</t>
  </si>
  <si>
    <t>Arrastra &lt;i&gt;centro&lt;/i&gt;, &lt;i&gt;cuerda&lt;/i&gt; y &lt;i&gt;arco&lt;/i&gt;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</si>
  <si>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cuerda es un segmento que une dos puntos de la circunferencia sin pasar por el centro.&lt;/p&gt;
- SI falla A3
&lt;p&gt;Un arco es ua porción de la circunferencia.&lt;/p&gt;</t>
  </si>
  <si>
    <t>{"id":"M5-G-12a-E-2","stimulus":"&lt;p&gt;Arrastra al lugar que le corresponda los siguientes elementos de una circunferencia.&lt;/p&gt;","hint":"&lt;p&gt;Arrastra &lt;i&gt;centro&lt;/i&gt;, &lt;i&gt;cuerda&lt;/i&gt; y &lt;i&gt;arco&lt;/i&gt; a los lugares correspondientes.&lt;/p&gt;","feedback":"&lt;p&gt;Los elementos básicos de una circunferencia son el centro, el radio, el diámetro, la cuerda, el arco, la tangente y el sector circular.&lt;/p&gt;","seed":{"parameters":[],"calculated":[{"name":"A1","label":"centro","feedback":"&lt;p&gt;El centro es el punto que se encuentra a la misma distancia de todos los puntos de la circunferencia.&lt;/p&gt;"},{"name":"A2","label":"arco","feedback":"&lt;p&gt;Un arco es una porción de la circunferencia.&lt;/p&gt;"},{"name":"A3","label":"cuerda","feedback":"&lt;p&gt;Una cuerda es un segmento que une dos puntos de la circunferencia sin pasar por el centro.&lt;/p&gt;"},{"name":"A4","label":"diámetro","incorrect":true},{"name":"A5","label":"rad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</si>
  <si>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</si>
  <si>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
    "id": "M5-G-12a-E-2",
    "stimulus": "&lt;p&gt;Drag the following elements of a circle to their respective positions.&lt;/p&gt;",
    "hint": "&lt;p&gt;Drag &lt;i&gt;center&lt;/i&gt;, &lt;i&gt;chord&lt;/i&gt;, and &lt;i&gt;arc&lt;/i&gt; to their corresponding positions.&lt;/p&gt;",
    "feedback": "&lt;p&gt;The basic elements of a circle are the center, the radius, the diameter, the chord, the arc, the tangent, and the circular sector.&lt;/p&gt;",
    "seed": {
        "parameters": [],
        "calculated": [
            {
                "name": "A1",
                "label": "center",
                "feedback": "&lt;p&gt;The center is the point that is equidistant from all points on the circle.&lt;/p&gt;"
            },
            {
                "name": "A2",
                "label": "arc",
                "feedback": "&lt;p&gt;An arc is a portion of the circle.&lt;/p&gt;"
            },
            {
                "name": "A3",
                "label": "chord",
                "feedback": "&lt;p&gt;A chord is a segment that connects two points on the circle without passing through the center.&lt;/p&gt;"
            },
            {
                "name": "A4",
                "label": "diameter",
                "incorrect": true
            },
            {
                "name": "A5",
                "label": "radius",
                "incorrect": true
            },
            {
                "name": "A6",
                "label": "tangent",
                "incorrect": true
            }
        ],
        "uniques": true
    },
    "algorithm": {
        "name": "labelImage",
        "template": "LabelImageDragDropV2",
        "params": {
            "image": {
                "src": "https://blueberry-assets.oneclick.es/M5_G_12a_2.png",
                "width": 400,
                "height": 300,
                "alt": "",
                "title": "",
                "percent": 0.6
            },
            "responses": [
                {
                    "x": -20,
                    "y": 25,
                    "z": 15,
                    "width": 200,
                    "height": 50,
                    "pointer": ""
                },
                {
                    "x": -50,
                    "y": 300,
                    "z": 15,
                    "width": 200,
                    "height": 50,
                    "pointer": ""
                },
                {
                    "x": 430,
                    "y": 265,
                    "z": 15,
                    "width": 200,
                    "height": 50,
                    "pointer": ""
                }
            ],
            "fontSize": 10
        }
    }
}</t>
  </si>
  <si>
    <t>Arrastra al lugar que le corresponda los siguientes elementos de una circunferencia.
(Imagen 3)</t>
  </si>
  <si>
    <t>centro
tangente
sector circular
distractores:
diámetro
semicírculo
radio</t>
  </si>
  <si>
    <t>Arrastra &lt;i&gt;centro&lt;/i&gt;, &lt;i&gt;tangente&lt;/i&gt; y &lt;i&gt;sector circular&lt;/i&gt;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</si>
  <si>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tangente es una recta que toca la circunferencia en un punto.&lt;/p&gt;
- SI falla A3
&lt;p&gt;Un sector circular es una porción del círculo delimitado por dos radios y un arco.&lt;/p&gt;</t>
  </si>
  <si>
    <t>{"id":"M5-G-12a-E-3","stimulus":"&lt;p&gt;Arrastra al lugar que le corresponda los siguientes elementos de una circunferencia.&lt;/p&gt;","hint":"&lt;p&gt;Arrastra &lt;i&gt;centro&lt;/i&gt;, &lt;i&gt;tangente&lt;/i&gt; y &lt;i&gt;sector circular&lt;/i&gt; a los lugares correspondientes.&lt;/p&gt;","feedback":"&lt;p&gt;Los elementos básicos de una circunferencia son el centro, el radio, el diámetro, la cuerda, el arco, la tangente y el sector circular.&lt;/p&gt;","seed":{"parameters":[],"calculated":[{"name":"A1","label":"sector circular","feedback":"&lt;p&gt;Un sector circular es una porción del círculo delimitado por dos radios y un arco.&lt;/p&gt;"},{"name":"A2","label":"centro","feedback":"&lt;p&gt;El centro es el punto que se encuentra a la misma distancia de todos los puntos de la circunferencia.&lt;/p&gt;"},{"name":"A3","label":"tangente","feedback":"&lt;p&gt;Una tangente es una recta que toca la circunferencia en un punto.&lt;/p&gt;"},{"name":"A4","label":"diámetro","incorrect":true},{"name":"A5","label":"semicírculo","incorrect":true},{"name":"A6","label":"rad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</si>
  <si>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</si>
  <si>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
    "id": "M5-G-12a-E-3",
    "stimulus": "&lt;p&gt;Drag the following elements of a circle to their respective positions.&lt;/p&gt;",
    "hint": "&lt;p&gt;Drag &lt;i&gt;center&lt;/i&gt;, &lt;i&gt;tangent&lt;/i&gt;, and &lt;i&gt;circular sector&lt;/i&gt; to their corresponding positions.&lt;/p&gt;",
    "feedback": "&lt;p&gt;The basic elements of a circle are the center, the radius, the diameter, the chord, the arc, the tangent, and the circular sector.&lt;/p&gt;",
    "seed": {
        "parameters": [],
        "calculated": [
            {
                "name": "A1",
                "label": "circular sector",
                "feedback": "&lt;p&gt;A circular sector is a portion of the circle delimited by two radii and an arc.&lt;/p&gt;"
            },
            {
                "name": "A2",
                "label": "center",
                "feedback": "&lt;p&gt;The center is the point that is equidistant from all points on the circle.&lt;/p&gt;"
            },
            {
                "name": "A3",
                "label": "tangent",
                "feedback": "&lt;p&gt;A tangent is a straight line that touches the circle at one point.&lt;/p&gt;"
            },
            {
                "name": "A4",
                "label": "diameter",
                "incorrect": true
            },
            {
                "name": "A5",
                "label": "semicircle",
                "incorrect": true
            },
            {
                "name": "A6",
                "label": "radius",
                "incorrect": true
            }
        ],
        "uniques": true
    },
    "algorithm": {
        "name": "labelImage",
        "template": "LabelImageDragDropV2",
        "params": {
            "image": {
                "src": "https://blueberry-assets.oneclick.es/M5_G_12a_3.png",
                "width": 400,
                "height": 300,
                "alt": "",
                "title": "",
                "percent": 0.6
            },
            "responses": [
                {
                    "x": 0,
                    "y": 1,
                    "z": 15,
                    "width": 200,
                    "height": 50,
                    "pointer": ""
                },
                {
                    "x": -45,
                    "y": 280,
                    "z": 15,
                    "width": 200,
                    "height": 50,
                    "pointer": ""
                },
                {
                    "x": 420,
                    "y": 300,
                    "z": 15,
                    "width": 200,
                    "height": 50,
                    "pointer": ""
                }
            ],
            "fontSize": 10
        }
    }
}</t>
  </si>
  <si>
    <t>M5-G-26a</t>
  </si>
  <si>
    <t>Comprende las características que definen a una categoría de figuras como comunes a sus subcategorías</t>
  </si>
  <si>
    <t>Determina si las siguientes afirmaciones son verdaderas o falsas.
Un triángulo {{Q1}} tiene 3 lados.*
Un triángulo {{Q2}} tiene 3 vértices.*
Un triángulo {{Q3}} tiene 3 ángulos interiores.*
Un {{Q4}} tiene 4 lados.*
Un {{Q5}} tiene 4 vértices.*
Un {{Q6}} tiene 4 ángulos interiores.*
Un triángulo {{Q2}} tiene 4 lados.
Un triángulo {{Q3}} tiene 4 vértices.
Un triángulo {{Q1}} tiene 4 ángulos interiores.
Un {{Q6}} tiene 3 lados.
Un {{Q4}} tiene 3 vértices.
Un {{Q5}} tiene 3 ángulos interiores.
(Se ven 3)</t>
  </si>
  <si>
    <t>True False</t>
  </si>
  <si>
    <t>Q1 = List = equilátero, isósceles, escaleno, rectángulo, obtusángulo, acutángulo
Q2 = List = equilátero, isósceles, escaleno, rectángulo, obtusángulo, acutángulo
Q3 = List = equilátero, isósceles, escaleno, rectángulo, obtusángulo, acutángulo
Q4 = List = cuadrado, rectángulo, rombo, romboide, trapecio, trapezoide
Q5 = List = cuadrado, rectángulo, rombo, romboide, trapecio, trapezoide
Q6 = List = cuadrado, rectángulo, rombo, romboide, trapecio, trapezoide</t>
  </si>
  <si>
    <t>N/A</t>
  </si>
  <si>
    <t>Los triángulos tienen 3 lados y los cuadriláteros, 4.</t>
  </si>
  <si>
    <t>Los triángulos tienen 3 lados y los cuadriláteros, 4.
A7=Todos los triángulos tienen 3 lados.
A8=Todos los triángulos tienen 3 vértices.
A9=Todos los triángulos tienen 3 ángulos interiores.
A10=Todos los cuadriláteros tienen 4 lados.
A11=Todos los cuadriláteros tienen 4 vértices.
A12=Todos los cuadriláteros tienen 4 ángulos interiores.</t>
  </si>
  <si>
    <t>{"id":"M5-G-26a-I-1","stimulus":"&lt;p&gt;Determina si las siguientes afirmaciones son verdaderas o falsas.&lt;/p&gt;","feedback":"&lt;p&gt;Los triángulos tienen 3 lados y los cuadriláteros, 4.&lt;/p&gt;","hint":"&lt;p&gt;Los triángulos tienen 3 lados y los cuadriláteros, 4.&lt;/p&gt;","seed":{"parameters":[{"name":"Q1","label":null,"list":["equilátero","isósceles","escaleno","rectángulo","obtusángulo","acutángulo"]},{"name":"Q2","label":null,"list":["equilátero","isósceles","escaleno","rectángulo","obtusángulo","acutángulo"]},{"name":"Q3","label":null,"list":["equilátero","isósceles","escaleno","rectángulo","obtusángulo","acutángulo"]},{"name":"Q4","label":null,"list":["cuadrado","rectángulo","rombo","romboide","trapecio","trapezoide"]},{"name":"Q5","label":null,"list":["cuadrado","rectángulo","rombo","romboide","trapecio","trapezoide"]},{"name":"Q6","label":null,"list":["cuadrado","rectángulo","rombo","romboide","trapecio","trapezoide"]}],"calculated":[{"name":"A1","label":"Un triángulo {{Q1}} tiene 3 lados."},{"name":"A2","label":"Un triángulo {{Q2}} tiene 3 vértices."},{"name":"A3","label":"Un triángulo {{Q3}} tiene 3 ángulos interiores."},{"name":"A4","label":"Un {{Q4}} tiene 4 lados."},{"name":"A5","label":"Un {{Q5}} tiene 4 vértices."},{"name":"A6","label":"Un {{Q6}} tiene 4 ángulos interiores."},{"name":"A7","label":"Un triángulo {{Q2}} tiene 4 lados.","incorrect":true,"feedback":"Todos los triángulos tienen 3 lados."},{"name":"A8","label":"Un triángulo {{Q3}} tiene 4 vértices.","incorrect":true,"feedback":"Todos los triángulos tienen 3 vértices."},{"name":"A9","label":"Un triángulo {{Q1}} tiene 4 ángulos interiores.","incorrect":true,"feedback":"Todos los triángulos tienen 3 ángulos interiores."},{"name":"A10","label":"Un {{Q6}} tiene 3 lados.","incorrect":true,"feedback":"Todos los cuadriláteros tienen 4 lados."},{"name":"A11","label":"Un {{Q4}} tiene 3 vértices.","incorrect":true,"feedback":"Todos los cuadriláteros tienen 4 vértices."},{"name":"A12","label":"Un {{Q5}} tiene 3 ángulos interiores.","incorrect":true,"feedback":"Todos los cuadriláteros tienen 4 ángulos interiores."}],"uniques":true},"algorithm":{"name":"trueFalse","template":"Choice matrix – inline","params":{"countCorrect":2,"countIncorrect":1,"options":["Verdadero","Falso"]}}}</t>
  </si>
  <si>
    <t>{
    "id": "M5-G-26a-I-1",
    "stimulus": "&lt;p&gt;Select whether the following statements are true or false.&lt;/p&gt;",
    "feedback": "&lt;p&gt;Triangles have 3 sides and quadrilaterals have 4.&lt;/p&gt;",
    "hint": "&lt;p&gt;Triangles have 3 sides and quadrilaterals have 4.&lt;/p&gt;",
    "seed": {
        "parameters": [
            {
                "name": "Q1",
                "label": null,
                "list": [
                    "equilateral",
                    "isosceles",
                    "scalene",
                    "right",
                    "obtuse",
                    "acute"
                ]
            },
            {
                "name": "Q2",
                "label": null,
                "list": [
                    "equilateral",
                    "isosceles",
                    "scalene",
                    "right",
                    "obtuse",
                    "acute"
                ]
            },
            {
                "name": "Q3",
                "label": null,
                "list": [
                    "equilateral",
                    "isosceles",
                    "scalene",
                    "right",
                    "obtuse",
                    "acute"
                ]
            },
            {
                "name": "Q4",
                "label": null,
                "list": [
                    "square",
                    "rectangle",
                    "rhombus",
                    "rhomboid",
                    "trapezoid",
                    "trapezium"
                ]
            },
            {
                "name": "Q5",
                "label": null,
                "list": [
                    "square",
                    "rectangle",
                    "rhombus",
                    "rhomboid",
                    "trapezoid",
                    "trapezium"
                ]
            },
            {
                "name": "Q6",
                "label": null,
                "list": [
                    "square",
                    "rectangle",
                    "rhombus",
                    "rhomboid",
                    "trapezoid",
                    "trapezium"
                ]
            }
        ],
        "calculated": [
            {
                "name": "A1",
                "label": "{{function}} {{Q1}} triangle has 3 sides.",
                "function": "if('{{Q1}}'.match('^[aeiou].*')){'An'}else{'A'}"
            },
            {
                "name": "A2",
                "label": "{{function}} {{Q2}} triangle has 3 vertices.",
                "function": "if('{{Q2}}'.match('^[aeiou].*')){'An'}else{'A'}"
            },
            {
                "name": "A3",
                "label": "{{function}} {{Q3}} triangle has 3 interior angles.",
                "function": "if('{{Q3}}'.match('^[aeiou].*')){'An'}else{'A'}"
            },
            {
                "name": "A4",
                "label": "A {{Q4}} has 4 sides."
            },
            {
                "name": "A5",
                "label": "A {{Q5}} has 4 vertices."
            },
            {
                "name": "A6",
                "label": "A {{Q6}} has 4 interior angles."
            },
            {
                "name": "A7",
                "label": "{{function}} {{Q2}} triangle has 4 sides.",
                "incorrect": true,
                "feedback": "All triangles have 3 sides.",
                "function": "if('{{Q2}}'.match('^[aeiou].*')){'An'}else{'A'}"
            },
            {
                "name": "A8",
                "label": "{{function}} {{Q3}} triangle has 4 vertices.",
                "incorrect": true,
                "feedback": "All triangles have 3 vertices.",
                "function": "if('{{Q3}}'.match('^[aeiou].*')){'An'}else{'A'}"
            },
            {
                "name": "A9",
                "label": "{{function}} {{Q1}} triangle has 4 interior angles.",
                "incorrect": true,
                "feedback": "All triangles have 3 interior angles.",
                "function": "if('{{Q1}}'.match('^[aeiou].*')){'An'}else{'A'}"
            },
            {
                "name": "A10",
                "label": "A {{Q6}} has 3 sides.",
                "incorrect": true,
                "feedback": "All quadrilaterals have 4 sides."
            },
            {
                "name": "A11",
                "label": "A {{Q4}} has 3 vertices.",
                "incorrect": true,
                "feedback": "All quadrilaterals have 4 vertices."
            },
            {
                "name": "A12",
                "label": "A {{Q5}} has 3 interior angles.",
                "incorrect": true,
                "feedback": "All quadrilaterals have 4 interior angles."
            }
        ],
        "uniques": true
    },
    "algorithm": {
        "name": "trueFalse",
        "template": "Choice matrix – inline",
        "params": {
            "countCorrect": 2,
            "countIncorrect": 1,
            "options": [
                "True",
                "False"
            ]
        }
    }
}</t>
  </si>
  <si>
    <t>Selecciona los dos polígonos que tienen el mismo número de {{Q1}}.
Triángulo equilátero*
Triángulo isósceles*
Triángulo escaleno*
Triángulo rectángulo*
Triángulo obtusángulo*
Triángulo acutángulo*
{{Q2}}
Pentágono
Hexágono
Heptágono
Octógono
Decágono
Se ven 4, 2 correctas</t>
  </si>
  <si>
    <t>Q1 = List = lados, vértices, ángulos interiores
Q2 = List = Cuadrado, Rectángulo, Rombo, Romboide, Trapecio, Trapezoide</t>
  </si>
  <si>
    <t>Los triángulos tienen 3 {{Q1}} y los cuadriláteros, 4.</t>
  </si>
  <si>
    <t>Los triángulos tienen 3 {{Q1}} y los cuadriláteros, 4.
A7 = Los {{Q2}} tienen 4 {{Q1}}.
A8 = Los pentágonos tienen 5 {{Q1}}.
A9 = Los hexágonos tienen 6 {{Q1}}.
A10 = Los heptágonos tienen 7 {{Q1}}.
A11 = Los octógonos tienen 8 {{Q1}}.
A12 = Los decágonos tienen 10 {{Q1}}.</t>
  </si>
  <si>
    <t>{"id":"M5-G-26a-E-1","stimulus":"&lt;p&gt;Selecciona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interiores"]},{"name":"Q2","label":null,"list":["Cuadrado","Rectángulo","Rombo","Romboide","Trapecio","Trapezoide"]}],"calculated":[{"name":"A1","label":"Triángulo equilátero"},{"name":"A2","label":"Triángulo isósceles"},{"name":"A3","label":"Triángulo escaleno"},{"name":"A4","label":"Triángulo obtusángulo"},{"name":"A5","label":"Triángulo acutángulo"},{"name":"A6","label":"Triángulo rectángulo"},{"name":"A7","label":"{{Q2}}","incorrect":true,"feedback":"Los {{Q2}} tienen 4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t>
  </si>
  <si>
    <t>{
    "id": "M5-G-26a-E-1",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"Square",
                    "Rectangle",
                    "Rhombus",
                    "Rhomboid",
                    "Trapezium",
                    "Trapezoid"
                ]
            }
        ],
        "calculated": [
            {
                "name": "A1",
                "label": "Equilateral triangle"
            },
            {
                "name": "A2",
                "label": "Isosceles triangle"
            },
            {
                "name": "A3",
                "label": "Scalene triangle"
            },
            {
                "name": "A4",
                "label": "Obtuse triangle"
            },
            {
                "name": "A5",
                "label": "Acute triangle"
            },
            {
                "name": "A6",
                "label": "Right triangle"
            },
            {
                "name": "A7",
                "label": "{{Q2}}",
                "incorrect": true,
                "feedback": "{{Q2}}s have 4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</si>
  <si>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Selecciona los dos polígonos que tienen el mismo número de {{Q1}}.
Cuadrado*
Rectángulo*
Rombo*
Romboide*
Trapecio*
Trapezoide*
Triángulo {{Q2}}
Pentágono
Hexágono
Heptágono
Octógono
Decágono
Se ven 4, 2 correctas</t>
  </si>
  <si>
    <t>Q1 = List = lados, vértices, ángulos interiores
Q2 = List = equilátero, isósceles, escaleno, rectángulo, obtusángulo, acutángulo</t>
  </si>
  <si>
    <t>Los triángulos tienen 3 {{Q1}} y los cuadriláteros, 4.
A7 = Los triángulos {{Q2}} tienen 3 {{Q1}}.
A8 = Los pentágonos tienen 5 {{Q1}}.
A9 = Los hexágonos tienen 6 {{Q1}}.
A10 = Los heptágonos tienen 7 {{Q1}}.
A11 = Los octógonos tienen 8 {{Q1}}.
A12 = Los decágonos tienen 10 {{Q1}}.</t>
  </si>
  <si>
    <t>{"id":"M5-G-26a-E-2","stimulus":"&lt;p&gt;Selecciona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equilátero","isósceles","escaleno","rectángulo","obtusángulo","acutángulo"]}],"calculated":[{"name":"A1","label":"Cuadrado"},{"name":"A2","label":"Rectángulo"},{"name":"A3","label":"Rombo"},{"name":"A4","label":"Romboide"},{"name":"A5","label":"Trapecio"},{"name":"A6","label":"Trapezoide"},{"name":"A7","label":"Triángulo {{Q2}}","incorrect":true,"feedback":"Los triángulos {{Q2}} tienen 3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t>
  </si>
  <si>
    <t>{
    "id": "M5-G-26a-E-2",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"Equilateral",
                    "Isosceles",
                    "Scalene",
                    "Rectangle",
                    "Obtuse",
                    "Acute"
                ]
            }
        ],
        "calculated": [
            {
                "name": "A1",
                "label": "Square"
            },
            {
                "name": "A2",
                "label": "Rectangle"
            },
            {
                "name": "A3",
                "label": "Rhombus"
            },
            {
                "name": "A4",
                "label": "Rhomboid"
            },
            {
                "name": "A5",
                "label": "Trapezium"
            },
            {
                "name": "A6",
                "label": "Trapezoid"
            },
            {
                "name": "A7",
                "label": "{{Q2}} triangle",
                "incorrect": true,
                "feedback": "{{Q2}} triangles have 3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</si>
  <si>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M5-G-24a</t>
  </si>
  <si>
    <t>Calcula la longitud de la circunferencia</t>
  </si>
  <si>
    <t>Selecciona la fórmula de la longitud de una circunferencia.
Longitud de una circunferencia = π × 2 × radio *
Longitud de una circunferencia = π × diámetro *
Longitud de una circunferencia = π × radio&lt;sup&gt;2&lt;/sup&gt;
Longitud de una circunferencia = π × radio
Longitud de una circunferencia = 2 × radio
Longitud de una circunferencia = π × radio /2
Longitud de una circunferencia = radio/2
(Se ven tres opciones, solo una correcta. Todas con LaTeX)</t>
  </si>
  <si>
    <t>La longitud de una circunferencia es 3.14 veces su diámetro.</t>
  </si>
  <si>
    <t>&lt;p&gt;La longitud de una circunferencia es π veces su diámetro o, dicho de otra forma, 2π veces su radio.&lt;/p&gt;
Sin TE particular</t>
  </si>
  <si>
    <t>{"id":"M5-G-24a-I-1","stimulus":"&lt;p&gt;Selecciona la fórmula de la longitud de una circunferencia.&lt;/p&gt;","hint":"&lt;p&gt;La longitud de una circunferencia es 3.14 veces su diámetro.&lt;/p&gt;","feedback":"&lt;p&gt;La longitud de una circunferencia es π veces su diámetro o, dicho de otra forma, 2π veces su radio.&lt;/p&gt;","seed":{"parameters":[{"name":"Q1","label":null,"min":10000,"max":99999,"step":1},{"name":"Q2","label":null,"min":1000,"max":9999,"step":1},{"name":"Q3","label":null,"min":10000,"max":99999,"step":1},{"name":"Q4","label":null,"min":1000,"max":9999,"step":1},{"name":"Q5","label":null,"min":10000,"max":99999,"step":1},{"name":"Q6","label":null,"min":1000,"max":9999,"step":1},{"name":"Q7","label":null,"min":10000,"max":99999,"step":1},{"name":"Q8","label":null,"min":1000,"max":9999,"step":1},{"name":"Q9","label":null,"min":10000,"max":99999,"step":1},{"name":"Q10","label":null,"min":1000,"max":9999,"step":1},{"name":"OFFSET1","label":null,"min":100,"max":999,"step":1},{"name":"OFFSET2","label":null,"min":100,"max":999,"step":1}],"calculated":[{"name":"A1","label":"Longitud de una circunferencia = &lt;span class=\"fr-math-v2 fr-draggable\" contenteditable=\"false\" data-original-math=\"\\(\\text{π × 2 × radio}\\)\" draggable=\"true\" style=\"opacity: 1;\"&gt;\\(\\text{π × 2 × radio}\\)&lt;/span&gt;","function":""},{"name":"A2","label":"Longitud de una circunferencia = &lt;span class=\"fr-math-v2 fr-draggable\" contenteditable=\"false\" data-original-math=\"\\(\\text{π × diámetro}\\)\" draggable=\"true\" style=\"opacity: 1;\"&gt;\\(\\text{π × diámetro}\\)&lt;/span&gt;","function":""},{"name":"A3","label":"Longitud de una circunferencia = &lt;span class=\"fr-math-v2 fr-draggable\" contenteditable=\"false\" data-original-math=\"\\(\\text{π × radio}^2\\)\" draggable=\"true\" style=\"opacity: 1;\"&gt;\\(\\text{π × radio}^2\\)&lt;/span&gt;","function":"","incorrect":true},{"name":"A4","label":"Longitud de una circunferencia = &lt;span class=\"fr-math-v2 fr-draggable\" contenteditable=\"false\" data-original-math=\"\\(\\text{π × radio}\\)\" draggable=\"true\" style=\"opacity: 1;\"&gt;\\(\\text{π × radio}\\)&lt;/span&gt;","function":"","incorrect":true},{"name":"A5","label":"Longitud de una circunferencia = &lt;span class=\"fr-math-v2 fr-draggable\" contenteditable=\"false\" data-original-math=\"\\(\\text{2 × radio}\\)\" draggable=\"true\" style=\"opacity: 1;\"&gt;\\(\\text{2 × radio}\\)&lt;/span&gt;","function":"","incorrect":true},{"name":"A6","label":"Longitud de una circunferencia = &lt;span class=\"fr-math-v2 fr-draggable\" contenteditable=\"false\" data-original-math=\"\\(\\frac{\\text{π × radio}}{2}\\)\" draggable=\"true\" style=\"opacity: 1;\"&gt;\\(\\frac{\\text{π × radio}}{2}\\)&lt;/span&gt;","function":"","incorrect":true},{"name":"A7","label":"Longitud de una circunferencia = &lt;span class=\"fr-math-v2 fr-draggable\" contenteditable=\"false\" data-original-math=\"\\(\\frac{\\text{radio}}{2}\\)\" draggable=\"true\" style=\"opacity: 1;\"&gt;\\(\\frac{\\text{radio}}{2}\\)&lt;/span&gt;","function":"","incorrect":true}],"uniques":true},"algorithm":{"name":"trueFalse","template":"Multiple choice – multiple multiple","params":{"countCorrect":1,"countIncorrect":2,"showCheckIcon":true}}}</t>
  </si>
  <si>
    <t>{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t>
  </si>
  <si>
    <t>Calcula la longitud de una circunferencia de {{T1}} cm de radio. Utiliza el valor de π hasta las centésimas.
La longitud de la circunferencia mide {{A1}} cm.</t>
  </si>
  <si>
    <t xml:space="preserve">Calcula la longitud de la circunferencia de 3.5 cm de radio
La longitud de la circunferencia es de ... cm
</t>
  </si>
  <si>
    <t>Q1: Mín = 1 ; Máx = 5 ; step = 1</t>
  </si>
  <si>
    <t>A1 = 2*{{T1}}*3.14
T1 = Lemonlib.round({{Q1}}, 1)</t>
  </si>
  <si>
    <t>¿Cuánto mide el radio de la circunferencia?
Mide {{A1}} cm.
A1 = {{T1}}</t>
  </si>
  <si>
    <t>Según el enunciado, ¿qué hay que calcular?
El perímetro de la circunferencia.*
El diámetro de la circunferencia.
El radio de la circunferencia.</t>
  </si>
  <si>
    <t>¿Qué fórmula se utiliza para calcular la longitud de una circunferencia?
Longitud de una circunferencia = π × 2 × radio  *
Longitud de una circunferencia = π × radio
Longitud de una circunferencia = π × radio /2
(Todas con LaTeX)</t>
  </si>
  <si>
    <t>Teniendo en cuenta las respuestas anteriores, calcula la longitud de la circunferencia.
Longitud de la circunferencia = π × 2 × radio = 3.14 × 2 × {{T1}} cm = {{A1}} cm
A1 = 3.14*2*{{T1}}</t>
  </si>
  <si>
    <t>{"id":"M5-G-24a-E-1","seed":{"parameters":[{"name":"Q1","label":null,"min":1,"max":5,"step":1}],"uniques":true},"scaffolding":[{"id":"step-0","stimulus":"&lt;p&gt;Calcula la longitud de una circunferencia de {{T1}} cm de radio. Utiliza el valor de π hasta las centésimas.&lt;/p&gt;","template":"&lt;p&gt;La longitud de la circunferencia mide {{response}} cm.&lt;/p&gt;","seed":{"parameters":[],"calculated":[{"name":"A1","function":"Lemonlib.round(2*{{T1}}*3.14, 2)"},{"name":"T1","label":"{{function}}","function":"Lemonlib.round({{Q1}}, 1)","temp":true}]},"algorithm":{"name":"calculateOperation","params":{"method":"equivLiteral","keyboard":"INTERMEDIATE"}}},{"id":"step-1","stimulus":"&lt;p&gt;¿Cuánto mide el radio de la circunferencia?&lt;/p&gt;","template":"&lt;p&gt;Mide {{response}} cm.&lt;/p&gt;","seed":{"calculated":[{"name":"1-A1","function":"{{T1}}"},{"name":"T1","label":"{{function}}","function":"Lemonlib.round({{Q1}}, 1)","temp":true}]},"algorithm":{"name":"calculateOperation","params":{"method":"equivLiteral","keyboard":"INTERMEDIATE"}}},{"id":"step-2","stimulus":"&lt;p&gt;Según el enunciado, ¿qué hay que calcular?&lt;/p&gt;","seed":{"calculated":[{"name":"2-A1","label":"&lt;p&gt;El perímetro de la circunferencia.&lt;/p&gt;"},{"name":"2-A2","label":"&lt;p&gt;El diámetro de la circunferencia.&lt;/p&gt;","incorrect":true},{"name":"2-A3","label":"&lt;p&gt;El radio de la circunferencia.&lt;/p&gt;","incorrect":true}]},"algorithm":{"name":"trueFalse","template":"Multiple choice – standard"}},{"id":"step-3","stimulus":"&lt;p&gt;¿Qué fórmula se utiliza para calcular la longitud de una circunferencia?&lt;/p&gt;","seed":{"calculated":[{"name":"3-A1","label":"&lt;p&gt;Longitud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la circunferencia.&lt;/p&gt;","template":"&lt;p style=\"text-align:center;\"&gt;Longitud de la circunferencia = π × 2 × radio = 3.14 × 2 × {{T1}} cm = {{response}} cm&lt;/p&gt;","seed":{"calculated":[{"name":"4-A1","label":"{{function}}","function":"Lemonlib.round(2*{{T1}}*3.14, 2)"},{"name":"T1","label":"{{function}}","function":"Lemonlib.round({{Q1}}, 1)","temp":true}]},"algorithm":{"name":"calculateOperation","params":{"method":"equivLiteral","keyboard":"INTERMEDIATE"}}}]}</t>
  </si>
  <si>
    <t>{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t>
  </si>
  <si>
    <t>En una clase de Educación Física los niños utilizan aros de {{Q1}} cm de radio. ¿Cuál es la longitud de la circunferencia de estos aros? Utiliza el valor de π hasta las centésimas.
La longitud de cada circunferencia es de {{A1}} cm.</t>
  </si>
  <si>
    <t>Para la muestra de educación física, los niños utilizan aros ( Hula Hula), de 30 cm de radio. ¿Cuál es la longitud de cada aro?
La longitud del aro es de ... cm</t>
  </si>
  <si>
    <t>Q1: Mín = 20 ; Máx = 30 ; step = 0.5</t>
  </si>
  <si>
    <t>A1 = 2*{{Q1}}*3.14</t>
  </si>
  <si>
    <t>¿Cuánto mide el radio de los aros?
Mide {{A1}} cm.
A1 = {{Q1}}</t>
  </si>
  <si>
    <t>Según el enunciado, ¿qué hay que calcular?
El perímetro del aro.*
El diámetro del aro.
El radio del aro.</t>
  </si>
  <si>
    <t>¿Qué fórmula se utiliza para calcular la longitud del perímetro de un aro?
Longitud de una circunferencia = π × 2 × radio  *
Longitud de una circunferencia = π × radio
Longitud de una circunferencia = π × radio /2
(Todas con LaTeX)</t>
  </si>
  <si>
    <t>Teniendo en cuenta las respuestas anteriores, calcula la longitud de cada aro.
Longitud del aro = π × 2 × radio = 3.14 × 2 × {{Q1}} cm = {{A1}} cm
A1 = 3.14*2*{{Q1}}</t>
  </si>
  <si>
    <t>{"id":"M5-G-24a-A-1","seed":{"parameters":[{"name":"Q1","label":null,"min":20,"max":30,"step":0.5}],"uniques":true},"scaffolding":[{"id":"step-0","stimulus":"&lt;p&gt;En una clase de Educación Física los niños utilizan aros de {{Q1}} cm de radio. ¿Cuál es la longitud de la circunferencia de estos aros? Utiliza el valor de π hasta las centésimas.&lt;/p&gt;","template":"&lt;p&gt;La longitud de cada circunferencia es de {{response}} cm.&lt;/p&gt;","seed":{"parameters":[],"calculated":[{"name":"A1","label":"{{function}}","function":"Lemonlib.round(2*{{Q1}}*3.14, 2)"}]},"algorithm":{"name":"calculateOperation","params":{"method":"equivLiteral","keyboard":"INTERMEDIATE"}}},{"id":"step-1","stimulus":"&lt;p&gt;¿Cuánto mide el radio de los aros?&lt;/p&gt;","template":"&lt;p&gt;Mide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cada aro.&lt;/p&gt;","template":"&lt;p style=\"text-align:center;\"&gt;Longitud del aro = π × 2 × radio = 3.14 × 2 × {{Q1}} cm = {{response}} cm&lt;/p&gt;","seed":{"calculated":[{"name":"4-A1","label":"{{function}}","function":"Lemonlib.round(2*{{Q1}}*3.14, 2)"}]},"algorithm":{"name":"calculateOperation","params":{"method":"equivLiteral","keyboard":"INTERMEDIATE"}}}]}</t>
  </si>
  <si>
    <t>{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t>
  </si>
  <si>
    <t>El radio de una moneda mide &lt;span class=\"no-break\"&gt;{{Q1}} cm.&lt;/span&gt; Calcula la longitud de su circunferencia utilizando el valor de π hasta las centésimas.
Su circunferencia mide &lt;span class=\"no-break\"&gt;{{A1}} cm.&lt;/span&gt;</t>
  </si>
  <si>
    <t>Los aros salvavidas llevan un cordón a su alrededor, ¿qué longitud tiene ese cordón, sí el radio del aro es de 25 cm?
La longitud del cordón es de ... cm</t>
  </si>
  <si>
    <t>Q1: Mín = 7 ; Máx = 13 ; step = 0.5</t>
  </si>
  <si>
    <t>¿Cuánto mide el radio de la moneda?
Mide {{A1}} cm.
A1 = {{Q1}}</t>
  </si>
  <si>
    <t>Según el enunciado, ¿qué hay que calcular?
El perímetro de la moneda.*
El diámetro de la moneda.
El radio de la moneda.</t>
  </si>
  <si>
    <t>¿Qué fórmula se utiliza para calcular la longitud del perímetro de una moneda?
Longitud de una circunferencia = π × 2 × radio  *
Longitud de una circunferencia = π × radio
Longitud de una circunferencia = π × radio /2
(Todas con LaTeX)</t>
  </si>
  <si>
    <t>Teniendo en cuenta las respuestas anteriores, calcula el perímetro de la moneda.
Perímetro de la moneda = π × 2 × radio = 3.14 × 2 × {{Q1}} cm = {{A1}} cm
A1 = 3.14*2*{{Q1}}</t>
  </si>
  <si>
    <t>{"id":"M5-G-24a-A-2","seed":{"parameters":[{"name":"Q1","label":null,"min":7,"max":13,"step":0.5}],"uniques":true},"scaffolding":[{"id":"step-0","stimulus":"&lt;p&gt;El radio de una moneda mide &lt;span class=\"no-break\"&gt;{{Q1}} cm.&lt;/span&gt; Calcula la longitud de su circunferencia utilizando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 la moneda?&lt;/p&gt;","template":"&lt;p&gt;Mide {{response}} cm.&lt;/p&gt;","seed":{"calculated":[{"name":"1-A1","label":"{{function}}","function":"{{Q1}}"}]},"algorithm":{"name":"calculateOperation","params":{"method":"equivLiteral","keyboard":"INTERMEDIATE"}}},{"id":"step-2","stimulus":"&lt;p&gt;Según el enunciado, ¿qué hay que calcular?&lt;/p&gt;","seed":{"calculated":[{"name":"2-A1","label":"&lt;p&gt;El perímetro de la moneda.&lt;/p&gt;"},{"name":"2-A2","label":"&lt;p&gt;El diámetro de la moneda.&lt;/p&gt;","incorrect":true},{"name":"2-A3","label":"&lt;p&gt;El radio de la moneda.&lt;/p&gt;","incorrect":true}]},"algorithm":{"name":"trueFalse","template":"Multiple choice – standard"}},{"id":"step-3","stimulus":"&lt;p&gt;¿Qué fórmula se utiliza para calcular la longitud del perímetro de una moneda?&lt;/p&gt;","seed":{"calculated":[{"name":"3-A1","label":"&lt;p&gt;Longitud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moneda.&lt;/p&gt;","template":"&lt;p style=\"text-align:center;\"&gt;Perímetro de la moneda = π × 2 × radio = 3.14 × 2 × {{Q1}} cm = {{response}} cm&lt;/p&gt;","seed":{"calculated":[{"name":"4-A1","label":"{{function}}","function":"Lemonlib.round(2*{{Q1}}*3.14, 2)"}]},"algorithm":{"name":"calculateOperation","params":{"method":"equivLiteral","keyboard":"INTERMEDIATE"}}}]}</t>
  </si>
  <si>
    <t>{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t>
  </si>
  <si>
    <t>El radio de una sala circular mide &lt;span class=\"no-break\"&gt;{{Q1}} m.&lt;/span&gt; Calcula la longitud de su circunferencia utilizando el valor de π hasta las centésimas.
La circunferencia mide &lt;span class=\"no-break\"&gt;{{A1}} m.&lt;/span&gt;</t>
  </si>
  <si>
    <t xml:space="preserve">En la tienda de electrónica, tienen para vender, aros selfies de distintos diámetros. El más grande mide 12.5 cm de radio. ¿Cuál es el perímetro del aro selfie?
El perímetro del aro selfie es de ... cm
</t>
  </si>
  <si>
    <t>Q1: Mín = 3 ; Máx = 5 ; step = 0.1</t>
  </si>
  <si>
    <t>¿Cuánto mide el radio de la sala?
Mide {{A1}} m.
A1 = {{Q1}}</t>
  </si>
  <si>
    <t>Según el enunciado, ¿qué hay que calcular?
El perímetro de la sala.*
El diámetro de la sala.
El radio de la sala.</t>
  </si>
  <si>
    <t>¿Qué fórmula se utiliza para calcular la longitud del perímetro de una sala circular?
Longitud de una circunferencia = π × 2 × radio  *
Longitud de una circunferencia = π × radio
Longitud de una circunferencia = π × radio /2
(Todas con LaTeX)</t>
  </si>
  <si>
    <t>Teniendo en cuenta las respuestas anteriores, calcula el perímetro de la sala.
Perímetro de la sala = π × 2 × radio = 3.14 × 2 × {{Q1}} m = {{A1}} m
A1 = 3.14*2*{{Q1}}</t>
  </si>
  <si>
    <t>{"id":"M5-G-24a-A-3","seed":{"parameters":[{"name":"Q1","label":null,"min":3,"max":5,"step":0.1}],"uniques":true},"scaffolding":[{"id":"step-0","stimulus":"&lt;p&gt;El radio de una sala circular mide &lt;span class=\"no-break\"&gt;{{Q1}} m.&lt;/span&gt; Calcula la longitud de su circunferencia utilizando el valor de π hasta las centésimas.&lt;/p&gt;","template":"&lt;p&gt;La circunferencia mide &lt;span class=\"no-break\"&gt;{{response}} m.&lt;/span&gt;&lt;/p&gt;","seed":{"parameters":[],"calculated":[{"name":"A1","label":"{{function}}","function":"Lemonlib.round(2*{{Q1}}*3.14, 2)"}]},"algorithm":{"name":"calculateOperation","params":{"method":"equivLiteral","keyboard":"INTERMEDIATE"}}},{"id":"step-1","stimulus":"&lt;p&gt;¿Cuánto mide el radio de la sala?&lt;/p&gt;","template":"&lt;p&gt;Mide {{response}} m.&lt;/p&gt;","seed":{"calculated":[{"name":"1-A1","label":"{{function}}","function":"{{Q1}}"}]},"algorithm":{"name":"calculateOperation","params":{"method":"equivLiteral","keyboard":"INTERMEDIATE"}}},{"id":"step-2","stimulus":"&lt;p&gt;Según el enunciado, ¿qué hay que calcular?&lt;/p&gt;","seed":{"calculated":[{"name":"2-A1","label":"&lt;p&gt;El perímetro de la sala.&lt;/p&gt;"},{"name":"2-A2","label":"&lt;p&gt;El diámetro de la sala.&lt;/p&gt;","incorrect":true},{"name":"2-A3","label":"&lt;p&gt;El radio de la sala.&lt;/p&gt;","incorrect":true}]},"algorithm":{"name":"trueFalse","template":"Multiple choice – standard"}},{"id":"step-3","stimulus":"&lt;p&gt;¿Qué fórmula se utiliza para calcular la longitud del perímetro de una sala circular?&lt;/p&gt;","seed":{"calculated":[{"name":"3-A1","label":"&lt;p&gt;Longitud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sala.&lt;/p&gt;","template":"&lt;p style=\"text-align:center;\"&gt;Perímetro de la sala = π × 2 × radio = 3.14 × 2 × {{Q1}} m = {{response}} m&lt;/p&gt;","seed":{"calculated":[{"name":"4-A1","label":"{{function}}","function":"Lemonlib.round(2*{{Q1}}*3.14, 2)"}]},"algorithm":{"name":"calculateOperation","params":{"method":"equivLiteral","keyboard":"INTERMEDIATE"}}}]}</t>
  </si>
  <si>
    <t>{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t>
  </si>
  <si>
    <t>El diámetro de un plato mide &lt;span class=\"no-break\"&gt;{{Q1}} cm.&lt;/span&gt; Calcula la longitud de su circunferencia utilizando el valor de π hasta las centésimas.
Su circunferencia mide &lt;span class=\"no-break\"&gt;{{A1}} cm.&lt;/span&gt;</t>
  </si>
  <si>
    <t>Elvira hornea pasteles en moldes circulares, a los que le pone alrededor, papel antiadherente. Calculá los centímetros de papel que necesita, sí el radio del molde es de 8 cm.
Necesita ... cm de papel antiadherente</t>
  </si>
  <si>
    <t>Q1: Mín = 10 ; Máx = 25 ; step = 0.5</t>
  </si>
  <si>
    <t>A1 = {{Q1}}*3.14</t>
  </si>
  <si>
    <t>¿Cuánto mide el diámetro del plato?
Mide {{A1}} cm.
A1 = {{Q1}}</t>
  </si>
  <si>
    <t>Según el enunciado, ¿qué hay que calcular?
El perímetro del plato.*
El diámetro del plato.
El radio del plato.</t>
  </si>
  <si>
    <t>¿Qué fórmula se utiliza para calcular la longitud del perímetro de un plato circular?
Longitud de una circunferencia = π × diámetro *
Longitud de una circunferencia = π × 2 × diámetro
Longitud de una circunferencia = π × radio /2
(Todas con LaTeX)</t>
  </si>
  <si>
    <t>Teniendo en cuenta las respuestas anteriores, calcula el perímetro del plato.
Perímetro del plato = π × diámetro = 3.14 × {{Q1}} cm = {{A1}} cm
A1 = 3.14*{{Q1}}</t>
  </si>
  <si>
    <t>{"id":"M5-G-24a-A-4","seed":{"parameters":[{"name":"Q1","label":null,"min":10,"max":25,"step":0.5}],"uniques":true},"scaffolding":[{"id":"step-0","stimulus":"&lt;p&gt;El diámetro de un plato mide &lt;span class=\"no-break\"&gt;{{Q1}} cm.&lt;/span&gt; Calcula la longitud de su circunferencia utilizando el valor de π hasta las centésimas.&lt;/p&gt;","template":"&lt;p&gt;Su circunferencia mide &lt;span class=\"no-break\"&gt;{{response}} cm.&lt;/span&gt;&lt;/p&gt;","seed":{"parameters":[],"calculated":[{"name":"A1","label":"{{function}}","function":"Lemonlib.round({{Q1}}*3.14, 2)"}]},"algorithm":{"name":"calculateOperation","params":{"method":"equivLiteral","keyboard":"INTERMEDIATE"}}},{"id":"step-1","stimulus":"&lt;p&gt;¿Cuánto mide el diámetro del plato?&lt;/p&gt;","template":"&lt;p&gt;Mide {{response}} cm.&lt;/p&gt;","seed":{"calculated":[{"name":"1A1","label":"{{function}}","function":"{{Q1}}"}]},"algorithm":{"name":"calculateOperation","params":{"method":"equivLiteral","keyboard":"INTERMEDIATE"}}},{"id":"step-2","stimulus":"&lt;p&gt;Según el enunciado, ¿qué hay que calcular?&lt;/p&gt;","seed":{"calculated":[{"name":"2-A1","label":"&lt;p&gt;El perímetro del plato.&lt;/p&gt;"},{"name":"2-A2","label":"&lt;p&gt;El diámetro del plato.&lt;/p&gt;","incorrect":true},{"name":"2-A3","label":"&lt;p&gt;El radio del plato.&lt;/p&gt;","incorrect":true}]},"algorithm":{"name":"trueFalse","template":"Multiple choice – standard"}},{"id":"step-3","stimulus":"&lt;p&gt;¿Qué fórmula se utiliza para calcular la longitud del perímetro de un plato circular?&lt;/p&gt;","seed":{"calculated":[{"name":"3-A1","label":"&lt;p&gt;Longitud de una circunferencia = &lt;span class=\"fr-math-v2 fr-draggable\" contenteditable=\"false\" data-original-math=\"\\(\\text{π × diámetro}\\)\" draggable=\"true\" style=\"opacity: 1;\"&gt;\\(\\text{π × diámetro}\\)&lt;/span&gt;&lt;/p&gt;"},{"name":"3-A2","label":"&lt;p&gt;Longitud de una circunferencia = &lt;span class=\"fr-math-v2 fr-draggable\" contenteditable=\"false\" data-original-math=\"\\(\\text{π × 2 × diámetro}\\)\" draggable=\"true\" style=\"opacity: 1;\"&gt;\\(\\text{π × 2 × diámetro}\\)&lt;/span&gt;&lt;/p&gt;","incorrect":true},{"name":"3-A3","label":"&lt;p&gt;Longitud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del plato.&lt;/p&gt;","template":"&lt;p style=\"text-align:center;\"&gt;Perímetro del plato = π × diámetro = 3.14 × {{Q1}} cm = {{response}} cm&lt;/p&gt;","seed":{"calculated":[{"name":"A1","label":"{{function}}","function":"Lemonlib.round(3.14*{{Q1}}, 2)"}]},"algorithm":{"name":"calculateOperation","params":{"method":"equivLiteral","keyboard":"INTERMEDIATE"}}}]}</t>
  </si>
  <si>
    <t>{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t>
  </si>
  <si>
    <t>Uno de los aros de metal de un barril tiene un radio de &lt;span class=\"no-break\"&gt;{{Q1}} cm.&lt;/span&gt; ¿Cuál es la longitud de su circunferencia? Utiliza el valor de π hasta las centésimas.
Su circunferencia mide &lt;span class=\"no-break\"&gt;{{A1}} cm.&lt;/span&gt;</t>
  </si>
  <si>
    <t>Un barril de cerveza artesanal tiene un aro de metal a su alrededor, que se utiliza como precinto. ¿Qué medida tiene el aro de metal, sí el barril tiene un radio de 20 cm?
El aro de metal mide ... cm</t>
  </si>
  <si>
    <t>Q1: Mín = 20 ; Máx = 30 ; step = 1</t>
  </si>
  <si>
    <t>¿Cuánto mide el radio del aro?
Mide {{A1}} cm.
A1 = {{Q1}}</t>
  </si>
  <si>
    <t>Teniendo en cuenta las respuestas anteriores, calcula la longitud del aro del barril.
Longitud del aro = π × 2 × radio = 3.14 × 2 × {{Q1}} cm = {{A1}} cm
A1 = 3.14*2*{{Q1}}</t>
  </si>
  <si>
    <t>{"id":"M5-G-24a-A-5","seed":{"parameters":[{"name":"Q1","label":null,"min":20,"max":30,"step":1}],"uniques":true},"scaffolding":[{"id":"step-0","stimulus":"&lt;p&gt;Uno de los aros de metal de un barril tiene un radio de &lt;span class=\"no-break\"&gt;{{Q1}} cm.&lt;/span&gt; ¿Cuál es la longitud de su circunferencia? Utiliza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del aro?&lt;/p&gt;","template":"&lt;p&gt;Mide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del aro del barril.&lt;/p&gt;","template":"&lt;p style=\"text-align:center;\"&gt;Longitud del aro = π × 2 × radio = 3.14 × 2 × {{Q1}} cm = {{response}} cm&lt;/p&gt;","seed":{"calculated":[{"name":"4-A1","label":"{{function}}","function":"Lemonlib.round(2*{{Q1}}*3.14, 2)"}]},"algorithm":{"name":"calculateOperation","params":{"method":"equivLiteral","keyboard":"INTERMEDIATE"}}}]}</t>
  </si>
  <si>
    <t>{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t>
  </si>
  <si>
    <t>M5-G-13a</t>
  </si>
  <si>
    <t>Reconoce poliedros,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</si>
  <si>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son siempre triángulos.
Un poliedro solo está formado por triángulos.
(Se ven 3 opciones, 2 verdaderas)</t>
  </si>
  <si>
    <r>
      <rPr>
        <rFont val="Calibri"/>
        <color theme="1"/>
        <sz val="12.0"/>
      </rPr>
      <t xml:space="preserve">Arrastra para completar la información.
Los </t>
    </r>
    <r>
      <rPr>
        <rFont val="Calibri"/>
        <color rgb="FFFF0000"/>
        <sz val="12.0"/>
      </rPr>
      <t>poliedros</t>
    </r>
    <r>
      <rPr>
        <rFont val="Calibri"/>
        <color theme="1"/>
        <sz val="12.0"/>
      </rPr>
      <t xml:space="preserve"> son cuerpos geométricos, formados por </t>
    </r>
    <r>
      <rPr>
        <rFont val="Calibri"/>
        <color rgb="FFEA4335"/>
        <sz val="12.0"/>
      </rPr>
      <t>poligonos</t>
    </r>
    <r>
      <rPr>
        <rFont val="Calibri"/>
        <color theme="1"/>
        <sz val="12.0"/>
      </rPr>
      <t xml:space="preserve">.
Los </t>
    </r>
    <r>
      <rPr>
        <rFont val="Calibri"/>
        <color rgb="FFEA4335"/>
        <sz val="12.0"/>
      </rPr>
      <t>prisma</t>
    </r>
    <r>
      <rPr>
        <rFont val="Calibri"/>
        <color theme="1"/>
        <sz val="12.0"/>
      </rPr>
      <t xml:space="preserve"> y </t>
    </r>
    <r>
      <rPr>
        <rFont val="Calibri"/>
        <color rgb="FFEA4335"/>
        <sz val="12.0"/>
      </rPr>
      <t>pirámide</t>
    </r>
    <r>
      <rPr>
        <rFont val="Calibri"/>
        <color theme="1"/>
        <sz val="12.0"/>
      </rPr>
      <t xml:space="preserve"> son poliedros.
Los prismas tienen </t>
    </r>
    <r>
      <rPr>
        <rFont val="Calibri"/>
        <color rgb="FFEA4335"/>
        <sz val="12.0"/>
      </rPr>
      <t>dos</t>
    </r>
    <r>
      <rPr>
        <rFont val="Calibri"/>
        <color theme="1"/>
        <sz val="12.0"/>
      </rPr>
      <t xml:space="preserve"> bases paralelas e iguales.
Las caras de los prismas son </t>
    </r>
    <r>
      <rPr>
        <rFont val="Calibri"/>
        <color rgb="FFEA4335"/>
        <sz val="12.0"/>
      </rPr>
      <t>paralelogramos</t>
    </r>
    <r>
      <rPr>
        <rFont val="Calibri"/>
        <color theme="1"/>
        <sz val="12.0"/>
      </rPr>
      <t xml:space="preserve">
Las pirámides tienen </t>
    </r>
    <r>
      <rPr>
        <rFont val="Calibri"/>
        <color rgb="FFEA4335"/>
        <sz val="12.0"/>
      </rPr>
      <t>uno</t>
    </r>
    <r>
      <rPr>
        <rFont val="Calibri"/>
        <color theme="1"/>
        <sz val="12.0"/>
      </rPr>
      <t xml:space="preserve"> base.
Las caras de las pirámides son </t>
    </r>
    <r>
      <rPr>
        <rFont val="Calibri"/>
        <color rgb="FFEA4335"/>
        <sz val="12.0"/>
      </rPr>
      <t>triángulos</t>
    </r>
    <r>
      <rPr>
        <rFont val="Calibri"/>
        <color theme="1"/>
        <sz val="12.0"/>
      </rPr>
      <t xml:space="preserve">
{{A1}} = poliedros
{{A2}} = polígonos
{{A3}} = prisma
{{A4}} = pirámide
{{A5}} = dos
{{A6}} = paralelogramos
{{A7}} = una
{{A8}} = triángulos 
</t>
    </r>
  </si>
  <si>
    <t>Los prismas y las pirámides son tipos de poliedros.</t>
  </si>
  <si>
    <t>&lt;p&gt;Los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
- Sí falla A5
&lt;p&gt;Es falsa porque las pirámides y los prismas son tipos de poliedros.&lt;/p&gt;
- Sí falla A6
&lt;p&gt;Es falsa porque los prismas tienen dos bases paralelas e iguales.&lt;/p&gt;
- Sí falla A7
&lt;p&gt;Es falsa porque las caras de una pirámide siempre son triángulos.&lt;/p&gt;
- Sí falla A8
&lt;p&gt;Es falsa porque un poliedro puede estar formado por todo tipo de polígonos.&lt;/p&gt;</t>
  </si>
  <si>
    <t>{"id":"M5-G-13a-I-1","stimulus":"&lt;p&gt;Selecciona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prismas.","incorrect":true,"feedback":"&lt;p&gt;Es falsa porque las pirámides y los prismas son tipos de poliedros.&lt;/p&gt;"},{"name":"A6","label":"Los prismas tienen cuatro bases paralelas e iguales.","incorrect":true,"feedback":"&lt;p&gt;Es falsa porque los prismas tienen dos bases paralelas e iguales.&lt;/p&gt;"},{"name":"A7","label":"Las caras de las pirámides no son siempre triángulos.","incorrect":true,"feedback":"&lt;p&gt;Es falsa porque las caras de una pirámide siempre son triángulos.&lt;/p&gt;"},{"name":"A8","label":"Un poliedro solo está formado por triángulos.","incorrect":true,"feedback":"&lt;p&gt;Es falsa porque un poliedro puede estar formado por todo tipo de polígonos.&lt;/p&gt;"}],"uniques":true},"algorithm":{"name":"trueFalse","template":"Choice matrix – inline","params":{"countCorrect":2,"countIncorrect":1,"options":["Verdadero","Falso"]}}}</t>
  </si>
  <si>
    <t>{"id":"M5-G-13a-I-1","stimulus":"&lt;p&gt;Indique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t>
  </si>
  <si>
    <t>{
    "id": "M5-G-13a-I-1",
    "stimulus": "&lt;p&gt;Select whether the following statements are true or false.&lt;/p&gt;",
    "hint": "&lt;p&gt;Prisms and pyramids are types of polyhedra.&lt;/p&gt;",
    "feedback": "&lt;p&gt;&lt;b&gt;Polyhedra&lt;/b&gt; are geometric solids composed of polygons. Two examples of polyhedra are &lt;b&gt;prisms&lt;/b&gt; (they have two bases and their lateral faces are parallelograms) and &lt;b&gt;pyramids&lt;/b&gt; (they only have one base and their lateral faces are triangles).&lt;/p&gt;",
    "seed": {
        "parameters": [],
        "calculated": [
            {
                "name": "A1",
                "label": "Polyhedra are geometric solids formed by polygons."
            },
            {
                "name": "A2",
                "label": "Prisms are polyhedra."
            },
            {
                "name": "A3",
                "label": "The lateral faces of prisms are parallelograms."
            },
            {
                "name": "A4",
                "label": "Pyramids have one base."
            },
            {
                "name": "A5",
                "label": "Pyramids are a type of prisms.",
                "incorrect": true,
                "feedback": "&lt;p&gt;It is false because pyramids and prisms are types of polyhedra.&lt;/p&gt;"
            },
            {
                "name": "A6",
                "label": "Prisms have four parallel and equal bases.",
                "incorrect": true,
                "feedback": "&lt;p&gt;It is false because prisms have two parallel and equal bases.&lt;/p&gt;"
            },
            {
                "name": "A7",
                "label": "The faces of pyramids are not always triangles.",
                "incorrect": true,
                "feedback": "&lt;p&gt;It is false because the faces of a pyramid are always triangles.&lt;/p&gt;"
            },
            {
                "name": "A8",
                "label": "A polyhedron is only formed by triangles.",
                "incorrect": true,
                "feedback": "&lt;p&gt;It is false because a polyhedron can be formed by any type of polygon.&lt;/p&gt;"
            }
        ],
        "uniques": true
    },
    "algorithm": {
        "name": "trueFalse",
        "template": "Choice matrix – inline",
        "params": {
            "countCorrect": 2,
            "countIncorrect": 1,
            "options": [
                "True",
                "False"
            ]
        }
    }
}</t>
  </si>
  <si>
    <t>Selecciona los prismas de entre las siguientes imágenes.
(4 opciones, 2 correctas)</t>
  </si>
  <si>
    <t>Un prisma tiene dos bases paralelas.</t>
  </si>
  <si>
    <t>&lt;p&gt;Un prisma tiene dos bases y el resto de sus caras son paralelogramos.&lt;/p&gt;
(No TE indivual)</t>
  </si>
  <si>
    <t>{"id":"M5-G-13a-E-1","stimulus":"&lt;p&gt;Selecciona los prismas de entre las siguientes imágenes.&lt;/p&gt;","hint":"&lt;p&gt;Un prisma tiene dos bases paralelas.&lt;/p&gt;","feedback":"&lt;p&gt;Un prisma tiene dos bases y el resto de sus caras son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</si>
  <si>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</si>
  <si>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
    "id": "M5-G-13a-E-1",
    "stimulus": "&lt;p&gt;Look at the images and select the prisms.&lt;/p&gt;",
    "hint": "&lt;p&gt;A prism has two parallel bases.&lt;/p&gt;",
    "feedback": "&lt;p&gt;A prism has two bases and the rest of its faces are parallelograms.&lt;/p&gt;",
    "seed": {
        "parameters": [],
        "calculated": [
            {
                "name": "A1",
                "label": "&lt;div style=\"display:flex; justify-content:center;\"&gt;&lt;img src='https://blueberry-assets.oneclick.es/M5_G_13a_4.svg' width=\"300\"&gt;&lt;/div&gt;"
            },
            {
                "name": "A2",
                "label": "&lt;div style=\"display:flex; justify-content:center;\"&gt;&lt;img src='https://blueberry-assets.oneclick.es/M5_G_13a_5.svg' width=\"300\"&gt;&lt;/div&gt;"
            },
            {
                "name": "A3",
                "label": "&lt;div style=\"display:flex; justify-content:center;\"&gt;&lt;img src='https://blueberry-assets.oneclick.es/M5_G_13a_6.svg' width=\"300\"&gt;"
            },
            {
                "name": "A4",
                "label": "&lt;div style=\"display:flex; justify-content:center;\"&gt;&lt;img src='https://blueberry-assets.oneclick.es/M5_G_13a_1.svg' width=\"300\"&gt;&lt;/div&gt;",
                "incorrect": true
            },
            {
                "name": "A5",
                "label": "&lt;div style=\"display:flex; justify-content:center;\"&gt;&lt;img src='https://blueberry-assets.oneclick.es/M5_G_13a_2.svg' width=\"300\"&gt;&lt;/div&gt;",
                "incorrect": true
            },
            {
                "name": "A6",
                "label": "&lt;div style=\"display:flex; justify-content:center;\"&gt;&lt;img src='https://blueberry-assets.oneclick.es/M5_G_13a_3.svg' width=\"300\"&gt;&lt;/div&gt;",
                "incorrect": true
            }
        ],
        "uniques": true
    },
    "algorithm": {
        "name": "trueFalse",
        "template": "Multiple choice – multiple response",
        "params": {
            "countCorrect": 2,
            "countIncorrect": 2,
            "showCheckIcon": false,
            "columns": 4
        }
    }
}</t>
  </si>
  <si>
    <t>Selecciona las pirámides de entre las siguientes imágenes.
(4 opciones, 2 correctas)</t>
  </si>
  <si>
    <t xml:space="preserve">Una pirámide tiene una base. </t>
  </si>
  <si>
    <t>&lt;p&gt;Una pirámide tiene una base y el resto de sus caras son triángulos.&lt;/p&gt;
(No TE indivual)</t>
  </si>
  <si>
    <t>{"id":"M5-G-13a-E-2","stimulus":"&lt;p&gt;Selecciona las pirámides de entre las siguientes imágenes.&lt;/p&gt;","hint":"&lt;p&gt;Una pirámide tiene una base.&lt;/p&gt;","feedback":"&lt;p&gt;Una pirámide tiene una base y el resto de sus caras son triángulos.&lt;/p&gt;","seed":{"parameters":[],"calculated":[{"name":"A1","label":"&lt;div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</si>
  <si>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</si>
  <si>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
    "id": "M5-G-13a-E-2",
    "stimulus": "&lt;p&gt;Look at the images and select the pyramids.&lt;/p&gt;",
    "hint": "&lt;p&gt;A pyramid has one base.&lt;/p&gt;",
    "feedback": "&lt;p&gt;A pyramid has one base and the rest of its faces are triangles.&lt;/p&gt;",
    "seed": {
        "parameters": [],
        "calculated": [
            {
                "name": "A1",
                "label": "&lt;div style=\"display:flex; justify-content:center;\"&gt;&lt;img src='https://blueberry-assets.oneclick.es/M5_G_13a_4.svg' width=\"300\"&gt;&lt;/div&gt;",
                "incorrect": true
            },
            {
                "name": "A2",
                "label": "&lt;div style=\"display:flex; justify-content:center;\"&gt;&lt;img src='https://blueberry-assets.oneclick.es/M5_G_13a_5.svg' width=\"300\"&gt;&lt;/div&gt;",
                "incorrect": true
            },
            {
                "name": "A3",
                "label": "&lt;div style=\"display:flex; justify-content:center;\"&gt;&lt;img src='https://blueberry-assets.oneclick.es/M5_G_13a_6.svg' width=\"300\"&gt;",
                "incorrect": true
            },
            {
                "name": "A4",
                "label": "&lt;div style=\"display:flex; justify-content:center;\"&gt;&lt;img src='https://blueberry-assets.oneclick.es/M5_G_13a_1.svg' width=\"300\"&gt;&lt;/div&gt;"
            },
            {
                "name": "A5",
                "label": "&lt;div style=\"display:flex; justify-content:center;\"&gt;&lt;img src='https://blueberry-assets.oneclick.es/M5_G_13a_2.svg' width=\"300\"&gt;&lt;/div&gt;"
            },
            {
                "name": "A6",
                "label": "&lt;div style=\"display:flex; justify-content:center;\"&gt;&lt;img src='https://blueberry-assets.oneclick.es/M5_G_13a_3.svg' width=\"300\"&gt;&lt;/div&gt;"
            }
        ],
        "uniques": true
    },
    "algorithm": {
        "name": "trueFalse",
        "template": "Multiple choice – multiple response",
        "params": {
            "countCorrect": 2,
            "countIncorrect": 2,
            "showCheckIcon": false,
            "columns": 4
        }
    }
}</t>
  </si>
  <si>
    <t>M5-G-21a</t>
  </si>
  <si>
    <t>Reconoce poliedros regulares (tetraedro, hexaedro o cubo, octaedro, dodecaedro e icosaedro)</t>
  </si>
  <si>
    <t>Selecciona el nombre de cada poliedro regular.
(tabla sin bordes, imágenes y textos centrados dentros de sus celdas, en la primera fila las imágenes y en la segunda los textos)
Es un {{grupo1}}.
Es un {{grupo2}}.
Es un {{grupo3}}.</t>
  </si>
  <si>
    <t>Une cada imagen con su nombre
{{A1}} = Icosaedro
{{A2}} = tetraedro
{{A3}} = Octaedro
{{A4}} = Hexaedro
{{A5}} = Dodecaedro</t>
  </si>
  <si>
    <t>Q1: "octaedro", "hexaedro"
Q2: "dodecaedro", "tetraedro"
Q3: "dodecaedro", "icosaedro"
Q4: "hexaedro", "octaedro"
Q5: "tetraedro", "hexaedro"
Q6: "icosaedro", "octaedro"</t>
  </si>
  <si>
    <t>grupo1 = {{Q1}}|{{Q2}}|icosaedro*
grupo2 = {{Q3}}|{{Q4}}|tetraedro*
grupo3 = {{Q5}}|{{Q5}}|dodecaedro*</t>
  </si>
  <si>
    <t>Un icosaedro está limitado por 20 triángulos equiláteros.</t>
  </si>
  <si>
    <t>&lt;p&gt;Los poliedros regulares son el tetraedro, el hexaedro, el octaedro, el dodecaedro y el icosaedro.&lt;/p&gt;
-Si falla A1
&lt;p&gt;Es un icosaedro porque sus caras son 20 triángulos equiláteros.&lt;/p&gt;
-Si falla A2
&lt;p&gt;Es un tetraedro porque sus caras son 4 triángulos equiláteros.&lt;/p&gt;
-Si falla A3
&lt;p&gt;Es un dodecaedro porque sus caras son 12 pentágonos regulares.&lt;/p&gt;</t>
  </si>
  <si>
    <t>{"id":"M5-G-21a-I-1","stimulus":"&lt;p&gt;Selecciona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src='https://blueberry-assets.oneclick.es/M5_G_13d_5.svg'&gt;&lt;/div&gt;&lt;/td&gt;&lt;/tr&gt;&lt;/tbody&gt;&lt;/table&gt;","hint":"&lt;p&gt;Un icosaedro está limitado por 20 triángulos equiláteros.&lt;/p&gt;","feedback":"&lt;p&gt;Los poliedros regulares son el tetraedro, el hexaedro, el octaedro, el dodecaedro y el icosaedro.&lt;/p&gt;","seed":{"parameters":[{"name":"Q1","label":null,"list":["octaedro","hexaedro"]},{"name":"Q2","label":null,"list":["dodecaedro","tetraedro"]},{"name":"Q3","label":null,"list":["dodecaedro","icosaedro"]},{"name":"Q4","label":null,"list":["hexaedro","octaedro"]},{"name":"Q5","label":null,"list":["tetraedro","hexaedro"]},{"name":"Q6","label":null,"list":["icosaedro","octaedro"]}],"calculated":[{"name":"A1","label":"icosaedro","function":"","group":1},{"name":"A2","label":"{{Q1}}","function":"","group":1,"incorrect":true,"feedback":"&lt;p&gt;Es un icosaedro porque sus caras son 20 triángulos equiláteros.&lt;/p&gt;"},{"name":"A3","label":"{{Q2}}","function":"","group":1,"incorrect":true,"feedback":"&lt;p&gt;Es un icosaedro porque sus caras son 20 triángulos equiláteros.&lt;/p&gt;"},{"name":"A4","label":"{{Q3}}","function":"","group":2,"incorrect":true,"feedback":"&lt;p&gt;Es un tetraedro porque sus caras son 4 triángulos equiláteros.&lt;/p&gt;"},{"name":"A5","label":"tetraedro","function":"","group":2},{"name":"A6","label":"{{Q4}}","function":"","group":2,"incorrect":true,"feedback":"&lt;p&gt;Es un tetraedro porque sus caras son 4 triángulos equiláteros.&lt;/p&gt;"},{"name":"A7","label":"dodecaedro","function":"","group":3},{"name":"A8","label":"{{Q5}}","function":"","group":3,"incorrect":true,"feedback":"&lt;p&gt;Es un dodecaedro porque sus caras son 12 pentágonos regulares.&lt;/p&gt;"},{"name":"A9","label":"{{Q6}}","function":"","group":3,"incorrect":true,"feedback":"&lt;p&gt;Es un dodecaedro porque sus caras son 12 pentágonos regulares.&lt;/p&gt;"}],"uniques":true},"algorithm":{"name":"groupResponses","template":"Cloze with drop down"}}</t>
  </si>
  <si>
    <t>{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t>
  </si>
  <si>
    <t>{
    "id": "M5-G-21a-I-1",
    "stimulus": "&lt;p&gt;Select the name of each regular polyhedron.&lt;/p&gt;",
    "template": "&lt;table style=\"width: 100%;border:none;\"&gt;&lt;tbody&gt;&lt;tr&gt;&lt;td style=\"width: 25%; text-align: center;border:none;\"&gt;It is an {{response}}.&lt;/td&gt;&lt;td style=\"width: 25%; text-align: center;border:none;\"&gt;It is a {{response}}.&lt;/td&gt;&lt;td style=\"width: 25%; text-align: center;border:none;\"&gt;It is a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
    "hint": "&lt;p&gt;An icosahedron is bounded by 20 equilateral triangles.&lt;/p&gt;",
    "feedback": "&lt;p&gt;The regular polyhedra are the tetrahedron, hexahedron, octahedron, dodecahedron, and icosahedron.&lt;/p&gt;",
    "seed": {
        "parameters": [
            {
                "name": "Q1",
                "label": null,
                "list": [
                    "octahedron",
                    "hexahedron"
                ]
            },
            {
                "name": "Q2",
                "label": null,
                "list": [
                    "dodecahedron",
                    "tetrahedron"
                ]
            },
            {
                "name": "Q3",
                "label": null,
                "list": [
                    "dodecahedron",
                    "icosahedron"
                ]
            },
            {
                "name": "Q4",
                "label": null,
                "list": [
                    "hexahedron",
                    "octahedron"
                ]
            },
            {
                "name": "Q5",
                "label": null,
                "list": [
                    "tetrahedron",
                    "hexahedron"
                ]
            },
            {
                "name": "Q6",
                "label": null,
                "list": [
                    "icosahedron",
                    "octahedron"
                ]
            }
        ],
        "calculated": [
            {
                "name": "A1",
                "label": "icosahedron",
                "function": "",
                "group": 1
            },
            {
                "name": "A2",
                "label": "{{Q1}}",
                "function": "",
                "group": 1,
                "incorrect": true,
                "feedback": "&lt;p&gt;It is an icosahedron because its faces are 20 equilateral triangles.&lt;/p&gt;"
            },
            {
                "name": "A3",
                "label": "{{Q2}}",
                "function": "",
                "group": 1,
                "incorrect": true,
                "feedback": "&lt;p&gt;It is an icosahedron because its faces are 20 equilateral triangles.&lt;/p&gt;"
            },
            {
                "name": "A4",
                "label": "{{Q3}}",
                "function": "",
                "group": 2,
                "incorrect": true,
                "feedback": "&lt;p&gt;It is a tetrahedron because its faces are 4 equilateral triangles.&lt;/p&gt;"
            },
            {
                "name": "A5",
                "label": "tetrahedron",
                "function": "",
                "group": 2
            },
            {
                "name": "A6",
                "label": "{{Q4}}",
                "function": "",
                "group": 2,
                "incorrect": true,
                "feedback": "&lt;p&gt;It is a tetrahedron because its faces are 4 equilateral triangles.&lt;/p&gt;"
            },
            {
                "name": "A7",
                "label": "dodecahedron",
                "function": "",
                "group": 3
            },
            {
                "name": "A8",
                "label": "{{Q5}}",
                "function": "",
                "group": 3,
                "incorrect": true,
                "feedback": "&lt;p&gt;It is a dodecahedron because its faces are 12 regular pentagons.&lt;/p&gt;"
            },
            {
                "name": "A9",
                "label": "{{Q6}}",
                "function": "",
                "group": 3,
                "incorrect": true,
                "feedback": "&lt;p&gt;It is a dodecahedron because its faces are 12 regular pentagons.&lt;/p&gt;"
            }
        ],
        "uniques": true
    },
    "algorithm": {
        "name": "groupResponses",
        "template": "Cloze with drop down"
    }
}</t>
  </si>
  <si>
    <t>Q1: "octaedro", "hexaedro"
Q2: "dodecaedro", "icosaedro"
Q3: "dodecaedro", "icosaedro"
Q4: "hexaedro", "tetraedro"
Q5: "tetraedro", "dodecaedro"
Q6: "icosaedro", "octaedro"</t>
  </si>
  <si>
    <t>grupo1 = {{Q1}}|{{Q2}}|tetraedro*
grupo2 = {{Q3}}|{{Q4}}|octaedro*
grupo3 = {{Q5}}|{{Q5}}|hexaedro*</t>
  </si>
  <si>
    <t>Un tetraedro está limitado por 4 triángulos equiláteros.</t>
  </si>
  <si>
    <t>&lt;p&gt;Los poliedros regulares son el tetraedro, el hexaedro, el octaedro, el dodecaedro y el icosaedro.&lt;/p&gt;
-Si falla A1
&lt;p&gt;Es un tetraedro porque sus caras son 4 triángulos equiláteros.&lt;/p&gt;
-Si falla A2
&lt;p&gt;Es un octaedro porque sus caras son 8 triángulos equiláteros.&lt;/p&gt;
-Si falla A3
&lt;p&gt;Es un hexaedro porque sus caras son 6 cuadrados iguales.&lt;/p&gt;</t>
  </si>
  <si>
    <t>{"id":"M5-G-21a-I-2","stimulus":"&lt;p&gt;Selecciona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src='https://blueberry-assets.oneclick.es/M5_G_13d_4.svg'&gt;&lt;/div&gt;&lt;/td&gt;&lt;/tr&gt;&lt;/tbody&gt;&lt;/table&gt;","hint":"&lt;p&gt;Un tetraedro está limitado por 4 triángulos equiláteros.&lt;/p&gt;","feedback":"&lt;p&gt;Los poliedros regulares son el tetraedro, el hexaedro, el octaedro, el dodecaedro y el icosaedro.&lt;/p&gt;","seed":{"parameters":[{"name":"Q1","label":null,"list":["octaedro","hexaedro","dodecaedro"]},{"name":"Q2","label":null,"list":["octaedro","hexaedro","dodecaedro"]},{"name":"Q3","label":null,"list":["dodecaedro","icosaedro","hexaedro"]},{"name":"Q4","label":null,"list":["dodecaedro","icosaedro","hexaedro"]},{"name":"Q5","label":null,"list":["tetraedro","octaedro","icosaedro"]},{"name":"Q6","label":null,"list":["tetraedro","octaedro","icosaedro"]}],"calculated":[{"name":"A1","label":"tetraedro","function":"","group":1},{"name":"A2","label":"{{Q1}}","function":"","group":1,"incorrect":true,"feedback":"&lt;p&gt;Es un tetraedro porque sus caras son 4 triángulos equiláteros.&lt;/p&gt;"},{"name":"A3","label":"{{Q2}}","function":"","group":1,"incorrect":true,"feedback":"&lt;p&gt;Es un tetraedro porque sus caras son 4 triángulos equiláteros.&lt;/p&gt;"},{"name":"A4","label":"octaedro","function":"","group":2},{"name":"A5","label":"{{Q3}}","function":"","group":2,"incorrect":true,"feedback":"&lt;p&gt;Es un octaedro porque sus caras son 8 triángulos equiláteros.&lt;/p&gt;"},{"name":"A6","label":"{{Q4}}","function":"","group":2,"incorrect":true,"feedback":"&lt;p&gt;Es un octaedro porque sus caras son 8 triángulos equiláteros.&lt;/p&gt;"},{"name":"A7","label":"hexaedro","function":"","group":3},{"name":"A8","label":"{{Q5}}","function":"","group":3,"incorrect":true,"feedback":"&lt;p&gt;Es un hexaedro porque sus caras son 6 cuadrados iguales.&lt;/p&gt;"},{"name":"A9","label":"{{Q6}}","function":"","group":3,"incorrect":true,"feedback":"&lt;p&gt;Es un hexaedro porque sus caras son 6 cuadrados iguales.&lt;/p&gt;"}],"uniques":true},"algorithm":{"name":"groupResponses","template":"Cloze with drop down"}}</t>
  </si>
  <si>
    <t>{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t>
  </si>
  <si>
    <t>{
    "id": "M5-G-21a-I-2",
    "stimulus": "&lt;p&gt;Select the name of each regular polyhedron.&lt;/p&gt;",
    "template": "&lt;table style=\"width: 100%;border:none;\"&gt;&lt;tbody&gt;&lt;tr&gt;&lt;td style=\"width: 25%; text-align: center;border:none;\"&gt;It is a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
    "hint": "&lt;p&gt;A tetrahedron is bounded by 4 equilateral triangles.&lt;/p&gt;",
    "feedback": "&lt;p&gt;The regular polyhedra are the tetrahedron, hexahedron, octahedron, dodecahedron, and icosahedron.&lt;/p&gt;",
    "seed": {
        "parameters": [
            {
                "name": "Q1",
                "label": null,
                "list": [
                    "octahedron",
                    "hexahedron",
                    "dodecahedron"
                ]
            },
            {
                "name": "Q2",
                "label": null,
                "list": [
                    "octahedron",
                    "hexahedron",
                    "dodecahedron"
                ]
            },
            {
                "name": "Q3",
                "label": null,
                "list": [
                    "dodecahedron",
                    "icosahedron",
                    "hexahedron"
                ]
            },
            {
                "name": "Q4",
                "label": null,
                "list": [
                    "dodecahedron",
                    "icosahedron",
                    "hexahedron"
                ]
            },
            {
                "name": "Q5",
                "label": null,
                "list": [
                    "tetrahedron",
                    "octahedron",
                    "icosahedron"
                ]
            },
            {
                "name": "Q6",
                "label": null,
                "list": [
                    "tetrahedron",
                    "octahedron",
                    "icosahedron"
                ]
            }
        ],
        "calculated": [
            {
                "name": "A1",
                "label": "tetrahedron",
                "function": "",
                "group": 1
            },
            {
                "name": "A2",
                "label": "{{Q1}}",
                "function": "",
                "group": 1,
                "incorrect": true,
                "feedback": "&lt;p&gt;It is a tetrahedron because its faces are 4 equilateral triangles.&lt;/p&gt;"
            },
            {
                "name": "A3",
                "label": "{{Q2}}",
                "function": "",
                "group": 1,
                "incorrect": true,
                "feedback": "&lt;p&gt;It is a tetrahedron because its faces are 4 equilateral triangles.&lt;/p&gt;"
            },
            {
                "name": "A4",
                "label": "octahedron",
                "function": "",
                "group": 2
            },
            {
                "name": "A5",
                "label": "{{Q3}}",
                "function": "",
                "group": 2,
                "incorrect": true,
                "feedback": "&lt;p&gt;It is an octahedron because its faces are 8 equilateral triangles.&lt;/p&gt;"
            },
            {
                "name": "A6",
                "label": "{{Q4}}",
                "function": "",
                "group": 2,
                "incorrect": true,
                "feedback": "&lt;p&gt;It is an octahedron because its faces are 8 equilateral triangles.&lt;/p&gt;"
            },
            {
                "name": "A7",
                "label": "hexahedron",
                "function": "",
                "group": 3
            },
            {
                "name": "A8",
                "label": "{{Q5}}",
                "function": "",
                "group": 3,
                "incorrect": true,
                "feedback": "&lt;p&gt;It is a hexahedron because its faces are 6 equal squares.&lt;/p&gt;"
            },
            {
                "name": "A9",
                "label": "{{Q6}}",
                "function": "",
                "group": 3,
                "incorrect": true,
                "feedback": "&lt;p&gt;It is a hexahedron because its faces are 6 equal squares.&lt;/p&gt;"
            }
        ],
        "uniques": true
    },
    "algorithm": {
        "name": "groupResponses",
        "template": "Cloze with drop down"
    }
}</t>
  </si>
  <si>
    <t>Escribe el nombre de los siguientes poliedros regulares.
(tabla sin bordes, imágenes y textos centrados dentros de sus celdas, en la primera fila las imágenes y en la segunda los textos)
Es un {{A1}}.
Es un {{A2}}.
Es un {{A3}}.</t>
  </si>
  <si>
    <t>Escribe el nombre de los poliedros regulares
{{A1}} = Octaedro
{{A2}} = Icosaedro
{{A3}} = Cubo
{{A4}} = Tetraedro
{{A5}} = Dodecaedro</t>
  </si>
  <si>
    <t>A1 = "Octaedro"
A2 = "Icosaedro"
A3 = "Dodecaedro"</t>
  </si>
  <si>
    <t>Los poliedros regulares son el tetraedro, el hexaedro, el octaedro, el dodecaedro y el icosaedro.</t>
  </si>
  <si>
    <t>&lt;p&gt;Los poliedros regulares son el tetraedro, el hexaedro, el octaedro, el dodecaedro y el icosaedro.&lt;/p&gt;
-Si falla A1 
&lt;p&gt;Es un &lt;b&gt;octaedro&lt;/i&gt; porque sus caras son 8 triángulos equiláteros.&lt;/p&gt;
-Si falla A2
&lt;p&gt;Es un &lt;b&gt;icosaedro&lt;/b&gt; porque sus caras son 20 triángulos equiláteros.&lt;/p&gt;
-Si falla A3
&lt;p&gt;Es un &lt;b&gt;dodecaedro&lt;/b&gt; porque sus caras son 12 pentágonos regulares.&lt;/p&gt;</t>
  </si>
  <si>
    <t>{"id":"M5-G-21a-E-1","stimulus":"&lt;p&gt;Escribe el nombre de los siguientes poliedros regulares.&lt;/p&gt;","template":"&lt;p&gt;&lt;table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equiláteros.&lt;/p&gt;"},{"name":"A2","label":"icosaedro","feedback":"&lt;p&gt;Es un &lt;b&gt;icosaedro&lt;/b&gt; porque sus caras son 20 triángulos equiláteros.&lt;/p&gt;"},{"name":"A3","label":"dodecaedro","feedback":"&lt;p&gt;Es un &lt;b&gt;dodecaedro&lt;/b&gt; porque sus caras son 12 pentágonos regulares.&lt;/p&gt;"}],"uniques":true},"algorithm":{"name":"calculateOperation","template":"Cloze with text"}}</t>
  </si>
  <si>
    <t>{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t>
  </si>
  <si>
    <t>{
    "id": "M5-G-21a-E-1",
    "stimulus": "&lt;p&gt;Type the name of the following regular polyhedra.&lt;/p&gt;",
    "template": "&lt;p&gt;&lt;table style=\"width: 100%;border:none;\"&gt;&lt;tbody&gt;&lt;tr&gt;&lt;td style=\"width: 25%; text-align: center;border:none;\"&gt;It is an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
    "hint": "&lt;p&gt;The regular polyhedra are the tetrahedron, hexahedron, octahedron, dodecahedron, and icosahedron.&lt;/p&gt;",
    "feedback": "&lt;p&gt;The regular polyhedra are the tetrahedron, hexahedron, octahedron, dodecahedron, and icosahedron.&lt;/p&gt;",
    "seed": {
        "parameters": [],
        "calculated": [
            {
                "name": "A1",
                "label": "octahedron",
                "feedback": "&lt;p&gt;It is an &lt;b&gt;octahedron&lt;/b&gt; because its faces are 8 equilateral triangles.&lt;/p&gt;"
            },
            {
                "name": "A2",
                "label": "icosahedron",
                "feedback": "&lt;p&gt;It is an &lt;b&gt;icosahedron&lt;/b&gt; because its faces are 20 equilateral triangles.&lt;/p&gt;"
            },
            {
                "name": "A3",
                "label": "dodecahedron",
                "feedback": "&lt;p&gt;It is a &lt;b&gt;dodecahedron&lt;/b&gt; because its faces are 12 regular pentagons.&lt;/p&gt;"
            }
        ],
        "uniques": true
    },
    "algorithm": {
        "name": "calculateOperation",
        "template": "Cloze with text"
    }
}</t>
  </si>
  <si>
    <t>A1 = "Octaedro"
A2 = "Dodecaedro"
A3 = "Tetraedro"</t>
  </si>
  <si>
    <t>&lt;p&gt;Los poliedros regulares son el tetraedro, el hexaedro, el octaedro, el dodecaedro y el icosaedro.&lt;/p&gt;
-Si falla A1 
&lt;p&gt;Es un &lt;b&gt;octaedro&lt;/b&gt; porque sus caras son 8 triángulos equiláteros.&lt;/p&gt;
-Si falla A2
&lt;p&gt;Es un &lt;b&gt;dodecaedro&lt;/b&gt; porque sus caras son 12 pentágonos regulares.&lt;/p&gt;
-Si falla A3
&lt;p&gt;Es un &lt;b&gt;tetraedro&lt;/b&gt; porque sus caras son 4 triángulos equiláteros.&lt;/p&gt;</t>
  </si>
  <si>
    <t>{"id":"M5-G-21a-E-2","stimulus":"&lt;p&gt;Escribe el nombre de los siguientes poliedros regulares.&lt;/p&gt;","template":"&lt;p&gt;&lt;table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center;border:none;\"&gt;Es un {{response}}.&lt;/td&gt;&lt;td style=\"width: 25%; text-align: center;border:none;\"&gt;Es un {{response}}.&lt;/td&gt;&lt;td style=\"width: 25%; text-align: center;border:none;\"&gt;Es un {{response}}.&lt;/td&gt;&lt;/tr&gt;&lt;/tbody&gt;&lt;/table&gt;&lt;/p&gt;","hint":"&lt;p&gt;Los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equiláteros.&lt;/p&gt;"},{"name":"A2","label":"dodecaedro","feedback":"&lt;p&gt;Es un &lt;b&gt;dodecaedro&lt;/b&gt; porque sus caras son 12 pentágonos regulares.&lt;/p&gt;"},{"name":"A3","label":"tetraedro","feedback":"&lt;p&gt;Es un &lt;b&gt;tetraedro&lt;/b&gt; porque sus caras son 4 triángulos equiláteros.&lt;/p&gt;"}],"uniques":true},"algorithm":{"name":"calculateOperation","template":"Cloze with text"}}</t>
  </si>
  <si>
    <t>{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t>
  </si>
  <si>
    <t>{
    "id": "M5-G-21a-E-2",
    "stimulus": "&lt;p&gt;Type the name of the following regular polyhedra.&lt;/p&gt;",
    "template": "&lt;p&gt;&lt;table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center;border:none;\"&gt;It is an {{response}}.&lt;/td&gt;&lt;td style=\"width: 25%; text-align: center;border:none;\"&gt;It is a {{response}}.&lt;/td&gt;&lt;td style=\"width: 25%; text-align: center;border:none;\"&gt;It is a {{response}}.&lt;/td&gt;&lt;/tr&gt;&lt;/tbody&gt;&lt;/table&gt;&lt;/p&gt;",
    "hint": "&lt;p&gt;Regular polyhedra are the tetrahedron, hexahedron, octahedron, dodecahedron, and icosahedron.&lt;/p&gt;",
    "feedback": "&lt;p&gt;Regular polyhedra are the tetrahedron, hexahedron, octahedron, dodecahedron, and icosahedron.&lt;/p&gt;",
    "seed": {
        "parameters": [],
        "calculated": [
            {
                "name": "A1",
                "label": "octahedron",
                "feedback": "&lt;p&gt;It is an &lt;b&gt;octahedron&lt;/b&gt; because its faces are 8 equilateral triangles.&lt;/p&gt;"
            },
            {
                "name": "A2",
                "label": "dodecahedron",
                "feedback": "&lt;p&gt;It is a &lt;b&gt;dodecahedron&lt;/b&gt; because its faces are 12 regular pentagons.&lt;/p&gt;"
            },
            {
                "name": "A3",
                "label": "tetrahedron",
                "feedback": "&lt;p&gt;It is a &lt;b&gt;tetrahedron&lt;/b&gt; because its faces are 4 equilateral triangles.&lt;/p&gt;"
            }
        ],
        "uniques": true
    },
    "algorithm": {
        "name": "calculateOperation",
        "template": "Cloze with text"
    }
}</t>
  </si>
  <si>
    <t>M5-G-13b</t>
  </si>
  <si>
    <t>Identifica los elementos básicos de los poliedros (vértices, caras y aristas)</t>
  </si>
  <si>
    <t>Arrastra los nombres de estos elementos de un poliedro a su posición correcta.
(Imagen cubo)</t>
  </si>
  <si>
    <t xml:space="preserve">Uní cada imágen con el elemento que corresponda
{{A1}} = cara 
{{A2}} = vértice
{{A3}} = arista
(cara de un cubo, vértice de una pirámide, arista en un tetraedro)
</t>
  </si>
  <si>
    <t>A1 = "Cara"
A2 = "Vértice"
A3 = "Arista"</t>
  </si>
  <si>
    <t>Una arista es un segmento de recta que une dos vértices y que hace de frontera entre dos caras.</t>
  </si>
  <si>
    <t>&lt;p&gt;Los elementos básicos de un poliedro son las caras, las aristas y los vértices.&lt;/p&gt;
-Sí falla A1
&lt;p&gt;Las caras son los polígonos que limitan a un poliedro.&lt;/p&gt;
-Sí falla A2
&lt;p&gt;Los vértices son el punto de unión de las aristas.&lt;/p&gt;
-Sí falla A3
&lt;p&gt;Las aristas separan las caras del poliedro.&lt;/p&gt;</t>
  </si>
  <si>
    <t>{"id":"M5-G-13b-I-1","stimulus":"&lt;p&gt;Arrastra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</si>
  <si>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</si>
  <si>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
    "id": "M5-G-13b-I-1",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"https://blueberry-assets.oneclick.es/M5_G_13b_1.png",
                "width": 250,
                "height": 300,
                "alt": "",
                "title": "",
                "percent": 1
            },
            "responses": [
                {
                    "x": 80,
                    "y": 309,
                    "z": 15,
                    "width": 120,
                    "height": 40,
                    "pointer": ""
                },
                {
                    "x": 22,
                    "y": 55,
                    "z": 15,
                    "width": 120,
                    "height": 40,
                    "pointer": ""
                },
                {
                    "x": 257,
                    "y": 28,
                    "z": 15,
                    "width": 120,
                    "height": 40,
                    "pointer": ""
                }
            ],
            "fontSize": 10
        }
    }
}</t>
  </si>
  <si>
    <t>Arrastra los nombres de estos elementos de un poliedro a su posición correcta.
(Imagen pirámide triangular)</t>
  </si>
  <si>
    <t>{"id":"M5-G-13b-I-2","stimulus":"&lt;p&gt;Arrastra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</si>
  <si>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</si>
  <si>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
    "id": "M5-G-13b-I-2",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"https://blueberry-assets.oneclick.es/M5_G_13b_2.png",
                "width": 250,
                "height": 300,
                "alt": "",
                "title": "",
                "percent": 1
            },
            "responses": [
                {
                    "x": 208,
                    "y": 81,
                    "z": 15,
                    "width": 90,
                    "height": 30,
                    "pointer": ""
                },
                {
                    "x": 29,
                    "y": 17,
                    "z": 15,
                    "width": 90,
                    "height": 30,
                    "pointer": ""
                },
                {
                    "x": 28,
                    "y": 243,
                    "z": 15,
                    "width": 90,
                    "height": 30,
                    "pointer": ""
                }
            ],
            "fontSize": 10
        }
    }
}</t>
  </si>
  <si>
    <t>Arrastra los nombres de estos elementos de un poliedro a su posición correcta.
(Imagen prisma pentagonal)</t>
  </si>
  <si>
    <t>{"id":"M5-G-13b-I-3","stimulus":"&lt;p&gt;Arrastra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</si>
  <si>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</si>
  <si>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
    "id": "M5-G-13b-I-3",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"https://blueberry-assets.oneclick.es/M5_G_13b_3.png",
                "width": 200,
                "height": 300,
                "alt": "",
                "title": "",
                "percent": 1
            },
            "responses": [
                {
                    "x": -36,
                    "y": 200,
                    "z": 15,
                    "width": 120,
                    "height": 40,
                    "pointer": ""
                },
                {
                    "x": 0,
                    "y": 4,
                    "z": 15,
                    "width": 120,
                    "height": 40,
                    "pointer": ""
                },
                {
                    "x": 205,
                    "y": 14,
                    "z": 15,
                    "width": 120,
                    "height": 40,
                    "pointer": ""
                }
            ],
            "fontSize": 10
        }
    }
}</t>
  </si>
  <si>
    <t>Completa la siguiente información sobre esta pirámide cuadrangular.
(Imagen de una pirámide cuadrangular)
Número de vértices = {{A1}}
Número de caras = {{A2}}
Número de aristas = {{A3}}</t>
  </si>
  <si>
    <t xml:space="preserve">Observa la imágen e indica a qué parte del poliedro hace referencia cada letra
A = vértice = {{A1}}
B = caras = {{A2}}
C = aristas = {{A3}}
</t>
  </si>
  <si>
    <t>A1 = 5
A2 = 5
A3 = 8</t>
  </si>
  <si>
    <t>&lt;p&gt;Los elementos básicos de un poliedro son las caras, las aristas y los vértices.&lt;/p&gt;
Imagen de TE (pirámide)</t>
  </si>
  <si>
    <t>sí</t>
  </si>
  <si>
    <r>
      <rPr>
        <rFont val="Calibri"/>
        <sz val="12.0"/>
      </rPr>
      <t>{
    "id": "M5-G-13b-E-1",
    "stimulus": "&lt;p&gt;Completa la siguiente información sobre esta pirámide cuadrangular.&lt;/p&gt;&lt;div style=\"display:flex; justify-content:center;\"&gt;&lt;img src</t>
    </r>
    <r>
      <rPr>
        <rFont val="Calibri"/>
        <color rgb="FF000000"/>
        <sz val="12.0"/>
      </rPr>
      <t>='https://blueberry-assets.oneclick.es/M5_G_13b_5.svg' width=\"300\"&gt;&lt;/div&gt;</t>
    </r>
    <r>
      <rPr>
        <rFont val="Calibri"/>
        <sz val="12.0"/>
      </rPr>
      <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src='https://blueberry-assets.oneclick.es/M5_G_13b_8.png' width=\"350\"&gt;&lt;/div&gt;",
    "seed": {
        "parameters": [],
        "calculated": [
            {
                "name": "A1",
                "label": "{{function}}",
                "function": "5"
            },
            {
                "name": "A2",
                "label": "{{function}}",
                "function": "5"
            },
            {
                "name": "A3",
                "label": "{{function}}",
                "function": "8"
            }
        ],
        "uniques": true
    },
    "algorithm": {
        "name": "calculateOperation",
        "params": {
            "method": "equivLiteral",
            "keyboard": "NUMERICAL"
        }
    }
}</t>
    </r>
  </si>
  <si>
    <t>{"id":"M5-G-13b-E-1","stimulus":"&lt;p&gt;Complete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t>
  </si>
  <si>
    <t>{
    "id": "M5-G-13b-E-1",
    "stimulus": "&lt;p&gt;Complete the information about this square pyramid.&lt;/p&gt;&lt;div style=\"display:flex; justify-content:center;\"&gt;&lt;img src='https://blueberry-assets.oneclick.es/M5_G_13b_5.svg'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src='https://blueberry-assets.oneclick.es/M5_G_13b_8a.svg' width=\"300\"&gt;&lt;/div&gt;",
    "seed": {
        "parameters": [],
        "calculated": [
            {
                "name": "A1",
                "label": "{{function}}",
                "function": "5"
            },
            {
                "name": "A2",
                "label": "{{function}}",
                "function": "5"
            },
            {
                "name": "A3",
                "label": "{{function}}",
                "function": "8"
            }
        ],
        "uniques": true
    },
    "algorithm": {
        "name": "calculateOperation",
        "params": {
            "method": "equivLiteral",
            "keyboard": "NUMERICAL"
        }
    }
}</t>
  </si>
  <si>
    <t>Completa la siguiente información sobre este prisma rectangular.
(Imagen de un prisma rectangular)
Número de vértices = {{A1}}
Número de caras = {{A2}}
Número de aristas = {{A3}}</t>
  </si>
  <si>
    <t>A1 = 8
A2 = 6
A3 = 12</t>
  </si>
  <si>
    <t>&lt;p&gt;Los elementos básicos de un poliedro son las caras, las aristas y los vértices.&lt;/p&gt;
Imagen de TE (prisma)</t>
  </si>
  <si>
    <t>{"id":"M5-G-13b-E-2","stimulus":"&lt;p&gt;Completa la siguiente información sobre este prisma rectangular.&lt;/p&gt;&lt;div style=\"display:flex; justify-content:center;\"&gt;&lt;img src='https://blueberry-assets.oneclick.es/M5_G_13b_6.svg' width=\"300\"&gt;&lt;/div&gt;","template":"&lt;p style=\"text-align:center;\"&gt;Número de vértices = {{response}}&lt;/p&gt;&lt;p style=\"text-align:center;\"&gt;Número de caras = {{response}}&lt;/p&gt;&lt;p style=\"text-align:center;\"&gt;Número de aristas = {{response}}&lt;/p&gt;","hint":"&lt;p&gt;Una arista es un segmento de recta que une dos vértices y que hace de frontera entre dos caras.&lt;/p&gt;","feedback":"&lt;p&gt;Los elementos básicos de un poliedro son los vértices, las caras y las aristas.&lt;/p&gt;&lt;div style=\"display:flex; justify-content:center;\"&gt;&lt;img src='https://blueberry-assets.oneclick.es/M5_G_13b_9.png' width=\"350\"&gt;&lt;/div&gt;","seed":{"parameters":[],"calculated":[{"name":"A1","label":"{{function}}","function":"8"},{"name":"A2","label":"{{function}}","function":"6"},{"name":"A3","label":"{{function}}","function":"12"}],"uniques":true},"algorithm":{"name":"calculateOperation","params":{"method":"equivLiteral","keyboard":"NUMERICAL"}}}</t>
  </si>
  <si>
    <t>{"id":"M5-G-13b-E-2","stimulus":"&lt;p&gt;Complete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t>
  </si>
  <si>
    <t>{
    "id": "M5-G-13b-E-2",
    "stimulus": "&lt;p&gt;Complete the information about this rectangular prism.&lt;/p&gt;&lt;div style=\"display:flex; justify-content:center;\"&gt;&lt;img src='https://blueberry-assets.oneclick.es/M5_G_13b_6.svg'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src='https://blueberry-assets.oneclick.es/M5_G_13b_9a.svg' width=\"300\"&gt;&lt;/div&gt;",
    "seed": {
        "parameters": [],
        "calculated": [
            {
                "name": "A1",
                "label": "{{function}}",
                "function": "8"
            },
            {
                "name": "A2",
                "label": "{{function}}",
                "function": "6"
            },
            {
                "name": "A3",
                "label": "{{function}}",
                "function": "12"
            }
        ],
        "uniques": true
    },
    "algorithm": {
        "name": "calculateOperation",
        "params": {
            "method": "equivLiteral",
            "keyboard": "NUMERICAL"
        }
    }
}</t>
  </si>
  <si>
    <t>Completa la siguiente información sobre este tetraedro.
(Imagen de un tetraedro)
Número de vértices = {{A1}}
Número de caras = {{A2}}
Número de aristas = {{A3}}</t>
  </si>
  <si>
    <t>A1 = 4
A2 = 4
A3 = 6</t>
  </si>
  <si>
    <t>&lt;p&gt;Los elementos básicos de un poliedro son las caras, las aristas y los vértices.&lt;/p&gt;
Imagen de TE (tetraedro)</t>
  </si>
  <si>
    <t>{
    "id": "M5-G-13b-E-3",
    "stimulus": "&lt;p&gt;Completa la siguiente información sobre este tetraedro.&lt;/p&gt;&lt;div style=\"display:flex; justify-content:center;\"&gt;&lt;img src='https://blueberry-assets.oneclick.es/M5_G_13b_4.svg'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src='https://blueberry-assets.oneclick.es/M5_G_13b_7.svg'  width=\"300\"&gt;&lt;/div&gt;",
    "seed": {
        "parameters": [],
        "calculated": [
            {
                "name": "A1",
                "label": "{{function}}",
                "function": "4"
            },
            {
                "name": "A2",
                "label": "{{function}}",
                "function": "4"
            },
            {
                "name": "A3",
                "label": "{{function}}",
                "function": "6"
            }
        ],
        "uniques": true
    },
    "algorithm": {
        "name": "calculateOperation",
        "params": {
            "method": "equivLiteral",
            "keyboard": "NUMERICAL"
        }
    }
}</t>
  </si>
  <si>
    <t>{"id":"M5-G-13b-E-3","stimulus":"&lt;p&gt;Complete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t>
  </si>
  <si>
    <t>{
    "id": "M5-G-13b-E-3",
    "stimulus": "&lt;p&gt;Complete the information about this tetrahedron.&lt;/p&gt;&lt;div style=\"display:flex; justify-content:center;\"&gt;&lt;img src='https://blueberry-assets.oneclick.es/M5_G_13b_4.svg'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src='https://blueberry-assets.oneclick.es/M5_G_13b_7a.svg' width=\"300\"&gt;&lt;/div&gt;",
    "seed": {
        "parameters": [],
        "calculated": [
            {
                "name": "A1",
                "label": "{{function}}",
                "function": "4"
            },
            {
                "name": "A2",
                "label": "{{function}}",
                "function": "4"
            },
            {
                "name": "A3",
                "label": "{{function}}",
                "function": "6"
            }
        ],
        "uniques": true
    },
    "algorithm": {
        "name": "calculateOperation",
        "params": {
            "method": "equivLiteral",
            "keyboard": "NUMERICAL"
        }
    }
}</t>
  </si>
  <si>
    <t>M5-G-13c</t>
  </si>
  <si>
    <t>Identifica los desarrollos planos de los poliedros</t>
  </si>
  <si>
    <t>Señala cuál de los siguientes es el desarrollo plano de un cubo.
{{A1}} = desarrollo de un prisma triangular
{{A2}} = desarrollo de un cubo *
{{A3}} = desarrollo de una pirámide triangular
{{A4}} = desarrollo de un prisma rectángular
{{A5}} = desarrollo de un octaedro
(se ven 3 opciones, 1 correcta)</t>
  </si>
  <si>
    <t>El cuerpo geométrico es un cubo, señala cuál es su desarrollo plano
{{A1}} = desarrollo de un prisma triangular
{{A2}} = desarrollo de un cubo *
{{A3}} = desarrollo de una pirámide triangular
{{A4}} = desarrollo de un prisma rectángular
{{A5}} = desarrollo de un octaedro
(se ven 3 opciones, 1 correcta)</t>
  </si>
  <si>
    <t>El desarrollo plano de un cubo está formado por 6 cuadrados.</t>
  </si>
  <si>
    <t>&lt;p&gt;El desarrollo plano de un cubo está formado por 6 cuadrados.&lt;/p&gt;
Sí falla A1
&lt;p&gt;Este desarrollo plano es el de un prisma triangular.&lt;/p&gt;
Sí falla A3
&lt;p&gt;Este desarrollo plano es el de una pirámide triangular.&lt;/p&gt;
Sí falla A4
&lt;p&gt;Este desarrollo plano es el de un prisma rectangular.&lt;/p&gt;
Sí falla A5
&lt;p&gt;Este desarrollo plano es el de un octaedro.&lt;/p&gt;</t>
  </si>
  <si>
    <t>{"id":"M5-G-13c-I-1","stimulus":"&lt;p&gt;Selecciona cuál de los siguientes es el desarrollo plano de un cubo.&lt;/p&gt;","hint":"&lt;p&gt;El desarrollo plano de un cubo está formado por 6 cuadrados.&lt;/p&gt;","feedback":"&lt;p&gt;El desarrollo plano de un cubo está formado por 6 cuadrados.&lt;/p&gt;","seed":{"parameters":[],"calculated":[{"name":"A1","label":"&lt;div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t>
  </si>
  <si>
    <t>{"id":"M5-G-13c-I-1","stimulus":"&lt;p&gt;Indique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</si>
  <si>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"id": "M5-G-13c-I-1",
    "stimulus": "&lt;p&gt;Select which of the following is the net of a cube.&lt;/p&gt;",
    "hint": "&lt;p&gt;The net of a cube is made up of 6 squares.&lt;/p&gt;",
    "feedback": "&lt;p&gt;The net of a cube is made up of 6 squares.&lt;/p&gt;",
    "seed": {
        "parameters": [],
        "calculated": [
            {
                "name": "A1",
                "label": "&lt;div style=\"display:flex; justify-content:center;\"&gt;&lt;img src='https://blueberry-assets.oneclick.es/M5_G_13c_2.svg' width=\"250\"&gt;&lt;/div&gt;",
                "function": ""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</si>
  <si>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Señala cuál de los siguientes es el desarrollo plano de una pirámide triangular
{{A1}} = desarrollo de un prisma triangular
{{A2}} = desarrollo de un cubo
{{A3}} = desarrollo de una pirámide triangular*
{{A4}} = desarrollo de un prisma rectángular
{{A5}} = desarrollo de un octaedro
(se ven 3 opciones, 1 correcta)</t>
  </si>
  <si>
    <t>El desarrollo plano de una pirámide triangular está formado por triángulos.</t>
  </si>
  <si>
    <t>&lt;p&gt;El desarrollo plano de una pirámide triangular está formado por triángulos.&lt;/p&gt;
Sí falla A1
&lt;p&gt;Este desarrollo plano es el de un prisma triangular.&lt;/p&gt;
Sí falla A2
&lt;p&gt;Este desarrollo plano es el de un cubo.&lt;/p&gt;
Sí falla A4
&lt;p&gt;Este desarrollo plano es el de un prisma rectángular.&lt;/p&gt;
Sí falla A5
&lt;p&gt;Este desarrollo plano es el de un octaedro.&lt;/p&gt;</t>
  </si>
  <si>
    <t>{"id":"M5-G-13c-I-2","stimulus":"&lt;p&gt;Selecciona cuál de los siguientes es el desarrollo plano de una pirámide triangular.&lt;/p&gt;","hint":"&lt;p&gt;El desarrollo plano de una pirámide triangular está formado por triángulos.&lt;/p&gt;","feedback":"&lt;p&gt;El desarrollo plano de una pirámide triangular está formado por triángulos.&lt;/p&gt;","seed":{"parameters":[],"calculated":[{"name":"A1","label":"&lt;div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width=\"250\"&gt;&lt;/div&gt;","incorrect":true,"feedback":"&lt;p&gt;Este desarrollo plano es el de un prisma rectángular.&lt;/p&gt;"},{"name":"A4-e","label":"&lt;div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t>
  </si>
  <si>
    <t>{"id":"M5-G-13c-I-2","stimulus":"&lt;p&gt;Indique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</si>
  <si>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"id": "M5-G-13c-I-2",
    "stimulus": "&lt;p&gt;Select which of the following is the net of a triangular pyramid.&lt;/p&gt;",
    "hint": "&lt;p&gt;The net of a triangular pyramid is made up of triangles.&lt;/p&gt;",
    "feedback": "&lt;p&gt;The net of a triangular pyramid is made up of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</si>
  <si>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Señala cuál de los siguientes es el desarrollo plano de un octaedro.
{{A1}} = desarrollo de un prisma triangular
{{A2}} = desarrollo de un cubo
{{A3}} = desarrollo de una pirámide triangular
{{A4}} = desarrollo de un prisma rectángular
{{A5}} = desarrollo de un octaedro*
(se ven 3 opciones, 1 correcta)</t>
  </si>
  <si>
    <t>El desarrollo plano de un octaedro es está formado por 8 triángulos equiláteros.</t>
  </si>
  <si>
    <t>&lt;p&gt;El desarrollo plano de un octaedro está formado por 8 triángulos equiláteros.&lt;/p&gt;
Sí falla A1
&lt;p&gt;Este desarrollo plano es el de un prisma triangular.&lt;/p&gt;
Sí falla A2
&lt;p&gt;Este desarrollo plano es el de un cubo.&lt;/p&gt;
Sí falla A3
&lt;p&gt;Este desarrollo plano es el de una pirámide triangular.&lt;/p&gt;
Sí falla A4
&lt;p&gt;Este desarrollo plano es el de un prisma rectangular.&lt;/p&gt;</t>
  </si>
  <si>
    <t>{"id":"M5-G-13c-I-3","stimulus":"&lt;p&gt;Selecciona cuál de los siguientes es el desarrollo plano de un octaedro.&lt;/p&gt;","hint":"&lt;p&gt;El desarrollo plano de un octaedro está formado por 8 triángulos equiláteros.&lt;/p&gt;","feedback":"&lt;p&gt;El desarrollo plano de un octaedro está formado por 8 triángulos equiláteros.&lt;/p&gt;","seed":{"parameters":[],"calculated":[{"name":"A1","label":"&lt;div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width=\"250\"&gt;"}],"uniques":true},"algorithm":{"name":"trueFalse","template":"Multiple choice – standard","params":{"countCorrect":1,"countIncorrect":2,"showCheckIcon":false,"columns":3}}}</t>
  </si>
  <si>
    <t>{"id":"M5-G-13c-I-3","stimulus":"&lt;p&gt;Indique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t>
  </si>
  <si>
    <t>{
    "id": "M5-G-13c-I-3",
    "stimulus": "&lt;p&gt;Select which of the following is the net of an octahedron.&lt;/p&gt;",
    "hint": "&lt;p&gt;The net of an octahedron is made up of 8 equilateral triangles.&lt;/p&gt;",
    "feedback": "&lt;p&gt;The net of an octahedron is made up of 8 equilateral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
        ],
        "uniques": true
    },
    "algorithm": {
        "name": "trueFalse",
        "template": "Multiple choice – standard",
        "params": {
            "countCorrect": 1,
            "countIncorrect": 2,
            "showCheckIcon": false,
            "columns": 3
        }
    }
}</t>
  </si>
  <si>
    <t>Escribe los nombres de los poliedros a los que corresponden los siguientes desarrollos planos.
(tabla sin bordes, imágenes y textos centrados dentros de sus celdas, en la primera fila las imágenes y en la segunda los textos)
Su nombre es {{A1}}.
Su nombre es {{A2}}.
Su nombre es {{A3}}.</t>
  </si>
  <si>
    <t>Completa los nombres de los poliedros ,de acuerdo a sus desarrollos planos.
(Debajo de cada imágen:)
{{A1}} = prisma triangular
{{A2}} = pirámide cuadrangular
{{A3}} = octaedro</t>
  </si>
  <si>
    <t>A1 = "Prisma hexagonal"
A2 = "Pirámide cuadrangular"
A3 = "Icosaedro"</t>
  </si>
  <si>
    <t>El desarrollo plano de un poliedro es la serie de polígonos enlazados que resultan de desplegar el poliedro en un plano.</t>
  </si>
  <si>
    <t>&lt;p&gt;El desarrollo plano de un poliedro es un conjunto de polígonos consecutivos que se forma a desplegar el poliedro en un plano.&lt;/p&gt;
- Si falla A1
&lt;p&gt;Es un prisma hexagonal porque tiene seis caras rectángulares y dos bases hexagonales.&lt;/p&gt;
- Si falla A2
&lt;p&gt;Es una pirámide cuadrangular porque tiene cuatro caras triángulares y una base cuadrangular.&lt;/p&gt;
- Si falla A3
&lt;p&gt;Es un icosaedro porque tiene veinte triángulos equiláteros.&lt;/p&gt;</t>
  </si>
  <si>
    <t>{
    "id": "M5-G-13c-E-1",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hexagonal",
                "feedback": "&lt;p&gt;Es un prisma hexagonal porque tiene seis caras rectángulares y dos bases hexagonales.&lt;/p&gt;"
            },
            {
                "name": "A2",
                "label": "pirámide cuadrangular",
                "feedback": "&lt;p&gt;Es una pirámide cuadrangular porque tiene cuatro caras triángulares y una base cuadrangular.&lt;/p&gt;"
            },
            {
                "name": "A3",
                "label": "icosaedro",
                "feedback": "&lt;p&gt;Es un icosaedro porque tiene veinte triángulos equiláteros.&lt;/p&gt;"
            }
        ],
        "uniques": true
    },
    "algorithm": {
        "name": "calculateOperation",
        "template": "Cloze with text"
    }
}</t>
  </si>
  <si>
    <r>
      <rPr>
        <rFont val="Calibri, Arial"/>
        <sz val="12.0"/>
      </rPr>
      <t>{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t>
    </r>
    <r>
      <rPr>
        <rFont val="Calibri, Arial"/>
        <color rgb="FF1155CC"/>
        <sz val="12.0"/>
        <u/>
      </rPr>
      <t>https://blueberry-assets.oneclick.es/M5_G_13c_8.svg</t>
    </r>
    <r>
      <rPr>
        <rFont val="Calibri, Arial"/>
        <sz val="12.0"/>
      </rPr>
      <t>'&gt;&lt;/div&gt;&lt;/td&gt;&lt;td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t>
    </r>
  </si>
  <si>
    <t>{
    "id": "M5-G-13c-E-1",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"hexagonal prism",
                "feedback": "&lt;p&gt;It is a hexagonal prism because it has six rectangular faces and two hexagonal bases.&lt;/p&gt;"
            },
            {
                "name": "A2",
                "label": "square pyramid",
                "feedback": "&lt;p&gt;It is a square pyramid because it has four triangular faces and one square base.&lt;/p&gt;"
            },
            {
                "name": "A3",
                "label": "icosahedron",
                "feedback": "&lt;p&gt;It is an icosahedron because it has twenty equilateral triangles.&lt;/p&gt;"
            }
        ],
        "uniques": true
    },
    "algorithm": {
        "name": "calculateOperation",
        "template": "Cloze with text"
    }
}</t>
  </si>
  <si>
    <t>A1 = "Prisma rectangular"
A2 = "Pirámide triangular"
A3 = "Dodecaedro"</t>
  </si>
  <si>
    <t>&lt;p&gt;El desarrollo plano de un poliedro es un conjunto de polígonos consecutivos que se forma al desplegar el poliedro en un plano.&lt;/p&gt;
-En A1
&lt;p&gt;Es un prisma rectangular porque tiene seis rectángulos.&lt;/p&gt;
-En A2
&lt;p&gt;Es una pirámide triangular porque tiene cuatro triángulos.&lt;/p&gt;
-En A3
&lt;p&gt;Es un dodecaedro porque tiene doce pentágonos iguales.&lt;/p&gt;</t>
  </si>
  <si>
    <t>{
    "id": "M5-G-13c-E-2",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rectangular",
                "feedback": "&lt;p&gt;Es un prisma rectangular porque tiene seis rectángulos.&lt;/p&gt;"
            },
            {
                "name": "A2",
                "label": "pirámide triangular",
                "feedback": "&lt;p&gt;Es una pirámide triangular porque tiene cuatro triángulos.&lt;/p&gt;"
            },
            {
                "name": "A3",
                "label": "dodecaedro",
                "feedback": "&lt;p&gt;Es un dodecaedro porque tiene doce pentágonos iguales.&lt;/p&gt;"
            }
        ],
        "uniques": true
    },
    "algorithm": {
        "name": "calculateOperation",
        "template": "Cloze with text"
    }
}</t>
  </si>
  <si>
    <r>
      <rPr>
        <rFont val="Calibri, Arial"/>
        <sz val="12.0"/>
      </rPr>
      <t>{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t>
    </r>
    <r>
      <rPr>
        <rFont val="Calibri, Arial"/>
        <color rgb="FF1155CC"/>
        <sz val="12.0"/>
        <u/>
      </rPr>
      <t>https://blueberry-assets.oneclick.es/M5_G_13c_11.svg</t>
    </r>
    <r>
      <rPr>
        <rFont val="Calibri, Arial"/>
        <sz val="12.0"/>
      </rPr>
      <t>'&gt;&lt;/div&gt;&lt;/td&gt;&lt;/tr&gt;&lt;/tbody&gt;&lt;/table&gt;",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t>
    </r>
  </si>
  <si>
    <t>{
    "id": "M5-G-13c-E-2",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"rectangular prism",
                "feedback": "&lt;p&gt;It is a rectangular prism because it has six rectangles.&lt;/p&gt;"
            },
            {
                "name": "A2",
                "label": "triangular pyramid",
                "feedback": "&lt;p&gt;It is a triangular pyramid because it has four triangles.&lt;/p&gt;"
            },
            {
                "name": "A3",
                "label": "dodecahedron",
                "feedback": "&lt;p&gt;It is a dodecahedron because it has twelve equal pentagons.&lt;/p&gt;"
            }
        ],
        "uniques": true
    },
    "algorithm": {
        "name": "calculateOperation",
        "template": "Cloze with text"
    }
}</t>
  </si>
  <si>
    <t>M5-G-14a</t>
  </si>
  <si>
    <t>Distingue cuerpos redondos: cilindro, cono y esfera</t>
  </si>
  <si>
    <t>Señala las siguientes afirmaciones que son correctas.
Los cuerpos redondos son cuerpos geométricos con superficies curvas.*
El cilindro, el cono y la esfera son cuerpos redondos.*
Los cilindros tienen dos bases circulares.*
Las esferas no tienen bases.*
Los conos tienen dos bases circulares.
Los cuerpos redondos son polígonos con superficies curvas.
La esfera y el cono son los únicos cuerpos redondos.
(2 opciones correctas, se ven 3)</t>
  </si>
  <si>
    <t xml:space="preserve">Arrastra una palabra para completar la oración
{{A1}} | {{A2}} | {{ A3}}
 cono = {{A1}}
esfera = {{A2}}
cilindro = {{A3}}
Un CILINDRO tiene dos bases circulares 
</t>
  </si>
  <si>
    <t>Los cuerpos redondos, es decir, los cilindros, conos y esferas, tienen superficies curvas.</t>
  </si>
  <si>
    <t>&lt;p&gt;Los cuerpos redondos son las figuras geométricas que tienen superficies curvas, como el cilindro, el cono y la esfera.&lt;/p&gt;
-Si falla A5
&lt;p&gt;Los conos solo tienen una base circular.&lt;/p&gt;
-Si falla A6
&lt;p&gt;Los cuerpos redondos no son polígonos, sino figuras con volumen.&lt;/p&gt;
-Si falla A7
&lt;p&gt;Los cuerpos redondos son todos aquellos que tienen superficies curvas, no solo la esfera, el cono y el cilindro.&lt;/p&gt;
(No TE en las correctas)</t>
  </si>
  <si>
    <t>{"id":"M5-G-14a-I-1","stimulus":"&lt;p&gt;Haz clic en las siguientes afirmaciones que son correctas.&lt;/p&gt;","hint":"&lt;p&gt;Los cuerpos redondos, es decir, los cilindros, conos y esferas, tienen superficies curvas.&lt;/p&gt;","feedback":"&lt;p&gt;Los cuerpos redondos son las figuras geométricas que tienen superficies curvas, como el cilindro, el cono y la esfera.&lt;/p&gt;","seed":{"parameters":[],"calculated":[{"name":"A1","label":"Los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dos bases circulares.","incorrect":true,"feedback":"&lt;p&gt;Los conos solo tienen una base circular.&lt;/p&gt;"},{"name":"A6","label":"Los cuerpos redondos son polígonos con superficies curvas.","incorrect":true,"feedback":"&lt;p&gt;Los cuerpos redondos no son polígonos, sino figuras con volumen.&lt;/p&gt;"},{"name":"A7","label":"La esfera y el cono son los únicos cuerpos redondos.","incorrect":true,"feedback":"&lt;p&gt;Los cuerpos redondos son todos aquellos que tienen superficies curvas, no solo la esfera, el cono y el cilindro.&lt;/p&gt;"}],"uniques":true},"algorithm":{"name":"trueFalse","template":"Multiple choice – multiple response","params":{"countCorrect":2,"countIncorrect":1,"showCheckIcon":true}}}</t>
  </si>
  <si>
    <t>{"id":"M5-G-14a-I-1","stimulus":"&lt;p&gt;Marque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t>
  </si>
  <si>
    <t>{
    "id": "M5-G-14a-I-1",
    "stimulus": "&lt;p&gt;Click on the correct statements.&lt;/p&gt;",
    "hint": "&lt;p&gt;Round shapes, that is, cylinders, cones, and spheres, have curved surfaces.&lt;/p&gt;",
    "feedback": "&lt;p&gt;Round shapes are geometric figures with curved surfaces, such as cylinders, cones, and spheres.&lt;/p&gt;",
    "seed": {
        "parameters": [],
        "calculated": [
            {
                "name": "A1",
                "label": "Round shapes are geometric figures with curved surfaces."
            },
            {
                "name": "A2",
                "label": "Cylinders, cones, and spheres are round shapes."
            },
            {
                "name": "A3",
                "label": "Cylinders have two circular bases."
            },
            {
                "name": "A4",
                "label": "Spheres do not have bases."
            },
            {
                "name": "A5",
                "label": "Cones have two circular bases.",
                "incorrect": true,
                "feedback": "&lt;p&gt;Cones only have one circular base.&lt;/p&gt;"
            },
            {
                "name": "A6",
                "label": "Round shapes are polygons with curved surfaces.",
                "incorrect": true,
                "feedback": "&lt;p&gt;Round shapes are not polygons, but rather figures with volume.&lt;/p&gt;"
            },
            {
                "name": "A7",
                "label": "The sphere and the cone are the only round shapes.",
                "incorrect": true,
                "feedback": "&lt;p&gt;Round shapes are all those with curved surfaces, not only spheres, cones, and cylinders.&lt;/p&gt;"
            }
        ],
        "uniques": true
    },
    "algorithm": {
        "name": "trueFalse",
        "template": "Multiple choice – multiple response",
        "params": {
            "countCorrect": 2,
            "countIncorrect": 1,
            "showCheckIcon": true
        }
    }
}</t>
  </si>
  <si>
    <t>Escribe los nombres de los cuerpos redondos a los que se parece cada objeto.
(tabla sin bordes, imágenes y textos centrados dentros de sus celdas, en la primera fila las imágenes y en la segunda los textos)
Imagen de canica y pelota de tenis. Que salga una u otra de manera aleatoria, como en otras actividades.
Imagen de lata comida y tarta. Que salga una u otra de manera aleatoria, como en otras actividades.)
(Imagen de cono de obra y de tipi. Que salga una u otra de manera aleatoria, como en otras actividades.
Su nombre es {{A1}}.
Su nombre es {{A2}}.
Su nombre es {{A3}}.</t>
  </si>
  <si>
    <t xml:space="preserve">Escribe la forma de cada objeto 
{{A1}} = globo terraqueo - esfera
{{A2}} = lata gaseosa - cilindro
{{A3}} = cucurucho de helado - cono
{{A4}} = Bola de billar - esfera
{{A5}} = lata de pintura - cilindro
</t>
  </si>
  <si>
    <t>A1 = "esfera"
A2 = "cilindro"
A3 = "cono"</t>
  </si>
  <si>
    <t>El cilindro tiene dos bases, el cono solo tiene una base y la esfera no tiene ninguna.</t>
  </si>
  <si>
    <t>&lt;p&gt;Los cuerpos redondos son cuerpos geométricos con superficies curvas. Entre ellos se encuentran el &lt;b&gt;cilindro&lt;/b&gt; (tiene dos bases circulares), el &lt;b&gt;cono&lt;/b&gt; (solo tiene una base circular) y la &lt;b&gt;esfera&lt;/b&gt; (no tiene bases).&lt;/p&gt;
Sin TE particular.</t>
  </si>
  <si>
    <t>{
    "id": "M5-G-14a-E-1",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(tiene dos bases circulares), el &lt;b&gt;cono&lt;/b&gt; (solo tiene una base circular) y la &lt;b&gt;esfera&lt;/b&gt; (no tiene bases).&lt;/p&gt;",
    "seed": {
        "parameters": [
            {
                "name": "Q1",
                "list": [
                    "M5_G_14a_3.svg",
                    "M5_G_14a_4.svg"
                ]
            },
            {
                "name": "Q2",
                "list": [
                    "M5_G_14a_5.svg",
                    "M5_G_14a_6.svg"
                ]
            },
            {
                "name": "Q3",
                "list": [
                    "M5_G_14a_1.svg",
                    "M5_G_14a_2.svg"
                ]
            }
        ],
        "calculated": [
            {
                "name": "A1",
                "label": "esfera"
            },
            {
                "name": "A2",
                "label": "cilindro"
            },
            {
                "name": "A3",
                "label": "cono"
            }
        ],
        "uniques": true
    },
    "algorithm": {
        "name": "calculateOperation",
        "template": "Cloze with text"
    }
}</t>
  </si>
  <si>
    <t>{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t>
  </si>
  <si>
    <t>{
    "id": "M5-G-14a-E-1",
    "stimulus": "&lt;p&gt;Type the names of the round objects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"M5_G_14a_3.svg",
                    "M5_G_14a_4.svg"
                ]
            },
            {
                "name": "Q2",
                "list": [
                    "M5_G_14a_5.svg",
                    "M5_G_14a_6.svg"
                ]
            },
            {
                "name": "Q3",
                "list": [
                    "M5_G_14a_1.svg",
                    "M5_G_14a_2.svg"
                ]
            }
        ],
        "calculated": [
            {
                "name": "A1",
                "label": "sphere"
            },
            {
                "name": "A2",
                "label": "cylinder"
            },
            {
                "name": "A3",
                "label": "cone"
            }
        ],
        "uniques": true
    },
    "algorithm": {
        "name": "calculateOperation",
        "template": "Cloze with text"
    }
}</t>
  </si>
  <si>
    <t>Escribe los nombres de los cuerpos redondos a los que se parece cada objeto.
(tabla sin bordes, imágenes y textos centrados dentros de sus celdas, en la primera fila las imágenes y en la segunda los textos)
(Imagen de cono de obra y de tipi. Que salga una u otra de manera aleatoria, como en otras actividades.
Imagen de canica y pelota de tenis. Que salga una u otra de manera aleatoria, como en otras actividades.
Imagen de lata comida y tarta. Que salga una u otra de manera aleatoria, como en otras actividades.)
Su nombre es {{A1}}.
Su nombre es {{A2}}.
Su nombre es {{A3}}.</t>
  </si>
  <si>
    <t>A1 = "cono"
A2 = "esfera"
A3 = "cilindro"</t>
  </si>
  <si>
    <t>&lt;p&gt;Los cuerpos redondos son cuerpos geométricos con superficies curvas. Entre ellos se encuentran el &lt;b&gt;cilindro&lt;/b&gt;, que tiene dos bases circulares, el &lt;b&gt;cono&lt;/b&gt;, que solo tiene una base circular, y la &lt;b&gt;esfera&lt;/b&gt;, que no tiene bases.&lt;/p&gt;
Sin TE particular.</t>
  </si>
  <si>
    <t>{
    "id": "M5-G-14a-E-2",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que tiene dos bases circulares, el &lt;b&gt;cono&lt;/b&gt;, que solo tiene una base circular, y la &lt;b&gt;esfera&lt;/b&gt;, que no tiene bases.&lt;/p&gt;",
    "seed": {
        "parameters": [
            {
                "name": "Q1",
                "list": [
                    "M5_G_14a_1.svg",
                    "M5_G_14a_2.svg"
                ]
            },
            {
                "name": "Q2",
                "list": [
                    "M5_G_14a_3.svg",
                    "M5_G_14a_4.svg"
                ]
            },
            {
                "name": "Q3",
                "list": [
                    "M5_G_14a_5.svg",
                    "M5_G_14a_6.svg"
                ]
            }
        ],
        "calculated": [
            {
                "name": "A1",
                "label": "cono"
            },
            {
                "name": "A2",
                "label": "esfera"
            },
            {
                "name": "A3",
                "label": "cilindro"
            }
        ],
        "uniques": true
    },
    "algorithm": {
        "name": "calculateOperation",
        "template": "Cloze with text"
    }
}</t>
  </si>
  <si>
    <t>{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t>
  </si>
  <si>
    <t>{
    "id": "M5-G-14a-E-2",
    "stimulus": "&lt;p&gt;Type the names of the round shapes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"M5_G_14a_1.svg",
                    "M5_G_14a_2.svg"
                ]
            },
            {
                "name": "Q2",
                "list": [
                    "M5_G_14a_3.svg",
                    "M5_G_14a_4.svg"
                ]
            },
            {
                "name": "Q3",
                "list": [
                    "M5_G_14a_5.svg",
                    "M5_G_14a_6.svg"
                ]
            }
        ],
        "calculated": [
            {
                "name": "A1",
                "label": "cone"
            },
            {
                "name": "A2",
                "label": "sphere"
            },
            {
                "name": "A3",
                "label": "cylinder"
            }
        ],
        "uniques": true
    },
    "algorithm": {
        "name": "calculateOperation",
        "template": "Cloze with text"
    }
}</t>
  </si>
  <si>
    <t>M5-G-14b</t>
  </si>
  <si>
    <t>Identifica los elementos básicos (base, superficie curva y cúspide)</t>
  </si>
  <si>
    <t>Señala las afirmaciones correctas.
A1 : La esfera tiene toda la superficie curva. *
A2 : El cono tiene una base circular y una superficie curva. *
A3 : El cilindro tiene dos bases circulares. *
A4 : El cono es un cuerpo redondo con cúspide.*
A5 : La esfera tiene una cúspide.
A6 : El cono tiene dos bases.
A7 : El cilindro es un cuerpo redondo con cúspide.
A8 : El cilindro tiene una única base circular.
A9 : La esfera tiene dos bases circulares.
(se ven 3 opciones, 2 correctas)</t>
  </si>
  <si>
    <t>Hacé click en la opción correcta
A1 : Un cilindro tiene cúspide
A2 : Un cono tiene dos bases
A3 : La esfera tiene toda la superficie curva *
A4 : Un cono tiene  base circular y  superficie curva *
A5 : Un cilindro tiene dos bases circulares *
( se ven 3 opciones, 2 correctas)</t>
  </si>
  <si>
    <t>Todos los cuerpos redondos tienen una superficie curva, mientras que el cono también tiene una cúspide.</t>
  </si>
  <si>
    <t>&lt;p&gt;Los elementos básicos de los cuerpos redondos son las base, la superficie curva y la cúspide.&lt;/p&gt;
-Si falla  A5
&lt;p&gt;La cúspide es el vértice superior de un cono.&lt;/p&gt;
-Si falla A6
&lt;p&gt;El cono tiene solo una base con forma circular.&lt;/p&gt;
-Si falla A7
&lt;p&gt;El cilindro no tiene cúspide, pero el cono sí.&lt;/p&gt;
-Si falla A8
&lt;p&gt;El cilindro tiene dos bases circulares.&lt;/p&gt;
-Si falla A9
&lt;p&gt;La esfera no tiene base.&lt;/p&gt;
(No TE individual)</t>
  </si>
  <si>
    <t>{
    "id": "M5-G-14b-I-1",
    "stimulus": "&lt;p&gt;Haz clic en las afirmaciones correctas.&lt;/p&gt;",
    "hint": "&lt;p&gt;Todos los cuerpos redondos tienen una superficie curva, mientras que el cono también tiene una cúspide.&lt;/p&gt;",
    "feedback": "&lt;p&gt;Los elementos básicos de los cuerpos redondos son las base, la superficie curva y la cúspide.&lt;/p&gt;",
    "seed": {
        "parameters": [],
        "calculated": [
            {
                "name": "A1",
                "label": "La esfera tiene toda la superficie curva."
            },
            {
                "name": "A2",
                "label": "El cono tiene una base circular y una superficie curva."
            },
            {
                "name": "A3",
                "label": "El cilindro tiene dos bases circulares."
            },
            {
                "name": "A4",
                "label": "El cono es un cuerpo redondo con cúspide."
            },
            {
                "name": "A5",
                "label": "La esfera tiene una cúspide.",
                "incorrect": true,
                "feedback": "&lt;p&gt;La cúspide es el vértice superior de un cono.&lt;/p&gt;"
            },
            {
                "name": "A6",
                "label": "El cono tiene dos bases.",
                "incorrect": true,
                "feedback": "&lt;p&gt;El cono tiene solo una base con forma circular.&lt;/p&gt;"
            },
            {
                "name": "A7",
                "label": "El cilindro es un cuerpo redondo con cúspide.",
                "incorrect": true,
                "feedback": "&lt;p&gt;El cilindro no tiene cúspide, pero el cono sí.&lt;/p&gt;"
            },
            {
                "name": "A8",
                "label": "El cilindro tiene una única base circular.",
                "incorrect": true,
                "feedback": "&lt;p&gt;El cilindro tiene dos bases circulares.&lt;/p&gt;"
            },
            {
                "name": "A9",
                "label": "La esfera tiene dos bases circulares.",
                "incorrect": true,
                "feedback": "&lt;p&gt;La esfera no tiene base.&lt;/p&gt;"
            }
        ],
        "uniques": true
    },
    "algorithm": {
        "name": "trueFalse",
        "template": "Multiple choice – multiple response",
        "params": {
            "countCorrect": 2,
            "countIncorrect": 1,
            "showCheckIcon": true
        }
    }
}</t>
  </si>
  <si>
    <t>{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t>
  </si>
  <si>
    <t>{
    "id": "M5-G-14b-I-1",
    "stimulus": "&lt;p&gt;Click on the correct statements.&lt;/p&gt;",
    "hint": "&lt;p&gt;All round objects have a curved surface, while the cone also has an apex.&lt;/p&gt;",
    "feedback": "&lt;p&gt;The basic elements of round objects are the base, curved surface, and apex.&lt;/p&gt;",
    "seed": {
        "parameters": [],
        "calculated": [
            {
                "name": "A1",
                "label": "The sphere has an entirely curved surface."
            },
            {
                "name": "A2",
                "label": "The cone has a circular base and a curved surface."
            },
            {
                "name": "A3",
                "label": "The cylinder has two circular bases."
            },
            {
                "name": "A4",
                "label": "The cone is a round object with an apex."
            },
            {
                "name": "A5",
                "label": "The sphere has an apex.",
                "incorrect": true,
                "feedback": "&lt;p&gt;An apex is the top vertex of a cone.&lt;/p&gt;"
            },
            {
                "name": "A6",
                "label": "The cone has two bases.",
                "incorrect": true,
                "feedback": "&lt;p&gt;The cone has just one circular base.&lt;/p&gt;"
            },
            {
                "name": "A7",
                "label": "The cylinder is a round object with an apex.",
                "incorrect": true,
                "feedback": "&lt;p&gt;The cylinder does not have an apex, but the cone does.&lt;/p&gt;"
            },
            {
                "name": "A8",
                "label": "The cylinder has only one circular base.",
                "incorrect": true,
                "feedback": "&lt;p&gt;The cylinder has two circular bases.&lt;/p&gt;"
            },
            {
                "name": "A9",
                "label": "The sphere has two circular bases.",
                "incorrect": true,
                "feedback": "&lt;p&gt;The sphere has no base.&lt;/p&gt;"
            }
        ],
        "uniques": true
    },
    "algorithm": {
        "name": "trueFalse",
        "template": "Multiple choice – multiple response",
        "params": {
            "countCorrect": 2,
            "countIncorrect": 1,
            "showCheckIcon": true
        }
    }
}</t>
  </si>
  <si>
    <t>Arrastra el nombre de las partes señaladas en este cono.
(imagen de un cono)</t>
  </si>
  <si>
    <t>Observa la imágen e indica a qué parte del cono hace referencia cada letra
A = base = {{A1}}
B = superficie curva = {{A2}}
C = cúspíde = {{A3}}</t>
  </si>
  <si>
    <t>Q1 : lista: "cara", "circunferencia"
Q2 : lista: "prisma", "pirámide"</t>
  </si>
  <si>
    <t>A1 = "base"
A2 = "superficie curva"
A3 = "cúspide"
Q1 y Q2: distractores</t>
  </si>
  <si>
    <t>El cono tiene una base circular, una superficie lateral curva y un cuspide.</t>
  </si>
  <si>
    <t>&lt;p&gt;Los elementos básicos de un cono son la base (la cara inferior con forma circular), la superficie curva y la cúspide (el vértice superior).&lt;/p&gt;
Sin TE particular.</t>
  </si>
  <si>
    <t>{
    "id": "M5-G-14b-E-1",
    "stimulus": "&lt;p&gt;Arrastra el nombre de las partes señaladas en este cono.&lt;/p&gt;",
    "hint": "&lt;p&gt;El cono tiene una base circular, una superficie lateral curva y una cúspide.&lt;/p&gt;",
    "feedback": "&lt;p&gt;Los elementos básicos de un cono son la base (la cara inferior con forma circular), la superficie curva y la cúspide (el vértice superior).&lt;/p&gt;",
    "seed": {
        "parameters": [
            {
                "name": "Q1",
                "label": null,
                "list": [
                    "circunferencia",
                    "cara"
                ]
            },
            {
                "name": "Q2",
                "label": null,
                "list": [
                    "prisma",
                    "pirámide"
                ]
            }
        ],
        "calculated": [
            {
                "name": "A1",
                "label": "base"
            },
            {
                "name": "A2",
                "label": "superficie curva"
            },
            {
                "name": "A3",
                "label": "cúspide"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</si>
  <si>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</si>
  <si>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"id": "M5-G-14b-E-1",
    "stimulus": "&lt;p&gt;Drag the name of the parts marked in this cone.&lt;/p&gt;",
    "hint": "&lt;p&gt;The cone has a circular base, a curved lateral surface, and an apex.&lt;/p&gt;",
    "feedback": "&lt;p&gt;The basic elements of a cone are the base (the circular-shaped bottom face), the curved surface, and the apex (the top vertex).&lt;/p&gt;",
    "seed": {
        "parameters": [
            {
                "name": "Q1",
                "label": null,
                "list": [
                    "circumference",
                    "face"
                ]
            },
            {
                "name": "Q2",
                "label": null,
                "list": [
                    "prism",
                    "pyramid"
                ]
            }
        ],
        "calculated": [
            {
                "name": "A1",
                "label": "base"
            },
            {
                "name": "A2",
                "label": "curved surface"
            },
            {
                "name": "A3",
                "label": "apex"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</si>
  <si>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Arrastra el nombre de las partes señaladas en este cilindro.
(imagen de un cilindro)</t>
  </si>
  <si>
    <t>Observa la imágen e indica como se llama la parte señalada en la esfera
A = superficie curva = {{A1}}</t>
  </si>
  <si>
    <t>Q1 : lista: "cúspide", "cara"
Q2 : lista: "circunferencia", "perímetro"
Q3 : lista: "triángulo", "cuadrado"</t>
  </si>
  <si>
    <t>A1 = "base"
A2 = "superficie curva"
Q1-Q3: distractores</t>
  </si>
  <si>
    <t>El cilindro tiene dos bases circulares y una superficie lateral curva.</t>
  </si>
  <si>
    <t>&lt;p&gt;Los elementos básicos de un cilindro son las bases (las caras superior e inferior con forma circular) y la superficie curva.&lt;/p&gt;
Sin TE particular</t>
  </si>
  <si>
    <t>{
    "id": "M5-G-14b-E-2",
    "stimulus": "&lt;p&gt;Arrastra el nombre de las partes señaladas en este cilindro.&lt;/p&gt;",
    "hint": "&lt;p&gt;El cilindro tiene dos bases circulares y una superficie lateral curva.&lt;/p&gt;",
    "feedback": "&lt;p&gt;Los elementos básicos de un cilindro son las bases (las caras superior e inferior con forma circular) y la superficie curva.&lt;/p&gt;",
    "seed": {
        "parameters": [
            {
                "name": "Q1",
                "label": null,
                "list": [
                    "cúspide",
                    "cara"
                ]
            },
            {
                "name": "Q2",
                "label": null,
                "list": [
                    "circunferencia",
                    "perímetro"
                ]
            },
            {
                "name": "Q3",
                "label": null,
                "list": [
                    "triángulo",
                    "cuadrado"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</si>
  <si>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</si>
  <si>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"id": "M5-G-14b-E-2",
    "stimulus": "&lt;p&gt;Drag the name of the parts labeled in this cylinder.&lt;/p&gt;",
    "hint": "&lt;p&gt;The cylinder has two circular bases and a curved lateral surface.&lt;/p&gt;",
    "feedback": "&lt;p&gt;The basic elements of a cylinder are the bases (the top and bottom circular faces) and the curved surface.&lt;/p&gt;",
    "seed": {
        "parameters": [
            {
                "name": "Q1",
                "label": null,
                "list": [
                    "apex",
                    "face"
                ]
            },
            {
                "name": "Q2",
                "label": null,
                "list": [
                    "circumference",
                    "perimeter"
                ]
            },
            {
                "name": "Q3",
                "label": null,
                "list": [
                    "triangle",
                    "square"
                ]
            }
        ],
        "calculated": [
            {
                "name": "A1",
                "label": "&lt;p style=\"font-size:18px\"&gt;base&lt;/p&gt;"
            },
            {
                "name": "A2",
                "label": "&lt;p style=\"font-size:18px\"&gt;curved surface&lt;/p&gt;"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</si>
  <si>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M5-G-14c</t>
  </si>
  <si>
    <t>Identifica los desarrollos planos de los cuerpos redondos</t>
  </si>
  <si>
    <t>Relaciona cada cuerpo redondo con su desarrollo plano.
{{A1}} = cilindro
{{A3}} = cono</t>
  </si>
  <si>
    <t>Une cada cuerpo redondo con su desarrollo plano
{{A1}} = cilindro
{{A2}} = esfera
{{A3}} = cono</t>
  </si>
  <si>
    <t>En el desarrollo plano del cilindro hay dos bases circulares mientras que en el del cono solo una.</t>
  </si>
  <si>
    <t>&lt;p&gt;El desarrollo plano de un cuerpo redondo es la forma de representarlo cuando se le despliega en un plano.&lt;/p&gt;
-Si falla A1
&lt;p&gt;Es un cilindro porque está formado por un rectángulo y dos círculos.&lt;/p&gt;
-Si falla A2
&lt;p&gt;Es un cono porque está formado por un sector circular y un círculo.&lt;/p&gt;</t>
  </si>
  <si>
    <t>{"id":"M5-G-14c-I-1","stimulus":"&lt;p&gt;Arrastra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name":"A3","label":"Ortoedro","function":"","incorrect":true},{"name":"A4","label":"Pirámide","function":"","incorrect":true},{"name":"A5","label":"Dodecaedro","function":"","incorrect":true}],"uniques":true},"algorithm":{"name":"calculateOperation","template":"Cloze with drag &amp; drop","params":{"keyboard":"INTERMEDIATE"}}}</t>
  </si>
  <si>
    <t>{"id":"M5-G-14c-I-1","stimulus":"&lt;p&gt;Associe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t>
  </si>
  <si>
    <t>{
    "id": "M5-G-14c-I-1",
    "stimulus": "&lt;p&gt;Drag the correct names of the following shapes with their corresponding net.&lt;/p&gt;",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</si>
  <si>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Relaciona cada cuerpo redondo con su desarrollo plano.
{{A3}} = cono
{{A1}} = cilindro</t>
  </si>
  <si>
    <t>&lt;p&gt;El desarrollo plano de un cuerpo redondo es la forma de representarlo cuando se le despliega en un plano.&lt;/p&gt;
-Si falla A1
&lt;p&gt;Es un cono porque está formado por un sector circular y un círculo.&lt;/p&gt;
-Si falla A2
&lt;p&gt;Es un cilindro porque está formado por un rectángulo y dos círculos.&lt;/p&gt;</t>
  </si>
  <si>
    <t>{"id":"M5-G-14c-I-2","stimulus":"&lt;p&gt;Arrastra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name":"A3","label":"Ortoedro","function":"","incorrect":true},{"name":"A4","label":"Pirámide","function":"","incorrect":true},{"name":"A5","label":"Dodecaedro","function":"","incorrect":true}],"uniques":true},"algorithm":{"name":"calculateOperation","template":"Cloze with drag &amp; drop","params":{"keyboard":"INTERMEDIATE"}}}</t>
  </si>
  <si>
    <t>{"id":"M5-G-14c-I-2","stimulus":"&lt;p&gt;Associe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t>
  </si>
  <si>
    <t>{
    "id": "M5-G-14c-I-2",
    "stimulus": "&lt;p&gt;Drag the correct names of the following shapes with their corresponding nets.&lt;/p&gt;",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</si>
  <si>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Escribe a qué cuerpo redondo corresponde cada desarrollo plano.
{{A2}} = cono
{{A3}} = cilindro</t>
  </si>
  <si>
    <t>Completa el nombre de cada cuerpo redondo, de acuerdo a su desarrollo plano.
{{A1}} = cilindro
{{A2}} = esfera
{{A3}} = cono</t>
  </si>
  <si>
    <r>
      <rPr>
        <rFont val="Calibri"/>
        <sz val="12.0"/>
      </rPr>
      <t>{"id":"M5-G-14c-E-1","stimulus":"&lt;p&gt;Escribe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t>
    </r>
    <r>
      <rPr>
        <rFont val="Calibri"/>
        <color rgb="FF000000"/>
        <sz val="12.0"/>
      </rPr>
      <t>berry-assets.oneclick.es/M5_G_14c_4.svg' width=\"300\"&gt;&lt;/div&gt;&lt;/p&gt;&lt;/td&gt;&lt;td s</t>
    </r>
    <r>
      <rPr>
        <rFont val="Calibri"/>
        <sz val="12.0"/>
      </rPr>
      <t>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círculos.&lt;/p&gt;"}],"uniques":true},"algorithm":{"name":"calculateOperation","template":"Cloze with text"}}</t>
    </r>
  </si>
  <si>
    <t>{"id":"M5-G-14c-E-1","stimulus":"&lt;p&gt;Escreva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t>
  </si>
  <si>
    <t>{
    "id": "M5-G-14c-E-1",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"uniques": true
    },
    "algorithm": {
        "name": "calculateOperation",
        "template": "Cloze with text"
    }
}</t>
  </si>
  <si>
    <t>Escribe a qué cuerpo redondo corresponde cada desarrollo plano.
{{A2}} = cilindro
{{A1}} = cono</t>
  </si>
  <si>
    <t>Completa el nombre de cada cuerpo redondo, de acuerdo a su desarrollo plano.
{{A1}} = cono
{{A2}} = cilindro
{{A3}} = esfera</t>
  </si>
  <si>
    <t>{"id":"M5-G-14c-E-2","stimulus":"&lt;p&gt;Escribe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círculo.&lt;/p&gt;"}],"uniques":true},"algorithm":{"name":"calculateOperation","template":"Cloze with text"}}</t>
  </si>
  <si>
    <t>{"id":"M5-G-14c-E-2","stimulus":"&lt;p&gt;Escreva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t>
  </si>
  <si>
    <t>{
    "id": "M5-G-14c-E-2",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"uniques": true
    },
    "algorithm": {
        "name": "calculateOperation",
        "template": "Cloze with text"
    }
}</t>
  </si>
  <si>
    <t>M5-G-16a</t>
  </si>
  <si>
    <t>Observa que figuras con perímetros iguales pueden tener áreas diferentes (y figuras con áreas iguales pueden tener perímetros difs.) (EF05MA20)</t>
  </si>
  <si>
    <t>Las siguientes figuras tienen el mismo área. ¿Cuál tiene un perímetro diferente?
{{A1}}
{{A2}}
{{A3}}
{{A4}}
{{A8}}*
{{A9}}*
{{A10}}*
{{A11}}*
Se ven 4, 1 correcta</t>
  </si>
  <si>
    <t>A1 = M5-G-16a-1
A2 = M5-G-16a-2
A3 = M5-G-16a-3
A4 = M5-G-16a-4
A8 = M5-G-16a-8
A9 = M5-G-16a-9
A10 = M5-G-16a-10
A11 = M5-G-16a-11</t>
  </si>
  <si>
    <t>Dos figuras con la misma área pueden tener diferentes perímetros.</t>
  </si>
  <si>
    <t>&lt;p&gt;Todas las figuras están formadas por el mismo número de cuadrados por lo que tienen la misma área. Sin embargo, solo hay tres figuras que tienen un perímetro de 12 lados.&lt;/p&gt;
(Sin TE individual)</t>
  </si>
  <si>
    <t>{"id":"M5-G-16a-I-1","stimulus":"&lt;p&gt;Las siguientes figuras tienen la misma área. ¿Cuál tiene un perímetro diferente?&lt;/p&gt;","hint":"&lt;p&gt;Dos figuras con la misma área pueden tener diferentes perímetros.&lt;/p&gt;","feedback":"&lt;p&gt;Todas las figuras están formadas por el mismo número de cuadrados por lo que tienen la misma área. Sin embargo, solo hay tres figuras que tienen un perímetro de 12 lados.&lt;/p&gt;","seed":{"parameters":[],"calculated":[{"name":"A1","label":"&lt;div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</si>
  <si>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</si>
  <si>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Las siguientes figuras tienen el mismo perímetro. ¿Cuál tiene un área diferente?
{{A1}}
{{A2}}
{{A3}}
{{A4}}
{{A5}}*
{{A6}}*
{{A7}}*
Se ven 4, 1 correcta</t>
  </si>
  <si>
    <t>A1 = M5-G-16a-1
A2 = M5-G-16a-2
A3 = M5-G-16a-3
A4 = M5-G-16a-4
A5 = M5-G-16a-5*
A6 = M5-G-16a-6*
A7 = M5-G-16a-7*</t>
  </si>
  <si>
    <t>&lt;p&gt;Todas las figuras tienen el mismo perímetro. Sin embargo, solo tres tienen la misma área.&lt;/p&gt;
(Sin TE individual)</t>
  </si>
  <si>
    <t>{"id":"M5-G-16a-I-2","stimulus":"&lt;p&gt;Las siguientes figuras tienen el mismo perímetro. ¿Cuál tiene un área diferente?&lt;/p&gt;","hint":"&lt;p&gt;Dos figuras con la misma área pueden tener diferentes perímetros.&lt;/p&gt;","feedback":"&lt;p&gt;Todas las figuras tienen el mismo perímetro. Sin embargo, solo tres tienen la misma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</si>
  <si>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</si>
  <si>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Calcula el área y el perímetro de las siguientes figuras.
Tabla sin bordes
Figura 1   | Figura 2
Perímetro = {{A1}} cm | Perímetro = {{A2}} cm
Área = {{A3}} cm&lt;sup&gt;2&lt;/sup&gt; | Área = {{A4}} cm&lt;sup&gt;2&lt;/sup&gt;</t>
  </si>
  <si>
    <t>Q1: mín = 2; Máx = 7; Step = 1</t>
  </si>
  <si>
    <t>Figura 1: cuadrado con label en un lado, "{{Q1}} cm"
Figura 2: Rectángulo con label en cada lado, "{{T1}} cm" y {{T2}} cm"
T1 = Lemonlib.round(4*{{Q1}}/3)
T2 = (4*{{Q1}}-2*Lemonlib.round(4*{{Q1}}/3))/2
A1 = 4*{{Q1}}
A2 = 4*{{Q1}}
A3 = {{Q1}}*{{Q1}}
A4 = {{T1}}*{{T2}}</t>
  </si>
  <si>
    <t>&lt;p&gt;Perímetro = suma de las longitudes de los lados&lt;/p&gt;
&lt;p&gt;Área del cuadrado = lado × lado&lt;/p&gt;
&lt;p&gt;Área del rectángulo = base × altura&lt;/p&gt;</t>
  </si>
  <si>
    <t>&lt;p&gt;Perímetro del cuadrado = 4 × {{Q1}} = {{{A1}} cm&lt;/p&gt;&lt;p&gt;Perímetro del rectángulo = 2 × {{Q2}} cm + 2 × {{T1}} cm = {{A2}} cm.&lt;/p&gt;&lt;p&gt;Área del cuadrado = lado × lado = {{Q1}} cm × {{Q1}} cm = {{A3}} cm&lt;sup&gt;2&lt;/sup&gt;&lt;/p&gt;&lt;p&gt;Área del rectángulo = base × altura = {{T1}} cm × {{T2}} cm = {{A4}} cm&lt;sup&gt;2&lt;/sup&gt;&lt;/p&gt;</t>
  </si>
  <si>
    <t>{"id":"M5-G-16a-E-1","stimulus":"&lt;p&gt;Calcula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 {{A1}} cm&lt;/p&gt;&lt;p style=\"text-align:center;\"&gt;Perímetro del rectángulo = 2 × {{T2}} cm + 2 × {{T1}} cm = {{A2}} cm.&lt;/p&gt;&lt;p style=\"text-align:center;\"&gt;Área del cuadrado = lado × lado = {{Q1}} cm × {{Q1}} cm = {{A3}} cm&lt;sup&gt;2&lt;/sup&gt;&lt;/p&gt;&lt;p style=\"text-align:center;\"&gt;Área del rectángulo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</si>
  <si>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</si>
  <si>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Q1: mín = 2; Máx = 10; Step = 2</t>
  </si>
  <si>
    <t>Figura 1: cuadrado con label en un lado, "{{Q1}} cm"
Figura 2: Rectángulo con label en cada lado, "{{T1}} cm" y {{T2}} cm"
T1 = 2*{{Q1}}
T2 = {{Q1}}/2
A1 = 4*{{Q1}}
A2 = 2*({{T1}}+{{T2}})
A3 = {{Q1}}*{{Q1}}
A4 = {{Q1}}*{{Q1}}</t>
  </si>
  <si>
    <t>&lt;p&gt;Perímetro del cuadrado = 4 × {{Q1}} cm = {{{A1}} cm&lt;/p&gt;&lt;p&gt;Perímetro del rectángulo = 2 × {{T1}} cm + 2 × {{T2}} cm = {{A2}} cm&lt;/p&gt;&lt;p&gt;Área del cuadrado = lado × lado = {{Q1}} cm × {{Q1}} cm = {{A3}} cm&lt;sup&gt;2&lt;/sup&gt;&lt;/p&gt;&lt;p&gt;Área del rectángulo = base × altura = {{T1}} cm × {{T2}} cm = {{A4}} cm&lt;sup&gt;2&lt;/sup&gt;&lt;/p&gt;</t>
  </si>
  <si>
    <t>{"id":"M5-G-16a-E-2","stimulus":"&lt;p&gt;Calcula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cm = {{A1}} cm&lt;/p&gt;&lt;p style=\"text-align:center;\"&gt;Perímetro del rectángulo = 2 × {{T1}} cm + 2 × {{T2}} cm = {{A2}} cm&lt;/p&gt;&lt;p style=\"text-align:center;\"&gt;Área del cuadrado = lado × lado = {{Q1}} cm × {{Q1}} cm = {{A3}} cm&lt;sup&gt;2&lt;/sup&gt;&lt;/p&gt;&lt;p style=\"text-align:center;\"&gt;Área del rectángulo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</si>
  <si>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</si>
  <si>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
El perímetro original medía {{A1}} m, mientras que después de los cambios medirá {{A2}} m.</t>
  </si>
  <si>
    <t>Q1: Mín = 2; Máx = 10;Step = 2
Q2: Mín = 2; Máx = 10;Step = 1</t>
  </si>
  <si>
    <t>T1 = {{Q1}}*{{Q2}}
A1 = 2*({{Q2}}+{{Q1}})
A2 = 2*({{Q2}}*2+{{Q1}}/2)</t>
  </si>
  <si>
    <t>Si uno de los lados se reduce la mitad y el área tiene que ser la misma, entonces el otro lado tendrá que aumentar al doble.</t>
  </si>
  <si>
    <t>&lt;p&gt;Perímetro del rectángulo original = 2 × {{Q1}} m + 2 × {{Q2}} m = {{A1}} m&lt;/p&gt;&lt;p&gt;Si uno de los lados se reduce la mitad y el área tiene que ser la misma, entonces el otro lado tendrá que aumentar al doble. Es decir, los nuevos lados medirán {{T3}} m y {{T4}} m y, por tanto:&lt;/p&gt;&lt;p&gt;Perímetro después del cambio = 2 × {{T3}} m + 2 × {{T4}} m = {{A2}} m&lt;/p&gt;</t>
  </si>
  <si>
    <t>{{T3}} = {{Q1}}/2
{{T4}} = {{Q2}}*2</t>
  </si>
  <si>
    <t>{"id":"M5-G-16a-A-1","stimulus":"&lt;p&gt;Un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cambio?&lt;/p&gt;","template":"&lt;p&gt;El perímetro original medía {{response}} m, mientras que después de los cambios medirá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</si>
  <si>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</si>
  <si>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unas obras de un centro comercial, se quiere destinar un sector de {T1}} m&lt;sup&gt;2&lt;/sup&gt; con forma de rectángulo para zona de juegos. Los lados de esta sector en un principio iban a medir {{Q1}} m y {{Q2}} m, pero luego se ha decidido reducir uno de esos lados a la mitad y mantener el mismo área. ¿Cuánto medía el perímetro de ese sector inicialmente? ¿Y después del cambio?
El perímetro incial era de {{A1}} m, mientras que después de los cambios será de {{A2}} m.</t>
  </si>
  <si>
    <t xml:space="preserve">En el playón de estacionamiento del parque, se quiere destinar un sector de {T1}} m&lt;sup&gt;2&lt;/sup&gt; con forma de rectángulo, para las bicicletas. Los lados de esta sector en un principio iban a medir {{Q1}} m y {{Q2}} m, luego se decide reducir uno de esos lados a la mitad, y mantener el mismo área. ¿Cuánto medía el perímetro inicialmente? ¿Y después del cambio?
El perímetro incial era de {{A1}} cm, luego será de  {{A2}} cm.
</t>
  </si>
  <si>
    <t>Q1: Mín = 14; Máx = 24;Step = 2
Q2: Mín = 2; Máx = 10;Step = 1</t>
  </si>
  <si>
    <t>{"id":"M5-G-16a-A-2","stimulus":"&lt;p&gt;En unas obras de un centro comercial, se quiere destinar un sector de {{T1}} m&lt;sup&gt;2&lt;/sup&gt; con forma de rectángulo para zona de juegos. Los lados de este sector en un principio iban a medir {{Q1}} m y {{Q2}} m, pero luego se ha decidido reducir uno de esos lados a la mitad y mantener el mismo área. ¿Cuánto medía el perímetro de ese sector inicialmente? ¿Y después del cambio?&lt;/p&gt;","template":"&lt;p&gt;El perímetro incial era de {{response}} m, mientras que después de los cambios será de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</si>
  <si>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</si>
  <si>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
El perímetro inicial era de {{A1}} cm, mientras que después de los cambios será de {{A2}} cm.</t>
  </si>
  <si>
    <t>Q1: Mín = 4; Máx = 8;Step = 2
Q2: Mín = 3; Máx = 9;Step = 3</t>
  </si>
  <si>
    <t>{"id":"M5-G-16a-A-3","stimulus":"&lt;p&gt;En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cambio?&lt;/p&gt;","template":"&lt;p&gt;El perímetro inicial era de {{response}} cm, mientras que después de los cambios será de {{response}} cm.&lt;/p&gt;","hint":"&lt;p&gt;Si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</si>
  <si>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</si>
  <si>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
El cuadro iba a medir originalmente {{A1}} cm&lt;sup&gt;2&lt;/sup&gt;, pero tras el cambio medirá {{A2}} cm&lt;sup&gt;2&lt;/sup&gt;.</t>
  </si>
  <si>
    <t>Q1: Mín = 50; Máx = 100; Step = 2
Q2 = Mín = 150; Máx = 200; Step = 1</t>
  </si>
  <si>
    <t>A1 = {{Q1}}*{{Q2}}
A2 = 2*{{Q1}}*({{Q2}}-{{Q1}})</t>
  </si>
  <si>
    <t>Si un lado aumenta el doble y el perímetro es el mismo, el otro lado tendrá que medir menos.</t>
  </si>
  <si>
    <t>&lt;p&gt;Si el primer lado va a medir el doble, es decir, {{T2}} cm, y el perímetro tiene que ser el mismo, entonces el otro lado tiene que medir {{T3}} cm porque:&lt;/p&gt;&lt;p&gt;{{Q1}} + {{Q1}} + {{Q2}} + {{Q2}} = {{T2}} + {{T2}} + {{T3}} + {{T3}}&lt;/p&gt;&lt;p&gt;Por tanto:&lt;/p&gt;&lt;p&gt;Área original = base × altura = {{Q1}} cm × {{Q2}} cm = {{A1}} cm&lt;sup&gt;2&lt;/sup&gt;&lt;/p&gt;&lt;p&gt;Área modificada = base × altura = {{T2}} cm × {{T3}} cm = {{A2}} cm&lt;sup&gt;2&lt;/sup&gt;&lt;/p&gt;</t>
  </si>
  <si>
    <t>{{T2}} = 2*{{Q1}}
{{T3}} = {{Q2}} - {{Q1}}</t>
  </si>
  <si>
    <t>{"id":"M5-G-16a-A-4","stimulus":"&lt;p&gt;Un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finalmente?&lt;/p&gt;","template":"&lt;p&gt;El cuadro iba a medir originalmente {{response}} cm&lt;sup&gt;2&lt;/sup&gt;, pero tras el cambio medirá {{response}} cm&lt;sup&gt;2&lt;/sup&gt;.&lt;/p&gt;","hint":"&lt;p&gt;Si un lado aumenta el doble y el perímetro es el mismo, el otro lado tendrá que medir menos.&lt;/p&gt;","feedback":"&lt;p&gt;Si el primer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</si>
  <si>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</si>
  <si>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
El área del primer papel mide {{A1}} cm&lt;sup&gt;2&lt;/sup&gt;, mientras que la del segundo medirá {{A2}} cm&lt;sup&gt;2&lt;/sup&gt;.</t>
  </si>
  <si>
    <t>qu</t>
  </si>
  <si>
    <t>Q1: Mín = 10; Máx = 20; Step = 1
Q2 = Mín = 21; Máx = 30; Step = 1</t>
  </si>
  <si>
    <t>{"id":"M5-G-16a-A-5","stimulus":"&lt;p&gt;Para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segundo?&lt;/p&gt;","template":"&lt;p&gt;El área del primer papel mide {{response}} cm&lt;sup&gt;2&lt;/sup&gt;, mientras que la del segundo medirá {{response}} cm&lt;sup&gt;2&lt;/sup&gt;.&lt;/p&gt;","hint":"&lt;p&gt;Si un lado aumenta el doble y el perímetro es el mismo, el otro lado tendrá que medir menos.&lt;/p&gt;","feedback":"&lt;p&gt;Si un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</si>
  <si>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</si>
  <si>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M5-EyP-1a</t>
  </si>
  <si>
    <t>Recoge datos relativos a variables cuantitativas o cualitativas</t>
  </si>
  <si>
    <t>Escoge las variables estadísticas cuantitativas.
{{A1}}*
{{A2}}*
{{A3}}
(Se ven 3, 2 correctas)</t>
  </si>
  <si>
    <t xml:space="preserve">No </t>
  </si>
  <si>
    <t>A1 = "La altura de un animal.", "La cantidad de alumnos de un aula.", "El número de medallas de un deportista.", "La cantidad de galletas en una bolsa.", "El peso de una bolsa de pan.", "Los puntos de un equipo en un partido de baloncesto."
A2 = "La edad de unos alumnos.", "El precio de los artículos de una tienda.", "La cantidad de personas que hay en una sala de cine.", "La distancia recorrida por un coche en una hora.", "El tiempo que dura una carrera de natación."
A3 = "El color de unas camisetas.", "El sabor de unos helados.", "El color de unos coches.", "El género de unas piezas musicales.", "El sabor del primer plato de unos restaurantes.", "El equipo de fútbol elegido durante una partida de videojuegos.", "El nombre de los invitados a una boda.", "El color del pelo.", "La especia que llevan unos platos.", "Los tipos de tiendas de campaña de un campamento."</t>
  </si>
  <si>
    <t>Las variables cuantitativas representan cantidades, mientras que las cualitativas no.</t>
  </si>
  <si>
    <t>&lt;p&gt;Las variables cuantitativas representan cantidades, mientras que las cualitativas no. Por ejemplo, la altura de un animal es una variable &lt;b&gt;cuantitativa&lt;/b&gt; porque solo se puede describir con números.&lt;/p&gt;
Sin TE particular</t>
  </si>
  <si>
    <t>Estadística y probabilidad</t>
  </si>
  <si>
    <t>{"id":"M5-EyP-1a-I-1","stimulus":"&lt;p&gt;Escoge las variables estadísticas cuantitativas.&lt;/p&gt;","hint":"&lt;p&gt;Las variables cuantitativas representan cantidades, mientras que las cualitativas no.&lt;/p&gt;","feedback":"&lt;p&gt;Las variables cuantitativas representan cantidades, mientras que las cualitativas no. Por ejemplo, la altura de un animal es una variable &lt;b&gt;cuantitativa&lt;/b&gt; porque solo se puede describir con números.&lt;/p&gt;","seed":{"parameters":[{"name":"Q1","list":["La altura de un animal.","La cantidad de alumnos de un aula.","El número de medallas de un deportista.","La cantidad de galletas en una bolsa.","El peso de una bolsa de pan.","Los puntos de un equipo en un partido de baloncesto."]},{"name":"Q2","list":["La edad de unos alumnos.","El precio de los artículos de una tienda.","La cantidad de personas que hay en una sala de cine.","La distancia recorrida por un coche en una hora.","El tiempo que dura una carrera de natación."]},{"name":"Q3","list":["El color de unas camisetas.","El sabor de unos helados.","El color de unos coches.","El género de unas piezas musicales.","El sabor del primer plato de unos restaurantes.","El equipo de fútbol elegido durante una partida de videojuegos.","El nombre de los invitados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response","params":{"countCorrect":2,"countIncorrect":1,"showCheckIcon":true}}}</t>
  </si>
  <si>
    <t>{"id":"M5-EyP-1a-I-1","stimulus":"&lt;p&gt;Escolha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t>
  </si>
  <si>
    <t>Escoge las variables estadísticas cualitativas.
{{A1}}*
{{A2}}*
{{A3}}
(Se ven 3, 2 correctas)</t>
  </si>
  <si>
    <t>A1 = "El color de unas camisetas.", "El sabor de unos helados.", "El color de unos coches.", "El género de unas piezas musicales.", "El sabor del primer plato de unos restaurantes."
A2 = "El equipo de fútbol elegido durante una partida de videojuegos.", "El nombre de los invitados a una boda.", "El color del pelo.", "La especia que llevan unos platos.", "Los tipos de tiendas de campaña de un campamento."
A3 = "La altura de un animal.", "La cantidad de alumnos de un aula.", "El número de medallas de un deportista.", "La cantidad de galletas en una bolsa.", "El peso de una bolsa de pan.", "Los puntos de un equipo en un partido de baloncesto.", "La edad de unos alumnos.", "El precio de los artículos de una tienda.", "La cantidad de personas que hay en una sala de cine.", "La distancia recorrida por un coche en una hora.", "El tiempo que dura una carrera de natación."</t>
  </si>
  <si>
    <t>&lt;p&gt;Mientras que las variables cuantitativas representan cantidades, las cualitativas no. Por ejemplo, el color del pelo es una variable &lt;b&gt;cualitativa&lt;/b&gt; porque puede describirse como &lt;i&gt;rubio&lt;/i&gt; o &lt;i&gt;moreno&lt;/i&gt;, pero no puede ser &lt;i&gt;tres&lt;/i&gt; o &lt;i&gt;diez.&lt;/i&gt;
Sin TE particular</t>
  </si>
  <si>
    <t>{"id":"M5-EyP-1a-I-2","stimulus":"&lt;p&gt;Escoge las variables estadísticas cualitativas.&lt;/p&gt;","hint":"&lt;p&gt;Las variables cuantitativas representan cantidades, mientras que las cualitativas no.&lt;/p&gt;","feedback":"&lt;p&gt;Mientras que las variables cuantitativas representan cantidades, las cualitativas no. Por ejemplo, el color del pelo es una variable &lt;b&gt;cualitativa&lt;/b&gt; porque puede describirse como &lt;i&gt;rubio&lt;/i&gt; o &lt;i&gt;moreno&lt;/i&gt;, pero no puede ser &lt;i&gt;tres&lt;/i&gt; o &lt;i&gt;diez.&lt;/i&gt;&lt;/p&gt;","seed":{"parameters":[{"name":"Q1","list":["El color de unas camisetas.","El sabor de unos helados.","El color de unos coches.","El género de unas piezas musicales.","El sabor del primer plato de unos restaurantes."]},{"name":"Q2","list":["El equipo de fútbol elegido durante una partida de videojuegos.","El nombre de los invitados a una boda.","El color del pelo.","La especia que llevan unos platos.","Los tipos de tiendas de campaña de un campamento."]},{"name":"Q3","list":["La altura de un animal.","La cantidad de alumnos de un aula.","El número de medallas de un deportista.","La cantidad de galletas en una bolsa.","El peso de una bolsa de pan.","Los puntos de un equipo en un partido de baloncesto.","La edad de unos alumnos.","El precio de los artículos de una tienda.","La cantidad de personas que hay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response","params":{"countCorrect":2,"countIncorrect":1,"showCheckIcon":true}}}</t>
  </si>
  <si>
    <t>{"id":"M5-EyP-1a-I-2","stimulus":"&lt;p&gt;Escolha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t>
  </si>
  <si>
    <t>¿Qué tipo de variable estadística es &lt;i&gt;{{Q1}}?&lt;/i&gt;
Es una variable {{A1}}.</t>
  </si>
  <si>
    <t>Q1 = "La altura de distintos animales", "La cantidad de alumnos que hay en distintas aulas", "La cantidad de medallas que consiguen los deportistas en los Juegos Olímpicos", "La cantidad de galletas en una bolsa", "El peso de distintas bolsas de pan", "Los puntos anotados en un partido de baloncesto", "Las edades de los alumnos de un curso", "Los precios de los artículos de una tienda", "La cantidad de personas que hay en una sala de cine en distintas sesiones", "La distancia recorrida por un coche en una hora", "El tiempo que tarda un nadador en hacer los 100 m mariposa"</t>
  </si>
  <si>
    <t>A1 = "cuantitativa"</t>
  </si>
  <si>
    <t>Las variables cuantitativas representan cantidades, mientras que las variables cualitatitivas no.</t>
  </si>
  <si>
    <t>&lt;p&gt;Las variables cuantitativas representan cantidades, mientras que las variables cualitatitivas no. &lt;i&gt;{{Q1}}&lt;/i&gt; se representa con una cantidad, por lo que es una &lt;b&gt;variable cuantitativa.&lt;/b&gt;&lt;/p&gt;</t>
  </si>
  <si>
    <t>{"id":"M5-EyP-1a-E-1","stimulus":"&lt;p&gt;¿Qué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se representa con una cantidad, por lo que es una &lt;b&gt;variable cuantitativa.&lt;/b&gt;&lt;/p&gt;","seed":{"parameters":[{"name":"Q1","label":null,"list":["La altura de distintos animales","La cantidad de alumnos que hay en distintas aulas","La cantidad de medallas que consiguen los deportistas en los Juegos Olímpicos","La cantidad de galletas en una bolsa","El peso de distintas bolsas de pan","Los puntos anotados en un partido de baloncesto","Las edades de los alumnos de un curso","Los precios de los artículos de una tienda","La cantidad de personas que hay en una sala de cine en distintas sesiones","La distancia recorrida por un coche en una hora","El tiempo que tarda un nadador en hacer los 100 m mariposa"]}],"calculated":[{"name":"A1","label":"cuantitativa","function":""}],"uniques":true},"algorithm":{"name":"calculateOperation","template":"Cloze with text"}}</t>
  </si>
  <si>
    <t>{"id":"M5-EyP-1a-E-1","stimulus":"&lt;p&gt;Que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t>
  </si>
  <si>
    <t>Q1 = "El color de las pelotas de un pelotero", "Los sabores de los helados en una heladería", "Los colores de los coches en un concesionario", "Los géneros de música escuchados durante un año", "Las postres elegidos en un restaurante", "Los equipos de fútbol en un videojuego", "El nombre de los invitados a una boda", "El color de pelo de los clientes en una barbería", "Los aderezos elegidos para el almuerzo", "Los tipos de carpas en un circo"</t>
  </si>
  <si>
    <t>A1 = "cualitativa"</t>
  </si>
  <si>
    <t>&lt;p&gt;Las variables cuantitativas representan cantidades, mientras que las variables cualitatitivas no.&lt;/p&gt;&lt;p&gt;&lt;i&gt;{{Q1}}&lt;/i&gt; no representa una cantidad, por lo que es una variable cualitativa.&lt;/p&gt;</t>
  </si>
  <si>
    <t>{"id":"M5-EyP-1a-E-2","stimulus":"&lt;p&gt;¿Qué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no representa una cantidad, por lo que es una &lt;b&gt;variable cualitativa.&lt;/b&gt;&lt;/p&gt;","seed":{"parameters":[{"name":"Q1","label":null,"list":["El color de las pelotas de un pelotero","Los sabores de los helados en una heladería","Los colores de los coches en un concesionario","Los géneros de música escuchados durante un año","Las postres elegidos en un restaurante","Los equipos de fútbol en un videojuego","El nombre de los invitados a una boda","El color de pelo de los clientes en una barbería","Los aderezos elegidos para el almuerzo","Los tipos de carpas en un circo"]}],"calculated":[{"name":"A1","label":"cualitativa","function":""}],"uniques":true},"algorithm":{"name":"calculateOperation","template":"Cloze with text"}}</t>
  </si>
  <si>
    <t>{"id":"M5-EyP-1a-E-2","stimulus":"&lt;p&gt;Que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t>
  </si>
  <si>
    <t>M5-EyP-2a</t>
  </si>
  <si>
    <t>Interpreta tablas de frecuencias</t>
  </si>
  <si>
    <t>Se ha creado la siguiente tabla de frecuencias a partir del número de primos que tienen los alumnos de un aula. Selecciona la frase correcta.
Tabla:
Número de primos    I   Frecuencia absoluta
{{Q1}}  I     {{Q2}}
{{Q3}}  I     {{Q4}}
{{Q5}}  I     {{Q6}}
Hay {{Q2}} alumnos que tienen {{Q1}} primos.*
Hay {{Q4}} alumnos que tienen {{Q3}} primos.*
Hay {{Q6}} alumnos que tienen {{Q5}} primos.*
Hay {{Q1}} alumnos que tienen {{Q2}} primos.
Hay {{Q3}} alumnos que tienen {{Q4}} primos.
Hay {{Q5}} alumnos que tienen {{Q6}} primos.
Hay {{Q2}} alumnos que tienen {{Q3}} primos.
Hay {{Q4}} alumnos que tienen {{Q5}} primos.
Hay {{Q6}} alumnos que tienen {{Q1}} primos.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</si>
  <si>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</si>
  <si>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</si>
  <si>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alumnos tienen {{Q1}} primos.&lt;/p&gt;
- Si falla A4:
&lt;p&gt;En realidad, {{Q2}} alumnos tienen {{Q1}} primos.&lt;/p&gt;
- Si falla A5:
&lt;p&gt;En realidad, {{Q4}} alumnos tienen {{Q3}} primos.&lt;/p&gt;
- Si falla A6:
&lt;p&gt;En realidad, {{Q6}} alumnos tienen {{Q5}} primos.&lt;/p&gt;
- Si falla A7:
&lt;p&gt;En realidad, {{Q2}} alumnos tienen {{Q1}} primos.&lt;/p&gt;
- Si falla A8:
&lt;p&gt;En realidad, {{Q4}} alumnos tienen {{Q3}} primos.&lt;/p&gt;
- Si falla A9:
&lt;p&gt;En realidad, {{Q6}} alumnos tienen {{Q5}} primos.&lt;/p&gt;</t>
  </si>
  <si>
    <t>{"id":"M5-EyP-2a-I-1","stimulus":"&lt;p&gt;Se ha creado la siguiente tabla de frecuencias a partir del número de primos que tienen los alumnos de un aula. Selecciona la frase correcta.&lt;/p&gt;&lt;table style=\"width: 100%;\"&gt;&lt;tbody&gt;&lt;tr&gt;&lt;td style=\"width: 50%; text-align: center; background-color: #BEE072;color: black;\"&gt;&lt;b&gt;Número de primos&lt;/b&gt;&lt;/td&gt;&lt;td style=\"width: 50%; text-align: center; background-color: #BEE072;color: black;\"&gt;&lt;b&gt;Frecuencia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es el número de veces que se repite un valor.&lt;/p&gt;","feedback":"&lt;p&gt;La frecuencia absoluta es el número de veces que se repite un valor. En este caso, que {{Q1}} tenga una frecuencia absoluta de {{Q2}} significa que {{Q2}} alumnos tienen {{Q1}} primos.&lt;/p&gt;","seed":{"parameters":[{"name":"Q1","label":null,"min":2,"max":10,"step":1},{"name":"Q2","label":null,"min":2,"max":10,"step":1},{"name":"Q3","label":null,"min":2,"max":10,"step":1},{"name":"Q4","label":null,"min":2,"max":10,"step":1},{"name":"Q5","label":null,"min":2,"max":10,"step":1},{"name":"Q6","label":null,"min":2,"max":10,"step":1}],"calculated":[{"name":"A1","label":"Hay {{Q2}} alumnos que tienen {{Q1}} primos."},{"name":"A2","label":"Hay {{Q4}} alumnos que tienen {{Q3}} primos."},{"name":"A3","label":"Hay {{Q6}} alumnos que tienen {{Q5}} primos."},{"name":"A4","label":"Hay {{Q1}} alumnos que tienen {{Q2}} primos.","incorrect":true,"feedback":"&lt;p&gt;En realidad, {{Q2}} alumnos tienen {{Q1}} primos.&lt;/p&gt;"},{"name":"A5","label":"Hay {{Q3}} alumnos que tienen {{Q4}} primos.","incorrect":true,"feedback":"&lt;p&gt;En realidad, {{Q4}} alumnos tienen {{Q3}} primos.&lt;/p&gt;"},{"name":"A6","label":"Hay {{Q5}} alumnos que tienen {{Q6}} primos.","incorrect":true,"feedback":"&lt;p&gt;En realidad, {{Q6}} alumnos tienen {{Q5}} primos.&lt;/p&gt;"},{"name":"A7","label":"Hay {{Q2}} alumnos que tienen {{Q3}} primos.","incorrect":true,"feedback":"&lt;p&gt;En realidad, {{Q2}} alumnos tienen {{Q1}} primos.&lt;/p&gt;"},{"name":"A8","label":"Hay {{Q4}} alumnos que tienen {{Q5}} primos.","incorrect":true,"feedback":"&lt;p&gt;En realidad, {{Q4}} alumnos tienen {{Q3}} primos.&lt;/p&gt;"},{"name":"A9","label":"Hay {{Q6}} alumnos que tienen {{Q1}} primos.","incorrect":true,"feedback":"&lt;p&gt;En realidad, {{Q6}} alumnos tienen {{Q5}} primos.&lt;/p&gt;"}],"uniques":true},"algorithm":{"name":"trueFalse","template":"Multiple choice – standard","params":{"countCorrect":1,"countIncorrect":2,"showCheckIcon":true}}}</t>
  </si>
  <si>
    <t>{"id":"M5-EyP-2a-I-1","stimulus":"&lt;p&gt;A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t>
  </si>
  <si>
    <t>{
    "id": "M5-EyP-2a-I-1",
    "stimulus": "&lt;p&gt;The following frequency chart has been created from the number of cousins that students in a classroom have. Select the correct statement.&lt;/p&gt;&lt;table style=\"width: 100%;\"&gt;&lt;tbody&gt;&lt;tr&gt;&lt;td style=\"width: 50%; text-align: center; background-color: #BEE072;color: black;\"&gt;&lt;b&gt;Number of cousins&lt;/b&gt;&lt;/td&gt;&lt;td style=\"width: 50%; text-align: center; background-color: #BEE072;color: black;\"&gt;&lt;b&gt;Absolute frecuency&lt;/b&gt;&lt;/td&gt;&lt;/tr&gt;&lt;tr&gt;&lt;td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is the number of times a value is repeated.&lt;/p&gt;",
    "feedback": "&lt;p&gt;The absolute frequency is the number of times a value is repeated. In this case, the fact that {{Q1}} has an absolute frequency of {{Q2}} means that {{Q2}} students have {{Q1}} cousins.&lt;/p&gt;",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cousins."
            },
            {
                "name": "A2",
                "label": "There are {{Q4}} students who have {{Q3}} cousins."
            },
            {
                "name": "A3",
                "label": "There are {{Q6}} students who have {{Q5}} cousins."
            },
            {
                "name": "A4",
                "label": "There are {{Q1}} students who have {{Q2}} cousins.",
                "incorrect": true,
                "feedback": "&lt;p&gt;Actually, {{Q2}} students have {{Q1}} cousins.&lt;/p&gt;"
            },
            {
                "name": "A5",
                "label": "There are {{Q3}} students who have {{Q4}} cousins.",
                "incorrect": true,
                "feedback": "&lt;p&gt;Actually, {{Q4}} students have {{Q3}} cousins.&lt;/p&gt;"
            },
            {
                "name": "A6",
                "label": "There are {{Q5}} students who have {{Q6}} cousins.",
                "incorrect": true,
                "feedback": "&lt;p&gt;Actually, {{Q6}} students have {{Q5}} cousins.&lt;/p&gt;"
            },
            {
                "name": "A7",
                "label": "There are {{Q2}} students who have {{Q3}} cousins.",
                "incorrect": true,
                "feedback": "&lt;p&gt;Actually, {{Q2}} students have {{Q1}} cousins.&lt;/p&gt;"
            },
            {
                "name": "A8",
                "label": "There are {{Q4}} students who have {{Q5}} cousins.",
                "incorrect": true,
                "feedback": "&lt;p&gt;Actually, {{Q4}} students have {{Q3}} cousins.&lt;/p&gt;"
            },
            {
                "name": "A9",
                "label": "There are {{Q6}} students who have {{Q1}} cousins.",
                "incorrect": true,
                "feedback": "&lt;p&gt;Actually, {{Q6}} students have {{Q5}} cousins.&lt;/p&gt;"
            }
        ],
        "uniques": true
    },
    "algorithm": {
        "name": "trueFalse",
        "template": "Multiple choice – standard",
        "params": {
            "countCorrect": 1,
            "countIncorrect": 2,
            "showCheckIcon": true
        }
    }
}</t>
  </si>
  <si>
    <t>En un restaurante se ha creado una tabla de frecuencias absolutas como la siguiente a partir del número de personas sentadas en cada mesa. Completa las siguientes oraciones.
Comensales por mesa  I   Frecuencia absoluta
{{Q1}}                              I     {{Q2}}
{{Q3}}                              I     {{Q4}}
{{Q5}}                              I     {{Q6}}
{{Q7}}                              I     {{Q8}}
En {{Q6}} mesas están sentados {{A1}} comensales.
Hay {{A2}} mesas en las que se sientan {{Q3}} comensales.</t>
  </si>
  <si>
    <t>Q1: Mín = 2; Máx = 10; Step = 1
Q2: Mín = 2; Máx = 10; Step = 1
Q3: Mín = 2; Máx = 10; Step = 1
Q4: Mín = 2; Máx = 10; Step = 1
Q5: Mín = 2; Máx = 10; Step = 1
Q6: Mín = 2; Máx = 10; Step = 1
Q7: Mín = 2; Máx = 10; Step = 1
Q8: Mín = 2; Máx = 10; Step = 1</t>
  </si>
  <si>
    <t>A1 = {{Q5}}
A1 = {{Q4}}</t>
  </si>
  <si>
    <t>&lt;p&gt;La frecuencia absoluta es el número de veces que se repite un valor. Por ejemplo, que {{Q5}} tenga una frecuencia absoluta de {{Q6}} significa que hay {{Q6}} mesas en las que se han sentado {{Q5}} comensales.&lt;/p&gt;
Sin TE particular</t>
  </si>
  <si>
    <t>{"id":"M5-EyP-2a-E-1","stimulus":"&lt;p&gt;En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{{Q6}} mesas están sentados {{response}} comensales.&lt;/p&gt;&lt;p&gt;Hay {{response}} mesas en las que se sientan {{Q3}}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</si>
  <si>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</si>
  <si>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
    "id": "M5-EyP-2a-E-1",
    "stimulus": "&lt;p&gt;In a restaurant, an absolute frequency chart like the following one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{{Q6}} tables.&lt;/p&gt;&lt;p&gt;There are {{response}} tables seating {{Q3}}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"{{Q5}}",
                "function": "{{Q5}}"
            },
            {
                "name": "A2",
                "label": "{{Q4}}",
                "function": "{{Q4}}"
            }
        ],
        "uniques": true
    },
    "algorithm": {
        "name": "calculateOperation",
        "params": {
            "method": "equivLiteral",
            "keyboard": "NUMERICAL"
        }
    }
}</t>
  </si>
  <si>
    <t>En un restaurante se ha creado una tabla de frecuencias absolutas como la siguiente a partir del número de personas sentadas en cada mesa. Completa las siguientes oraciones.
Comensales por mesa  I   Frecuencia absoluta
{{Q1}}                              I     {{Q2}}
{{Q3}}                              I     {{Q4}}
{{Q5}}                              I     {{Q6}}
{{Q7}}                              I     {{Q8}}
En {{Q2}} mesas están sentados {{A1}} comensales.
Hay {{A2}} mesas en las que se sientan {{Q7}} comensales.</t>
  </si>
  <si>
    <t>A1 = {{Q1}}
A1 = {{Q8}}</t>
  </si>
  <si>
    <t>{"id":"M5-EyP-2a-E-2","stimulus":"&lt;p&gt;En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{{Q2}} mesas están sentados {{response}} comensales.&lt;/p&gt;&lt;p&gt;Hay {{response}} mesas en las que se sientan {{Q7}}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</si>
  <si>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</si>
  <si>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
    "id": "M5-EyP-2a-E-2",
    "stimulus": "&lt;p&gt;In a restaurant, an absolute frequency chart like the following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{{Q2}} tables.&lt;/p&gt;&lt;p&gt;There are {{response}} tables seating {{Q7}}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"{{Q1}}",
                "function": "{{Q1}}"
            },
            {
                "name": "A2",
                "label": "{{Q8}}",
                "function": "{{Q8}}"
            }
        ],
        "uniques": true
    },
    "algorithm": {
        "name": "calculateOperation",
        "params": {
            "method": "equivLiteral",
            "keyboard": "NUMERICAL"
        }
    }
}</t>
  </si>
  <si>
    <t>Samanta ha preguntado a varias personas cuánto tiempo llevan esperando en la estación de metro. Con sus respuestas ha elaborado la siguiente tabla de frecuencias. ¿A cuántas personas ha entrevistado?
Tabla:
Tiempo de espera  I   Frecuencia absoluta
{{Q1}}                       I     {{Q5}}
{{Q2}}                       I     {{Q6}}
{{Q3}}                       I     {{Q7}}
{{Q4}}                       I     {{Q8}}
Entrevistó a {{A1}} personas.</t>
  </si>
  <si>
    <t>Q1: Mín: 1; Máx: 2; Step: 1
Q2: Mín: 3; Máx: 4; Step: 1
Q3: Mín: 5; Máx: 6; Step: 1
Q4: Mín: 7; Máx: 8; Step: 1
Q5: Mín: 1; Máx: 15; Step: 1
Q6: Mín: 1; Máx: 15; Step: 1
Q7: Mín: 1; Máx: 15; Step: 1
Q8: Mín: 1; Máx: 15; Step: 1
(uniques: false)</t>
  </si>
  <si>
    <t>A1 = {{Q5}}+{{Q6}}+{{Q7}}+{{Q8}}</t>
  </si>
  <si>
    <t>&lt;p&gt;Para obtener la cantidad total de personas a las que se ha preguntado, hay que sumar las frecuencias absolutas.&lt;/p&gt;&lt;p&gt;{{Q5}} + {{Q6}} + {{Q7}} + {{Q8}} = {{A1}}&lt;/p&gt;</t>
  </si>
  <si>
    <t>{"id":"M5-EyP-2a-A-1","stimulus":"&lt;p&gt;Samanta ha preguntado a varias personas cuánto tiempo llevan esperando en la estación de metro. Con sus respuestas ha elaborado la siguiente tabla de frecuencias. ¿A cuántas personas ha entrevistado?&lt;/p&gt;&lt;table style=\"width: 100%;\"&gt;&lt;tbody&gt;&lt;tr&gt;&lt;td style=\"width: 50%; vertical-align: middle; text-align: center; background-color: #9FC1FD;\"&gt;&lt;span style=\"color: rgb(255, 255, 255);\"&gt;Tiempo de espera&lt;/span&gt;&lt;/td&gt;&lt;td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center;\"&gt;{{Q8}}&lt;/td&gt;&lt;/tr&gt;&lt;/tbody&gt;&lt;/table&gt;","template":"&lt;p&gt;Entrevistó a {{response}} personas.&lt;/p&gt;","hint":"&lt;p&gt;La frecuencia absoluta es el número de veces que se repite un valor.&lt;/p&gt;","feedback":"&lt;p&gt;Para obtener la cantidad total de personas a las que se ha preguntado, hay que sumar las frecuencias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</si>
  <si>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</si>
  <si>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
    "id": "M5-EyP-2a-A-1",
    "stimulus": "&lt;p&gt;Samantha has asked several people how long they have been waiting at the subway station. With their answers she has drawn up the following frequency chart. How many people has she interviewed?&lt;/p&gt;&lt;table style=\"width: 100%;\"&gt;&lt;tbody&gt;&lt;tr&gt;&lt;td style=\"width: 50%; vertical-align: middle; text-align: center; background-color: #9FC1FD;\"&gt;&lt;span style=\"color: rgb(255, 255, 255);\"&gt;Waiting time&lt;/span&gt;&lt;/td&gt;&lt;td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"&lt;p&gt;She has interviewed {{response}} people.&lt;/p&gt;",
    "hint": "&lt;p&gt;Absolute frequency is the number of times a value is repeated.&lt;/p&gt;",
    "feedback": "&lt;p&gt;To obtain the total number of people asked, the absolute frequencies must be added up.&lt;/p&gt;&lt;p style=\"text-align:center;\"&gt;{{Q5}} + {{Q6}} + {{Q7}} + {{Q8}} = {{A1}}&lt;/p&gt;",
    "seed": {
        "parameters": [
            {
                "name": "Q1",
                "label": null,
                "min": 1,
                "max": 2,
                "step": 1
            },
            {
                "name": "Q2",
                "label": null,
                "min": 3,
                "max": 4,
                "step": 1
            },
            {
                "name": "Q3",
                "label": null,
                "min": 5,
                "max": 6,
                "step": 1
            },
            {
                "name": "Q4",
                "label": null,
                "min": 7,
                "max": 8,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</si>
  <si>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Tadeo ha anotado en una tabla de frecuencias el número de veces que ha visto los siguientes pájaros en un parque. Escribe cuántas veces ha logrado ver a los dos siguientes.
Tabla:
Pájaros        I   Frecuencia absoluta
{{Q5}}     I     {{Q1}}
{{Q6}}     I     {{Q2}}
{{Q7}}     I     {{Q3}}
{{Q8}}     I     {{Q4}}
Ha visto {{A1}} {{Q5}}.
Ha visto {{A2}} {{Q8}}.</t>
  </si>
  <si>
    <t>Q1: Mín: 1; Máx: 15; Step: 1
Q2: Mín: 1; Máx: 15; Step: 1
Q3: Mín: 1; Máx: 15; Step: 1
Q4: Mín: 1; Máx: 15; Step: 1
Q5-Q8:  "mirlos", "petirrojos", "jilgueros", "gorriones", "estorninos"
(uniques: false)</t>
  </si>
  <si>
    <t>A1 = {{Q1}}
A2 = {{Q4}}</t>
  </si>
  <si>
    <t>&lt;p&gt;La frecuencia absoluta es el número de veces que se repite un valor. En este caso, si se quisiera saber cuántas veces ha visto {{Q7}}, la solución sería {{Q3}}.&lt;/p&gt;</t>
  </si>
  <si>
    <t>{
    "id": "M5-EyP-2a-A-2",
    "stimulus": "&lt;p&gt;Tadeo ha anotado en una tabla de frecuencias el número de veces que ha visto los siguientes pájaros en un parque. Escribe cuántas veces ha logrado ver a los dos siguientes.&lt;/p&gt;&lt;table style=\"width: 100%;\"&gt;&lt;tbody&gt;&lt;tr&gt;&lt;td style=\"width: 50%; vertical-align: middle; text-align: center; background-color: #9FC1FD;\"&gt;&lt;span style=\"color: rgb(255, 255, 255);\"&gt;Pájaros&lt;/span&gt;&lt;/td&gt;&lt;td style=\"width: 50%; vertical-align: middle; text-align: center; background-color: #9FC1FD;\"&gt;&lt;span style=\"color: rgb(255, 255, 255);\"&gt;Frecuencia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"&lt;p&gt;Ha visto {{response}} {{Q5}}.&lt;/p&gt;&lt;p&gt;Ha visto {{response}} {{Q8}}.&lt;/p&gt;",
    "hint": "&lt;p&gt;La frecuencia absoluta es el número de veces que se repite un valor.&lt;/p&gt;",
    "feedback": "&lt;p&gt;La frecuencia absoluta es el número de veces que se repite un valor. Por ejemplo, si se quisiera saber cuántas veces ha visto {{Q7}}, la solución sería {{Q3}}.&lt;/p&gt;",
    "seed": {
        "parameters": [
            {
                "name": "Q1",
                "label": null,
                "min": 1,
                "max": 15,
                "step": 1
            },
            {
                "name": "Q2",
                "label": null,
                "min": 1,
                "max": 15,
                "step": 1
            },
            {
                "name": "Q3",
                "label": null,
                "min": 1,
                "max": 15,
                "step": 1
            },
            {
                "name": "Q4",
                "label": null,
                "min": 1,
                "max": 15,
                "step": 1
            },
            {
                "name": "Q5",
                "list": [
                    "mirlos",
                    "petirrojos",
                    "jilgueros",
                    "gorriones",
                    "estorninos"
                ]
            },
            {
                "name": "Q6",
                "list": [
                    "mirlos",
                    "petirrojos",
                    "jilgueros",
                    "gorriones",
                    "estorninos"
                ]
            },
            {
                "name": "Q7",
                "list": [
                    "mirlos",
                    "petirrojos",
                    "jilgueros",
                    "gorriones",
                    "estorninos"
                ]
            },
            {
                "name": "Q8",
                "list": [
                    "mirlos",
                    "petirrojos",
                    "jilgueros",
                    "gorriones",
                    "estorninos"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</si>
  <si>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</si>
  <si>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"id": "M5-EyP-2a-A-2",
    "stimulus": "&lt;p&gt;Tom has written down in a frequency chart the number of times he has seen the following birds in a park. Write how many times he has managed to see the following two.&lt;/p&gt;&lt;table style=\"width: 100%;\"&gt;&lt;tbody&gt;&lt;tr&gt;&lt;td style=\"width: 50%; vertical-align: middle; text-align: center; background-color: #9FC1FD;\"&gt;&lt;span style=\"color: rgb(255, 255, 255);\"&gt;Birds&lt;/span&gt;&lt;/td&gt;&lt;td style=\"width: 50%; vertical-align: middle; text-align: center; background-color: #9FC1FD;\"&gt;&lt;span style=\"color: rgb(255, 255, 255);\"&gt;Absolute frequency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"&lt;p&gt;He has seen {{response}} {{Q5}}.&lt;/p&gt;&lt;p&gt;He has seen {{response}} {{Q8}}.&lt;/p&gt;",
    "hint": "&lt;p&gt;Absolute frequency is the number of times a value is repeated.&lt;/p&gt;",
    "feedback": "&lt;p&gt;The absolute frequency is the number of times a value is repeated. For example, to know how many times he has seen {{Q7}}, the solution is {{Q3}}.&lt;/p&gt;",
    "seed": {
        "parameters": [
            {
                "name": "Q1",
                "label": null,
                "min": 1,
                "max": 15,
                "step": 1
            },
            {
                "name": "Q2",
                "label": null,
                "min": 1,
                "max": 15,
                "step": 1
            },
            {
                "name": "Q3",
                "label": null,
                "min": 1,
                "max": 15,
                "step": 1
            },
            {
                "name": "Q4",
                "label": null,
                "min": 1,
                "max": 15,
                "step": 1
            },
            {
                "name": "Q5",
                "list": [
                    "blackbirds",
                    "robins",
                    "goldfinches",
                    "sparrows",
                    "starlings"
                ]
            },
            {
                "name": "Q6",
                "list": [
                    "blackbirds",
                    "robins",
                    "goldfinches",
                    "sparrows",
                    "starlings"
                ]
            },
            {
                "name": "Q7",
                "list": [
                    "blackbirds",
                    "robins",
                    "goldfinches",
                    "sparrows",
                    "starlings"
                ]
            },
            {
                "name": "Q8",
                "list": [
                    "blackbirds",
                    "robins",
                    "goldfinches",
                    "sparrows",
                    "starlings"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</si>
  <si>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En una escuela se va a llevar a cabo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</si>
  <si>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</si>
  <si>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&lt;p&gt;Para calcular la cantidad total de personas inscritas, hay que sumar las frecuencias absolutas de todas las edades.&lt;/p&gt;&lt;p&gt;{{Q5}} + {{Q6}} + {{Q7}} + {{Q8}} = {{A1}}&lt;/p&gt;</t>
  </si>
  <si>
    <t>{"id":"M5-EyP-2a-A-3","stimulus":"&lt;p&gt;En una escuela se va a llevar a cabo un concurso artístico. Los organizadores han apuntado las edades de los participantes en esta tabla de frecuencias. ¿Cuántos alumnos se han inscrito?&lt;/p&gt;&lt;table style=\"width: 100%;\"&gt;&lt;tbody&gt;&lt;tr&gt;&lt;td style=\"width: 50%; vertical-align: middle; text-align: center; background-color: #9FC1FD;\"&gt;&lt;span style=\"color: rgb(255, 255, 255);\"&gt;Edad&lt;/span&gt;&lt;/td&gt;&lt;td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center;\"&gt;{{Q8}}&lt;/td&gt;&lt;/tr&gt;&lt;/tbody&gt;&lt;/table&gt;","template":"&lt;p&gt;Se han inscrito {{response}} alumnos.&lt;/p&gt;","hint":"&lt;p&gt;La frecuencia absoluta es el número de veces que se repite un valor.&lt;/p&gt;","feedback":"&lt;p&gt;Para calcular la cantidad total de personas inscritas, hay que sumar las frecuencias absolutas de todas las edades.&lt;/p&gt;&lt;p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</si>
  <si>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</si>
  <si>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
    "id": "M5-EyP-2a-A-3",
    "stimulus": "&lt;p&gt;An art contest is to be held in a school. The organizers have entered the ages of the participants in this frequency chart. How many students have registered?&lt;/p&gt;&lt;table style=\"width: 100%;\"&gt;&lt;tbody&gt;&lt;tr&gt;&lt;td style=\"width: 50%; vertical-align: middle; text-align: center; background-color: #9FC1FD;\"&gt;&lt;span style=\"color: rgb(255, 255, 255);\"&gt;Age&lt;/span&gt;&lt;/td&gt;&lt;td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"&lt;p&gt;{{response}} students have registered.&lt;/p&gt;",
    "hint": "&lt;p&gt;Absolute frequency is the number of times a value is repeated.&lt;/p&gt;",
    "feedback": "&lt;p&gt;To calculate the total number of people registered, the absolute frequencies must be added up.&lt;/p&gt;&lt;p style=\"text-align:center;\"&gt;{{Q5}} + {{Q6}} + {{Q7}} + {{Q8}} = {{A1}}&lt;/p&gt;",
    "seed": {
        "parameters": [
            {
                "name": "Q1",
                "label": null,
                "min": 6,
                "max": 7,
                "step": 1
            },
            {
                "name": "Q2",
                "label": null,
                "min": 8,
                "max": 9,
                "step": 1
            },
            {
                "name": "Q3",
                "label": null,
                "min": 10,
                "max": 11,
                "step": 1
            },
            {
                "name": "Q4",
                "label": null,
                "min": 12,
                "max": 13,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</si>
  <si>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Después de tirar un dado varias veces, Luisa ha apuntado en esta tabla de frecuencias las veces que ha obtenido cada número. ¿Cuál de ellos ha salido {{Q3}} veces?
Tabla:
Número  I   Frecuencia absoluta
   1           I     {{Q1}}
   2           I     {{Q2}}
   3           I     {{Q3}}
   4           I     {{Q4}}
   5           I     {{Q5}}
   6           I     {{Q6}}
El número es {{A1}}.</t>
  </si>
  <si>
    <t>Q1: Mín: 1; Máx: 15; Step: 1
Q2: Mín: 1; Máx: 15; Step: 1
Q3: Mín: 1; Máx: 15; Step: 1
Q4: Mín: 1; Máx: 15; Step: 1
Q5: Mín: 1; Máx: 15; Step: 1
Q6: Mín: 1; Máx: 15; Step: 1</t>
  </si>
  <si>
    <t>A1 = 3</t>
  </si>
  <si>
    <t>&lt;p&gt;La frecuencia absoluta es el número de veces que se repite un valor. En este caso, si se quisiera saber cuántas veces ha salido el 6 al lanzar el dado, la solución sería {{Q6}}.&lt;/p&gt;</t>
  </si>
  <si>
    <t>{"id":"M5-EyP-2a-A-4","stimulus":"&lt;p&gt;Después de tirar un dado varias veces, Luisa ha apuntado en esta tabla de frecuencias las veces que ha obtenido cada número. ¿Cuál de ellos ha salido {{Q3}} veces?&lt;/p&gt;&lt;table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center;\"&gt;{{Q6}}&lt;/td&gt;&lt;/tr&gt;&lt;/tbody&gt;&lt;/table&gt;","template":"&lt;p&gt;El número es {{response}}.&lt;/p&gt;","hint":"&lt;p&gt;La frecuencia absoluta es el número de veces que se repite un valor.&lt;/p&gt;","feedback":"&lt;p&gt;La frecuencia absoluta es el número de veces que se repite un valor. En este caso, si se quisiera saber cuántas veces ha salido el 6 al lanzar el dado, la solución sería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</si>
  <si>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</si>
  <si>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
    "id": "M5-EyP-2a-A-4",
    "stimulus": "&lt;p&gt;After rolling a die several times, Jane has written down in this frequency chart how many times she got each number. Which one came up {{Q3}} times?&lt;/p&gt;&lt;table style=\"width: 100%;\"&gt;&lt;tbody&gt;&lt;tr&gt;&lt;td style=\"width: 50%; vertical-align: middle; text-align: center; background-color: #9FC1FD;\"&gt;&lt;span style=\"color: rgb(255, 255, 255);\"&gt;Number&lt;/span&gt;&lt;/td&gt;&lt;td style=\"width: 50%; vertical-align: middle; text-align: center; background-color: #9FC1FD;\"&gt;&lt;span style=\"color: rgb(255, 255, 255);\"&gt;Absolute frequency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
    "template": "&lt;p&gt;The number is {{response}}.&lt;/p&gt;",
    "hint": "&lt;p&gt;Absolute frequency is the number of times a value is repeated.&lt;/p&gt;",
    "feedback": "&lt;p&gt;The absolute frequency is the number of times a value is repeated. In this case, to know how many times 6 was rolled, the solution is {{Q6}}.&lt;/p&gt;",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"function": "3"
            }
        ],
        "uniques": true
    },
    "algorithm": {
        "name": "calculateOperation",
        "params": {
            "method": "equivLiteral",
            "keyboard": "NUMERICAL"
        }
    }
}</t>
  </si>
  <si>
    <t>Esteban ha anotado en esta tabla de frecuencias los géneros de las {{T1}} primeras canciones de su lista de reproducción aleatoria. Escribe cuántas canciones ha escuchado de los siguientes géneros.
Tabla:
Género | Frecuencia absoluta 
{{Q5}}    |     {{Q1}}  
{{Q6}}    |     {{Q2}} 
{{Q7}}    |     {{Q3}}
{{Q8}}    |     {{Q4}}
Ha escuchado {{A1}} canciones de {{Q6}}.
Ha escuchado {{A2}} canciones de {{Q8}}.</t>
  </si>
  <si>
    <t>Q1: Mín: 1; Máx: 15; Step: 1
Q2: Mín: 1; Máx: 15; Step: 1
Q3: Mín: 1; Máx: 15; Step: 1
Q4: Mín: 1; Máx: 15; Step: 1
Q5-Q8: "&lt;i&gt;rock&lt;/i&gt;", "pop", "electrónica", "&lt;i&gt;jazz&lt;/i&gt;", "clásica"
(uniques: false)</t>
  </si>
  <si>
    <t>T1 = {{Q1}}+{{Q2}}+{{Q3}}+{{Q4}}
A1 = {{Q2}}
A2 = {{Q4}}</t>
  </si>
  <si>
    <t>&lt;p&gt;La frecuencia absoluta es el número de veces que se repite un valor. En este caso, si se quisiera saber cuántas canciones de {{Q7}} ha escuchado Esteban, la solución sería {{Q3}}.&lt;/p&gt;</t>
  </si>
  <si>
    <t>{
    "id": "M5-EyP-2a-A-5",
    "stimulus": "&lt;p&gt;Esteban ha anotado en esta tabla de frecuencias los géneros de las {{T1}} primeras canciones de su lista de reproducción aleatoria. Escribe cuántas canciones ha escuchado de los siguientes géneros.&lt;/p&gt;&lt;table style=\"width: 100%;\"&gt;&lt;tbody&gt;&lt;tr&gt;&lt;td style=\"width: 50%; vertical-align: middle; text-align: center; background-color: #9FC1FD;\"&gt;&lt;span style=\"color: rgb(255, 255, 255);\"&gt;Género&lt;/span&gt;&lt;/td&gt;&lt;td style=\"width: 50%; vertical-align: middle; text-align: center; background-color: #9FC1FD;\"&gt;&lt;span style=\"color: rgb(255, 255, 255);\"&gt;Frecuencia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"&lt;p&gt;Ha escuchado {{response}} canciones de {{Q6}}.&lt;/p&gt;&lt;p&gt;Ha escuchado {{response}} canciones de {{Q8}}.&lt;/p&gt;",
    "hint": "&lt;p&gt;La frecuencia absoluta es el número de veces que se repite un valor.&lt;/p&gt;",
    "feedback": "&lt;p&gt;La frecuencia absoluta es el número de veces que se repite un valor. Por ejemplo, si se quisiera saber cuántas canciones de música {{Q7}} ha escuchado Esteban, la solución sería {{Q3}}.&lt;/p&gt;",
    "seed": {
        "parameters": [
            {
                "name": "Q1",
                "label": null,
                "min": 1,
                "max": 15,
                "step": 1
            },
            {
                "name": "Q2",
                "label": null,
                "min": 1,
                "max": 15,
                "step": 1
            },
            {
                "name": "Q3",
                "label": null,
                "min": 1,
                "max": 15,
                "step": 1
            },
            {
                "name": "Q4",
                "label": null,
                "min": 1,
                "max": 15,
                "step": 1
            },
            {
                "name": "Q5",
                "list": [
                    "&lt;i&gt;rock&lt;/i&gt;",
                    "pop",
                    "electrónica",
                    "&lt;i&gt;jazz&lt;/i&gt;",
                    "clásica"
                ]
            },
            {
                "name": "Q6",
                "list": [
                    "&lt;i&gt;rock&lt;/i&gt;",
                    "pop",
                    "electrónica",
                    "&lt;i&gt;jazz&lt;/i&gt;",
                    "clásica"
                ]
            },
            {
                "name": "Q7",
                "list": [
                    "&lt;i&gt;rock&lt;/i&gt;",
                    "pop",
                    "electrónica",
                    "&lt;i&gt;jazz&lt;/i&gt;",
                    "clásica"
                ]
            },
            {
                "name": "Q8",
                "list": [
                    "&lt;i&gt;rock&lt;/i&gt;",
                    "pop",
                    "electrónica",
                    "&lt;i&gt;jazz&lt;/i&gt;",
                    "clásica"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</si>
  <si>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</si>
  <si>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"id": "M5-EyP-2a-A-5",
    "stimulus": "&lt;p&gt;Stephen has written down in this frequency chart the style of the {{T1}} first songs of his random playlist. Write how many songs he has listened to from the following styles.&lt;/p&gt;&lt;table style=\"width: 100%;\"&gt;&lt;tbody&gt;&lt;tr&gt;&lt;td style=\"width: 50%; vertical-align: middle; text-align: center; background-color: #9FC1FD;\"&gt;&lt;span style=\"color: rgb(255, 255, 255);\"&gt;Style&lt;/span&gt;&lt;/td&gt;&lt;td style=\"width: 50%; vertical-align: middle; text-align: center; background-color: #9FC1FD;\"&gt;&lt;span style=\"color: rgb(255, 255, 255);\"&gt;Absolute frequency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"&lt;p&gt;He has listened to {{response}} {{Q6}} songs.&lt;/p&gt;&lt;p&gt;He has listened to {{response}} {{Q8}} songs.&lt;/p&gt;",
    "hint": "&lt;p&gt;The absolute frequency is the number of times a value is repeated.&lt;/p&gt;",
    "feedback": "&lt;p&gt;The absolute frequency is the number of times a value is repeated. For example, to know how many {{Q7}} songs Stephen has listened to, the solution is {{Q3}}.&lt;/p&gt;",
    "seed": {
        "parameters": [
            {
                "name": "Q1",
                "label": null,
                "min": 1,
                "max": 15,
                "step": 1
            },
            {
                "name": "Q2",
                "label": null,
                "min": 1,
                "max": 15,
                "step": 1
            },
            {
                "name": "Q3",
                "label": null,
                "min": 1,
                "max": 15,
                "step": 1
            },
            {
                "name": "Q4",
                "label": null,
                "min": 1,
                "max": 15,
                "step": 1
            },
            {
                "name": "Q5",
                "list": [
                    "rock",
                    "pop",
                    "country",
                    "jazz",
                    "classical"
                ]
            },
            {
                "name": "Q6",
                "list": [
                    "rock",
                    "pop",
                    "country",
                    "jazz",
                    "classical"
                ]
            },
            {
                "name": "Q7",
                "list": [
                    "rock",
                    "pop",
                    "country",
                    "jazz",
                    "classical"
                ]
            },
            {
                "name": "Q8",
                "list": [
                    "rock",
                    "pop",
                    "country",
                    "jazz",
                    "classical"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</si>
  <si>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M5-EyP-2b</t>
  </si>
  <si>
    <t>Construye tablas de frecuencias absolutas</t>
  </si>
  <si>
    <t>¿Cuál es la tabla de frecuencias de estos valores?
(recuadrar estos números en una tabla sin cabecera)
{{Q2}}   {{Q1}}   {{Q4}}   {{Q4}}   {{Q1}}
{{Q4}}   {{Q3}}   {{Q2}}   {{Q4}}   {{Q3}}
{{A1}}*
{{A3}}
{{A4}}
{{A5}}
(se muestran 3 opciones, una es correcta)
{{A1}}:
Tabla
Valores    I   Frecuencia absoluta
{{Q1}}  I     2
{{Q2}}  I     2
{{Q3}}  I    2
{{Q4}}  I    4
{{A3}} = 
Tabla
Valores    I   Frecuencia absoluta
{{Q1}}  I     {{T1}}
{{Q2}}  I     {{T2}}
{{Q3}}  I    {{T3}}
{{Q4}}  I     {{T4}}
{{A4}} = 
Tabla
Valores    I   Frecuencia absoluta
{{Q1}}  I     {{T5}}
{{Q2}}  I    {{T6}}
{{Q3}}  I    {{T7}}
{{Q4}}  I     {{T8}}
{{A5}} = 
Tabla
Valores    I   Frecuencia absoluta
2 | {{Q1}}
2 | {{Q2}}
2 | {{Q3}}
4 | {{Q4}}</t>
  </si>
  <si>
    <t>Q1: Mín: 1; Máx: 3; Step: 1
Q2: Mín: 4; Máx: 6; Step: 1
Q3: Mín: 7; Máx: 9; Step: 1
Q4: Mín: 10; Máx: 12; Step: 1</t>
  </si>
  <si>
    <t>T1 = {{Q1}}*1
T2 = {{Q2}}*3
T3 = {{Q3}}*4
T4 = {{Q4}}*2
T5 = {{Q1}}+1
T6 = {{Q2}}+3
T7 = {{Q3}}+4
T8 = {{Q4}}+2</t>
  </si>
  <si>
    <t>La frecuencia absoluta de un dato es el número de veces que este se repite.</t>
  </si>
  <si>
    <t>&lt;p&gt;La frecuencia absoluta de un dato es el número de veces que este se repite. Por ejemplo, el valor {{Q2}} aparece repetido dos veces, entonces su frecuencia absoluta es 2.&lt;/p&gt;</t>
  </si>
  <si>
    <t>{"id":"M5-EyP-2b-I-1","stimulus":"&lt;p&gt;¿Cuál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dos veces, entonces su frecuencia absoluta es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</si>
  <si>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</si>
  <si>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
    "id": "M5-EyP-2b-I-1",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twice, so its absolute frequency is 2.&lt;/p&gt;",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
                "incorrect": true
            }
        ],
        "uniques": true
    },
    "algorithm": {
        "name": "trueFalse",
        "template": "Multiple choice – standard",
        "params": {
            "countCorrect": 1,
            "countIncorrect": 2,
            "showCheckIcon": false,
            "columns": 3
        }
    }
}</t>
  </si>
  <si>
    <t>¿Cuál es la tabla de frecuencias de estos valores?
(recuadrar estos números en una tabla sin cabecera)
{{Q2}}   {{Q3}}   {{Q2}}   {{Q4}}   {{Q1}}
{{Q3}}   {{Q3}}   {{Q2}}   {{Q4}}   {{Q3}}
{{A1}}*
{{A3}}
{{A4}}
{{A5}}
(se muestran 3 opciones, una es correcta)
{{A1}}:
Tabla
Valores    I   Frecuencia absoluta
{{Q1}}  I     1
{{Q2}}  I     3
{{Q3}}  I    4
{{Q4}}  I    2
{{A3}} = 
Tabla
Valores    I   Frecuencia absoluta
{{Q1}}  I     {{T1}}
{{Q2}}  I     {{T2}}
{{Q3}}  I    {{T3}}
{{Q4}}  I     {{T4}}
{{A4}} = 
Tabla
Valores    I   Frecuencia absoluta
{{Q1}}  I     {{T5}}
{{Q2}}  I    {{T6}}
{{Q3}}  I    {{T7}}
{{Q4}}  I     {{T8}}
{{A5}} = 
Tabla
Valores    I   Frecuencia absoluta
1 | {{Q1}}
3 | {{Q2}}
4 | {{Q3}}
2 | {{Q4}}</t>
  </si>
  <si>
    <t>T1 = {{Q1}}*2
T2 = {{Q2}}*2
T3 = {{Q3}}*2
T4 = {{Q4}}*4
T5 = {{Q1}}+2
T6 = {{Q2}}+2
T7 = {{Q3}}+2
T8 = {{Q4}}+4</t>
  </si>
  <si>
    <t>&lt;p&gt;La frecuencia absoluta de un dato es el número de veces que este se repite. Por ejemplo, el valor {{Q2}} aparece repetido tres veces, entonces su frecuencia absoluta es 3.&lt;/p&gt;</t>
  </si>
  <si>
    <t>{"id":"M5-EyP-2b-I-2","stimulus":"&lt;p&gt;¿Cuál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tres veces, entonces su frecuencia absoluta es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</si>
  <si>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</si>
  <si>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
    "id": "M5-EyP-2b-I-2",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three times, so its absolute frequency is 3.&lt;/p&gt;",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 background: none !important;\"&gt;&lt;tbody&gt;&lt;tr&gt;&lt;td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
                "incorrect": true
            }
        ],
        "uniques": true
    },
    "algorithm": {
        "name": "trueFalse",
        "template": "Multiple choice – standard",
        "params": {
            "countCorrect": 1,
            "countIncorrect": 2,
            "showCheckIcon": false,
            "columns": 3
        }
    }
}</t>
  </si>
  <si>
    <t>Completa la siguiente tabla de frecuencias a partir de estos datos.
(recuadrar estos números en una tabla sin cabecera)
{{Q1}}   {{Q3}}   {{Q4}}   {{Q3}}   {{Q1}} 
{{Q3}}   {{Q2}}   {{Q2}}   {{Q4}}   {{Q1}} 
Tabla:
Valores I Frecuencia absoluta
{{Q1}}                           I    {{A1}}
{{Q2}}                           I    {{A2}}
{{Q3}}                           I    {{A3}}
{{Q4}}                           I    {{A4}}</t>
  </si>
  <si>
    <t>Q1: Mín: 1; Máx: 3; Step: 1
Q2: Mín: 4; Máx: 7; Step: 1
Q3: Mín: 8; Máx: 11; Step: 1
Q4: Mín: 12; Máx: 15; Step: 1</t>
  </si>
  <si>
    <t>A1 = 3
A2 = 2
A3 = 3
A4 = 2</t>
  </si>
  <si>
    <t>&lt;p&gt;La frecuencia absoluta de un dato es el número de veces que este se repite.&lt;/p&gt;
Sin TE individual</t>
  </si>
  <si>
    <t>{"id":"M5-EyP-2b-E-1","stimulus":"&lt;p&gt;Completa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</si>
  <si>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</si>
  <si>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
    "id": "M5-EyP-2b-E-1",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"3"
            },
            {
                "name": "A2",
                "function": "2"
            },
            {
                "name": "A3",
                "function": "3"
            },
            {
                "name": "A4",
                "function": "2"
            }
        ],
        "uniques": true
    },
    "algorithm": {
        "name": "calculateOperation",
        "params": {
            "method": "equivLiteral",
            "keyboard": "NUMERICAL"
        }
    }
}</t>
  </si>
  <si>
    <t>Completa la siguiente tabla de frecuencias a partir de estos datos.
(recuadrar estos números en una tabla sin cabecera)
{{Q1}}   {{Q3}}   {{Q4}}   {{Q3}}   {{Q2}} 
{{Q1}}   {{Q3}}   {{Q2}}   {{Q3}}   {{Q2}} 
Tabla:
Valores I Frecuencia absoluta
{{Q1}}                           I    {{A1}}
{{Q2}}                           I    {{A2}}
{{Q3}}                           I    {{A3}}
{{Q4}}                           I    {{A4}}</t>
  </si>
  <si>
    <t>A1 = 2
A2 = 3
A3 = 4
A4 = 1</t>
  </si>
  <si>
    <t>{"id":"M5-EyP-2b-E-2","stimulus":"&lt;p&gt;Completa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</si>
  <si>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</si>
  <si>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
    "id": "M5-EyP-2b-E-2",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"2"
            },
            {
                "name": "A2",
                "function": "3"
            },
            {
                "name": "A3",
                "function": "4"
            },
            {
                "name": "A4",
                "function": "1"
            }
        ],
        "uniques": true
    },
    "algorithm": {
        "name": "calculateOperation",
        "params": {
            "method": "equivLiteral",
            "keyboard": "NUMERICAL"
        }
    }
}</t>
  </si>
  <si>
    <t>Completa la siguiente tabla de frecuencias a partir de estos datos.
(recuadrar estos números en una tabla sin cabecera)
{{Q4}}   {{Q3}}   {{Q4}}   {{Q3}}   {{Q2}} 
{{Q3}}   {{Q3}}   {{Q2}}   {{Q3}}   {{Q1}} 
Tabla:
Valores I Frecuencia absoluta
{{Q1}}                           I    {{A1}}
{{Q2}}                           I    {{A2}}
{{Q3}}                           I    {{A3}}
{{Q4}}                           I    {{A4}}</t>
  </si>
  <si>
    <t>A1 = 1
A2 = 2
A3 = 5
A4 = 2</t>
  </si>
  <si>
    <t>{"id":"M5-EyP-2b-E-3","stimulus":"&lt;p&gt;Completa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</si>
  <si>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</si>
  <si>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
    "id": "M5-EyP-2b-E-3",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"1"
            },
            {
                "name": "A2",
                "function": "2"
            },
            {
                "name": "A3",
                "function": "5"
            },
            {
                "name": "A4",
                "function": "2"
            }
        ],
        "uniques": true
    },
    "algorithm": {
        "name": "calculateOperation",
        "params": {
            "method": "equivLiteral",
            "keyboard": "NUMERICAL"
        }
    }
}</t>
  </si>
  <si>
    <t>Leonardo recopiló estos datos cuando preguntó a sus compañeros a cuántos kilómetros viven del colegio. Completa la siguiente tabla de frecuencias con ellos. 
(recuadrar los números de abajo)
{{Q1}}   {{Q2}}   {{Q1}}   {{Q3}}   {{Q4}}
{{Q5}}   {{Q3}}   {{Q3}}   {{Q3}}   {{Q5}}
Tabla:
Distancia en km I Frecuencia absoluta
{{Q1}}                           I    {{A1}}
{{Q2}}                           I    {{A2}}
{{Q3}}                           I    {{A3}}
{{Q4}}                           I    {{A4}}
{{Q5}}                           I    {{A5}}</t>
  </si>
  <si>
    <t>Q1: Mín: 1; Máx: 3; Step: 1
Q2: Mín: 4; Máx: 6; Step: 1
Q3: Mín: 7; Máx: 9; Step: 1
Q4: Mín: 10; Máx: 12; Step: 1
Q5: Mín: 13; Máx: 15; Step: 1</t>
  </si>
  <si>
    <t>A1 = 2
A2 = 1
A3 = 4
A4 = 1
A5 = 2</t>
  </si>
  <si>
    <t>{"id":"M5-EyP-2b-A-1","stimulus":"&lt;p&gt;Leonardo ha recopilado estos datos tras preguntarles a sus compañeros a cuántos kilómetros viven del colegio. Completa la siguiente tabla de frecuencias con ellos.&lt;/p&gt;&lt;div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255);\"&gt;Distancia en km&lt;/span&gt;&lt;/td&gt;&lt;td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</si>
  <si>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</si>
  <si>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
    "id": "M5-EyP-2b-A-1",
    "stimulus": "&lt;p&gt;Leonard has collected this data after asking his classmates how far they live from school. Use it to complete the following frequency table.&lt;/p&gt;&lt;div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
    "template": "&lt;table style=\"width: 100%;\"&gt;&lt;tbody&gt;&lt;tr&gt;&lt;td style=\"width: 50%; vertical-align: middle; text-align: center; background-color: #9FC1FD;\"&gt;&lt;span style=\"color: rgb(255, 255, 255);\"&gt;Distance in km&lt;/span&gt;&lt;/td&gt;&lt;td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"2"
            },
            {
                "name": "A2",
                "function": "1"
            },
            {
                "name": "A3",
                "function": "4"
            },
            {
                "name": "A4",
                "function": "1"
            },
            {
                "name": "A5",
                "function": "2"
            }
        ],
        "uniques": true
    },
    "algorithm": {
        "name": "calculateOperation",
        "params": {
            "method": "equivLiteral",
            "keyboard": "NUMERICAL"
        }
    }
}</t>
  </si>
  <si>
    <t>Belén ha anotado el número de libros que tienen sus amigos y le han dado estas respuestas. Completa la siguiente tabla de frecuencias con estos datos.
(recuadrar los números de abajo)
{{Q4}}   {{Q2}}   {{Q1}}   {{Q3}}
{{Q5}}   {{Q3}}   {{Q2}}   {{Q2}}
Tabla:
Número de libros      I Frecuencia absoluta
{{Q1}}                           I    {{A1}}
{{Q2}}                           I    {{A2}}
{{Q3}}                           I    {{A3}}
{{Q4}}                           I    {{A4}}
{{Q5}}                           I    {{A5}}</t>
  </si>
  <si>
    <t>A1 = 1
A2 = 3
A3 = 2
A4 = 1
A5 = 1</t>
  </si>
  <si>
    <t>{"id":"M5-EyP-2b-A-2","stimulus":"&lt;p&gt;Belén ha anotado el número de libros que tienen sus amigos y le han dado estas respuestas.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libros &lt;/span&gt;&lt;/td&gt;&lt;td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</si>
  <si>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</si>
  <si>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
    "id": "M5-EyP-2b-A-2",
    "stimulus": "&lt;p&gt;Helen noted the number of books her friends own. Fill in the following frequency table with this data.&lt;/p&gt;&lt;div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text-align:center; border-style: none; background: none !important;\"&gt;{{Q2}}&lt;/td&gt;&lt;/tr&gt;&lt;/tbody&gt;&lt;/table&gt;",
    "template": "&lt;table style=\"width: 100%;\"&gt;&lt;tbody&gt;&lt;tr&gt;&lt;td style=\"width: 50%; vertical-align: middle; text-align: center; background-color: #9FC1FD;\"&gt;&lt;span style=\"color: rgb(255, 255, 255);\"&gt;Number of books &lt;/span&gt;&lt;/td&gt;&lt;td style=\"width: 50%; vertical-align: middle; text-align: center; background-color: #9FC1FD;\"&gt;&lt;span style=\"color: rgb(255, 255, 255);\"&gt;Absolute frequency &lt;/span&gt;&lt;/td&gt;&lt;/tr&gt;&lt;tr&gt;&lt;td style=\"width: 50%; vertical-align: middle; text-align:center;\"&gt;{{Q1}}&lt;/td&gt;&lt;td style=\"width: 50%; vertical-align:middle; text-align: center;\"&gt;{{response}}&lt;/td&gt;&lt;/tr&gt;&lt;tr&gt;&lt;td style=\"width: 50%; vertical-align: middle; text-align:center;\"&gt;{{Q2}}&lt;/td&gt;&lt;td style=\"width: 50%; vertical-align:middle; text-align: center;\"&gt;{{response}}&lt;/td&gt;&lt;/tr&gt;&lt;tr&gt;&lt;td style=\"width: 50%; vertical-align: middle; text-align:center;\"&gt;{{Q3}}&lt;/td&gt;&lt;td style=\"width: 50%; vertical-align:middle; text-align: center;\"&gt;{{response}}&lt;/td&gt;&lt;/tr&gt;&lt;tr&gt;&lt;td style=\"width: 50%; vertical-align: middle; text-align:center;\"&gt;{{Q4}}&lt;/td&gt;&lt;td style=\"width: 50%; vertical-align:middle; text-align: center;\"&gt;{{response}}&lt;/td&gt;&lt;/tr&gt;&lt;tr&gt;&lt;td style=\"width: 50%; vertical-align: middle; text-align:center;\"&gt;{{Q5}}&lt;/td&gt;&lt;td style=\"width: 50%; vertical-align:middle;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"1"
            },
            {
                "name": "A2",
                "function": "3"
            },
            {
                "name": "A3",
                "function": "2"
            },
            {
                "name": "A4",
                "function": "1"
            },
            {
                "name": "A5",
                "function": "1"
            }
        ],
        "uniques": true
    },
    "algorithm": {
        "name": "calculateOperation",
        "params": {
            "method": "equivLiteral",
            "keyboard": "NUMERICAL"
        }
    }
}</t>
  </si>
  <si>
    <t>Un oftalmólogo ha ido apuntando el color de ojos de sus pacientes. Completa la siguiente tabla de frecuencias con estos datos.
(recuadrar los datos de abajo)
{{Q1}}   {{Q2}}   {{Q1}}   {{Q3}}
{{Q1}}   {{Q1}}   {{Q2}}   {{Q2}}
{{Q1}}   {{Q3}}   {{Q3}}   {{Q3}}
{{Q1}}   {{Q1}}   {{Q1}}   {{Q2}}
Tabla:
Color de ojos   I Frecuencia absoluta
{{Q1}}                I    {{A1}}
{{Q2}}                I    {{A2}}
{{Q3}}                I    {{A3}}</t>
  </si>
  <si>
    <t>Q1: "Azules", "Marrones", "Verdes"
Q2: "Azules", "Marrones", "Verdes"
Q3: "Azules", "Marrones", "Verdes"</t>
  </si>
  <si>
    <t>A1 = 8
A2 = 4
A3 = 4</t>
  </si>
  <si>
    <t>{"id":"M5-EyP-2b-A-3","stimulus":"&lt;p&gt;Un oftalmólogo ha ido apuntando el color de ojos de sus pacientes.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255);\"&gt;Color de ojos&lt;/span&gt;&lt;/td&gt;&lt;td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ist":["Azules","Marrones","Verdes"]},{"name":"Q2","list":["Azules","Marrones","Verdes"]},{"name":"Q3","list":["Azules","Marrones","Verdes"]}],"calculated":[{"name":"A1","function":"8"},{"name":"A2","function":"4"},{"name":"A3","function":"4"}],"uniques":true},"algorithm":{"name":"calculateOperation","params":{"method":"equivLiteral","keyboard":"NUMERICAL"}}}</t>
  </si>
  <si>
    <t>{"id":"M5-EyP-2b-A-3","stimulus":"&lt;p&gt;Um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t>
  </si>
  <si>
    <t>{
    "id": "M5-EyP-2b-A-3",
    "stimulus": "&lt;p&gt;An ophthalmologist recorded the eye color of her patients. Complete the following frequency table using this data.&lt;/p&gt;&lt;div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
    "template": "&lt;table style=\"width: 100%;\"&gt;&lt;tbody&gt;&lt;tr&gt;&lt;td style=\"width: 50%; vertical-align: middle; text-align: center; background-color: #9FC1FD;\"&gt;&lt;span style=\"color: rgb(255, 255, 255);\"&gt;Eye color&lt;/span&gt;&lt;/td&gt;&lt;td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"list": [
                    "Blue",
                    "Brown",
                    "Green"
                ]
            },
            {
                "name": "Q2",
                "list": [
                    "Blue",
                    "Brown",
                    "Green"
                ]
            },
            {
                "name": "Q3",
                "list": [
                    "Blue",
                    "Brown",
                    "Green"
                ]
            }
        ],
        "calculated": [
            {
                "name": "A1",
                "function": "8"
            },
            {
                "name": "A2",
                "function": "4"
            },
            {
                "name": "A3",
                "function": "4"
            }
        ],
        "uniques": true
    },
    "algorithm": {
        "name": "calculateOperation",
        "params": {
            "method": "equivLiteral",
            "keyboard": "NUMERICAL"
        }
    }
}</t>
  </si>
  <si>
    <t>Estos son los resultados a una encuesta con la pregunta: &lt;i&gt;¿Tienes en casa un gato, un perro, ambos o ninguno?&lt;/i&gt; Completa la siguiente tabla de frecuencias absolutas con estos datos.
(recuadrar los datos de abajo)
{{Q2}}   {{Q2}}   {{Q3}}
{{Q1}}   {{Q4}}   {{Q2}}
{{Q2}}   {{Q1}}   {{Q3}}
Tabla:
Animales en el hogar   I Frecuencia absoluta
{{Q1}}                I    {{A1}}
{{Q2}}                I    {{A2}}
{{Q3}}                I    {{A3}}
{{Q4}}                I    {{A4}}</t>
  </si>
  <si>
    <t>Q1: "Perro", "Gato", "Ambos", "Ninguno"
Q2: "Perro", "Gato", "Ambos", "Ninguno"
Q3: "Perro", "Gato", "Ambos", "Ninguno"
Q4: "Perro", "Gato", "Ambos", "Ninguno"</t>
  </si>
  <si>
    <t>A1 = 2
A2 = 4
A3 = 2
A4 = 1</t>
  </si>
  <si>
    <t>{"id":"M5-EyP-2b-A-4","stimulus":"&lt;p&gt;Estos son los resultados a una encuesta con la pregunta: &lt;i&gt;¿Tienes en casa un gato, un perro, ambos o ninguno?&lt;/i&gt; Completa la siguiente tabla de frecuencias absolutas con estos datos.&lt;/p&gt;&lt;div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255);\"&gt;Animales en el hogar&amp;nbsp;&lt;/span&gt;&lt;/td&gt;&lt;td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ist":["Perro","Gato","Ambos","Ninguno"]},{"name":"Q2","list":["Perro","Gato","Ambos","Ninguno"]},{"name":"Q3","list":["Perro","Gato","Ambos","Ninguno"]},{"name":"Q4","list":["Perro","Gato","Ambos","Ninguno"]}],"calculated":[{"name":"A1","function":"2"},{"name":"A2","function":"4"},{"name":"A3","function":"2"},{"name":"A4","function":"1"}],"uniques":true},"algorithm":{"name":"calculateOperation","params":{"method":"equivLiteral","keyboard":"NUMERICAL"}}}</t>
  </si>
  <si>
    <t>{"id":"M5-EyP-2b-A-4","stimulus":"&lt;p&gt;Estes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t>
  </si>
  <si>
    <t>{
    "id": "M5-EyP-2b-A-4",
    "stimulus": "&lt;p&gt;These are the results of a survey based on this question: &lt;i&gt;Do you have a cat, a dog, both or neither at home?&lt;/i&gt; Fill in the following table of absolute frequencies with this data.&lt;/p&gt;&lt;div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
    "template": "&lt;table style=\"width: 100%;\"&gt;&lt;tbody&gt;&lt;tr&gt;&lt;td style=\"width: 50%; vertical-align: middle; text-align: center; background-color: #9FC1FD;\"&gt;&lt;span style=\"color: rgb(255, 255, 255);\"&gt;Pets at home&amp;nbsp;&lt;/span&gt;&lt;/td&gt;&lt;td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"list": [
                    "Dog",
                    "Cat",
                    "Both",
                    "None"
                ]
            },
            {
                "name": "Q2",
                "list": [
                    "Dog",
                    "Cat",
                    "Both",
                    "None"
                ]
            },
            {
                "name": "Q3",
                "list": [
                    "Dog",
                    "Cat",
                    "Both",
                    "None"
                ]
            },
            {
                "name": "Q4",
                "list": [
                    "Dog",
                    "Cat",
                    "Both",
                    "None"
                ]
            }
        ],
        "calculated": [
            {
                "name": "A1",
                "function": "2"
            },
            {
                "name": "A2",
                "function": "4"
            },
            {
                "name": "A3",
                "function": "2"
            },
            {
                "name": "A4",
                "function": "1"
            }
        ],
        "uniques": true
    },
    "algorithm": {
        "name": "calculateOperation",
        "params": {
            "method": "equivLiteral",
            "keyboard": "NUMERICAL"
        }
    }
}</t>
  </si>
  <si>
    <t>Enrique ha anotado en esta lista los minutos que ha esperado al autobús durante la última semana. Construye una tabla de frecuencias con ellos.
(recuadrar los números de abajo)
{{Q4}}   {{Q3}}   {{Q3}}   {{Q1}}   {{Q4}}   {{Q2}}   {{Q2}}
Tabla:
Tiempo de espera   I Frecuencia absoluta
{{Q1}}                        I    {{A1}}
{{Q2}}                        I    {{A2}}
{{Q3}}                        I    {{A3}}
{{Q4}}                        I    {{A4}}</t>
  </si>
  <si>
    <t>Q1: Mín: 1; Máx: 4; Step: 1
Q2: Mín: 5; Máx: 9; Step: 1
Q3: Mín: 10; Máx: 12; Step: 1
Q4: Mín: 13; Máx: 15; Step: 1</t>
  </si>
  <si>
    <t>A1 = 1
A2 = 2
A3 = 2
A4 = 2</t>
  </si>
  <si>
    <t>{"id":"M5-EyP-2b-A-5","stimulus":"&lt;p&gt;Enrique ha anotado en esta lista los minutos que ha esperado al autobús durante la última semana. Construye una tabla de frecuencias con ellos.&lt;/p&gt;&lt;div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255);\"&gt;Tiempo de espera&amp;nbsp;&lt;/span&gt;&lt;/td&gt;&lt;td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</si>
  <si>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</si>
  <si>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
    "id": "M5-EyP-2b-A-5",
    "stimulus": "&lt;p&gt;Henry recorded on this list the minutes he waited for the bus last week. Use them to create a frequency table.&lt;/p&gt;&lt;div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
    "template": "&lt;table style=\"width: 100%;\"&gt;&lt;tbody&gt;&lt;tr&gt;&lt;td style=\"width: 50%; vertical-align: middle; text-align: center; background-color: #9FC1FD;\"&gt;&lt;span style=\"color: rgb(255, 255, 255);\"&gt;Minutes waiting&lt;/span&gt;&lt;/td&gt;&lt;td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"label": null,
                "min": 1,
                "max": 4,
                "step": 1
            },
            {
                "name": "Q2",
                "label": null,
                "min": 5,
                "max": 9,
                "step": 1
            },
            {
                "name": "Q3",
                "label": null,
                "min": 10,
                "max": 12,
                "step": 1
            },
            {
                "name": "Q4",
                "label": null,
                "min": 13,
                "max": 15,
                "step": 1
            }
        ],
        "calculated": [
            {
                "name": "A1",
                "function": "1"
            },
            {
                "name": "A2",
                "function": "2"
            },
            {
                "name": "A3",
                "function": "2"
            },
            {
                "name": "A4",
                "function": "2"
            }
        ],
        "uniques": true
    },
    "algorithm": {
        "name": "calculateOperation",
        "params": {
            "method": "equivLiteral",
            "keyboard": "NUMERICAL"
        }
    }
}</t>
  </si>
  <si>
    <t>M5-EyP-3a</t>
  </si>
  <si>
    <t>Identifica en una tabla de frecuencias el dato que representa la moda</t>
  </si>
  <si>
    <t>¿Cuál de las siguientes opciones es la moda de estos valores?
(recuadrar los números de abajo)
{{Q1}}   {{Q1}}   {{Q2}}   {{Q3}}
{{Q4}}   {{Q5}}   {{Q4}}   {{Q3}}
{{Q2}}   {{Q4}}   {{Q1}}   {{Q4}}
{{A1}}
{{A2}}
{{A3}}
{{A4}}*
{{A5}}
(se muestran 3 opciones)</t>
  </si>
  <si>
    <t>Q1-Q5: Mín: 1; Máx: 9; Step: 1</t>
  </si>
  <si>
    <t>A1 = {{Q1}}
A2 = {{Q2}}
A3 = {{Q3}}
A4 = {{Q4}}
A5 = {{Q5}}</t>
  </si>
  <si>
    <t>La moda es el dato con la frecuencia absoluta más alta, es decir, el que más veces se repite.</t>
  </si>
  <si>
    <t>&lt;p&gt;La moda es el dato con la frecuencia absoluta más alta, es decir, el que más veces se repite.&lt;/p&gt;&lt;p&gt;En este caso, la moda es {{Q4}} porque se repite cuatro veces.&lt;/p&gt;
(Sin TE individual)</t>
  </si>
  <si>
    <t>{"id":"M5-EyP-3a-I-1","stimulus":"&lt;p&gt;¿Cuál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!important;\"&gt;{{Q4}}&lt;/td&gt;&lt;/tr&gt;&lt;/tbody&gt;&lt;/table&gt;","hint":"&lt;p&gt;La moda es el dato con la frecuencia absoluta más alta, es decir, el que más veces se repite.&lt;/p&gt;","feedback":"&lt;p&gt;La moda es el dato con la frecuencia absoluta más alta, es decir, el que más veces se repite.&lt;/p&gt;&lt;p&gt;En este caso, la moda es {{Q4}} porque se repite cuatro veces.&lt;/p&gt;","seed":{"parameters":[{"name":"Q1","label":null,"min":1,"max":9,"step":1},{"name":"Q2","label":null,"min":1,"max":9,"step":1},{"name":"Q3","label":null,"min":1,"max":9,"step":1},{"name":"Q4","label":null,"min":1,"max":9,"step":1},{"name":"Q5","label":null,"min":1,"max":9,"step":1}],"calculated":[{"name":"A1","label":"{{function}}","function":"{{Q1}}","incorrect":true},{"name":"A2","label":"{{function}}","function":"{{Q2}}","incorrect":true},{"name":"A3","label":"{{function}}","function":"{{Q3}}","incorrect":true},{"name":"A4","label":"{{function}}","function":"{{Q4}}"},{"name":"A5","label":"{{function}}","function":"{{Q5}}","incorrect":true}],"uniques":true},"algorithm":{"name":"trueFalse","template":"Multiple choice – standard","params":{"countCorrect":1,"countIncorrect":2,"showCheckIcon":false,"columns":3}}}</t>
  </si>
  <si>
    <t>{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</si>
  <si>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
    "id": "M5-EyP-3a-I-1",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{{Q4}}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</si>
  <si>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¿Cuál de las siguientes opciones es la moda de estos valores?
(recuadrar los números de abajo)
{{Q4}}   {{Q5}}   {{Q4}}   {{Q2}}
{{Q3}}   {{Q1}}   {{Q2}}   {{Q3}}
{{Q2}}   {{Q2}}   {{Q5}}   {{Q2}}
{{A1}}
{{A2}}*
{{A3}}
{{A4}}
{{A5}}
(se muestran 3 opciones)</t>
  </si>
  <si>
    <t>&lt;p&gt;La moda es el dato con la frecuencia absoluta más alta, es decir, el que más veces se repite.&lt;/p&gt;&lt;p&gt;En este caso, la moda es {{Q2}} porque se repite cinco veces.&lt;/p&gt;
(Sin TE individual)</t>
  </si>
  <si>
    <t>{"id":"M5-EyP-3a-I-2","stimulus":"&lt;p&gt;¿Cuál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!important;\"&gt;{{Q2}}&lt;/td&gt;&lt;/tr&gt;&lt;/tbody&gt;&lt;/table&gt;","hint":"&lt;p&gt;La moda es el dato con la frecuencia absoluta más alta, es decir, el que más veces se repite.&lt;/p&gt;","feedback":"&lt;p&gt;La moda es el dato con la frecuencia absoluta más alta, es decir, el que más veces se repite.&lt;/p&gt;&lt;p&gt;En este caso, la moda es {{Q2}} porque se repite cinco veces.&lt;/p&gt;","seed":{"parameters":[{"name":"Q1","label":null,"min":1,"max":9,"step":1},{"name":"Q2","label":null,"min":1,"max":9,"step":1},{"name":"Q3","label":null,"min":1,"max":9,"step":1},{"name":"Q4","label":null,"min":1,"max":9,"step":1},{"name":"Q5","label":null,"min":1,"max":9,"step":1}],"calculated":[{"name":"A1","label":"{{function}}","function":"{{Q1}}","incorrect":true},{"name":"A2","label":"{{function}}","function":"{{Q2}}"},{"name":"A3","label":"{{function}}","function":"{{Q3}}","incorrect":true},{"name":"A4","label":"{{function}}","function":"{{Q4}}","incorrect":true},{"name":"A5","label":"{{function}}","function":"{{Q5}}","incorrect":true}],"uniques":true},"algorithm":{"name":"trueFalse","template":"Multiple choice – standard","params":{"countCorrect":1,"countIncorrect":2,"showCheckIcon":false,"columns":3}}}</t>
  </si>
  <si>
    <t>{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</si>
  <si>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"id": "M5-EyP-3a-I-2",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{{Q2}}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</si>
  <si>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Catorce personas han lanzado un dado hasta obtener un 5. Los siguientes valores son el número de intentos que ha necesitado cada uno. ¿Cuál es la moda?
(recuadrar los números de abajo)
{{Q1}}   {{Q2}}   {{Q2}}   {{Q3}}   {{Q3}}   {{Q2}}   {{Q3}}
{{Q2}}   {{Q4}}   {{Q1}}   {{Q2}}   {{Q4}}   {{Q5}}   {{Q6}}
La moda es {{A1}}.</t>
  </si>
  <si>
    <t>Estefanía anotó la cantidad de veces que fue necesario arrojar una moneda para obtener cara:
(recuadrar los números de abajo)
{{Q1}}   {{Q2}}   {{Q2}}   {{Q3}}   {{Q3}}   {{Q2}}   {{Q3}}
{{Q2}}   {{Q4}}   {{Q1}}   {{Q2}}   {{Q4}}   {{Q5}}   {{Q6}}
{{A1}}*
{{A2}}
{{A3}}
{{A4}}
{{A5}}
{{A6}}
(se muestran 3 opciones, una es correcta)</t>
  </si>
  <si>
    <t>Q1-Q6: Mín: 1; Máx: 9; Step: 1</t>
  </si>
  <si>
    <t>A1 = {{Q2}}</t>
  </si>
  <si>
    <t>&lt;p&gt;La moda es el dato con la frecuencia absoluta más alta, es decir, el que más veces se repite.&lt;/p&gt;&lt;p&gt;En este caso es {{Q2}}, ya que se repite cinco veces.&lt;/p&gt; 
(Sin TE individual)</t>
  </si>
  <si>
    <t>{"id":"M5-EyP-3a-E-1","stimulus":"&lt;p&gt;Catorce personas han lanzado un dado hasta obtener un 5. Los siguientes valores son el número de intentos que ha necesitado cada uno. ¿Cuál es la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{{Q2}}, ya que se repite cinco veces.&lt;/p&gt;","seed":{"parameters":[{"name":"Q1","label":null,"min":1,"max":9,"step":1},{"name":"Q2","label":null,"min":1,"max":9,"step":1},{"name":"Q3","label":null,"min":1,"max":9,"step":1},{"name":"Q4","label":null,"min":1,"max":9,"step":1},{"name":"Q5","label":null,"min":1,"max":9,"step":1},{"name":"Q6","label":null,"min":1,"max":9,"step":1}],"calculated":[{"name":"A1","function":"{{Q2}}"}],"uniques":true},"algorithm":{"name":"calculateOperation","params":{"method":"equivLiteral","keyboard":"NUMERICAL"}}}</t>
  </si>
  <si>
    <t>{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</si>
  <si>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
    "id": "M5-EyP-3a-E-1",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{{Q2}}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</si>
  <si>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Catorce personas han lanzado un dado hasta obtener un 5. Los siguientes valores son el número de intentos que ha necesitado cada uno. ¿Cuál es la moda?
(recuadrar los números de abajo)
{{Q6}}   {{Q1}}   {{Q1}}   {{Q2}}   {{Q4}}   {{Q5}}   {{Q6}}
{{Q3}}   {{Q2}}   {{Q2}}   {{Q1}}   {{Q3}}   {{Q6}}   {{Q1}}
La moda es {{A1}}.</t>
  </si>
  <si>
    <t>&lt;p&gt;La moda es el dato con la frecuencia absoluta más alta, es decir, el que más veces se repite.&lt;/p&gt;&lt;p&gt;En este caso es {{Q1}}, ya que se repite cuatro veces.&lt;/p&gt; 
(Sin TE individual)</t>
  </si>
  <si>
    <t>{"id":"M5-EyP-3a-E-2","stimulus":"&lt;p&gt;Catorce personas han lanzado un dado hasta obtener un 5. Los siguientes valores son el número de intentos que ha necesitado cada una. ¿Cuál es la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{{Q1}}, ya que se repite cuatro veces.&lt;/p&gt;","seed":{"parameters":[{"name":"Q1","label":null,"min":1,"max":9,"step":1},{"name":"Q2","label":null,"min":1,"max":9,"step":1},{"name":"Q3","label":null,"min":1,"max":9,"step":1},{"name":"Q4","label":null,"min":1,"max":9,"step":1},{"name":"Q5","label":null,"min":1,"max":9,"step":1},{"name":"Q6","label":null,"min":1,"max":9,"step":1}],"calculated":[{"name":"A1","function":"{{Q1}}"}],"uniques":true},"algorithm":{"name":"calculateOperation","params":{"method":"equivLiteral","keyboard":"NUMERICAL"}}}</t>
  </si>
  <si>
    <t>{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t>
  </si>
  <si>
    <t>{
    "id": "M5-EyP-3a-E-2",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{{Q1}}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
            "keyboard": "NUMERICAL"
        }
    }
}</t>
  </si>
  <si>
    <t>Juan ha apuntado en esta tabla de frecuencias los coches que han pasado delante de su casa. Escribe el color que representa la moda.
Tabla:
Color del coche I    Frecuencia absoluta
{{Q6}}               I    {{Q1}}
{{Q7}}               I    {{Q2}}
{{Q8}}               I    {{Q3}}
{{Q9}}               I    {{Q4}}
{{Q10}}             I    {{Q5}}
El color de la moda es {{A1}}.</t>
  </si>
  <si>
    <t>Q2: Mín: 8; Máx: 10; Step: 1
Q1, Q3-Q5: Mín: 1; Máx: 7; Step: 1
Q6-Q10: "rojo", "azul", "negro", "blanco", "gris", "verde"</t>
  </si>
  <si>
    <t>A1 = {{Q7}}</t>
  </si>
  <si>
    <t>&lt;p&gt;La moda es el dato con la frecuencia absoluta más alta, es decir, el que más veces se repite.&lt;/p&gt;&lt;p&gt;En este caso es el color {{Q7}}, ya que se repite {{T1}} veces.&lt;/p&gt; 
(Sin TE individual)</t>
  </si>
  <si>
    <t>T1: Lemonlib.numToWords({{Q2}}, 'es')</t>
  </si>
  <si>
    <t>{"id":"M5-EyP-3a-A-1","stimulus":"&lt;p&gt;Juan ha apuntado en esta tabla de frecuencias los coches que han pasado delante de su casa. Escribe el color que representa la moda.&lt;/p&gt;&lt;table style=\"width: 100%;\"&gt;&lt;tbody&gt;&lt;tr&gt;&lt;td style=\"width: 50%; vertical-align: middle; text-align: center; background-color: #C77CB7;\"&gt;&lt;span style=\"color: rgb(255, 255, 255);\"&gt;Color del coche&amp;nbsp;&lt;/span&gt;&lt;/td&gt;&lt;td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center;\"&gt;{{Q5}}&lt;/td&gt;&lt;/tr&gt;&lt;/tbody&gt;&lt;/table&gt;","template":"&lt;p&gt;El color de la moda es el {{response}}.&lt;/p&gt;","hint":"&lt;p&gt;La moda es el dato con la frecuencia absoluta más alta, es decir, el que más veces se repite.&lt;/p&gt;","feedback":"&lt;p&gt;La moda es el dato con la frecuencia absoluta más alta, es decir, el que más veces se repite.&lt;/p&gt;&lt;p&gt;En este caso es el color {{Q7}}, ya que se repite {{T1}} veces.&lt;/p&gt;","seed":{"parameters":[{"name":"Q1","label":null,"min":1,"max":7,"step":1},{"name":"Q2","label":null,"min":8,"max":10,"step":1},{"name":"Q3","label":null,"min":1,"max":7,"step":1},{"name":"Q4","label":null,"min":1,"max":7,"step":1},{"name":"Q5","label":null,"min":1,"max":7,"step":1},{"name":"Q6","list":["rojo","azul","negro","blanco","gris","verde"]},{"name":"Q7","list":["rojo","azul","negro","blanco","gris","verde"]},{"name":"Q8","list":["rojo","azul","negro","blanco","gris","verde"]},{"name":"Q9","list":["rojo","azul","negro","blanco","gris","verde"]},{"name":"Q10","list":["rojo","azul","negro","blanco","gris","verde"]}],"calculated":[{"name":"T1","function":"Lemonlib.numToWords({{Q2}}, 'es')","temp":true},{"name":"A1","label":"{{function}}","function":"{{Q7}}"}],"uniques":true},"algorithm":{"name":"calculateOperation","template":"Cloze with text"}}</t>
  </si>
  <si>
    <t>{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t>
  </si>
  <si>
    <t>{
    "id": "M5-EyP-3a-A-1",
    "stimulus": "&lt;p&gt;John recorded the cars passing by his house in this frequency table. Type the color that represents the mode.&lt;/p&gt;&lt;table style=\"width: 100%;\"&gt;&lt;tbody&gt;&lt;tr&gt;&lt;td style=\"width: 50%; vertical-align: middle; text-align: center; background-color: #C77CB7;\"&gt;&lt;span style=\"color: rgb(255, 255, 255);\"&gt;Car color&amp;nbsp;&lt;/span&gt;&lt;/td&gt;&lt;td style=\"width: 50%; vertical-align: middle; text-align: center; background-color: #C77CB7;\"&gt;&lt;span style=\"color: rgb(255, 255, 255);\"&gt;Absolute frequency&lt;/span&gt;&lt;/td&gt;&lt;/tr&gt;&lt;tr&gt;&lt;td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mode is the color {{response}}.&lt;/p&gt;",
    "hint": "&lt;p&gt;The mode is the value with the highest absolute frequency, that is, the most repeated.&lt;/p&gt;",
    "feedback": "&lt;p&gt;The mode is the value with the highest absolute frequency, that is, the most repeated.&lt;/p&gt;&lt;p&gt;In this case, it is the color {{Q7}} because it is repeated {{T1}} times.&lt;/p&gt;",
    "seed": {
        "parameters": [
            {
                "name": "Q1",
                "label": null,
                "min": 1,
                "max": 7,
                "step": 1
            },
            {
                "name": "Q2",
                "label": null,
                "min": 8,
                "max": 10,
                "step": 1
            },
            {
                "name": "Q3",
                "label": null,
                "min": 1,
                "max": 7,
                "step": 1
            },
            {
                "name": "Q4",
                "label": null,
                "min": 1,
                "max": 7,
                "step": 1
            },
            {
                "name": "Q5",
                "label": null,
                "min": 1,
                "max": 7,
                "step": 1
            },
            {
                "name": "Q6",
                "list": [
                    "red",
                    "blue",
                    "black",
                    "white",
                    "gray",
                    "green"
                ]
            },
            {
                "name": "Q7",
                "list": [
                    "red",
                    "blue",
                    "black",
                    "white",
                    "gray",
                    "green"
                ]
            },
            {
                "name": "Q8",
                "list": [
                    "red",
                    "blue",
                    "black",
                    "white",
                    "gray",
                    "green"
                ]
            },
            {
                "name": "Q9",
                "list": [
                    "red",
                    "blue",
                    "black",
                    "white",
                    "gray",
                    "green"
                ]
            },
            {
                "name": "Q10",
                "list": [
                    "red",
                    "blue",
                    "black",
                    "white",
                    "gray",
                    "green"
                ]
            }
        ],
        "calculated": [
            {
                "name": "T1",
                "function": "Lemonlib.numToWords({{Q2}}, 'en')",
                "temp": true
            },
            {
                "name": "A1",
                "label": "{{function}}",
                "function": "{{Q7}}"
            }
        ],
        "uniques": true
    },
    "algorithm": {
        "name": "calculateOperation",
        "template": "Cloze with text"
    }
}</t>
  </si>
  <si>
    <t>En esta tabla de frecuencias están representados los alumnos de un colegio que se han inscrito en cada uno de estos deportes. Escribe el que representa la moda.
Tabla:
Deporte   I    Frecuencia absoluta
{{Q6}}       I    {{Q1}}
{{Q7}}       I    {{Q2}}
{{Q8}}       I    {{Q3}}
{{Q9}}       I    {{Q4}}
{{Q10}}     I    {{Q5}}
El deporte que representa la moda es el {{A1}}.</t>
  </si>
  <si>
    <t xml:space="preserve">Q4: Mín: 5; Máx: 8; Step: 1
Q1-Q3, Q5: Mín: 1; Máx: 4; Step: 1
Q6-Q10: "atletismo", "baloncesto", "fútbol", "balonmano", "voleibol","&lt;i&gt;hockey&lt;/i&gt;"
</t>
  </si>
  <si>
    <t>A1 = {{Q9}}</t>
  </si>
  <si>
    <t>&lt;p&gt;La moda es el dato con la frecuencia absoluta más alta, es decir, el que más veces se repite.&lt;/p&gt;&lt;p&gt;En este caso es el {{Q9}} porque su frecuencia absoluta es {{Q4}}.&lt;/p&gt; 
(Sin TE individual)</t>
  </si>
  <si>
    <t>{
    "id": "M5-EyP-3a-A-2",
    "stimulus": "&lt;p&gt;En esta tabla de frecuencias están representados los alumnos de un colegio que se han inscrito en cada uno de estos deportes. Escribe el que representa la moda.&lt;/p&gt;&lt;table style=\"width: 100%;\"&gt;&lt;tbody&gt;&lt;tr&gt;&lt;td style=\"width: 50%; vertical-align: middle; text-align: center; background-color: #C77CB7;\"&gt;&lt;span style=\"color: rgb(255, 255, 255);\"&gt;Deporte&amp;nbsp;&lt;/span&gt;&lt;/td&gt;&lt;td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"&lt;p&gt;El deporte que representa la moda es el {{response}}.&lt;/p&gt;",
    "hint": "&lt;p&gt;La moda es el dato con la frecuencia absoluta más alta, es decir, el que más veces se repite.&lt;/p&gt;",
    "feedback": "&lt;p&gt;La moda es el dato con la frecuencia absoluta más alta, es decir, el que más veces se repite.&lt;/p&gt;&lt;p&gt;En este caso es el {{Q9}}, porque se repite {{T1}} veces.&lt;/p&gt;",
    "seed": {
        "parameters": [
            {
                "name": "Q1",
                "label": null,
                "min": 1,
                "max": 4,
                "step": 1
            },
            {
                "name": "Q2",
                "label": null,
                "min": 1,
                "max": 4,
                "step": 1
            },
            {
                "name": "Q3",
                "label": null,
                "min": 1,
                "max": 4,
                "step": 1
            },
            {
                "name": "Q4",
                "label": null,
                "min": 5,
                "max": 8,
                "step": 1
            },
            {
                "name": "Q5",
                "label": null,
                "min": 1,
                "max": 4,
                "step": 1
            },
            {
                "name": "Q6",
                "list": [
                    "atletismo",
                    "baloncesto",
                    "fútbol",
                    "balonmano",
                    "voleibol"
                ]
            },
            {
                "name": "Q7",
                "list": [
                    "atletismo",
                    "baloncesto",
                    "fútbol",
                    "balonmano",
                    "voleibol"
                ]
            },
            {
                "name": "Q8",
                "list": [
                    "atletismo",
                    "baloncesto",
                    "fútbol",
                    "balonmano",
                    "voleibol"
                ]
            },
            {
                "name": "Q9",
                "list": [
                    "atletismo",
                    "baloncesto",
                    "fútbol",
                    "balonmano",
                    "voleibol"
                ]
            },
            {
                "name": "Q10",
                "list": [
                    "atletismo",
                    "baloncesto",
                    "fútbol",
                    "balonmano",
                    "voleibol"
                ]
            }
        ],
        "calculated": [
            {
                "name": "A1",
                "label": "{{function}}",
                "function": "{{Q9}}"
            },
            {
                "name": "T1",
                "function": "Lemonlib.numToWords({{Q4}}, 'es')",
                "temp": true
            }
        ],
        "uniques": true
    },
    "algorithm": {
        "name": "calculateOperation",
        "template": "Cloze with text"
    }
}</t>
  </si>
  <si>
    <t>{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t>
  </si>
  <si>
    <t>{
    "id": "M5-EyP-3a-A-2",
    "stimulus": "&lt;p&gt;This frequency table represents the number of students who have enrolled in each of these sports. Type the sport that represents the mode.&lt;/p&gt;&lt;table style=\"width: 100%;\"&gt;&lt;tbody&gt;&lt;tr&gt;&lt;td style=\"width: 50%; vertical-align: middle; text-align: center; background-color: #C77CB7;\"&gt;&lt;span style=\"color: rgb(255, 255, 255);\"&gt;Sport&amp;nbsp;&lt;/span&gt;&lt;/td&gt;&lt;td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sport that represents the mode is {{response}}.&lt;/p&gt;",
    "hint": "&lt;p&gt;The mode is the value with the highest absolute frequency, that is, the most repeated.&lt;/p&gt;",
    "feedback": "&lt;p&gt;The mode is the value with the highest absolute frequency, that is, the most repeated.&lt;/p&gt;&lt;p&gt;In this case it is {{Q9}} because it is repeated {{T1}} times.&lt;/p&gt;",
    "seed": {
        "parameters": [
            {
                "name": "Q1",
                "label": null,
                "min": 1,
                "max": 4,
                "step": 1
            },
            {
                "name": "Q2",
                "label": null,
                "min": 1,
                "max": 4,
                "step": 1
            },
            {
                "name": "Q3",
                "label": null,
                "min": 1,
                "max": 4,
                "step": 1
            },
            {
                "name": "Q4",
                "label": null,
                "min": 5,
                "max": 8,
                "step": 1
            },
            {
                "name": "Q5",
                "label": null,
                "min": 1,
                "max": 4,
                "step": 1
            },
            {
                "name": "Q6",
                "list": [
                    "track and field",
                    "basketball",
                    "soccer",
                    "handball",
                    "volleyball"
                ]
            },
            {
                "name": "Q7",
                "list": [
                    "track and field",
                    "basketball",
                    "soccer",
                    "handball",
                    "volleyball"
                ]
            },
            {
                "name": "Q8",
                "list": [
                    "track and field",
                    "basketball",
                    "soccer",
                    "handball",
                    "volleyball"
                ]
            },
            {
                "name": "Q9",
                "list": [
                    "track and field",
                    "basketball",
                    "soccer",
                    "handball",
                    "volleyball"
                ]
            },
            {
                "name": "Q10",
                "list": [
                    "track and field",
                    "basketball",
                    "soccer",
                    "handball",
                    "volleyball"
                ]
            }
        ],
        "calculated": [
            {
                "name": "A1",
                "label": "{{function}}",
                "function": "{{Q9}}"
            },
            {
                "name": "T1",
                "function": "Lemonlib.numToWords({{Q4}}, 'en')",
                "temp": true
            }
        ],
        "uniques": true
    },
    "algorithm": {
        "name": "calculateOperation",
        "template": "Cloze with text"
    }
}</t>
  </si>
  <si>
    <t>En una tabla de frecuencias como la siguiente, Romina ha apuntado los géneros cinematográficos preferidos de sus amigos. ¿Qué género representa la moda?
Tabla:
Género    I    Frecuencia absoluta
{{Q7}}       I    {{Q1}}
{{Q8}}       I    {{Q2}}
{{Q9}}       I    {{Q3}}
{{Q10}}     I    {{Q4}}
{{Q11}}     I    {{Q5}}
{{Q12}}     I    {{Q6}}
El género cinematográfico que representa la moda es: {{A1}}.</t>
  </si>
  <si>
    <t>Q6: Mín: 9; Máx: 12; Step: 1
Q1-Q5: Mín: 1; Máx: 8; Step: 1
Q7-Q12: "comedia", "terror", "ciencia ficción", "fantasía", "drama","acción", "aventuras"</t>
  </si>
  <si>
    <t>A1 = {{Q12}}</t>
  </si>
  <si>
    <t>&lt;p&gt;La moda es el dato con la frecuencia absoluta más alta, es decir, el que más veces se repite.&lt;/p&gt;&lt;p&gt;En este caso es el género de {{Q12}}, ya que se repite {{T1}} veces.&lt;/p&gt; 
(Sin TE individual)</t>
  </si>
  <si>
    <t>T1: Lemonlib.numToWords({{Q6}}, 'es')</t>
  </si>
  <si>
    <t>{"id":"M5-EyP-3a-A-3","stimulus":"&lt;p&gt;En una tabla de frecuencias como la siguiente, Romina ha apuntado los géneros cinematográficos preferidos de sus amigos. ¿Qué género representa la moda?&lt;/p&gt;&lt;table style=\"width: 100%;\"&gt;&lt;tbody&gt;&lt;tr&gt;&lt;td style=\"width: 50%; vertical-align: middle; text-align: center; background-color: #C77CB7;\"&gt;&lt;span style=\"color: rgb(255, 255, 255);\"&gt;Género&lt;/span&gt;&lt;/td&gt;&lt;td style=\"width: 50%; vertical-align: middle; text-align: center; background-color: #C77CB7;\"&gt;&lt;span style=\"color: rgb(255, 255, 255);\"&gt;Frecuencia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center;\"&gt;{{Q6}}&lt;/td&gt;&lt;/tr&gt;&lt;/tbody&gt;&lt;/table&gt;","template":"&lt;p&gt;El género cinematográfico que representa la moda es: {{response}}.&lt;/p&gt;","hint":"&lt;p&gt;La moda es el dato con la frecuencia absoluta más alta, es decir, el que más veces se repite.&lt;/p&gt;","feedback":"&lt;p&gt;La moda es el dato con la frecuencia absoluta más alta, es decir, el que más veces se repite.&lt;/p&gt;&lt;p&gt;En este caso es el género de {{Q12}}, ya que se repite {{T1}} veces.&lt;/p&gt;","seed":{"parameters":[{"name":"Q1","label":null,"min":1,"max":8,"step":1},{"name":"Q2","label":null,"min":1,"max":8,"step":1},{"name":"Q3","label":null,"min":1,"max":8,"step":1},{"name":"Q4","label":null,"min":1,"max":8,"step":1},{"name":"Q5","label":null,"min":1,"max":8,"step":1},{"name":"Q6","label":null,"min":9,"max":12,"step":1},{"name":"Q7","list":["comedia","terror","ciencia ficción","fantasía","drama","acción","aventura"]},{"name":"Q8","list":["comedia","terror","ciencia ficción","fantasía","drama","acción","aventura"]},{"name":"Q9","list":["comedia","terror","ciencia ficción","fantasía","drama","acción","aventura"]},{"name":"Q10","list":["comedia","terror","ciencia ficción","fantasía","drama","acción","aventura"]},{"name":"Q11","list":["comedia","terror","ciencia ficción","fantasía","drama","acción","aventura"]},{"name":"Q12","list":["comedia","terror","ciencia ficción","fantasía","drama","acción","aventura"]}],"calculated":[{"name":"T1","function":"Lemonlib.numToWords({{Q6}}, 'es')","temp":true},{"name":"A1","label":"{{function}}","function":"{{Q12}}"}],"uniques":true},"algorithm":{"name":"calculateOperation","template":"Cloze with text"}}</t>
  </si>
  <si>
    <t>{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t>
  </si>
  <si>
    <t>{
    "id": "M5-EyP-3a-A-3",
    "stimulus": "&lt;p&gt;Rachel has recorded her friends' favorite movie genre in this frequency table. What genre represents the mode?&lt;/p&gt;&lt;table style=\"width: 100%;\"&gt;&lt;tbody&gt;&lt;tr&gt;&lt;td style=\"width: 50%; vertical-align: middle; text-align: center; background-color: #C77CB7;\"&gt;&lt;span style=\"color: rgb(255, 255, 255);\"&gt;Genre&lt;/span&gt;&lt;/td&gt;&lt;td style=\"width: 50%; vertical-align: middle; text-align: center; background-color: #C77CB7;\"&gt;&lt;span style=\"color: rgb(255, 255, 255);\"&gt;Absolute frequency&lt;/span&gt;&lt;/td&gt;&lt;/tr&gt;&lt;tr&gt;&lt;td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"&lt;p&gt;The movie genre that represents the mode is {{response}}.&lt;/p&gt;",
    "hint": "&lt;p&gt;The mode is the value with the highest absolute frequency, that is, the most repeated.&lt;/p&gt;",
    "feedback": "&lt;p&gt;The mode is the value with the highest absolute frequency, that is, the most repeated.&lt;/p&gt;&lt;p&gt;In this case, it is the genre of {{Q12}} because it is repeated {{T1}} times.&lt;/p&gt;",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"comedy",
                    "horror",
                    "science fiction",
                    "fantasy",
                    "drama",
                    "action",
                    "adventure"
                ]
            },
            {
                "name": "Q8",
                "list": [
                    "comedy",
                    "horror",
                    "science fiction",
                    "fantasy",
                    "drama",
                    "action",
                    "adventure"
                ]
            },
            {
                "name": "Q9",
                "list": [
                    "comedy",
                    "horror",
                    "science fiction",
                    "fantasy",
                    "drama",
                    "action",
                    "adventure"
                ]
            },
            {
                "name": "Q10",
                "list": [
                    "comedy",
                    "horror",
                    "science fiction",
                    "fantasy",
                    "drama",
                    "action",
                    "adventure"
                ]
            },
            {
                "name": "Q11",
                "list": [
                    "comedy",
                    "horror",
                    "science fiction",
                    "fantasy",
                    "drama",
                    "action",
                    "adventure"
                ]
            },
            {
                "name": "Q12",
                "list": [
                    "comedy",
                    "horror",
                    "science fiction",
                    "fantasy",
                    "drama",
                    "action",
                    "adventure"
                ]
            }
        ],
        "calculated": [
            {
                "name": "T1",
                "function": "Lemonlib.numToWords({{Q6}}, 'en')",
                "temp": true
            },
            {
                "name": "A1",
                "label": "{{function}}",
                "function": "{{Q12}}"
            }
        ],
        "uniques": true
    },
    "algorithm": {
        "name": "calculateOperation",
        "template": "Cloze with text"
    }
}</t>
  </si>
  <si>
    <t>Para un proyecto de la Feria de Ciencias, unos alumnos han completado esta tabla de frecuencias con los materiales que necesitan. Indica cuál es el que representa la moda.
Tabla:
MateriaI    Frecuencia absoluta
{{Q6}}       I    {{Q1}}
{{Q7}}       I    {{Q2}}
{{Q8}}       I    {{Q3}}
{{Q9}}       I    {{Q4}}
{{Q10}}     I    {{Q5}}
Los materiales que representan la moda son: {{A1}}.</t>
  </si>
  <si>
    <t>Q1: Mín: 11; Máx: 15; Step: 1
Q2-Q5: Mín: 1; Máx: 10; Step: 1
Q6-Q10: "reglas", "lápices", "libros", "tijeras", "gomas de borrar","bolígrafos"</t>
  </si>
  <si>
    <t>A1 = {{Q6}}</t>
  </si>
  <si>
    <t>&lt;p&gt;La moda es el dato con la frecuencia absoluta más alta, es decir, el que más veces se repite.&lt;/p&gt;&lt;p&gt;En este caso es {{Q6}}, ya que se repite {{T1}} veces.&lt;/p&gt; 
(Sin TE individual)</t>
  </si>
  <si>
    <t>T1: Lemonlib.numToWords({{Q1}}, 'es')</t>
  </si>
  <si>
    <t>{"id":"M5-EyP-3a-A-4","stimulus":"&lt;p&gt;Para un proyecto de la Feria de Ciencias, unos alumnos han completado esta tabla de frecuencias con los materiales que necesitan. Indica cuál es el que representa la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center;\"&gt;{{Q5}}&lt;/td&gt;&lt;/tr&gt;&lt;/tbody&gt;&lt;/table&gt;","template":"&lt;p&gt;Los materiales que representan la moda son: {{response}}.&lt;/p&gt;","hint":"&lt;p&gt;La moda es el dato con la frecuencia absoluta más alta, es decir, el que más veces se repite.&lt;/p&gt;","feedback":"&lt;p&gt;La moda es el dato con la frecuencia absoluta más alta, es decir, el que más veces se repite.&lt;/p&gt;&lt;p&gt;En este caso es {{Q6}}, ya que se repite {{T1}} veces.&lt;/p&gt;","seed":{"parameters":[{"name":"Q1","label":null,"min":11,"max":15,"step":1},{"name":"Q2","label":null,"min":1,"max":10,"step":1},{"name":"Q3","label":null,"min":1,"max":10,"step":1},{"name":"Q4","label":null,"min":1,"max":10,"step":1},{"name":"Q5","label":null,"min":1,"max":10,"step":1},{"name":"Q6","list":["reglas","lápices","libros","tijeras","gomas de borrar","bolígrafos"]},{"name":"Q7","list":["reglas","lápices","libros","tijeras","gomas de borrar","bolígrafos"]},{"name":"Q8","list":["reglas","lápices","libros","tijeras","gomas de borrar","bolígrafos"]},{"name":"Q9","list":["reglas","lápices","libros","tijeras","gomas de borrar","bolígrafos"]},{"name":"Q10","list":["reglas","lápices","libros","tijeras","gomas de borrar","bolígrafos"]}],"calculated":[{"name":"T1","function":"Lemonlib.numToWords({{Q1}}, 'es')","temp":true},{"name":"A1","label":"{{function}}","function":"{{Q6}}"}],"uniques":true},"algorithm":{"name":"calculateOperation","template":"Cloze with text"}}</t>
  </si>
  <si>
    <t>{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t>
  </si>
  <si>
    <t>{
    "id": "M5-EyP-3a-A-4",
    "stimulus": "&lt;p&gt;For a science project, some students completed this frequency table with the materials they needed. Fill in the blank with the type of material that represents the mode.&lt;/p&gt;&lt;table style=\"width: 100%;\"&gt;&lt;tbody&gt;&lt;tr&gt;&lt;td style=\"width: 50%; vertical-align: middle; text-align: center; background-color: #C77CB7;\"&gt;&lt;span style=\"color: rgb(255, 255, 255);\"&gt;Material&lt;/span&gt;&lt;/td&gt;&lt;td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material that represent the mode are {{response}}.&lt;/p&gt;",
    "hint": "&lt;p&gt;The mode is the value with the highest absolute frequency, that is, the most repeated.&lt;/p&gt;",
    "feedback": "&lt;p&gt;The mode is the value with the highest absolute frequency, that is, the most repeated.&lt;/p&gt;&lt;p&gt;In this case it is {{Q6}} because it is repeated {{T1}} times.&lt;/p&gt;",
    "seed": {
        "parameters": [
            {
                "name": "Q1",
                "label": null,
                "min": 11,
                "max": 15,
                "step": 1
            },
            {
                "name": "Q2",
                "label": null,
                "min": 1,
                "max": 10,
                "step": 1
            },
            {
                "name": "Q3",
                "label": null,
                "min": 1,
                "max": 10,
                "step": 1
            },
            {
                "name": "Q4",
                "label": null,
                "min": 1,
                "max": 10,
                "step": 1
            },
            {
                "name": "Q5",
                "label": null,
                "min": 1,
                "max": 10,
                "step": 1
            },
            {
                "name": "Q6",
                "list": [
                    "rulers",
                    "pencils",
                    "books",
                    "scissors",
                    "erasers",
                    "pens"
                ]
            },
            {
                "name": "Q7",
                "list": [
                    "rulers",
                    "pencils",
                    "books",
                    "scissors",
                    "erasers",
                    "pens"
                ]
            },
            {
                "name": "Q8",
                "list": [
                    "rulers",
                    "pencils",
                    "books",
                    "scissors",
                    "erasers",
                    "pens"
                ]
            },
            {
                "name": "Q9",
                "list": [
                    "rulers",
                    "pencils",
                    "books",
                    "scissors",
                    "erasers",
                    "pens"
                ]
            },
            {
                "name": "Q10",
                "list": [
                    "rulers",
                    "pencils",
                    "books",
                    "scissors",
                    "erasers",
                    "pens"
                ]
            }
        ],
        "calculated": [
            {
                "name": "T1",
                "function": "Lemonlib.numToWords({{Q1}}, 'en')",
                "temp": true
            },
            {
                "name": "A1",
                "label": "{{function}}",
                "function": "{{Q6}}"
            }
        ],
        "uniques": true
    },
    "algorithm": {
        "name": "calculateOperation",
        "template": "Cloze with text"
    }
}</t>
  </si>
  <si>
    <t>En esta tabla de frecuencias se recopila el número de instrumentos musicales que tiene un conservatorio. ¿Cuál de los instrumentos representa la moda?
Tabla
Instrumento I    Frecuencia absoluta
La {{Q5}}       I    {{Q1}}
La {{Q6}}       I    {{Q2}}
La {{Q7}}       I    {{Q3}}
La {{Q8}}       I    {{Q4}}
El instrumento que representa la moda es la {{A1}}.</t>
  </si>
  <si>
    <t>Q3: Mín: 6; Máx: 8; Step: 1
Q1-Q2, Q4: Mín: 1; Máx: 5; Step: 1
Q5-Q8: "trompeta", "guitarra", "flauta travesera", "viola", "armónica"</t>
  </si>
  <si>
    <t>&lt;p&gt;La moda es el dato con la frecuencia absoluta más alta, es decir, el que más veces se repite.&lt;/p&gt;&lt;p&gt;En este caso es la {{Q7}}, ya que se repite {{T1}} veces.&lt;/p&gt; 
(Sin TE individual)</t>
  </si>
  <si>
    <t>T1: Lemonlib.numToWords({{Q3}}, 'es')</t>
  </si>
  <si>
    <t>{"id":"M5-EyP-3a-A-5","stimulus":"&lt;p&gt;En esta tabla de frecuencias se ha recopilado el número de instrumentos musicales de un conservatorio. ¿Cuál de los instrumentos representa la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255);\"&gt;Frecuencia absoluta &lt;/span&gt;&lt;/td&gt;&lt;/tr&gt;&lt;tr&gt;&lt;td style=\"width: 50%; vertical-align: middle; text-align: center;\"&gt;La {{Q5}}&lt;/td&gt;&lt;td style=\"width: 50%; vertical-align: middle; text-align: center;\"&gt;{{Q1}}&lt;/td&gt;&lt;/tr&gt;&lt;tr&gt;&lt;td style=\"width: 50%; vertical-align: middle; text-align: center;\"&gt;La {{Q6}}&lt;/td&gt;&lt;td style=\"width: 50%; vertical-align: middle; text-align: center;\"&gt;{{Q2}}&lt;/td&gt;&lt;/tr&gt;&lt;tr&gt;&lt;td style=\"width: 50%; vertical-align: middle; text-align: center;\"&gt;La {{Q7}}&lt;/td&gt;&lt;td style=\"width: 50%; vertical-align: middle; text-align: center;\"&gt;{{Q3}}&lt;/td&gt;&lt;/tr&gt;&lt;tr&gt;&lt;td style=\"width: 50%; vertical-align: middle; text-align: center;\"&gt;La {{Q8}}&lt;/td&gt;&lt;td style=\"width: 50%; vertical-align: middle; text-align: center;\"&gt;{{Q4}}&lt;/td&gt;&lt;/tr&gt;&lt;/tbody&gt;&lt;/table&gt;","template":"&lt;p&gt;El instrumento que representa la moda es la {{response}}.&lt;/p&gt;","hint":"&lt;p&gt;La moda es el dato con la frecuencia absoluta más alta, es decir, el que más veces se repite.&lt;/p&gt;","feedback":"&lt;p&gt;La moda es el dato con la frecuencia absoluta más alta, es decir, el que más veces se repite.&lt;/p&gt;&lt;p&gt;En este caso es la {{Q7}}, ya que se repite {{T1}} veces.&lt;/p&gt;","seed":{"parameters":[{"name":"Q1","label":null,"min":1,"max":5,"step":1},{"name":"Q2","label":null,"min":1,"max":5,"step":1},{"name":"Q3","label":null,"min":6,"max":8,"step":1},{"name":"Q4","label":null,"min":1,"max":5,"step":1},{"name":"Q5","list":["trompeta","guitarra","flauta travesera","viola","armónica"]},{"name":"Q6","list":["trompeta","guitarra","flauta travesera","viola","armónica"]},{"name":"Q7","list":["trompeta","guitarra","flauta travesera","viola","armónica"]},{"name":"Q8","list":["trompeta","guitarra","flauta travesera","viola","armónica"]}],"calculated":[{"name":"T1","function":"Lemonlib.numToWords({{Q3}}, 'es')","temp":true},{"name":"A1","label":"{{function}}","function":"{{Q7}}"}],"uniques":true},"algorithm":{"name":"calculateOperation","template":"Cloze with text"}}</t>
  </si>
  <si>
    <t>{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t>
  </si>
  <si>
    <t>{
    "id": "M5-EyP-3a-A-5",
    "stimulus": "&lt;p&gt;This frequency table represents the number of musical instruments in a conservatory. Which instrument represents the mode?&lt;/p&gt;&lt;table style=\"width: 100%;\"&gt;&lt;tbody&gt;&lt;tr&gt;&lt;td style=\"width: 50%; vertical-align: middle; text-align: center; background-color: #C77CB7;\"&gt;&lt;span style=\"color: rgb(255, 255, 255);\"&gt;Instrument&lt;/span&gt;&lt;/td&gt;&lt;td style=\"width: 50%; vertical-align: middle; text-align: center; background-color: #C77CB7;\"&gt;&lt;span style=\"color: rgb(255, 255, 255);\"&gt;Absolute frequency &lt;/span&gt;&lt;/td&gt;&lt;/tr&gt;&lt;tr&gt;&lt;td style=\"width: 50%; vertical-align: middle; text-align: center;\"&gt;{{Q5}}&lt;/td&gt;&lt;td style=\"width: 50%; vertical-align: middle; text-align: center;\"&gt;{{Q1}}&lt;/td&gt;&lt;/tr&gt;&lt;tr&gt;&lt;td style=\"width: 50%; vertical-align: middle; text-align: center;\"&gt;{{Q6}}&lt;/td&gt;&lt;td style=\"width: 50%; vertical-align: middle; text-align: center;\"&gt;{{Q2}}&lt;/td&gt;&lt;/tr&gt;&lt;tr&gt;&lt;td style=\"width: 50%; vertical-align: middle; text-align: center;\"&gt;{{Q7}}&lt;/td&gt;&lt;td style=\"width: 50%; vertical-align: middle; text-align: center;\"&gt;{{Q3}}&lt;/td&gt;&lt;/tr&gt;&lt;tr&gt;&lt;td style=\"width: 50%; vertical-align: middle; text-align: center;\"&gt;{{Q8}}&lt;/td&gt;&lt;td style=\"width: 50%; vertical-align: middle; text-align: center;\"&gt;{{Q4}}&lt;/td&gt;&lt;/tr&gt;&lt;/tbody&gt;&lt;/table&gt;",
    "template": "&lt;p&gt;The instrument that represents the mode is the {{response}}.&lt;/p&gt;",
    "hint": "&lt;p&gt;The mode is the value with the highest absolute frequency, that is, the most repeated.&lt;/p&gt;",
    "feedback": "&lt;p&gt;The mode is the value with the highest absolute frequency, that is, the most repeated.&lt;/p&gt;&lt;p&gt;In this case it is the {{Q7}} because it is repeated {{T1}} times.&lt;/p&gt;",
    "seed": {
        "parameters": [
            {
                "name": "Q1",
                "label": null,
                "min": 1,
                "max": 5,
                "step": 1
            },
            {
                "name": "Q2",
                "label": null,
                "min": 1,
                "max": 5,
                "step": 1
            },
            {
                "name": "Q3",
                "label": null,
                "min": 6,
                "max": 8,
                "step": 1
            },
            {
                "name": "Q4",
                "label": null,
                "min": 1,
                "max": 5,
                "step": 1
            },
            {
                "name": "Q5",
                "list": [
                    "trumpet",
                    "guitar",
                    "flute",
                    "viola",
                    "harmonica"
                ]
            },
            {
                "name": "Q6",
                "list": [
                    "trumpet",
                    "guitar",
                    "flute",
                    "viola",
                    "harmonica"
                ]
            },
            {
                "name": "Q7",
                "list": [
                    "trumpet",
                    "guitar",
                    "flute",
                    "viola",
                    "harmonica"
                ]
            },
            {
                "name": "Q8",
                "list": [
                    "trumpet",
                    "guitar",
                    "flute",
                    "viola",
                    "harmonica"
                ]
            }
        ],
        "calculated": [
            {
                "name": "T1",
                "function": "Lemonlib.numToWords({{Q3}}, 'en')",
                "temp": true
            },
            {
                "name": "A1",
                "label": "{{function}}",
                "function": "{{Q7}}"
            }
        ],
        "uniques": true
    },
    "algorithm": {
        "name": "calculateOperation",
        "template": "Cloze with text"
    }
}</t>
  </si>
  <si>
    <t>M5-EyP-10a</t>
  </si>
  <si>
    <t>Calcula la media aritmética de un conjunto de datos (nºs enteros menores de 15)</t>
  </si>
  <si>
    <t>¿Cuál es la media aritmética del siguiente conjunto de datos?
(recuadrar los números de abajo)
{{Q1}}   {{Q2}}    {{Q3}}    {{Q3}}    {{Q4}}
{{Q5}}   {{Q3}}     {{Q3}}    {{Q6}}    {{Q7}} 
{{A1}}*
{{A2}}
{{A3}}
{{A4}}
{{A5}}
(Se ven 3 opciones)</t>
  </si>
  <si>
    <t>Q1: Mín: 1; Máx: 10; Step: 1
Q2: Mín: 1; Máx: 10; Step: 1
Q3: Mín: 1; Máx: 10; Step: 1
Q4: Mín: 1; Máx: 10; Step: 1
Q5: Mín: 1; Máx: 10; Step: 1
Q6: Mín: 1; Máx: 10; Step: 1
Q7: Mín: 1; Máx: 10; Step: 1
(uniques: true)</t>
  </si>
  <si>
    <t>A1 = ({{Q1}}+{{Q2}}+{{Q3}}+{{Q3}}+{{Q4}}+{{Q5}}+{{Q3}}+{{Q3}}+{{Q6}}+{{Q7}})/10
A2 = ({{Q1}}+{{Q2}}+{{Q3}}+{{Q3}}+{{Q4}}+{{Q5}}+{{Q3}}+{{Q3}}+{{Q6}}+{{Q7}})/2
A3 = {{Q3}}
A4 = {{Q1}}+{{Q2}}+{{Q3}}+{{Q3}}+{{Q4}}+{{Q5}}+{{Q3}}+{{Q3}}+{{Q6}}+{{Q7}}
A5 = {{Q3}}/2</t>
  </si>
  <si>
    <t>Para obtener la media aritmética de un conjunto de datos, primero suma todos los datos y luego divide esa suma entre la cantidad de datos.</t>
  </si>
  <si>
    <t>&lt;p&gt;Para obtener la media aritmética de un conjunto de datos, primero suma todos los datos y luego divide esa suma entre la cantidad de datos.&lt;/p&gt;
&lt;p&gt;{{Q1}} + {{Q2}} + {{Q3}} + {{Q3}} + {{Q4}} + {{Q5}} + {{Q3}} + {{Q3}} + {{Q6}} + {{Q7}} = {{T1}}&lt;/p&gt;
&lt;p&gt;{{T1}} : 10 = {{T2}}&lt;/p&gt;</t>
  </si>
  <si>
    <t>T1 = {{Q1}}+{{Q2}}+{{Q3}}+{{Q3}}+{{Q4}}+{{Q5}}+{{Q3}}+{{Q3}}+{{Q6}}+{{Q7}}
T2 = ({{Q1}}+{{Q2}}+{{Q3}}+{{Q3}}+{{Q4}}+{{Q5}}+{{Q3}}+{{Q3}}+{{Q6}}+{{Q7}})/10</t>
  </si>
  <si>
    <t>{
    "id": "M5-EyP-10a-I-1",
    "stimulus": "&lt;p&gt;¿Cuál es la media aritmética del siguiente conjunto de datos?&lt;/p&gt;&lt;div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"&lt;p&gt;Para obtener la media aritmética de un conjunto de datos, primero suma todos los datos y luego divide esa suma entre la cantidad de datos.&lt;/p&gt;",
    "feedback": "&lt;p&gt;Para obtener la media aritmética de un conjunto de datos, primero suma todos los datos y luego divide esa suma entre la cantidad de datos.&lt;/p&gt;&lt;p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t>
  </si>
  <si>
    <t>{"id":"M5-EyP-10a-I-1","stimulus":"&lt;p&gt;Qual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t>
  </si>
  <si>
    <t>{
    "id": "M5-EyP-10a-I-1",
    "stimulus": "&lt;p&gt;Select the arithmetic mean of the following data set.&lt;/p&gt;&lt;div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t>
  </si>
  <si>
    <t>¿Cuál es la media aritmética del siguiente conjunto de datos?
(recuadrar los números de abajo)
{{Q1}}   {{Q2}}    {{Q2}}    {{Q1}}    {{Q4}}
{{Q5}}   {{Q5}}     {{Q3}}    {{Q6}}    {{Q7}} 
{{A1}}*
{{A2}}
{{A3}}
{{A4}}
{{A5}}
(Se ven 3 opciones)</t>
  </si>
  <si>
    <t>A1 = ({{Q1}}+{{Q2}}+{{Q2}}+{{Q1}}+{{Q4}}+{{Q5}}+{{Q5}}+ {{Q3}}+{{Q6}}+{{Q7}})/10
A2 = ({{Q1}}+{{Q2}}+{{Q2}}+{{Q1}}+{{Q4}}+{{Q5}}+{{Q5}}+ {{Q3}}+{{Q6}}+{{Q7}})/2
A3 = {{Q3}}
A4 = {{Q1}}+{{Q2}}+{{Q2}}+{{Q1}}+{{Q4}}+{{Q5}}+{{Q5}}+ {{Q3}}+{{Q6}}+{{Q7}} 
A5 = {{Q3}}/2</t>
  </si>
  <si>
    <t>&lt;p&gt;Para obtener la media aritmética de un conjunto de datos, primero suma todos los datos y luego divide esa suma entre la cantidad de datos.&lt;/p&gt;&lt;p&gt;{{Q1}} + {{Q2}} + {{Q2}} + {{Q1}} + {{Q4}} + {{Q5}} + {{Q5}} +  {{Q3}} + {{Q6}} + {{Q7}} = {{T1}}&lt;/p&gt;&lt;p&gt;{{T1}} : 10 = {{T2}}&lt;/p&gt;</t>
  </si>
  <si>
    <t>T1 = {{Q1}}+{{Q2}}+{{Q2}}+{{Q1}}+{{Q4}}+{{Q5}}+{{Q5}}+ {{Q3}}+{{Q6}}+{{Q7}}
T2 = ({{Q1}}+{{Q2}}+{{Q2}}+{{Q1}}+{{Q4}}+{{Q5}}+{{Q5}}+ {{Q3}}+{{Q6}}+{{Q7}})/10</t>
  </si>
  <si>
    <t>{"id":"M5-EyP-10a-I-2","stimulus":"&lt;p&gt;¿Cuál es la media aritmética del siguiente conjunto de datos?&lt;/p&gt;&lt;div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{{Q3}}+{{Q6}}+{{Q7}})/2","incorrect":true},{"name":"A3","label":"{{function}}","function":"{{Q3}}*2","incorrect":true},{"name":"A4","label":"{{function}}","function":"{{Q1}}+{{Q2}}+{{Q2}}+{{Q1}}+{{Q4}}+{{Q5}}+{{Q5}}+ {{Q3}}+{{Q6}}+{{Q7}}","incorrect":true},{"name":"A5","label":"{{function}}","function":"{{Q3}}/2","incorrect":true}],"uniques":true},"algorithm":{"name":"trueFalse","template":"Multiple choice – standard","params":{"countCorrect":1,"countIncorrect":2,"showCheckIcon":false,
            "columns": 3
        }
    }
}</t>
  </si>
  <si>
    <t>{"id":"M5-EyP-10a-I-2","stimulus":"&lt;p&gt;Qual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t>
  </si>
  <si>
    <t>{
    "id": "M5-EyP-10a-I-2",
    "stimulus": "&lt;p&gt;What is the arithmetic mean of the following data set?&lt;/p&gt;&lt;div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{{Q2}} + {{Q1}} + {{Q4}} + {{Q5}} + {{Q5}}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"{{Q1}}+{{Q2}}+{{Q2}}+{{Q1}}+{{Q4}}+{{Q5}}+{{Q5}}+ {{Q3}}+{{Q6}}+{{Q7}}",
                "temp": true
            },
            {
                "name": "T2",
                "function": "({{Q1}}+{{Q2}}+{{Q2}}+{{Q1}}+{{Q4}}+{{Q5}}+{{Q5}}+ {{Q3}}+{{Q6}}+{{Q7}})/10",
                "temp": true
            },
            {
                "name": "A1",
                "label": "{{function}}",
                "function": "({{Q1}}+{{Q2}}+{{Q2}}+{{Q1}}+{{Q4}}+{{Q5}}+{{Q5}}+ {{Q3}}+{{Q6}}+{{Q7}})/10"
            },
            {
                "name": "A2",
                "label": "{{function}}",
                "function": "({{Q1}}+{{Q2}}+{{Q2}}+{{Q1}}+{{Q4}}+{{Q5}}+{{Q5}}+ {{Q3}}+{{Q6}}+{{Q7}})/2",
                "incorrect": true
            },
            {
                "name": "A3",
                "label": "{{function}}",
                "function": "{{Q3}}*2",
                "incorrect": true
            },
            {
                "name": "A4",
                "label": "{{function}}",
                "function": "{{Q1}}+{{Q2}}+{{Q2}}+{{Q1}}+{{Q4}}+{{Q5}}+{{Q5}}+ {{Q3}}+{{Q6}}+{{Q7}}",
                "incorrect": true
            },
            {
                "name": "A5",
                "label": "{{function}}",
                "function": "{{Q3}}/2",
                "incorrect": true
            }
        ],
        "uniques": true
    },
    "algorithm": {
        "name": "trueFalse",
        "template": "Multiple choice – standard",
        "params": {
            "countCorrect": 1,
            "countIncorrect": 2,
            "showCheckIcon": false,
            "columns": 3
        }
    }
}</t>
  </si>
  <si>
    <t>Calcula la media aritmética de estos datos. Si es necesario, aproxima el resultado a las centésimas.
(recuadrar los siguientes números)
{{Q1}}   {{Q2}}     {{Q3}}      {{Q4}}
{{Q5}}   {{Q6}}     {{Q7}}      {{Q8}}
{{Q9}}   {{Q10}}   {{Q11}}   {{Q12}}
La media aritmética es {{A1}}.</t>
  </si>
  <si>
    <t>Q1: Mín: 1; Máx: 10; Step: 1
Q2: Mín: 1; Máx: 10; Step: 1
Q3: Mín: 1; Máx: 10; Step: 1
Q4: Mín: 1; Máx: 10; Step: 1
Q5: Mín: 1; Máx: 10; Step: 1
Q6: Mín: 1; Máx: 10; Step: 1
Q7: Mín: 1; Máx: 10; Step: 1
Q8: Mín: 1; Máx: 10; Step: 1
Q9: Mín: 1; Máx: 10; Step: 1
Q10: Mín: 1; Máx: 10; Step: 1
Q11: Mín: 1; Máx: 10; Step: 1
Q12: Mín: 1; Máx: 10; Step: 1
(uniques: false)</t>
  </si>
  <si>
    <t>A1 = Lemonlib.round(({{Q1}}+{{Q2}}+{{Q3}}+{{Q4}}+{{Q5}}+{{Q6}}+{{Q7}}+{{Q8}}+{{Q9}}+{{Q10}}+{{Q11}}+{{Q12}})/12, 2)
uniques: false</t>
  </si>
  <si>
    <t>&lt;p&gt;Para obtener la media aritmética de un conjunto de datos, primero suma todos los datos y luego divide esa suma entre la cantidad de datos.&lt;/p&gt;&lt;p&gt;{{Q1}} + {{Q2}} + {{Q3}} + {{Q4}} + {{Q5}} + {{Q6}} + {{Q7}} + {{Q8}} + {{Q9}} + {{Q10}} + {{Q11}} + {{Q12}} = {{T1}}&lt;/p&gt;&lt;p&gt;{{T1}} : 12 = {{T2}}&lt;/p&gt;</t>
  </si>
  <si>
    <t>T1 = {{Q1}}+{{Q2}}+{{Q3}}+{{Q4}}+{{Q5}}+{{Q6}}+{{Q7}}+{{Q8}}+{{Q9}}+{{Q10}}+{{Q11}}+{{Q12}}
T2 = ({{Q1}}+{{Q2}}+{{Q3}}+{{Q4}}+{{Q5}}+{{Q6}}+{{Q7}}+{{Q8}}+{{Q9}}+{{Q10}}+{{Q11}}+{{Q12}})/12</t>
  </si>
  <si>
    <t>{"id":"M5-EyP-10a-E-1","stimulus":"&lt;p&gt;Calcula la media aritmética de estos datos. Si es necesario, aproxima el resultado a las centésimas.&lt;/p&gt;&lt;div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!important\"&gt;{{Q12}}&lt;/td&gt;&lt;/tr&gt;&lt;/tbody&gt;&lt;/table&gt;&lt;/div&gt;","template":"&lt;p&gt;La media aritmética es {{response}}.&lt;/p&gt;","hint":"&lt;p&gt;Para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</si>
  <si>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</si>
  <si>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
    "id": "M5-EyP-10a-E-1",
    "stimulus": "&lt;p&gt;Calculate the arithmetic mean of these data. If necessary, round the result to the hundredths.&lt;/p&gt;&lt;div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
    "template": "&lt;p&gt;The arithmetic mean is {{response}}.&lt;/p&gt;",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{{Q4}} + {{Q5}} + {{Q6}} + {{Q7}} + {{Q8}} + {{Q9}} + {{Q10}} + {{Q11}} + {{Q12}} = {{T1}}&lt;/p&gt;&lt;p style=\"text-align:center;\"&gt;{{T1}} : 12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1,
                "max": 10,
                "step": 1
            },
            {
                "name": "Q10",
                "label": null,
                "min": 1,
                "max": 10,
                "step": 1
            },
            {
                "name": "Q11",
                "label": null,
                "min": 1,
                "max": 10,
                "step": 1
            },
            {
                "name": "Q12",
                "label": null,
                "min": 1,
                "max": 10,
                "step": 1
            }
        ],
        "calculated": [
            {
                "name": "T1",
                "function": "{{Q1}}+{{Q2}}+{{Q3}}+{{Q4}}+{{Q5}}+{{Q6}}+{{Q7}}+{{Q8}}+{{Q9}}+{{Q10}}+{{Q11}}+{{Q12}}",
                "temp": true
            },
            {
                "name": "T2",
                "function": "Lemonlib.round(({{Q1}}+{{Q2}}+{{Q3}}+{{Q4}}+{{Q5}}+{{Q6}}+{{Q7}}+{{Q8}}+{{Q9}}+{{Q10}}+{{Q11}}+{{Q12}})/12, 2)",
                "temp": true
            },
            {
                "name": "A1",
                "label": "{{function}}",
                "function": "Lemonlib.round(({{Q1}}+{{Q2}}+{{Q3}}+{{Q4}}+{{Q5}}+{{Q6}}+{{Q7}}+{{Q8}}+{{Q9}}+{{Q10}}+{{Q11}}+{{Q12}})/12, 2)"
            }
        ],
        "uniques": true
    },
    "algorithm": {
        "name": "calculateOperation",
        "params": {
            "method": "equivLiteral",
            "keyboard": "INTERMEDIATE"
        }
    }
}</t>
  </si>
  <si>
    <t>Durante un torneo, el equipo de fútbol del barrio ha anotado en cada partido los goles que aparecen en la siguiente tabla. ¿Cuál es la media arimética de goles por partido?
Tabla:
N.º de partido   I    Goles
               1           I     {{Q1}}
               2           I     {{Q2}}
               3           I     {{Q3}}
               4           I     {{Q4}}
               5           I     {{Q5}}
               6           I     {{Q6}}
               7           I     {{Q7}}
               8           I     {{Q8}}
La media aritmética es de {{A1}} goles por partido.</t>
  </si>
  <si>
    <t>En el último torneo, el equipo de fútbol del barrio anotó en cada partido la cantidad de goles que se marcan en la siguiente tabla:
Tabla:
Fecha I Goles
1         I    3
2         I    2
3         I    1
4         I    3
5         I    2
6         I    6
7         I    2
8         I    3
¿Cuál fue la media arimética de goles por partido? 
La media aritmética fue de 2.75 goles por partido.</t>
  </si>
  <si>
    <t>Q1: Mín: 1; Máx: 8; Step: 1
Q2: Mín: 1; Máx: 8; Step: 1
Q3: Mín: 1; Máx: 8; Step: 1
Q4: Mín: 1; Máx: 8; Step: 1
Q5: Mín: 1; Máx: 8; Step: 1
Q6: Mín: 1; Máx: 8; Step: 1
Q7: Mín: 1; Máx: 8; Step: 1
Q8: Mín: 1; Máx: 8; Step: 1
(uniques: false)</t>
  </si>
  <si>
    <t>A1 = ({{Q1}}+{{Q2}}+{{Q3}}+{{Q4}}+{{Q5}}+{{Q6}}+{{Q7}}+{Q8}})/8</t>
  </si>
  <si>
    <t>¿Qué pide el enunciado?
La media aritmética de goles por partido.*
La moda de goles por partido.
La mayor cantidad de goles en un partido.
(Single choice)</t>
  </si>
  <si>
    <t>¿Cómo se calcula la media aritmética?
Es la suma de los goles dividida entre el número de partidos.*
Es la cantidad de goles que más se ha repetido.
Es la cantidad total de goles.
(Single choice)</t>
  </si>
  <si>
    <t>Calcula la suma de todos los goles.
{{Q1}} + {{Q2}} + {{Q3}} + {{Q4}} + {{Q5}} + {{Q6}} + {{Q7}} + {Q8}} = {{A2}}
(Cloze math)
{{A2}} = {{Q1}}+{{Q2}}+{{Q3}}+{{Q4}}+{{Q5}}+{{Q6}}+{{Q7}}+{Q8}}</t>
  </si>
  <si>
    <t>Por último, divide la suma de todos los goles entre el número de partidos.
{{T1}}/8 = {{A1}}
(Cloze math)
{{T1}} = {{Q1}}+{{Q2}}+{{Q3}}+{{Q4}}+{{Q5}}+{{Q6}}+{{Q7}}+{Q8}}
A1 = ({{Q1}}+{{Q2}}+{{Q3}}+{{Q4}}+{{Q5}}+{{Q6}}+{{Q7}}+{Q8}})/8</t>
  </si>
  <si>
    <t>{"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un torneo, el equipo de fútbol del barrio ha anotado en cada partido los goles que aparecen en la siguiente tabla. ¿Cuál es la media arimética de goles por partido?&lt;/p&gt;&lt;table style=\"width: 100%;\"&gt;&lt;tbody&gt;&lt;tr&gt;&lt;td style=\"width: 50%; background-color: #BEE072; text-align: center;\"&gt;n.º de partido&lt;/td&gt;&lt;td style=\"width: 50%; background-color: #BEE072; text-align: center;\"&gt;Goles&lt;/td&gt;&lt;/tr&gt;&lt;tr&gt;&lt;td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center;\"&gt;{{Q8}}&lt;/td&gt;&lt;/tr&gt;&lt;/tbody&gt;&lt;/table&gt;","template":"&lt;p&gt;La media aritmética es de {{response}} goles por partido.&lt;/p&gt;","seed":{"parameters":[],"calculated":[{"name":"A1","function":"({{Q1}}+{{Q2}}+{{Q3}}+{{Q4}}+{{Q5}}+{{Q6}}+{{Q7}}+{{Q8}})/8"}]},"algorithm":{"name":"calculateOperation","params":{"method":"equivLiteral","keyboard":"INTERMEDIATE"}}},{"id":"step-1","stimulus":"&lt;p&gt;¿Qué pide el enunciado?&lt;/p&gt;","seed":{"calculated":[{"name":"1-A1","label":"&lt;p&gt;La media aritmética de goles por partido.&lt;/p&gt;"},{"name":"1-A2","label":"&lt;p&gt;La moda de goles por partido.&lt;/p&gt;","incorrect":true},{"name":"1-A3","label":"&lt;p&gt;La mayor cantidad de goles en un partido.&lt;/p&gt;","incorrect":true}]},"algorithm":{"name":"trueFalse","template":"Multiple choice – standard"}},{"id":"step-2","stimulus":"&lt;p&gt;¿Cómo se calcula la media aritmética?&lt;/p&gt;","seed":{"calculated":[{"name":"2-A1","label":"&lt;p&gt;Es la suma de los goles dividida entre el número de partidos.&lt;/p&gt;"},{"name":"2-A2","label":"&lt;p&gt;Es la cantidad de goles que más se ha repetido.&lt;/p&gt;","incorrect":true},{"name":"2-A3","label":"&lt;p&gt;Es la cantidad total de goles.&lt;/p&gt;","incorrect":true}]},"algorithm":{"name":"trueFalse","template":"Multiple choice – standard"}},{"id":"step-3","stimulus":"&lt;p&gt;Calcula la suma de todos los goles.&lt;/p&gt;","template":"&lt;p style=\"text-align:center;\"&gt;{{Q1}} + {{Q2}} + {{Q3}} + {{Q4}} + {{Q5}} + {{Q6}} + {{Q7}} + {{Q8}} = {{response}}&lt;/p&gt;","seed":{"calculated":[{"name":"3-A1","label":"{{function}}","function":"{{Q1}}+{{Q2}}+{{Q3}}+{{Q4}}+{{Q5}}+{{Q6}}+{{Q7}}+{{Q8}}"}]},"algorithm":{"name":"calculateOperation","params":{"method":"equivLiteral","keyboard":"INTERMEDIATE"}}},{"id":"step-4","stimulus":"&lt;p&gt;Por último, divide la suma de todos los goles entre el número de partidos.&lt;/p&gt;","template":"&lt;p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</si>
  <si>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</si>
  <si>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
    "id": "M5-EyP-10a-A-1",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"uniques": true
    },
    "scaffolding": [
        {
            "id": "step-0",
            "stimulus": "&lt;p&gt;This table shows the goals scored by a soccer team in each match during a tournament. What is the arithmetic mean of goals per match?&lt;/p&gt;&lt;table style=\"width: 100%;\"&gt;&lt;tbody&gt;&lt;tr&gt;&lt;td style=\"width: 50%; background-color: #BEE072; text-align: center;\"&gt;Match No.&lt;/td&gt;&lt;td style=\"width: 50%; background-color: #BEE072; text-align: center;\"&gt;Goals&lt;/td&gt;&lt;/tr&gt;&lt;tr&gt;&lt;td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
            "template": "&lt;p&gt;The arithmetic mean is {{response}} goals per match.&lt;/p&gt;",
            "seed": {
                "parameters": [],
                "calculated": [
                    {
                        "name": "A1",
                        "function": "({{Q1}}+{{Q2}}+{{Q3}}+{{Q4}}+{{Q5}}+{{Q6}}+{{Q7}}+{{Q8}})/8"
                    }
                ]
            },
            "algorithm": {
                "name": "calculateOperation",
                "params": {
                    "method": "equivLiteral",
                    "keyboard": "INTERMEDIATE"
                }
            }
        },
        {
            "id": "step-1",
            "stimulus": "&lt;p&gt;What does the statement ask for?&lt;/p&gt;",
            "seed": {
                "calculated": [
                    {
                        "name": "1-A1",
                        "label": "&lt;p&gt;The arithmetic mean of goals per match.&lt;/p&gt;"
                    },
                    {
                        "name": "1-A2",
                        "label": "&lt;p&gt;The mode of goals per match.&lt;/p&gt;",
                        "incorrect": true
                    },
                    {
                        "name": "1-A3",
                        "label": "&lt;p&gt;The highest number of goals in a match.&lt;/p&gt;",
                        "incorrect": true
                    }
                ]
            },
            "algorithm": {
                "name": "trueFalse",
                "template": "Multiple choice – standard"
            }
        },
        {
            "id": "step-2",
            "stimulus": "&lt;p&gt;How is the arithmetic mean calculated?&lt;/p&gt;",
            "seed": {
                "calculated": [
                    {
                        "name": "2-A1",
                        "label": "&lt;p&gt;Adding the goals and dividing the result by the number of matches.&lt;/p&gt;"
                    },
                    {
                        "name": "2-A2",
                        "label": "&lt;p&gt;Finding the most repeated number of goals.&lt;/p&gt;",
                        "incorrect": true
                    },
                    {
                        "name": "2-A3",
                        "label": "&lt;p&gt;Adding all the goals.&lt;/p&gt;",
                        "incorrect": true
                    }
                ]
            },
            "algorithm": {
                "name": "trueFalse",
                "template": "Multiple choice – standard"
            }
        },
        {
            "id": "step-3",
            "stimulus": "&lt;p&gt;Therefore, add all the goals first.&lt;/p&gt;",
            "template": "&lt;p style=\"text-align:center;\"&gt;{{Q1}} + {{Q2}} + {{Q3}} + {{Q4}} + {{Q5}} + {{Q6}} + {{Q7}} + {{Q8}} = {{response}}&lt;/p&gt;",
            "seed": {
                "calculated": [
                    {
                        "name": "3-A1",
                        "label": "{{function}}",
                        "function": "{{Q1}}+{{Q2}}+{{Q3}}+{{Q4}}+{{Q5}}+{{Q6}}+{{Q7}}+{{Q8}}"
                    }
                ]
            },
            "algorithm": {
                "name": "calculateOperation",
                "params": {
                    "method": "equivLiteral",
                    "keyboard": "INTERMEDIATE"
                }
            }
        },
        {
            "id": "step-4",
            "stimulus": "&lt;p&gt;Finally, divide the result of the previous addition by the number of matches.&lt;/p&gt;",
            "template": "&lt;p style=\"text-align:center;\"&gt;&lt;span class=\"fr-math-v2 fr-draggable\" contenteditable=\"false\" data-original-math=\"\\(\\frac{{{T1}}}{8}\\)\" draggable=\"true\"&gt;\\(\\frac{{{T1}}}{8}\\)&lt;/span&gt; = {{response}}&lt;/p&gt;",
            "seed": {
                "calculated": [
                    {
                        "name": "T1",
                        "function": "{{Q1}}+{{Q2}}+{{Q3}}+{{Q4}}+{{Q5}}+{{Q6}}+{{Q7}}+{{Q8}}",
                        "temp": true
                    },
                    {
                        "name": "4-A1",
                        "label": "{{function}}",
                        "function": "({{Q1}}+{{Q2}}+{{Q3}}+{{Q4}}+{{Q5}}+{{Q6}}+{{Q7}}+{{Q8}})/8"
                    }
                ]
            },
            "algorithm": {
                "name": "calculateOperation",
                "params": {
                    "method": "equivLiteral",
                    "keyboard": "INTERMEDIATE"
                }
            }
        }
    ]
}</t>
  </si>
  <si>
    <t>Guadalupe ha preguntado a sus compañeros cuántas televisiones tienen en sus casas y ha apuntado las siguientes respuestas. Calcula la media aritmética.
{{Q1}}    {{Q2}}     {{Q3}}    {{Q4}}    {{Q5}}
{{Q6}}    {{Q7}}     {{Q8}}    {{Q9}}    {{Q10}}
{{Q11}}  {{Q12}}  {{Q13}}  {{Q14}}  {{Q15}}
{{Q16}}  {{Q17}}  {{Q18}}  {{Q19}}  {{Q20}}
La media aritmética es de {{A1}} televisiones por hogar.</t>
  </si>
  <si>
    <t>Q1-Q20: Mín: 1; Máx: 4; Step: 1
(uniques: false)</t>
  </si>
  <si>
    <t>A1 = ({{Q1}}+{{Q2}}+{{Q3}}+{{Q4}}+{{Q5}}+{{Q6}}+{{Q7}}+{{Q8}}+{{Q9}}+{{Q10}}+{{Q11}}+{{Q12}}+{{Q13}}+{{Q14}}+{{Q15}}+{{Q16}}+{{Q17}}+{{Q18}}+{{Q19}}+{{Q20}})/20</t>
  </si>
  <si>
    <t>¿Qué pide el enunciado?
La media aritmética de televisiones por hogar.*
La moda de televisiones por hogar.
La menor cantidad de televisiones en una casa.
(Single choice)</t>
  </si>
  <si>
    <t>¿Cómo se calcula la media aritmética?
Es la suma de todas las televisiones dividida entre el número de hogares.*
Es la cantidad de televisiones que más se ha repetido.
Es la cantidad total de televisiones.
(Single choice)</t>
  </si>
  <si>
    <t>Calcula la suma de todas las televisiones.
{{Q1}} + {{Q2}} + {{Q3}} + {{Q4}} + {{Q5}} + {{Q6}} + {{Q7}} + {{Q8}} + {{Q9}} + {{Q10}} + {{Q11}} + {{Q12}} + {{Q13}} + {{Q14}} + {{Q15}} + {{Q16}} + {{Q17}} + {{Q18}} + {{Q19}} + {{Q20}} = {{A2}}
(Cloze math)
{{A2}} = {{Q1}}+{{Q2}}+{{Q3}}+{{Q4}}+{{Q5}}+{{Q6}}+{{Q7}}+{{Q8}}+{{Q9}}+{{Q10}}+{{Q11}}+{{Q12}}+{{Q13}}+{{Q14}}+{{Q15}}+{{Q16}}+{{Q17}}+{{Q18}}+{{Q19}}+{{Q20}}</t>
  </si>
  <si>
    <t>Por último, divide la suma de todas las televisiones entre el número de hogares.
{{T1}}/20 = {{A1}}
(Cloze math)
T1 = {{Q1}}+{{Q2}}+{{Q3}}+{{Q4}}+{{Q5}}+{{Q6}}+{{Q7}}+{{Q8}}+{{Q9}}+{{Q10}}+{{Q11}}+{{Q12}}+{{Q13}}+{{Q14}}+{{Q15}}+{{Q16}}+{{Q17}}+{{Q18}}+{{Q19}}+{{Q20}}
A1 = ({{Q1}}+{{Q2}}+{{Q3}}+{{Q4}}+{{Q5}}+{{Q6}}+{{Q7}}+{{Q8}}+{{Q9}}+{{Q10}}+{{Q11}}+{{Q12}}+{{Q13}}+{{Q14}}+{{Q15}}+{{Q16}}+{{Q17}}+{{Q18}}+{{Q19}}+{{Q20}})/20</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</si>
  <si>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"&lt;p&gt;Guadalupe ha preguntado a sus compañeros cuántas televisiones tienen en sus casas y ha apuntado las siguientes respuestas. Calcula la media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"La media aritmética es de {{response}} televisiones por hogar.",
            "seed": {
                "parameters": [],
                "calculated": [
                    {
                        "name": "A1",
                        "function": "Lemonlib.round(({{Q1}}+{{Q2}}+{{Q3}}+{{Q4}}+{{Q5}}+{{Q6}}+{{Q7}}+{{Q8}}+{{Q9}}+{{Q10}}+{{Q11}}+{{Q12}}+{{Q13}}+{{Q14}}+{{Q15}}+{{Q16}}+{{Q17}}+{{Q18}}+{{Q19}}+{{Q20}})/20, 3)"
                    }
                ]
            },
            "algorithm": {
                "name": "calculateOperation",
                "params": {
                    "method": "equivLiteral",
                    "keyboard": "INTERMEDIATE"
                }
            }
        },
        {
            "id": "step-1",
            "stimulus": "&lt;p&gt;¿Qué pide el enunciado?&lt;/p&gt;",
            "seed": {
                "calculated": [
                    {
                        "name": "1-A1",
                        "label": "&lt;p&gt;La media aritmética de televisiones por hogar.&lt;/p&gt;"
                    },
                    {
                        "name": "1-A2",
                        "label": "&lt;p&gt;La moda de televisiones por hogar.&lt;/p&gt;",
                        "incorrect": true
                    },
                    {
                        "name": "1-A3",
                        "label": "&lt;p&gt;La menor cantidad de televisiones en una casa.&lt;/p&gt;",
                        "incorrect": true
                    }
                ]
            },
            "algorithm": {
                "name": "trueFalse",
                "template": "Multiple choice – standard"
            }
        },
        {
            "id": "step-2",
            "stimulus": "&lt;p&gt;¿Cómo se calcula la media aritmética?&lt;/p&gt;",
            "seed": {
                "calculated": [
                    {
                        "name": "2-A1",
                        "label": "&lt;p&gt;Es la suma de todas las televisiones dividida entre el número de hogares.&lt;/p&gt;"
                    },
                    {
                        "name": "2-A2",
                        "label": "&lt;p&gt;Es la cantidad de televisiones que más se ha repetido.&lt;/p&gt;",
                        "incorrect": true
                    },
                    {
                        "name": "2-A3",
                        "label": "&lt;p&gt;Es la cantidad total de televisiones.&lt;/p&gt;",
                        "incorrect": true
                    }
                ]
            },
            "algorithm": {
                "name": "trueFalse",
                "template": "Multiple choice – standard"
            }
        },
        {
            "id": "step-3",
            "stimulus": "&lt;p&gt;Calcula la suma de todas las televisiones.&lt;/p&gt;",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"&lt;p&gt;Por último, divide la suma de todas las televisiones entre el número de hogares.&lt;/p&gt;",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</si>
  <si>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</si>
  <si>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"&lt;p&gt;Gabriella has asked her classmates how many TVs they have in their homes and has noted down their answers. Calculate the arithmetic mean.&lt;/p&gt;&lt;div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"The arithmetic mean is {{response}} TVs per household.",
            "seed": {
                "parameters": [],
                "calculated": [
                    {
                        "name": "A1",
                        "function": "Lemonlib.round(({{Q1}}+{{Q2}}+{{Q3}}+{{Q4}}+{{Q5}}+{{Q6}}+{{Q7}}+{{Q8}}+{{Q9}}+{{Q10}}+{{Q11}}+{{Q12}}+{{Q13}}+{{Q14}}+{{Q15}}+{{Q16}}+{{Q17}}+{{Q18}}+{{Q19}}+{{Q20}})/20, 3)"
                    }
                ]
            },
            "algorithm": {
                "name": "calculateOperation",
                "params": {
                    "method": "equivLiteral",
                    "keyboard": "INTERMEDIATE"
                }
            }
        },
        {
            "id": "step-1",
            "stimulus": "&lt;p&gt;According to the statement, what needs to be calculated?&lt;/p&gt;",
            "seed": {
                "calculated": [
                    {
                        "name": "1-A1",
                        "label": "&lt;p&gt;The arithmetic mean of TVs per household.&lt;/p&gt;"
                    },
                    {
                        "name": "1-A2",
                        "label": "&lt;p&gt;The mode of TVs per household.&lt;/p&gt;",
                        "incorrect": true
                    },
                    {
                        "name": "1-A3",
                        "label": "&lt;p&gt;The lowest number of TVs in a house.&lt;/p&gt;",
                        "incorrect": true
                    }
                ]
            },
            "algorithm": {
                "name": "trueFalse",
                "template": "Multiple choice – standard"
            }
        },
        {
            "id": "step-2",
            "stimulus": "&lt;p&gt;How is the arithmetic mean calculated?&lt;/p&gt;",
            "seed": {
                "calculated": [
                    {
                        "name": "2-A1",
                        "label": "&lt;p&gt;It is the addition of all TVs divided by the number of households.&lt;/p&gt;"
                    },
                    {
                        "name": "2-A2",
                        "label": "&lt;p&gt;It is the number of TVs that has been repeated the most.&lt;/p&gt;",
                        "incorrect": true
                    },
                    {
                        "name": "2-A3",
                        "label": "&lt;p&gt;It is the total number of TVs.&lt;/p&gt;",
                        "incorrect": true
                    }
                ]
            },
            "algorithm": {
                "name": "trueFalse",
                "template": "Multiple choice – standard"
            }
        },
        {
            "id": "step-3",
            "stimulus": "&lt;p&gt;Calculate the addition of all the TVs.&lt;/p&gt;",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"&lt;p&gt;Lastly, divide the addition of all TVs by the number of households.&lt;/p&gt;",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</si>
  <si>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Durante una clase, Pepa le pidió a sus alumnos que dibujasen una calle. Después contó cuántas personas aparecían en cada ilustración y las apuntó en la siguiente tabla. Calcula la media aritmética de las personas que aparecen en los dibujos.
Tabla:
Dibujante                 I    Personas en el dibujo
{{Q6}}                       I     {{Q1}}
{{Q7}}                       I     {{Q2}}
{{Q8}}                       I     {{Q3}}
{{Q9}}                       I     {{Q4}}
{{Q10}}                     I     {{Q5}}
La media aritmética es de {{A1}} personas por dibujo.</t>
  </si>
  <si>
    <t>Q1-Q5: Mín: 1; Máx: 10; Step: 1
Q6: "Miguel", "Gabriela"
Q7: "Eduardo", "Alejandra"
Q8: "Luis", "Mariana"
Q9: "Carlos", "Carmen"
Q10: "Alejandro", "Claudia"
(uniques: false)</t>
  </si>
  <si>
    <t>A1 = ({{Q1}}+{{Q2}}+{{Q3}}+{{Q4}}+{{Q5}})/5</t>
  </si>
  <si>
    <t>¿Qué pide el enunciado?
La media aritmética de personas por dibujo.*
La moda de personas por dibujo.
La mayor cantidad de personas en un dibujo.
(Single choice)</t>
  </si>
  <si>
    <t>¿Cómo se calcula la media aritmética?
Es la suma de todas las personas dibujadas dividida entre el número de dibujos.*
Es la cantidad de personas dibujadas que más se ha repetido.
Es la cantidad total de personas en todos los dibujos.
(Single choice)</t>
  </si>
  <si>
    <t>Calcula la suma de todas las personas dibujadas.
{{Q1}} + {{Q2}} + {{Q3}} + {{Q4}} + {{Q5}} = {{A2}}
(Cloze math)
{{A2}} = {{Q1}}+{{Q2}}+{{Q3}}+{{Q4}}+{{Q5}}</t>
  </si>
  <si>
    <t>Por último, divide la suma de todas las personas dibujadas entre el número de dibujos.
{{T1}}/5 = {{A1}}
(Cloze math)
T1 = {{Q1}}+{{Q2}}+{{Q3}}+{{Q4}}+{{Q5}}
A1 = ({{Q1}}+{{Q2}}+{{Q3}}+{{Q4}}+{{Q5}})/5</t>
  </si>
  <si>
    <t>{"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epa le ha pedido a sus alumnos que dibujen una calle. Después ha contado cuántas personas aparecen en cada ilustración y las ha apuntado en la siguiente tabla. Calcula la media aritmética de las personas que aparecen en los dibujos.&lt;/p&gt;&lt;table style=\"width: 100%;\"&gt;&lt;tbody&gt;&lt;tr&gt;&lt;td style=\"width: 50%; background-color: #BEE072; text-align: center;\"&gt;Dibujante&lt;/td&gt;&lt;td style=\"width: 50%; background-color: #BEE072; text-align: center;\"&gt;Personas en el dibujo&lt;/td&gt;&lt;/tr&gt;&lt;tr&gt;&lt;td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center;\"&gt;{{Q5}}&lt;/td&gt;&lt;/tr&gt;&lt;/tbody&gt;&lt;/table&gt;","template":"&lt;p&gt;La media aritmética es de {{response}} personas por dibujo.&lt;/p&gt;","seed":{"parameters":[],"calculated":[{"name":"A1","function":"({{Q1}}+{{Q2}}+{{Q3}}+{{Q4}}+{{Q5}})/5"}]},"algorithm":{"name":"calculateOperation","params":{"method":"equivLiteral","keyboard":"INTERMEDIATE"}}},{"id":"step-1","stimulus":"&lt;p&gt;¿Qué pide el enunciado?&lt;/p&gt;","seed":{"calculated":[{"name":"1-A1","label":"&lt;p&gt;La media aritmética de personas por dibujo.&lt;/p&gt;"},{"name":"1-A2","label":"&lt;p&gt;La moda de personas por dibujo.&lt;/p&gt;","incorrect":true},{"name":"1-A3","label":"&lt;p&gt;La mayor cantidad de personas por dibujo.&lt;/p&gt;","incorrect":true}]},"algorithm":{"name":"trueFalse","template":"Multiple choice – standard"}},{"id":"step-2","stimulus":"&lt;p&gt;¿Cómo se calcula la media aritmética?&lt;/p&gt;","seed":{"calculated":[{"name":"2-A1","label":"&lt;p&gt;Es la suma de todas las personas dibujadas dividida entre el número de dibujos.&lt;/p&gt;"},{"name":"2-A2","label":"&lt;p&gt;Es la cantidad de personas dibujadas que más se ha repetido.&lt;/p&gt;","incorrect":true},{"name":"2-A3","label":"&lt;p&gt;Es la cantidad total de personas en todos los dibujos.&lt;/p&gt;","incorrect":true}]},"algorithm":{"name":"trueFalse","template":"Multiple choice – standard"}},{"id":"step-3","stimulus":"&lt;p&gt;Calcula la suma de todas las personas dibujadas.&lt;/p&gt;","template":"&lt;p style=\"text-align:center;\"&gt;{{Q1}} + {{Q2}} + {{Q3}} + {{Q4}} + {{Q5}} = {{response}}&lt;/p&gt;","seed":{"calculated":[{"name":"3-A1","label":"{{function}}","function":"{{Q1}}+{{Q2}}+{{Q3}}+{{Q4}}+{{Q5}}"}]},"algorithm":{"name":"calculateOperation","params":{"method":"equivLiteral","keyboard":"INTERMEDIATE"}}},{"id":"step-4","stimulus":"&lt;p&gt;Por último, divide la suma de todas las personas dibujadas entre el número de dibujos.&lt;/p&gt;","template":"&lt;p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</si>
  <si>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</si>
  <si>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
    "id": "M5-EyP-10a-A-3",
    "seed": {
        "parameters": [
            {
                "name": "Q1",
                "label": null,
                "min": 1,
                "max": 10,
                "step": 1
            },
            {
                "name": "Q2",
                "label": null,
                "min": 1,
                "max": 10,
                "step": 1
            },
            {
                "name": "Q3",
                "label": null,
                "min": 1,
                "max": 10,
                "step": 1
            },
            {
                "name": "Q4",
                "label": null,
                "min": 1,
                "max": 10,
                "step": 1
            },
            {
                "name": "Q5",
                "label": null,
                "min": 1,
                "max": 10,
                "step": 1
            },
            {
                "name": "Q6",
                "list": [
                    "Michael",
                    "Gabrielle"
                ]
            },
            {
                "name": "Q7",
                "list": [
                    "Edward",
                    "Alexandra"
                ]
            },
            {
                "name": "Q8",
                "list": [
                    "Louis",
                    "Maria"
                ]
            },
            {
                "name": "Q9",
                "list": [
                    "Charles",
                    "Caroline"
                ]
            },
            {
                "name": "Q10",
                "list": [
                    "Alexander",
                    "Claire"
                ]
            }
        ],
        "uniques": true
    },
    "scaffolding": [
        {
            "id": "step-0",
            "stimulus": "&lt;p&gt;Penny asked her students to draw a street. She then counted how many people were in each illustration and noted the numbers in the following table. Calculate the arithmetic mean of the people appearing in the drawings.&lt;/p&gt;&lt;table style=\"width: 100%;\"&gt;&lt;tbody&gt;&lt;tr&gt;&lt;td style=\"width: 50%; background-color: #BEE072; text-align: center;\"&gt;Student&lt;/td&gt;&lt;td style=\"width: 50%; background-color: #BEE072; text-align: center;\"&gt;People in the illustration&lt;/td&gt;&lt;/tr&gt;&lt;tr&gt;&lt;td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
            "template": "&lt;p&gt;The arithmetic mean is {{response}} people per drawing.&lt;/p&gt;",
            "seed": {
                "parameters": [],
                "calculated": [
                    {
                        "name": "A1",
                        "function": "({{Q1}}+{{Q2}}+{{Q3}}+{{Q4}}+{{Q5}})/5"
                    }
                ]
            },
            "algorithm": {
                "name": "calculateOperation",
                "params": {
                    "method": "equivLiteral",
                    "keyboard": "INTERMEDIATE"
                }
            }
        },
        {
            "id": "step-1",
            "stimulus": "&lt;p&gt;What does the statement ask for?&lt;/p&gt;",
            "seed": {
                "calculated": [
                    {
                        "name": "1-A1",
                        "label": "&lt;p&gt;The arithmetic mean of people per drawing.&lt;/p&gt;"
                    },
                    {
                        "name": "1-A2",
                        "label": "&lt;p&gt;The mode of people per drawing.&lt;/p&gt;",
                        "incorrect": true
                    },
                    {
                        "name": "1-A3",
                        "label": "&lt;p&gt;The highest number of people per drawing.&lt;/p&gt;",
                        "incorrect": true
                    }
                ]
            },
            "algorithm": {
                "name": "trueFalse",
                "template": "Multiple choice – standard"
            }
        },
        {
            "id": "step-2",
            "stimulus": "&lt;p&gt;How do you calculate the arithmetic mean?&lt;/p&gt;",
            "seed": {
                "calculated": [
                    {
                        "name": "2-A1",
                        "label": "&lt;p&gt;Adding all people drawn and dividing the result by the number of drawings.&lt;/p&gt;"
                    },
                    {
                        "name": "2-A2",
                        "label": "&lt;p&gt;Finding the most repeated number of people.&lt;/p&gt;",
                        "incorrect": true
                    },
                    {
                        "name": "2-A3",
                        "label": "&lt;p&gt;Adding all the people in the drawings.&lt;/p&gt;",
                        "incorrect": true
                    }
                ]
            },
            "algorithm": {
                "name": "trueFalse",
                "template": "Multiple choice – standard"
            }
        },
        {
            "id": "step-3",
            "stimulus": "&lt;p&gt;Add the number of people that appear in the drawings.&lt;/p&gt;",
            "template": "&lt;p style=\"text-align:center;\"&gt;{{Q1}} + {{Q2}} + {{Q3}} + {{Q4}} + {{Q5}} = {{response}}&lt;/p&gt;",
            "seed": {
                "calculated": [
                    {
                        "name": "3-A1",
                        "label": "{{function}}",
                        "function": "{{Q1}}+{{Q2}}+{{Q3}}+{{Q4}}+{{Q5}}"
                    }
                ]
            },
            "algorithm": {
                "name": "calculateOperation",
                "params": {
                    "method": "equivLiteral",
                    "keyboard": "INTERMEDIATE"
                }
            }
        },
        {
            "id": "step-4",
            "stimulus": "&lt;p&gt;Finally, divide the result by the number of drawings.&lt;/p&gt;",
            "template": "&lt;p style=\"text-align:center;\"&gt;&lt;span class=\"fr-math-v2 fr-draggable\" contenteditable=\"false\" data-original-math=\"\\(\\frac{{{T1}}}{5}\\)\" draggable=\"true\"&gt;\\(\\frac{{{T1}}}{5}\\)&lt;/span&gt; = {{response}}&lt;/p&gt;",
            "seed": {
                "calculated": [
                    {
                        "name": "T1",
                        "function": "{{Q1}}+{{Q2}}+{{Q3}}+{{Q4}}+{{Q5}}",
                        "temp": true
                    },
                    {
                        "name": "4-A1",
                        "label": "{{function}}",
                        "function": "({{Q1}}+{{Q2}}+{{Q3}}+{{Q4}}+{{Q5}})/5"
                    }
                ]
            },
            "algorithm": {
                "name": "calculateOperation",
                "params": {
                    "method": "equivLiteral",
                    "keyboard": "INTERMEDIATE"
                }
            }
        }
    ]
}</t>
  </si>
  <si>
    <t>Martín ha apuntado en la siguiente tabla las páginas que ha leído de una novela durante la pasada semana. ¿Cuál es la media aritmética de las páginas que leyó cada día? Si es necesario, aproxima el resultado a las centésimas.
Tabla:
Día                I    Páginas
Lunes           I     {{Q1}}
Martes         I     {{Q2}}
Miércoles    I     {{Q3}}
Jueves          I     {{Q4}}
Viernes        I     {{Q5}}
Sábado        I     {{Q6}}
Domingo     I     {{Q7}}
La media aritmética es {{A1}}.</t>
  </si>
  <si>
    <t>Q1-Q7: Mín: 0; Máx: 15; Step: 1
(uniques: false)</t>
  </si>
  <si>
    <t>A1 = ({{Q1}}+{{Q2}}+{{Q3}}+{{Q4}}+{{Q5}}+{{Q6}}+{{Q7}})/7
Redondear a las centésimas</t>
  </si>
  <si>
    <t>¿Qué pide el enunciado?
La media aritmética de páginas leídas por día.*
La moda de páginas leídas por día.
La mayor cantidad de páginas leídas en un día.
(Single choice)</t>
  </si>
  <si>
    <t>¿Cómo se calcula la media aritmética?
Es la suma de todas las páginas leídas dividida entre el número de días.*
Es la cantidad de páginas leídas por día que más se ha repetido.
Es la cantidad total de páginas leídas.
(Single choice)</t>
  </si>
  <si>
    <t>Calcula la suma de todas las páginas leídas.
{{Q1}} + {{Q2}} + {{Q3}} + {{Q4}} + {{Q5}} + {{Q6}} + {{Q7}} = {{A2}}
(Cloze math)
A2 = {{Q1}}+{{Q2}}+{{Q3}}+{{Q4}}+{{Q5}}+{{Q6}}+{{Q7}}</t>
  </si>
  <si>
    <t>Por último, divide la suma de todas las páginas leídas entre el número de días. Si es necesario, aproxima el resultado a las centésimas.
{{T1}} : 7 = {{A1}}
(Cloze math)
{{T1}} = {{Q1}}+{{Q2}}+{{Q3}}+{{Q4}}+{{Q5}}+{{Q6}}+{{Q7}}
A1 = ({{Q1}}+{{Q2}}+{{Q3}}+{{Q4}}+{{Q5}}+{{Q6}}+{{Q7}})/7</t>
  </si>
  <si>
    <t>{"id":"M5-EyP-10a-A-4","seed":{"parameters":[{"name":"Q1","label":null,"min":0,"max":15,"step":1},{"name":"Q2","label":null,"min":0,"max":15,"step":1},{"name":"Q3","label":null,"min":0,"max":15,"step":1},{"name":"Q4","label":null,"min":0,"max":15,"step":1},{"name":"Q5","label":null,"min":0,"max":15,"step":1},{"name":"Q6","label":null,"min":0,"max":15,"step":1},{"name":"Q7","label":null,"min":0,"max":15,"step":1}],"uniques":true},"scaffolding":[{"id":"step-0","stimulus":"&lt;p&gt;Martín ha apuntado en la siguiente tabla las páginas que ha leído de una novela esta semana. ¿Cuál es la media aritmética de las páginas que ha leído cada día? Si es necesario, aproxima el resultado a las centésimas.&lt;/p&gt;&lt;table style=\"width: 100%;\"&gt;&lt;tbody&gt;&lt;tr&gt;&lt;td style=\"width: 50%; background-color: #BEE072; text-align: center;\"&gt;Día&lt;/td&gt;&lt;td style=\"width: 50%; background-color: #BEE072; text-align: center;\"&gt;Páginas&lt;/td&gt;&lt;/tr&gt;&lt;tr&gt;&lt;td style=\"width: 50%; text-align: center;\"&gt;Lunes&lt;/td&gt;&lt;td style=\"width: 50%; text-align: center;\"&gt;{{Q1}}&lt;/td&gt;&lt;/tr&gt;&lt;tr&gt;&lt;td style=\"width: 50%; text-align: center;\"&gt;Martes&lt;/td&gt;&lt;td style=\"width: 50%; text-align: center;\"&gt;{{Q2}}&lt;/td&gt;&lt;/tr&gt;&lt;tr&gt;&lt;td style=\"width: 50%; text-align: center;\"&gt;Miércoles&lt;/td&gt;&lt;td style=\"width: 50%; text-align: center;\"&gt;{{Q3}}&lt;/td&gt;&lt;/tr&gt;&lt;tr&gt;&lt;td style=\"width: 50%; text-align: center;\"&gt;Jueves&lt;/td&gt;&lt;td style=\"width: 50%; text-align: center;\"&gt;{{Q4}}&lt;/td&gt;&lt;/tr&gt;&lt;tr&gt;&lt;td style=\"width: 50%; text-align: center;\"&gt;Viernes&lt;/td&gt;&lt;td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center;\"&gt;{{Q7}}&lt;/td&gt;&lt;/tr&gt;&lt;/tbody&gt;&lt;/table&gt;","template":"&lt;p&gt;La media aritmética es {{response}}.&lt;/p&gt;","seed":{"parameters":[],"calculated":[{"name":"A1","function":"Lemonlib.round(({{Q1}}+{{Q2}}+{{Q3}}+{{Q4}}+{{Q5}}+{{Q6}}+{{Q7}})/7, 2)"}]},"algorithm":{"name":"calculateOperation","params":{"method":"equivLiteral","keyboard":"INTERMEDIATE"}}},{"id":"step-1","stimulus":"&lt;p&gt;¿Qué pide el enunciado?&lt;/p&gt;","seed":{"calculated":[{"name":"1-A1","label":"&lt;p&gt;La media aritmética de páginas leídas por día.&lt;/p&gt;"},{"name":"1-A2","label":"&lt;p&gt;La moda de páginas leídas por día.&lt;/p&gt;","incorrect":true},{"name":"1-A3","label":"&lt;p&gt;La mayor cantidad de páginas leídas por día.&lt;/p&gt;","incorrect":true}]},"algorithm":{"name":"trueFalse","template":"Multiple choice – standard"}},{"id":"step-2","stimulus":"&lt;p&gt;¿Cómo se calcula la media aritmética?&lt;/p&gt;","seed":{"calculated":[{"name":"2-A1","label":"&lt;p&gt;Es la suma de todas las páginas leídas dividida entre el número de días.&lt;/p&gt;"},{"name":"2-A2","label":"&lt;p&gt;Es la cantidad de páginas leídas por día que más se ha repetido.&lt;/p&gt;","incorrect":true},{"name":"2-A3","label":"&lt;p&gt;Es la cantidad total de páginas leídas.&lt;/p&gt;","incorrect":true}]},"algorithm":{"name":"trueFalse","template":"Multiple choice – standard"}},{"id":"step-3","stimulus":"&lt;p&gt;Calcula la suma de todas las páginas leídas.&lt;/p&gt;","template":"&lt;p style=\"text-align:center;\"&gt;{{Q1}} + {{Q2}} + {{Q3}} + {{Q4}} + {{Q5}} + {{Q6}} + {{Q7}} = {{response}}&lt;/p&gt;","seed":{"calculated":[{"name":"3-A1","label":"{{function}}","function":"{{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</si>
  <si>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</si>
  <si>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
    "id": "M5-EyP-10a-A-4",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true
    },
    "scaffolding": [
        {
            "id": "step-0",
            "stimulus": "&lt;p&gt;In the following table, Martin has entered the number of pages of a novel he has read each day this week. What is the arithmetic mean of the pages he has read each day? If necessary, approximate the result to the hundredths.&lt;/p&gt;&lt;table style=\"width: 100%;\"&gt;&lt;tbody&gt;&lt;tr&gt;&lt;td style=\"width: 50%; background-color: #BEE072; text-align: center;\"&gt;Day&lt;/td&gt;&lt;td style=\"width: 50%; background-color: #BEE072; text-align: center;\"&gt;Pages&lt;/td&gt;&lt;/tr&gt;&lt;tr&gt;&lt;td style=\"width: 50%; text-align: center;\"&gt;Monday&lt;/td&gt;&lt;td style=\"width: 50%; text-align: center;\"&gt;{{Q1}}&lt;/td&gt;&lt;/tr&gt;&lt;tr&gt;&lt;td style=\"width: 50%; text-align: center;\"&gt;Tuesday&lt;/td&gt;&lt;td style=\"width: 50%; text-align: center;\"&gt;{{Q2}}&lt;/td&gt;&lt;/tr&gt;&lt;tr&gt;&lt;td style=\"width: 50%; text-align: center;\"&gt;Wednesday&lt;/td&gt;&lt;td style=\"width: 50%; text-align: center;\"&gt;{{Q3}}&lt;/td&gt;&lt;/tr&gt;&lt;tr&gt;&lt;td style=\"width: 50%; text-align: center;\"&gt;Thursday&lt;/td&gt;&lt;td style=\"width: 50%; text-align: center;\"&gt;{{Q4}}&lt;/td&gt;&lt;/tr&gt;&lt;tr&gt;&lt;td style=\"width: 50%; text-align: center;\"&gt;Friday&lt;/td&gt;&lt;td style=\"width: 50%; text-align: center;\"&gt;{{Q5}}&lt;/td&gt;&lt;/tr&gt;&lt;tr&gt;&lt;td style=\"width: 50%; text-align: center;\"&gt;Saturday&lt;/td&gt;&lt;td style=\"width: 50%; text-align: center;\"&gt;{{Q6}}&lt;/td&gt;&lt;/tr&gt;&lt;tr&gt;&lt;td style=\"width: 50%; text-align: center;\"&gt;Sunday&lt;/td&gt;&lt;td style=\"width: 50%; text-align: center;\"&gt;{{Q7}}&lt;/td&gt;&lt;/tr&gt;&lt;/tbody&gt;&lt;/table&gt;",
            "template": "&lt;p&gt;The arithmetic mean is {{response}}.&lt;/p&gt;",
            "seed": {
                "parameters": [],
                "calculated": [
                    {
                        "name": "A1",
                        "function": "Lemonlib.round(({{Q1}}+{{Q2}}+{{Q3}}+{{Q4}}+{{Q5}}+{{Q6}}+{{Q7}})/7, 2)"
                    }
                ]
            },
            "algorithm": {
                "name": "calculateOperation",
                "params": {
                    "method": "equivLiteral",
                    "keyboard": "INTERMEDIATE"
                }
            }
        },
        {
            "id": "step-1",
            "stimulus": "&lt;p&gt;What does the statement ask for?&lt;/p&gt;",
            "seed": {
                "calculated": [
                    {
                        "name": "1-A1",
                        "label": "&lt;p&gt;The arithmetic mean of pages read per day.&lt;/p&gt;"
                    },
                    {
                        "name": "1-A2",
                        "label": "&lt;p&gt;The mode of pages read per day.&lt;/p&gt;",
                        "incorrect": true
                    },
                    {
                        "name": "1-A3",
                        "label": "&lt;p&gt;The highest number of pages read per day.&lt;/p&gt;",
                        "incorrect": true
                    }
                ]
            },
            "algorithm": {
                "name": "trueFalse",
                "template": "Multiple choice – standard"
            }
        },
        {
            "id": "step-2",
            "stimulus": "&lt;p&gt;How can you calculate the arithmetic mean?&lt;/p&gt;",
            "seed": {
                "calculated": [
                    {
                        "name": "2-A1",
                        "label": "&lt;p&gt;Adding all the pages read and dividing the result by the number of days.&lt;/p&gt;"
                    },
                    {
                        "name": "2-A2",
                        "label": "&lt;p&gt;Finding the most repeated number of pages read per day.&lt;/p&gt;",
                        "incorrect": true
                    },
                    {
                        "name": "2-A3",
                        "label": "&lt;p&gt;Finding the total amount of pages read.&lt;/p&gt;",
                        "incorrect": true
                    }
                ]
            },
            "algorithm": {
                "name": "trueFalse",
                "template": "Multiple choice – standard"
            }
        },
        {
            "id": "step-3",
            "stimulus": "&lt;p&gt;Therefore, first add all the pages read.&lt;/p&gt;",
            "template": "&lt;p style=\"text-align:center;\"&gt;{{Q1}} + {{Q2}} + {{Q3}} + {{Q4}} + {{Q5}} + {{Q6}} + {{Q7}} = {{response}}&lt;/p&gt;",
            "seed": {
                "calculated": [
                    {
                        "name": "3-A1",
                        "label": "{{function}}",
                        "function": "{{Q1}}+{{Q2}}+{{Q3}}+{{Q4}}+{{Q5}}+{{Q6}}+{{Q7}}"
                    }
                ]
            },
            "algorithm": {
                "name": "calculateOperation",
                "params": {
                    "method": "equivLiteral",
                    "keyboard": "INTERMEDIATE"
                }
            }
        },
        {
            "id": "step-4",
            "stimulus": "&lt;p&gt;Finally, divide the result by the number of days. If necessary, approximate the result to the hundredths.&lt;/p&gt;",
            "template": "&lt;p style=\"text-align:center;\"&gt;&lt;span class=\"fr-math-v2 fr-draggable\" contenteditable=\"false\" data-original-math=\"\\(\\frac{{{T1}}}{7}\\)\" draggable=\"true\"&gt;\\(\\frac{{{T1}}}{7}\\)&lt;/span&gt; = {{response}}&lt;/p&gt;",
            "seed": {
                "calculated": [
                    {
                        "name": "T1",
                        "function": "{{Q1}}+{{Q2}}+{{Q3}}+{{Q4}}+{{Q5}}+{{Q6}}+{{Q7}}",
                        "temp": true
                    },
                    {
                        "name": "4-A1",
                        "label": "{{function}}",
                        "function": "Lemonlib.round(({{Q1}}+{{Q2}}+{{Q3}}+{{Q4}}+{{Q5}}+{{Q6}}+{{Q7}})/7, 2)"
                    }
                ]
            },
            "algorithm": {
                "name": "calculateOperation",
                "params": {
                    "method": "equivLiteral",
                    "keyboard": "INTERMEDIATE"
                }
            }
        }
    ]
}</t>
  </si>
  <si>
    <t>Natalia ha apuntado en una tabla como la siguiente lo que miden los lápices de sus mejores amigas. ¿Cuál es la media aritmética de estos lápices? Si es necesario, aproxima el resultado a las centésimas.
{{Q1}} cm   {{Q2}} cm   {{Q3}} cm
{{Q4}} cm   {{Q5}} cm   {{Q6}} cm
La media aritmética es de &lt;span class=\"no-break\"&gt;{{A1}} cm.&lt;/span&gt;</t>
  </si>
  <si>
    <t>Q1-6: Mín: 6; Máx: 12; Step: 1
(uniques: false)</t>
  </si>
  <si>
    <t>A1 = ({{Q1}}+{{Q2}}+{{Q3}}+{{Q4}}+{{Q5}}+{{Q6}})/6
Redondear a las centésimas</t>
  </si>
  <si>
    <t>¿Qué pide el enunciado?
La media aritmética de las longitudes de los lápices.*
La moda de las longitudes de los lápices.
La media aritmética de lápices por persona.
(Single choice)</t>
  </si>
  <si>
    <t>¿Cómo se calcula la media aritmética?
Es la suma de las longitudes de todos los lápices dividida entre el número de lápices.*
Es la longitud de lápiz que más se ha repetido.
Es la cantidad total de lápices.
(Single choice)</t>
  </si>
  <si>
    <t>Calcula la suma de las longitudes de todos los lápices.
{{Q1}} + {{Q2}} + {{Q3}} + {{Q4}} + {{Q5}} + {{Q6}} = {{A2}}
(Cloze math)
{{A2}} = {{Q1}}+{{Q2}}+{{Q3}}+{{Q4}}+{{Q5}}+{{Q6}}</t>
  </si>
  <si>
    <t>Por último, divide la suma de las longitudes entre la cantidad de lápices. Si es necesario, aproxima el resultado a las centésimas.
{{T1}}/6 = {{A1}}
(Cloze math)
T1 = {{Q1}}+{{Q2}}+{{Q3}}+{{Q4}}+{{Q5}}+{{Q6}}
A1 = ({{Q1}}+{{Q2}}+{{Q3}}+{{Q4}}+{{Q5}}+{{Q6}})/6 (redondear a las centésimas)</t>
  </si>
  <si>
    <t>{"id":"M5-EyP-10a-A-5","seed":{"parameters":[{"name":"Q1","label":null,"min":6,"max":12,"step":1},{"name":"Q2","label":null,"min":6,"max":12,"step":1},{"name":"Q3","label":null,"min":6,"max":12,"step":1},{"name":"Q4","label":null,"min":6,"max":12,"step":1},{"name":"Q5","label":null,"min":6,"max":12,"step":1},{"name":"Q6","label":null,"min":6,"max":12,"step":1}],"uniques":true},"scaffolding":[{"id":"step-0","stimulus":"&lt;p&gt;Natalia ha apuntado en una tabla como la siguiente los centímetros que miden los lápices de sus mejores amigas. ¿Cuál es la media aritmética de estos lápices? Si es necesario, aproxima el resultado a las centésimas.&lt;/p&gt;&lt;div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!important;\"&gt;{{Q6}}&lt;/td&gt;&lt;/tr&gt;&lt;/tbody&gt;&lt;/table&gt;","template":"&lt;p&gt;La media aritmética es de &lt;span class=\"no-break\"&gt;{{response}} cm.&lt;/span&gt;&lt;/p&gt;","seed":{"parameters":[],"calculated":[{"name":"A1","function":"Lemonlib.round(({{Q1}}+{{Q2}}+{{Q3}}+{{Q4}}+{{Q5}}+{{Q6}})/6, 2)"}]},"algorithm":{"name":"calculateOperation","params":{"method":"equivLiteral","keyboard":"INTERMEDIATE"}}},{"id":"step-1","stimulus":"&lt;p&gt;¿Qué pide el enunciado?&lt;/p&gt;","seed":{"calculated":[{"name":"1-A1","label":"&lt;p&gt;La media aritmética de las longitudes de los lápices.&lt;/p&gt;"},{"name":"1-A2","label":"&lt;p&gt;La moda de las longitudes de los lápices.&lt;/p&gt;","incorrect":true},{"name":"1-A3","label":"&lt;p&gt;La mayor cantidad de las longitudes de los lápices.&lt;/p&gt;","incorrect":true}]},"algorithm":{"name":"trueFalse","template":"Multiple choice – standard"}},{"id":"step-2","stimulus":"&lt;p&gt;¿Cómo se calcula la media aritmética?&lt;/p&gt;","seed":{"calculated":[{"name":"2-A1","label":"&lt;p&gt;Es la suma de las longitudes de todos los lápices dividida entre el número de lápices.&lt;/p&gt;"},{"name":"2-A2","label":"&lt;p&gt;Es la longitud de lápiz que más se ha repetido.&lt;/p&gt;","incorrect":true},{"name":"2-A3","label":"&lt;p&gt;Es la cantidad total de lápices.&lt;/p&gt;","incorrect":true}]},"algorithm":{"name":"trueFalse","template":"Multiple choice – standard"}},{"id":"step-3","stimulus":"&lt;p&gt;Calcula la suma de las longitudes de todos los lápices.&lt;/p&gt;","template":"&lt;p style=\"text-align:center;\"&gt;{{Q1}} + {{Q2}} + {{Q3}} + {{Q4}} + {{Q5}} + {{Q6}} = {{response}}&lt;/p&gt;","seed":{"calculated":[{"name":"3-A1","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</si>
  <si>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</si>
  <si>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
    "id": "M5-EyP-10a-A-5",
    "seed": {
        "parameters": [
            {
                "name": "Q1",
                "label": null,
                "min": 6,
                "max": 12,
                "step": 1
            },
            {
                "name": "Q2",
                "label": null,
                "min": 6,
                "max": 12,
                "step": 1
            },
            {
                "name": "Q3",
                "label": null,
                "min": 6,
                "max": 12,
                "step": 1
            },
            {
                "name": "Q4",
                "label": null,
                "min": 6,
                "max": 12,
                "step": 1
            },
            {
                "name": "Q5",
                "label": null,
                "min": 6,
                "max": 12,
                "step": 1
            },
            {
                "name": "Q6",
                "label": null,
                "min": 6,
                "max": 12,
                "step": 1
            }
        ],
        "uniques": true
    },
    "scaffolding": [
        {
            "id": "step-0",
            "stimulus": "&lt;p&gt;Natalie recorded in a table like the following the length in centimeter of her friends' pencils. What is the arithmetic mean of these pencils? If necessary, round the result to the hundredths.&lt;/p&gt;&lt;div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
            "template": "&lt;p&gt;The arithmetic mean is &lt;span class=\"no-break\"&gt;{{response}} cm.&lt;/span&gt;&lt;/p&gt;",
            "seed": {
                "parameters": [],
                "calculated": [
                    {
                        "name": "A1",
                        "function": "Lemonlib.round(({{Q1}}+{{Q2}}+{{Q3}}+{{Q4}}+{{Q5}}+{{Q6}})/6, 2)"
                    }
                ]
            },
            "algorithm": {
                "name": "calculateOperation",
                "params": {
                    "method": "equivLiteral",
                    "keyboard": "INTERMEDIATE"
                }
            }
        },
        {
            "id": "step-1",
            "stimulus": "&lt;p&gt;What does the statement ask for?&lt;/p&gt;",
            "seed": {
                "calculated": [
                    {
                        "name": "1-A1",
                        "label": "&lt;p&gt;The arithmetic mean of the lengths of the pencils.&lt;/p&gt;"
                    },
                    {
                        "name": "1-A2",
                        "label": "&lt;p&gt;The mode of the lengths of the pencils.&lt;/p&gt;",
                        "incorrect": true
                    },
                    {
                        "name": "1-A3",
                        "label": "&lt;p&gt;The longest pencil.&lt;/p&gt;",
                        "incorrect": true
                    }
                ]
            },
            "algorithm": {
                "name": "trueFalse",
                "template": "Multiple choice – standard"
            }
        },
        {
            "id": "step-2",
            "stimulus": "&lt;p&gt;How can you calculate the arithmetic mean?&lt;/p&gt;",
            "seed": {
                "calculated": [
                    {
                        "name": "2-A1",
                        "label": "&lt;p&gt;Adding all the lengths and dividing the result by the number of pencils.&lt;/p&gt;"
                    },
                    {
                        "name": "2-A2",
                        "label": "&lt;p&gt;Finding the most repeated length.&lt;/p&gt;",
                        "incorrect": true
                    },
                    {
                        "name": "2-A3",
                        "label": "&lt;p&gt;Finding the total number of pencils.&lt;/p&gt;",
                        "incorrect": true
                    }
                ]
            },
            "algorithm": {
                "name": "trueFalse",
                "template": "Multiple choice – standard"
            }
        },
        {
            "id": "step-3",
            "stimulus": "&lt;p&gt;Therefore, first add all the lengths.&lt;/p&gt;",
            "template": "&lt;p style=\"text-align:center;\"&gt;{{Q1}} + {{Q2}} + {{Q3}} + {{Q4}} + {{Q5}} + {{Q6}} = {{response}}&lt;/p&gt;",
            "seed": {
                "calculated": [
                    {
                        "name": "3-A1",
                        "label": "{{function}}",
                        "function": "{{Q1}}+{{Q2}}+{{Q3}}+{{Q4}}+{{Q5}}+{{Q6}}"
                    }
                ]
            },
            "algorithm": {
                "name": "calculateOperation",
                "params": {
                    "method": "equivLiteral",
                    "keyboard": "INTERMEDIATE"
                }
            }
        },
        {
            "id": "step-4",
            "stimulus": "&lt;p&gt;Finally, divide the result by the number of pencils. If necessary, round the result to the hundredths.&lt;/p&gt;",
            "template": "&lt;p style=\"text-align:center;\"&gt;&lt;span class=\"fr-math-v2 fr-draggable\" contenteditable=\"false\" data-original-math=\"\\(\\frac{{{T1}}}{6}\\)\" draggable=\"true\"&gt;\\(\\frac{{{T1}}}{6}\\)&lt;/span&gt; = {{response}}&lt;/p&gt;",
            "seed": {
                "calculated": [
                    {
                        "name": "T1",
                        "function": "{{Q1}}+{{Q2}}+{{Q3}}+{{Q4}}+{{Q5}}+{{Q6}}",
                        "temp": true
                    },
                    {
                        "name": "4-A1",
                        "label": "{{function}}",
                        "function": "Lemonlib.round(({{Q1}}+{{Q2}}+{{Q3}}+{{Q4}}+{{Q5}}+{{Q6}})/6, 2)"
                    }
                ]
            },
            "algorithm": {
                "name": "calculateOperation",
                "params": {
                    "method": "equivLiteral",
                    "keyboard": "INTERMEDIATE"
                }
            }
        }
    ]
}</t>
  </si>
  <si>
    <t>M5-EyP-11a</t>
  </si>
  <si>
    <t>Calcula la mediana de un conjunto de datos (nºs enteros menores de 15)</t>
  </si>
  <si>
    <t>&lt;p&gt;¿Cuál es la mediana de este conjunto? Escoge la respuesta correcta.&lt;/p&gt;&lt;div style="border: 3px solid #000dff;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</si>
  <si>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Single Choice
*: showCheckIcon=false
*:columns=3</t>
  </si>
  <si>
    <t>Q1 = min = 1; max = 15; step = 1
Q2 = min = 1; max = 15; step = 1
Q3 = min = 1; max = 15; step = 1
Q4 = min = 1; max = 15; step = 1
Q5 = min = 1; max = 15; step = 1</t>
  </si>
  <si>
    <t>A1 = [{{Q1}}, {{Q2}}, {{Q3}}, {{Q4}}, {{Q5}}].sort(function(a,b){return a-b;})[2]*
A2 = [{{Q1}}, {{Q2}}, {{Q3}}, {{Q4}}, {{Q5}}].sort(function(a,b){return a-b;})[0]
A3 = [{{Q1}}, {{Q2}}, {{Q3}}, {{Q4}}, {{Q5}}].sort(function(a,b){return a-b;})[1]
A4 = [{{Q1}}, {{Q2}}, {{Q3}}, {{Q4}}, {{Q5}}].sort(function(a,b){return a-b;})[3]
A5 = [{{Q1}}, {{Q2}}, {{Q3}}, {{Q4}}, {{Q5}}].sort(function(a,b){return a-b;})[4]</t>
  </si>
  <si>
    <t>&lt;p&gt;La mediana es el valor que ocupa el lugar &lt;b&gt;central&lt;/b&gt; de un conjunto de datos ordenados.&lt;/p&gt;&lt;p&gt;Si hay dos valores centrales, entonces la mediana es la media aritmética de esos dos valores.&lt;/p&gt;</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</si>
  <si>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t>
  </si>
  <si>
    <t>{
    "id": "M5-EyP-11a-I-1",
    "stimulus": "&lt;p&gt;¿Cuál es la mediana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t>
  </si>
  <si>
    <t>{
    "id": "M5-EyP-11a-I-1",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t>
  </si>
  <si>
    <t>&lt;p&gt;¿Cuál es la mediana de este conjunto? Escribe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</si>
  <si>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es {{A1}}.&lt;/p&gt;</t>
  </si>
  <si>
    <t>Cloze math</t>
  </si>
  <si>
    <t>A1 = [{{Q1}}, {{Q2}}, {{Q3}}, {{Q4}}, {{Q5}}].sort(function(a,b){return a-b;})[2]
T1 = [{{Q1}}, {{Q2}}, {{Q3}}, {{Q4}}, {{Q5}}].sort(function(a,b){return a-b;})[0]
T2 = [{{Q1}}, {{Q2}}, {{Q3}}, {{Q4}}, {{Q5}}].sort(function(a,b){return a-b;})[1]
T3 = [{{Q1}}, {{Q2}}, {{Q3}}, {{Q4}}, {{Q5}}].sort(function(a,b){return a-b;})[3]
T4 = [{{Q1}}, {{Q2}}, {{Q3}}, {{Q4}}, {{Q5}}].sort(function(a,b){return a-b;})[4]</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</si>
  <si>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t>
  </si>
  <si>
    <t>{
    "id": "M5-EyP-11a-E-1",
    "stimulus": "&lt;p&gt;¿Cuál es la mediana de este conjunto? Escribe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</si>
  <si>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"id": "M5-EyP-11a-E-1",
    "stimulus": "&lt;p&gt;What is the median of this set? Type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</si>
  <si>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&lt;p&gt;¿Cuál es la mediana de este conjunto? Escribe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</si>
  <si>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Q1 = min = 1; max = 15; step = 1
Q2 = min = 1; max = 15; step = 1
Q3 = min = 1; max = 15; step = 1
Q4 = min = 1; max = 15; step = 1
Q5 = min = 1; max = 15; step = 1
Q6 = min = 1; max = 15; step = 1</t>
  </si>
  <si>
    <t>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({{T3}} + {{T4}})/2</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</si>
  <si>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t>
  </si>
  <si>
    <t>{
    "id": "M5-EyP-11a-E-2",
    "stimulus": "&lt;p&gt;¿Cuál es la mediana de este conjunto? Escribe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</si>
  <si>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"id": "M5-EyP-11a-E-2",
    "stimulus": "&lt;p&gt;What is the median of this set? Type the correct answer.&lt;/p&gt;&lt;div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</si>
  <si>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&lt;p&gt;Estos son los puntos que han conseguido cinco amigos al final de una partida de cartas. ¿Cuál es el valor de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</si>
  <si>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puntos.&lt;/p&gt;</t>
  </si>
  <si>
    <t>{
    "id": "M5-EyP-11a-A-1",
    "stimulus": "&lt;p&gt;Estos son los puntos que han conseguido cinco amigos al final de una partida de cartas. ¿Cuál es el valor de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puntos.&lt;/p&gt;",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t>
  </si>
  <si>
    <t>{
    "id": "M5-EyP-11a-A-1",
    "stimulus": "&lt;p&gt;These are the points five friends have scored at the end of a card game. What is the value of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points.&lt;/p&gt;",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t>
  </si>
  <si>
    <t>&lt;p&gt;Un jardinero ha apuntado el número de flores que han salido en cinco rosales. Calcula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</si>
  <si>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rosas.&lt;/p&gt;</t>
  </si>
  <si>
    <t>A1 = [{{Q1}}, {{Q2}}, {{Q3}}, {{Q4}}, {{Q5}}].sort(function(a,b){return a-b;})[2]*
T1 = [{{Q1}}, {{Q2}}, {{Q3}}, {{Q4}}, {{Q5}}].sort(function(a,b){return a-b;})[0]
T2 = [{{Q1}}, {{Q2}}, {{Q3}}, {{Q4}}, {{Q5}}].sort(function(a,b){return a-b;})[1]
T3 = [{{Q1}}, {{Q2}}, {{Q3}}, {{Q4}}, {{Q5}}].sort(function(a,b){return a-b;})[3]
T4 = [{{Q1}}, {{Q2}}, {{Q3}}, {{Q4}}, {{Q5}}].sort(function(a,b){return a-b;})[4]</t>
  </si>
  <si>
    <t>{
    "id": "M5-EyP-11a-A-2",
    "stimulus": "&lt;p&gt;Un jardinero ha apuntado el número de flores que han salido en cinco rosales. Calcula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rosas.&lt;/p&gt;",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</si>
  <si>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"id": "M5-EyP-11a-A-2",
    "stimulus": "&lt;p&gt;A gardener has noted the number of flowers that have bloomed on five rose bushes. Calculate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roses.&lt;/p&gt;",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</si>
  <si>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&lt;p&gt;Durante la última temporada, seis jugadores del equipo de fútbol de Sara han marcado los siguientes goles. Calcula la mediana.&lt;/p&gt;&lt;div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</si>
  <si>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&lt;p&gt;La mediana son {{A1}} goles.&lt;/p&gt;</t>
  </si>
  <si>
    <t>{
    "id": "M5-EyP-11a-A-3",
    "stimulus": "&lt;p&gt;Durante la última temporada, seis jugadores del equipo de fútbol de Sara han marcado los siguientes goles. Calcula la mediana.&lt;/p&gt;&lt;div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son {{response}} goles.&lt;/p&gt;",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</si>
  <si>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"id": "M5-EyP-11a-A-3",
    "stimulus": "&lt;p&gt;During the last season, six players on Sarah's soccer team scored the following goals. Calculate the median.&lt;/p&gt;&lt;div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 goals.&lt;/p&gt;",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</si>
  <si>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M5-EyP-12a</t>
  </si>
  <si>
    <t>Calcula el rango de un conjunto de datos (nºs enteros menores de 15)</t>
  </si>
  <si>
    <t>&lt;p&gt;¿Cuál es el rango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</si>
  <si>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T1 = [{{Q1}}, {{Q2}}, {{Q3}}, {{Q4}}, {{Q5}}].sort(function(a,b){return a-b;})[0]
T2 = [{{Q1}}, {{Q2}}, {{Q3}}, {{Q4}}, {{Q5}}].sort(function(a,b){return a-b;})[1]
T3 = [{{Q1}}, {{Q2}}, {{Q3}}, {{Q4}}, {{Q5}}].sort(function(a,b){return a-b;})[2]
T4 = [{{Q1}}, {{Q2}}, {{Q3}}, {{Q4}}, {{Q5}}].sort(function(a,b){return a-b;})[3]
T5 = [{{Q1}}, {{Q2}}, {{Q3}}, {{Q4}}, {{Q5}}].sort(function(a,b){return a-b;})[4]
A1 = {{T5}}-{{T1}}*
A2 = {{T5}}-{{T2}}
A3 = {{T5}}-{{T3}}</t>
  </si>
  <si>
    <t>&lt;p&gt;El rango de un conjunto de datos es la diferencia entre el valor máximo y el mínimo.&lt;/p&gt;</t>
  </si>
  <si>
    <t>&lt;p&gt;El rango de un conjunto de datos es la diferencia entre el valor máximo y el mínimo. En este caso:&lt;/p&gt;&lt;p style=\"text-align: center\"&gt;&lt;b&gt;{{T1}}&lt;/b&gt;, {{T2}}, {{T3}}, {{T4}}, &lt;b&gt;{{T5}}&lt;/b&gt;&lt;/p&gt;&lt;p style=\"text-align: center\"&gt;{{T5}} − {{T1}} = {{A1}}&lt;/p&gt;</t>
  </si>
  <si>
    <t>{
    "id": "M5-EyP-12a-I-1",
    "stimulus": "&lt;p&gt;¿Cuál es el rango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"&lt;p&gt;El rango de un conjunto de datos es la diferencia entre el valor máximo y el mínimo.&lt;/p&gt;",
    "feedback": "&lt;p&gt;El rango de un conjunto de datos es la diferencia entre el valor máximo y el mínimo. En este caso:&lt;/p&gt;&lt;p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t>
  </si>
  <si>
    <t>{
    "id": "M5-EyP-12a-I-1",
    "stimulus": "&lt;p&gt;What is the range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range of a dataset is the difference between the maximum and minimum values.&lt;/p&gt;",
    "feedback": "&lt;p&gt;The range of a dataset is the difference between the maximum and minimum values. In this case:&lt;/p&gt;&lt;p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t>
  </si>
  <si>
    <t>&lt;p&gt;¿Cuál es el rango de este conjunto? Escribe la respuesta correcta.&lt;/p&gt;&lt;div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</si>
  <si>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&lt;p&gt;El rango es {{A1}}.&lt;/p&gt;</t>
  </si>
  <si>
    <t>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{{T6}}-{{T1}}</t>
  </si>
  <si>
    <t>&lt;p&gt;El rango de un conjunto de datos es la diferencia entre el valor máximo y el mínimo. En este caso:&lt;/p&gt;&lt;p style=\"text-align: center\"&gt;&lt;b&gt;{{T1}}&lt;/b&gt;, {{T2}}, {{T3}}, {{T4}}, {{T5}}, &lt;b&gt;{{T6}}&lt;/b&gt;&lt;/p&gt;&lt;p style=\"text-align: center\"&gt;{{T6}} − {{T1}} = {{A1}}&lt;/p&gt;</t>
  </si>
  <si>
    <t>{
    "id": "M5-EyP-12a-E-1",
    "stimulus": "&lt;p&gt;¿Cuál es el rango de este conjunto? Escribe la respuesta correcta.&lt;/p&gt;&lt;div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"&lt;p&gt;El rango es {{response}}.&lt;/p&gt;",
    "hint": "&lt;p&gt;El rango de un conjunto de datos es la diferencia entre el valor máximo y el mínimo.&lt;/p&gt;",
    "feedback": "&lt;p&gt;El rango de un conjunto de datos es la diferencia entre el valor máximo y el mínimo. En este caso:&lt;/p&gt;&lt;p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</si>
  <si>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"id": "M5-EyP-12a-E-1",
    "stimulus": "&lt;p&gt;What is the range of this set? Type the correct answer.&lt;/p&gt;&lt;div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</si>
  <si>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&lt;p&gt;Para un trabajo de clase, seis alumnos han llevado al colegio estas cantidades de fotografías. Calcula el rango de estos números.&lt;/p&gt;&lt;div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t>
  </si>
  <si>
    <t>&lt;p&gt;El rango son {{A1}} fotografías.&lt;/p&gt;</t>
  </si>
  <si>
    <t>Q1 = min = 1; max = 15; step = 1
Q2 = min = 1; max = 15; step = 1
Q3 = min = 1; max = 15; step = 1
Q4 = min = 1; max = 15; step = 1
Q5 = min = 1; max = 15; step = 1
Q6 = min = 1; max = 15; step = 1
Q7 = min = 1; max = 15; step = 1</t>
  </si>
  <si>
    <t>T1 = [{{Q1}}, {{Q2}}, {{Q3}}, {{Q4}}, {{Q5}}, {{Q6}}, {{Q7}}].sort(function(a,b){return a-b;})[0]
T2 = [{{Q1}}, {{Q2}}, {{Q3}}, {{Q4}}, {{Q5}}, {{Q6}}, {{Q7}}].sort(function(a,b){return a-b;})[1]
T3 = [{{Q1}}, {{Q2}}, {{Q3}}, {{Q4}}, {{Q5}}, {{Q6}}, {{Q7}}].sort(function(a,b){return a-b;})[2]
T4 = [{{Q1}}, {{Q2}}, {{Q3}}, {{Q4}}, {{Q5}}, {{Q6}}, {{Q7}}].sort(function(a,b){return a-b;})[3]
T5 = [{{Q1}}, {{Q2}}, {{Q3}}, {{Q4}}, {{Q5}}, {{Q6}}, {{Q7}}].sort(function(a,b){return a-b;})[4]
T6 = [{{Q1}}, {{Q2}}, {{Q3}}, {{Q4}}, {{Q5}}, {{Q6}}, {{Q7}}].sort(function(a,b){return a-b;})[5]
T7 = [{{Q1}}, {{Q2}}, {{Q3}}, {{Q4}}, {{Q5}}, {{Q6}}, {{Q7}}].sort(function(a,b){return a-b;})[6]
A1 = {{T7}}-{{T1}}</t>
  </si>
  <si>
    <t>&lt;p&gt;El rango de un conjunto de datos es la diferencia entre el valor máximo y el mínimo. En este caso:&lt;/p&gt;&lt;p style=\"text-align: center\"&gt;&lt;b&gt;{{T1}}&lt;/b&gt;, {{T2}}, {{T3}}, {{T4}}, {{T5}}, {{T6}}, &lt;b&gt;{{T7}}&lt;/b&gt;&lt;/p&gt;&lt;p style=\"text-align: center\"&gt;{{T7}} − {{T1}} = {{A1}}&lt;/p&gt;</t>
  </si>
  <si>
    <t>{
    "id": "M5-EyP-12a-A-1",
    "stimulus": "&lt;p&gt;Para un trabajo de clase, seis alumnos han llevado al colegio estas cantidades de fotografías. Calcula el rango de estos números.&lt;/p&gt;&lt;div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"&lt;p&gt;El rango son {{response}} fotografías.&lt;/p&gt;",
    "hint": "&lt;p&gt;El rango de un conjunto de datos es la diferencia entre el valor máximo y el mínimo.&lt;/p&gt;",
    "feedback": "&lt;p&gt;El rango de un conjunto de datos es la diferencia entre el valor máximo y el mínimo. En este caso:&lt;/p&gt;&lt;p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</si>
  <si>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"id": "M5-EyP-12a-A-1",
    "stimulus": "&lt;p&gt;For a class assignment, six students have brought these amounts of photographs to school. Calculate the range of these numbers.&lt;/p&gt;&lt;div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"&lt;p&gt;The range is {{response}} photographs.&lt;/p&gt;",
    "hint": "&lt;p&gt;The range of a dataset is the difference between the maximum and minimum values.&lt;/p&gt;",
    "feedback": "&lt;p&gt;The range of a dataset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</si>
  <si>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&lt;p&gt;El precio de unas pulseras que María está mirando son los siguientes. Calcula su rango.&lt;/p&gt; &lt;div style="border: 3px solid #000dff; padding: 0.5rem; width: 60%; margin-left: 20%; margin-right: 60%;"&gt;&lt;table style="width: 100%; background: none !important;"&gt;&lt;tbody&gt;&lt;tr&gt;&lt;td style="width: 16%; text-align: center;background: none !important;border-style: none;"&gt;{{Q1}} €&lt;/td&gt;&lt;td style="width: 16%; text-align: center;background: none !important;border-style: none;"&gt;{{Q2}} €&lt;/td&gt;&lt;td style="width: 16%; text-align: center;background: none !important;border-style: none;"&gt;{{Q3}} €&lt;/td&gt;&lt;td style="width: 16%; text-align: center;background: none !important;border-style: none;"&gt;{{Q4}} €&lt;/td&gt;&lt;td style="width: 16%; text-align: center;background: none !important;border-style: none;"&gt;{{Q5}} €&lt;/td&gt;&lt;td style="width: 16%; text-align: center;background: none !important;border-style: none;"&gt;{{Q6}} €&lt;/td&gt;&lt;/tr&gt;&lt;/tbody&gt;&lt;/table&gt;&lt;/div&gt;</t>
  </si>
  <si>
    <t>&lt;p&gt;El rango son {{A1}} €.&lt;/p&gt;</t>
  </si>
  <si>
    <t>Q1 = min = 4; max = 12; step = 1
Q2 = min = 4; max = 12; step = 1
Q3 = min = 4; max = 12; step = 1
Q4 = min = 4; max = 12; step = 1
Q5 = min = 4; max = 12; step = 1
Q6 = min = 4; max = 12; step = 1</t>
  </si>
  <si>
    <t>{
    "id": "M5-EyP-12a-A-2",
    "stimulus": "&lt;p&gt;El precio de unas pulseras que María está mirando son los siguientes. Calcula su rango.&lt;/p&gt; &lt;div style=\"border: 3px solid #000dff; padding: 0.5rem; width: 60%; margin-left: 20%; margin-right: 60%;\"&gt;&lt;table style=\"width: 100%; background: none !important;\"&gt;&lt;tbody&gt;&lt;tr&gt;&lt;td style=\"width: 16%; text-align: center;background: none !important;border-style: none;\"&gt;{{Q1}} €&lt;/td&gt;&lt;td style=\"width: 16%; text-align: center;background: none !important;border-style: none;\"&gt;{{Q2}} €&lt;/td&gt;&lt;td style=\"width: 16%; text-align: center;background: none !important;border-style: none;\"&gt;{{Q3}} €&lt;/td&gt;&lt;td style=\"width: 16%; text-align: center;background: none !important;border-style: none;\"&gt;{{Q4}} €&lt;/td&gt;&lt;td style=\"width: 16%; text-align: center;background: none !important;border-style: none;\"&gt;{{Q5}} €&lt;/td&gt;&lt;td style=\"width: 16%; text-align: center;background: none !important;border-style: none;\"&gt;{{Q6}} €&lt;/td&gt;&lt;/tr&gt;&lt;/tbody&gt;&lt;/table&gt;&lt;/div&gt;",
    "template": "&lt;p&gt;El rango son {{response}} €.&lt;/p&gt;",
    "hint": "&lt;p&gt;El rango de un conjunto de datos es la diferencia entre el valor máximo y el mínimo.&lt;/p&gt;",
    "feedback": "&lt;p&gt;El rango de un conjunto de datos es la diferencia entre el valor máximo y el mínimo. En este caso:&lt;/p&gt;&lt;p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</si>
  <si>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"id": "M5-EyP-12a-A-2",
    "stimulus": "&lt;p&gt;The prices of some bracelets that Mary is looking at are as follows. Calculate their range.&lt;/p&gt; &lt;div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</si>
  <si>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&lt;p&gt;Un grupo de matemáticos han necesitado los siguientes tiempos para encontrar la solución de un acertijo. ¿Cuál es su rango?&lt;/p&gt;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t>
  </si>
  <si>
    <t>&lt;p&gt;El rango son {{A1}} min.&lt;/p&gt;</t>
  </si>
  <si>
    <t>{
    "id": "M5-EyP-12a-A-3",
    "stimulus": "&lt;p&gt;Un grupo de matemáticos han necesitado los siguientes tiempos para encontrar la solución de un acertijo. ¿Cuál es su rango?&lt;/p&gt;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"&lt;p&gt;El rango son {{response}} min.&lt;/p&gt;",
    "hint": "&lt;p&gt;El rango de un conjunto de datos es la diferencia entre el valor máximo y el mínimo.&lt;/p&gt;",
    "feedback": "&lt;p&gt;El rango de un conjunto de datos es la diferencia entre el valor máximo y el mínimo. En este caso:&lt;/p&gt;&lt;p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</si>
  <si>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"id": "M5-EyP-12a-A-3",
    "stimulus": "&lt;p&gt;A group of mathematicians has needed the following times to find the solution to a puzzle. What is their range?&lt;/p&gt;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"&lt;p&gt;The range is {{response}} min.&lt;/p&gt;",
    "hint": "&lt;p&gt;The range of a data set is the difference between the maximum and minimum values.&lt;/p&gt;",
    "feedback": "&lt;p&gt;The range of a data 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</si>
  <si>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M5-EyP-4a</t>
  </si>
  <si>
    <t xml:space="preserve">Interpreta gráficos de barras dobles a partir de datos obtenidos </t>
  </si>
  <si>
    <t>En el siguiente gráfico de barras dobles están representadas las temperaturas mínimas y máximas de los primeros días de junio en la ciudad de Madrid. Indica si las afirmaciones son correctas o incorrectas.
Gráfica:
Serie "°C mínimas": {{Q1}}, {{Q2}}, {{Q3}}, {{Q4}}, {{Q5}}
Serie "°C máximas": {{Q6}}, {{Q7}}, {{Q8}}, {{Q9}}, {{Q10}}
Eje X: 1, 2, 3, 4, 5
La temperatura mínima que se registró el día 1 fue de {{Q1}} °C.*
La temperatura mínima que se registró el día 2 fue de {{Q2}} °C. *
La temperatura máxima que se registró el día 3 fue de {{Q8}} °C.*
La temperatura máxima que se registró el día 4 fue de {{Q9}} °C.*
La temperatura mínima que se registró el día 5 fue de {{Q5}} °C.*
La temperatura máxima que se registró el día 1 fue de {{Q1}} °C.
La temperatura máxima que se registró el día 2 fue de {{Q2}} °C.
La temperatura mínima que se registró el día 3 fue de {{Q8}} °C.
La temperatura máxima que se registró el día 4 fue de {{Q4}} °C.
La temperatura máxima que se registró el día 5 fue de {{Q5}} °C.
(Se ven 3 opciones, 2 correctas)</t>
  </si>
  <si>
    <t>En el siguiente gráfico de barras dobles están representadas las temperaturas mínimas y máximas de los primeros días de junio, en la ciudad de Madrid. Indica si las afirmaciones son correctas o incorrectas.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4 grados.
La temperatura más baja se registró el día 3.
(Se ven 3 opciones, 2 correctas)</t>
  </si>
  <si>
    <t>Q1-Q5 = Mín: 8; Máx: 15; Step: 1
Q6-Q10 = Mín: 20; Máx: 30; Step: 1</t>
  </si>
  <si>
    <t>La altura que alcanza cada barra representa la temperatura mínima y máxima de cada día.</t>
  </si>
  <si>
    <t>La altura que alcanza cada barra representa la temperatura mínima y máxima de cada día.
A6=&lt;p&gt;La temperatura mínima que se registró el día 1 fue {{Q1}} °C y la máxima, {{Q6}} °C.&lt;/p&gt;
A7=&lt;p&gt;La temperatura mínima que se registró el día 2 fue {{Q2}} °C y la máxima, {{Q7}} °C.&lt;/p&gt;
A8=&lt;p&gt;La temperatura mínima que se registró el día 3 fue {{Q3}} °C y la máxima, {{Q8}} °C.&lt;/p&gt;
A9=&lt;p&gt;La temperatura mínima que se registró el día 4 fue {{Q4}} °C y la máxima, {{Q9}} °C.&lt;/p&gt;
A10=&lt;p&gt;La temperatura mínima que se registró el día 5 fue {{Q5}} °C y la máxima, {{Q10}} °C.&lt;/p&gt;</t>
  </si>
  <si>
    <t>{"id":"M5-EyP-4a-I-1","stimulus":"&lt;p&gt;En el siguiente gráfico de barras dobles están representadas las temperaturas mínimas y máximas de los primeros días de junio en la ciudad de Madrid. Indica si las afirmaciones son correctas o incorrectas.&lt;/p&gt;&lt;div style=\"display: flex; justify-content: center;\"&gt;&lt;div class=\"fr-chart ct-chart ct-minor-seventh\" data-chart='{\"type\": \"bar\", \"series\": [{\"name\": \"°C mínimas\", \"data\": [{{Q1}},{{Q2}},{{Q3}},{{Q4}},{{Q5}}]},{\"name\": \"°C máximas\", \"data\": [{{Q6}},{{Q7}},{{Q8}},{{Q9}},{{Q10}}]}], \"labels\":[\"Día 1\",\"Día 2\",\"Día 3\",\"Día 4\",\"Día 5\"],\"options\": {\"axisY\": {\"onlyInteger\": true}}}'&gt;&lt;/div&gt;&lt;/div&gt;","template":"&lt;p&gt;{{Q1.label}} = &amp;nbsp;{{response}}&amp;nbsp;&lt;/p&gt;&lt;p&gt;{{Q2.label}} = &amp;nbsp;{{response}}&amp;nbsp;&lt;/p&gt;&lt;p&gt;{{Q3.label}} = &amp;nbsp;&amp;nbsp;{{response}}&lt;/p&gt;","hint":"&lt;p&gt;La altura que alcanza cada barra representa la temperatura mínima y máxima de cada día.&lt;/p&gt;","feedback":"&lt;p&gt;La altura que alcanza cada barra representa la temperatura mínima y máxima de cada dí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La temperatura mínima que se registró el día 1 fue de {{Q1}} °C."},{"name":"A2","label":"La temperatura mínima que se registró el día 2 fue de {{Q2}} °C."},{"name":"A3","label":"La temperatura máxima que se registró el día 3 fue de {{Q8}} °C."},{"name":"A4","label":"La temperatura máxima que se registró el día 4 fue de {{Q9}} °C."},{"name":"A5","label":"La temperatura mínima que se registró el día 5 fue de {{Q5}} °C."},{"name":"A6","label":"La temperatura máxima que se registró el día 1 fue de {{Q1}} °C.","incorrect":true,"feedback":"&lt;p&gt;La temperatura mínima que se registró el día 1 fue {{Q1}} °C y la máxima, {{Q6}} °C.&lt;/p&gt;"},{"name":"A7","label":"La temperatura máxima que se registró el día 2 fue de {{Q2}} °C.","incorrect":true,"feedback":"&lt;p&gt;La temperatura mínima que se registró el día 2 fue {{Q2}} °C y la máxima, {{Q7}} °C.&lt;/p&gt;"},{"name":"A8","label":"La temperatura mínima que se registró el día 3 fue de {{Q8}} °C.","incorrect":true,"feedback":"&lt;p&gt;La temperatura mínima que se registró el día 3 fue {{Q3}} °C y la máxima, {{Q8}} °C.&lt;/p&gt;"},{"name":"A9","label":"La temperatura máxima que se registró el día 4 fue de {{Q4}} °C.","incorrect":true,"feedback":"&lt;p&gt;La temperatura mínima que se registró el día 4 fue {{Q4}} °C y la máxima, {{Q9}} °C.&lt;/p&gt;"},{"name":"A10","label":"La temperatura máxima que se registró el día 5 fue de {{Q5}} °C.","incorrect":true,"feedback":"&lt;p&gt;La temperatura mínima que se registró el día 5 fue {{Q5}} °C y la máxima, {{Q10}} °C.&lt;/p&gt;"}],"uniques":true},"algorithm":{"name":"trueFalse","template":"Choice matrix – inline","params":{"countCorrect":2,"countIncorrect":1,"showCheckIcon":false,"options":["Verdadero","Falso"]}}}</t>
  </si>
  <si>
    <t>{"id":"M5-EyP-4a-I-1","stimulus":"&lt;p&gt;O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t>
  </si>
  <si>
    <t>{
    "id": "M5-EyP-4a-I-1",
    "stimulus": "&lt;p&gt;In the following double bar graph, the number of teenagers and seniors who have visited the Empire State Building in five days has been represented. Indicate if the statements are true or false.&lt;/p&gt;&lt;div style=\"display: flex; justify-content: center;\"&gt;&lt;div class=\"fr-chart ct-chart ct-minor-seventh\" data-chart='{\"type\": \"bar\", \"series\": [{\"name\": \"Teenagers\", \"data\": [{{Q1}},{{Q2}},{{Q3}},{{Q4}},{{Q5}}]},{\"name\": \"Seniors\", \"data\": [{{Q6}},{{Q7}},{{Q8}},{{Q9}},{{Q10}}]}], \"labels\":[\"Day 1\",\"Day 2\",\"Day 3\",\"Day 4\",\"Day 5\"],\"options\": {\"axisY\": {\"onlyInteger\": true}}}'&gt;&lt;/div&gt;&lt;/div&gt;",
    "template": "&lt;p&gt;{{Q1.label}} = &amp;nbsp;{{response}}&amp;nbsp;&lt;/p&gt;&lt;p&gt;{{Q2.label}} = &amp;nbsp;{{response}}&amp;nbsp;&lt;/p&gt;&lt;p&gt;{{Q3.label}} = &amp;nbsp;&amp;nbsp;{{response}}&lt;/p&gt;",
    "hint": "&lt;p&gt;The height reached by each bar represents the number of teenagers or seniors who have come each day.&lt;/p&gt;",
    "feedback": "&lt;p&gt;The height reached by each bar represents the number of teenagers or seniors who have come each day.&lt;/p&gt;",
    "seed": {
        "parameters": [
            {
                "name": "Q1",
                "label": null,
                "min": 8,
                "max": 15,
                "step": 1
            },
            {
                "name": "Q2",
                "label": null,
                "min": 8,
                "max": 15,
                "step": 1
            },
            {
                "name": "Q3",
                "label": null,
                "min": 8,
                "max": 15,
                "step": 1
            },
            {
                "name": "Q4",
                "label": null,
                "min": 8,
                "max": 15,
                "step": 1
            },
            {
                "name": "Q5",
                "label": null,
                "min": 8,
                "max": 15,
                "step": 1
            },
            {
                "name": "Q6",
                "label": null,
                "min": 20,
                "max": 30,
                "step": 1
            },
            {
                "name": "Q7",
                "label": null,
                "min": 20,
                "max": 30,
                "step": 1
            },
            {
                "name": "Q8",
                "label": null,
                "min": 20,
                "max": 30,
                "step": 1
            },
            {
                "name": "Q9",
                "label": null,
                "min": 20,
                "max": 30,
                "step": 1
            },
            {
                "name": "Q10",
                "label": null,
                "min": 20,
                "max": 30,
                "step": 1
            }
        ],
        "calculated": [
            {
                "name": "A1",
                "label": "The number of teenagers recorded in Day 1 was {{Q1}}."
            },
            {
                "name": "A2",
                "label": "The number of teenagers recorded in Day 2 was {{Q2}}."
            },
            {
                "name": "A3",
                "label": "The number of seniors recorded in Day 3 was {{Q8}}."
            },
            {
                "name": "A4",
                "label": "The number of seniors recorded in Day 4 was {{Q9}}."
            },
            {
                "name": "A5",
                "label": "The number of teenagers recorded in Day 5 was {{Q5}}."
            },
            {
                "name": "A6",
                "label": "The number of seniors recorded in Day 1 was {{Q1}}.",
                "incorrect": true,
                "feedback": "&lt;p&gt;The number of teenagers recorded in Day 1 was {{Q1}} and the number of seniors, {{Q6}}.&lt;/p&gt;"
            },
            {
                "name": "A7",
                "label": "The number of seniors recorded in Day 2 was {{Q2}}.",
                "incorrect": true,
                "feedback": "&lt;p&gt;The number of teenagers recorded in Day 2 was {{Q2}} and the number of seniors, {{Q7}}.&lt;/p&gt;"
            },
            {
                "name": "A8",
                "label": "The number of teenagers recorded in Day 3 was {{Q8}}.",
                "incorrect": true,
                "feedback": "&lt;p&gt;The number of teenagers recorded in Day 3 was {{Q3}} and the number of seniors, {{Q8}}.&lt;/p&gt;"
            },
            {
                "name": "A9",
                "label": "The number of seniors recorded in Day 4 was {{Q4}}.",
                "incorrect": true,
                "feedback": "&lt;p&gt;The number of teenagers recorded in Day 4 was {{Q4}} and the number of seniors, {{Q9}}.&lt;/p&gt;"
            },
            {
                "name": "A10",
                "label": "The number of seniors recorded in Day 5 was {{Q5}}.",
                "incorrect": true,
                "feedback": "&lt;p&gt;The number of teenagers recorded in Day 5 was {{Q5}} and the number of seniors, {{Q10}}.&lt;/p&gt;"
            }
        ],
        "uniques": true
    },
    "algorithm": {
        "name": "trueFalse",
        "template": "Choice matrix – inline",
        "params": {
            "countCorrect": 2,
            "countIncorrect": 1,
            "showCheckIcon": false,
            "options": [
                "True",
                "False"
            ]
        }
    }
}</t>
  </si>
  <si>
    <t>En el siguiente gráfico están representadas las actividades favoritas de un grupo de niños y adolescentes. Completa las siguientes oraciones.
Gráfica:
Serie "Niños": {{Q1}}, {{Q3}}, {{Q5}}
Serie "Adolescentes": {{Q2}}, {{Q4}}, {{Q6}}
Eje X:  "Televisión"; "Ir al parque"; "Videojuegos"
{{A1}} adolescentes prefieren jugar a videojuegos. 
{{A2}} niños prefieren ir al parque.
Se ha realizado esta encuesta a {{A3}} adolescentes.</t>
  </si>
  <si>
    <t>El gráfico están representadas las actividades favoritas en tiempo libre, de un grupo de adolescentes y de niños. Observa y completa la información.
Gráfica:
Serie "Niños": {{Q1}}, {{Q3}}, {{Q5}}
Serie "Adolescentes": {{Q2}}, {{Q4}}, {{Q6}}
Eje X:  "T.V"; "Salir al parque"; "Videojuegos"
Del total de los adolescentes, {{A1}} prefieren videojuegos. 
La actividad favorita de los niños es {{A2}}.
La actividad menos elegida por los adolescentes es {{A3}}.
Del total de los niños, {{A4}} prefieren salir al parque.
La actividad menos elegida por los niños es {{A5}}.</t>
  </si>
  <si>
    <t>Q1-Q6 = Mín: 20; Máx: 25; Step: 1</t>
  </si>
  <si>
    <t>A1 = {{Q6}}
A2 = {{Q3}}
A3 = {{Q2}}+{{Q4}}+{{Q6}}</t>
  </si>
  <si>
    <t>La altura que alcanza cada barra representa a cuántos jóvenes o niños les gusta cada actividad.</t>
  </si>
  <si>
    <t>{"id":"M5-EyP-4a-E-1","stimulus":"&lt;p&gt;En el siguiente gráfico están representadas las actividades favoritas de un grupo de niños y jóvenes. Completa las siguientes oraciones.&lt;/p&gt;&lt;div style=\"display: flex; justify-content: center;\"&gt;&lt;div class=\"fr-chart ct-chart ct-minor-seventh\" data-chart='{\"type\": \"bar\", \"series\": [{\"name\": \"Niños\", \"data\": [{{Q1}},{{Q3}},{{Q5}}]},{\"name\": \"Jóvenes\", \"data\": [{{Q2}},{{Q4}},{{Q6}}]}], \"labels\":[\"Televisión\",\"Ir al parque\",\"Videojuegos\"],\"options\": {\"axisY\": {\"onlyInteger\": true}}}'&gt;&lt;/div&gt;&lt;/div&gt;","template":"&lt;p&gt;{{response}} jóvenes prefieren jugar a videojuegos.&lt;/p&gt;&lt;p&gt;{{response}} niños prefieren ir al parque.&lt;/p&gt;&lt;p&gt;Se ha realizado esta encuesta a {{response}} jóvenes.&lt;/p&gt;","hint":"&lt;p&gt;La altura que alcanza cada barra representa a cuántos jóvenes o niños les gusta cada actividad.&lt;/p&gt;","feedback":"&lt;p&gt;La altura que alcanza cada barra representa a cuántos jóvenes o niños les gusta cada actividad.&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</si>
  <si>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</si>
  <si>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
    "id": "M5-EyP-4a-E-1",
    "stimulus": "&lt;p&gt;In this graph, the favorite activities of a group of kids and teenagers are represented. Fill in the following sentences.&lt;/p&gt;&lt;div style=\"display: flex; justify-content: center;\"&gt;&lt;div class=\"fr-chart ct-chart ct-minor-seventh\" data-chart='{\"type\": \"bar\", \"series\": [{\"name\": \"Kids\", \"data\": [{{Q1}},{{Q3}},{{Q5}}]},{\"name\": \"Teenagers\", \"data\": [{{Q2}},{{Q4}},{{Q6}}]}], \"labels\":[\"Television\",\"Going to the park\",\"Video games\"],\"options\": {\"axisY\": {\"onlyInteger\": true}}}'&gt;&lt;/div&gt;&lt;/div&gt;",
    "template": "&lt;p&gt;{{response}} teenagers prefer playing video games.&lt;/p&gt;&lt;p&gt;{{response}} kids prefer going to the park.&lt;/p&gt;&lt;p&gt;This survey was conducted with {{response}} teenagers.&lt;/p&gt;",
    "hint": "&lt;p&gt;The height reached by each bar represents how many teenagers or kids like each activity.&lt;/p&gt;",
    "feedback": "&lt;p&gt;The height reached by each bar represents how many teenagers or kids like each activity.&lt;/p&gt;",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"A1",
                "label": "{{function}}",
                "function": "{{Q6}}"
            },
            {
                "name": "A2",
                "label": "{{function}}",
                "function": "{{Q3}}"
            },
            {
                "name": "A3",
                "label": "{{function}}",
                "function": "{{Q2}}+{{Q4}}+{{Q6}}"
            }
        ],
        "uniques": true
    },
    "algorithm": {
        "name": "calculateOperation",
        "params": {
            "method": "equivLiteral",
            "keyboard": "NUMERICAL"
        }
    }
}</t>
  </si>
  <si>
    <t>La profesora de música ha realizado el siguiente gráfico con los estilos musicales favoritos de sus alumnos de 5.º A y 5.º B. Completa las siguientes oraciones.
Gráfica:
Serie "5.º A": {{Q1}}, {{Q3}}, {{Q5}}, {{Q7}}
Serie "5.º B": {{Q2}}, {{Q4}}, {{Q6}}, {{Q8}}
Eje X: {{Q9}}; {{Q10}}; {{Q11}}; {{Q12}}
{{A1}} alumnos de 5.º A prefieren la música {{Q9}}.
{{A2}} alumnos de 5.º B prefieren la música {{Q12}}.
{{A3}} alumnos de 5.º B prefieren la música {{Q10}}.</t>
  </si>
  <si>
    <t>La profesora de música ha realizado el siguiente gráfico, que muestra los estilos musicales favoritos de los alumnos de 5to A y 5to B. ¿Cuál es el estilo musical favorito en cada curso?
Gráfica:
Serie "5to A": {{Q1}}, {{Q3}}, {{Q5}}, {{Q7}}
Serie "5to B": {{Q2}}, {{Q4}}, 1, {{Q8}}
Eje X: "Pop"; "Rock"; "Clásica"; "Rap"
Los alumnos de 5to A prefieren {{A1}}.
Los alumnos de 5to B prefieren {{A2}}.</t>
  </si>
  <si>
    <t>Q1-Q8 = Mín: 5; Máx: 10; Step: 1
Q9-Q12: "pop", "rock", "clásica", "rap"</t>
  </si>
  <si>
    <t>A1 = {{Q1}}
A2 = {{Q8}}
A3 = {{Q4}}</t>
  </si>
  <si>
    <t>La altura que alcanza cada barra representa a cuántos alumnos de 5.º A y 5.º B les gusta cada estilo musical.</t>
  </si>
  <si>
    <t>{"id":"M5-EyP-4a-E-2","stimulus":"&lt;p&gt;La profesora de música ha realizado el siguiente gráfico con los estilos musicales favoritos de los estudiantes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estudiantes de 5.º A prefieren la música {{Q9}}.&lt;/p&gt;&lt;p&gt;{{response}} estudiantes de 5.º B prefieren la música {{Q12}}.&lt;/p&gt;&lt;p&gt;{{response}} estudiantes de 5.º B prefieren la música {{Q10}}.&lt;/p&gt;","hint":"&lt;p&gt;La altura que alcanza cada barra representa a cuántos estudiantes de 5.º A y 5.º B les gusta cada estilo musical.&lt;/p&gt;","feedback":"&lt;p&gt;La altura que alcanza cada barra representa a cuántos estudiantes de 5.º A y 5.º B les gusta cada estilo musical.&lt;/p&gt;","seed":{"parameters":[{"name":"Q1","label":null,"min":5,"max":10,"step":1},{"name":"Q2","label":null,"min":5,"max":10,"step":1},{"name":"Q3","label":null,"min":5,"max":10,"step":1},{"name":"Q4","label":null,"min":5,"max":10,"step":1},{"name":"Q5","label":null,"min":5,"max":10,"step":1},{"name":"Q6","label":null,"min":5,"max":10,"step":1},{"name":"Q7","label":null,"min":5,"max":10,"step":1},{"name":"Q8","label":null,"min":5,"max":10,"step":1},{"name":"Q9","list":["pop","rock","clásica","rap"]},{"name":"Q10","list":["pop","rock","clásica","rap"]},{"name":"Q11","list":["pop","rock","clásica","rap"]},{"name":"Q12","list":["pop","rock","clásica","rap"]}],"calculated":[{"name":"A1","function":"{{Q1}}"},{"name":"A2","function":"{{Q8}}"},{"name":"A3","function":"{{Q4}}"}],"uniques":true},"algorithm":{"name":"calculateOperation","params":{"method":"equivLiteral","keyboard":"NUMERICAL"}}}</t>
  </si>
  <si>
    <t>{"id":"M5-EyP-4a-E-2","stimulus":"&lt;p&gt;A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t>
  </si>
  <si>
    <t>{
    "id": "M5-EyP-4a-E-2",
    "stimulus": "&lt;p&gt;The music teacher has created this graph with the favorite music styles of the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A prefer {{Q9}} music.&lt;/p&gt;&lt;p&gt;{{response}} students in 5th grade B prefer {{Q12}} music.&lt;/p&gt;&lt;p&gt;{{response}} students in 5th grade B prefer {{Q10}} music.&lt;/p&gt;",
    "hint": "&lt;p&gt;The height reached by each bar represents how many students in 5th grade A or 5th grade B like each music style.&lt;/p&gt;",
    "feedback": "&lt;p&gt;The height reached by each bar represents how many students in 5th grade A or 5th grade B like each music style.&lt;/p&gt;",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"pop",
                    "rock",
                    "classical",
                    "rap"
                ]
            },
            {
                "name": "Q10",
                "list": [
                    "pop",
                    "rock",
                    "classical",
                    "rap"
                ]
            },
            {
                "name": "Q11",
                "list": [
                    "pop",
                    "rock",
                    "classical",
                    "rap"
                ]
            },
            {
                "name": "Q12",
                "list": [
                    "pop",
                    "rock",
                    "classical",
                    "rap"
                ]
            }
        ],
        "calculated": [
            {
                "name": "A1",
                "function": "{{Q1}}"
            },
            {
                "name": "A2",
                "function": "{{Q8}}"
            },
            {
                "name": "A3",
                "function": "{{Q4}}"
            }
        ],
        "uniques": true
    },
    "algorithm": {
        "name": "calculateOperation",
        "params": {
            "method": "equivLiteral",
            "keyboard": "NUMERICAL"
        }
    }
}</t>
  </si>
  <si>
    <t>El profesor de Educación Física ha realizado el siguiente gráfico con los equipos de fútbol favoritos de sus alumnos de 5.º A y 5.º B. Completa las siguientes oraciones.
Gráfica:
Serie "5.º A": {{Q1}}, {{Q3}}, {{Q5}}, {{Q7}}
Serie "5.º B": {{Q2}}, {{Q4}}, {{Q6}}, {{Q8}}
Eje X: {{Q9}}; {{Q10}}; {{Q11}}; {{Q12}}
{{A1}} alumnos de 5.º B prefieren al {{Q11}}.
{{A2}} alumnos de 5.º A prefieren al {{Q9}}.
El equipo preferido por los alumnos de 5º A ha conseguido {{A7}} votos.</t>
  </si>
  <si>
    <t>Q1-Q8 = Mín: 5; Máx: 10; Step: 1
Q9-Q12: "Real Madrid", "Atlético de Madrid", "FC Barcelona", "Sevilla FC","Liverpool FC ", "AC Milan"</t>
  </si>
  <si>
    <t>A1 = {{Q6}}
A2 = {{Q1}}
A7=math.max({{Q1}},{{Q3}},{{Q5}},{{Q7}})</t>
  </si>
  <si>
    <t>La altura que alcanza cada barra representa a cuántos alumnos de 5.º A y 5.º B les gusta cada equipo de fútbol.</t>
  </si>
  <si>
    <t>{"id":"M5-EyP-4a-E-3","stimulus":"&lt;p&gt;El profesor de Educación Física ha realizado el siguiente gráfico con los equipos de fútbol favoritos de sus alumnos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alumnos de 5.º B prefieren al {{Q11}}.&lt;/p&gt;&lt;p&gt;{{response}} alumnos de 5.º A prefieren al {{Q9}}.&lt;/p&gt;&lt;p&gt;El equipo preferido por los alumnos de 5º A ha conseguido {{response}} votos.&lt;/p&gt;","hint":"&lt;p&gt;La altura que alcanza cada barra representa a cuántos alumnos de 5.º A y 5.º B les gusta cada equipo de fútbol.&lt;/p&gt;","feedback":"&lt;p&gt;La altura que alcanza cada barra representa a cuántos alumnos de 5.º A y 5.º B les gusta cada equipo de fútbol.&lt;/p&gt;","seed":{"parameters":[{"name":"Q1","label":null,"min":5,"max":10,"step":1},{"name":"Q2","label":null,"min":5,"max":10,"step":1},{"name":"Q3","label":null,"min":5,"max":10,"step":1},{"name":"Q4","label":null,"min":5,"max":10,"step":1},{"name":"Q5","label":null,"min":5,"max":10,"step":1},{"name":"Q6","label":null,"min":5,"max":10,"step":1},{"name":"Q7","label":null,"min":5,"max":10,"step":1},{"name":"Q8","label":null,"min":5,"max":10,"step":1},{"name":"Q9","list":["Real Madrid","Atlético de Madrid","FC Barcelona","Sevilla FC","Liverpool FC","AC Milan"]},{"name":"Q10","list":["Real Madrid","Atlético de Madrid","FC Barcelona","Sevilla FC","Liverpool FC","AC Milan"]},{"name":"Q11","list":["Real Madrid","Atlético de Madrid","FC Barcelona","Sevilla FC","Liverpool FC","AC Milan"]},{"name":"Q12","list":["Real Madrid","Atlético de Madrid","FC Barcelona","Sevilla FC","Liverpool FC","AC Milan"]}],"calculated":[{"name":"A1","function":"{{Q6}}"},{"name":"A2","function":"{{Q1}}"},{"name":"A3","function":"math.max({{Q1}},{{Q3}},{{Q5}},{{Q7}})"}],"uniques":true},"algorithm":{"name":"calculateOperation","params":{"method":"equivLiteral","keyboard":"NUMERICAL"}}}</t>
  </si>
  <si>
    <t>{"id":"M5-EyP-4a-E-3","stimulus":"&lt;p&gt;O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t>
  </si>
  <si>
    <t>{
    "id": "M5-EyP-4a-E-3",
    "stimulus": "&lt;p&gt;The Physical Education teacher has created this graph with the favorite soccer teams of their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B prefer {{Q11}}.&lt;/p&gt;&lt;p&gt;{{response}} students in 5th grade A prefer {{Q9}}.&lt;/p&gt;&lt;p&gt;The preferred team by 5th grade A students has received {{response}} votes.&lt;/p&gt;",
    "hint": "&lt;p&gt;The height reached by each bar represents how many students in 5th grade A or 5th grade B like each soccer team.&lt;/p&gt;",
    "feedback": "&lt;p&gt;The height reached by each bar represents how many students in 5th grade A or 5th grade B like each soccer team.&lt;/p&gt;",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"Real Madrid",
                    "Borussia Dortmund",
                    "FC Barcelona",
                    "Paris Saint-Germain",
                    "Liverpool FC",
                    "AC Milan"
                ]
            },
            {
                "name": "Q10",
                "list": [
                    "Real Madrid",
                    "Borussia Dortmund",
                    "FC Barcelona",
                    "Paris Saint-Germain",
                    "Liverpool FC",
                    "AC Milan"
                ]
            },
            {
                "name": "Q11",
                "list": [
                    "Real Madrid",
                    "Borussia Dortmund",
                    "FC Barcelona",
                    "Paris Saint-Germain",
                    "Liverpool FC",
                    "AC Milan"
                ]
            },
            {
                "name": "Q12",
                "list": [
                    "Real Madrid",
                    "Borussia Dortmund",
                    "FC Barcelona",
                    "Paris Saint-Germain",
                    "Liverpool FC",
                    "AC Milan"
                ]
            }
        ],
        "calculated": [
            {
                "name": "A1",
                "function": "{{Q6}}"
            },
            {
                "name": "A2",
                "function": "{{Q1}}"
            },
            {
                "name": "A3",
                "function": "math.max({{Q1}},{{Q3}},{{Q5}},{{Q7}})"
            }
        ],
        "uniques": true
    },
    "algorithm": {
        "name": "calculateOperation",
        "params": {
            "method": "equivLiteral",
            "keyboard": "NUMERICAL"
        }
    }
}</t>
  </si>
  <si>
    <t>El alcalde de Villalimpio de Arriba quiere pintar todas las casas del pueblo de un mismo color. Ha hecho una encuesta, casa por casa, en los dos barrios en los que se divide el pueblo y con los resultados ha realizado el siguiente gráfico. Completa las siguientes oraciones.
Gráfica:
Serie "Barrio Viejo": {{Q1}}, {{Q3}}, {{Q5}}, {{Q7}}
Serie "Barrio Nuevo": {{Q2}}, {{Q4}}, {{Q6}}, {{Q8}}
Eje X: {{Q9}}; {{Q10}}; {{Q11}}; {{Q12}}
Han pasado la encuesta en {{A4}} casas del Barrio Viejo.
El color {{Q11}} ha conseguido {{A5}} votos entre las casas del Barrio Nuevo.
El color prefererido en el Barrio Nuevo ha conseguido {{A8}} votos.</t>
  </si>
  <si>
    <t>Q1-Q8 = Mín: 20; Máx: 30; Step: 1
Q9-Q12: "azul", "blanco", "rojo", "morado","amarillo","verde","naranja"</t>
  </si>
  <si>
    <t>A4= {{Q1}}+{{Q3}}+{{Q5}}+{{Q7}}
A5={{Q6}}
A8=math.max({{Q2}},{{Q4}},{{Q6}},{{Q8}})</t>
  </si>
  <si>
    <t>La altura que alcanza cada barra representa a cuántas casas de cada barrio les gusta los distintos colores.</t>
  </si>
  <si>
    <t>{"id":"M5-EyP-4a-E-4","stimulus":"&lt;p&gt;El alcalde de Villalimpio de Arriba quiere pintar todas las casas del pueblo de un mismo color. Ha hecho una encuesta, casa por casa, en los dos barrios en los que se divide el pueblo y con los resultados ha realizado el siguiente gráfico. Completa las siguientes oraciones.&lt;/p&gt;&lt;div style=\"display: flex; justify-content: center;\"&gt;&lt;div class=\"fr-chart ct-chart ct-minor-seventh\" data-chart='{\"type\": \"bar\", \"series\": [{\"name\": \"B. Viejo\", \"data\": [{{Q1}},{{Q3}},{{Q5}},{{Q7}}]},{\"name\": \"B. Nuevo\", \"data\": [{{Q2}},{{Q4}},{{Q6}},{{Q8}}]}], \"labels\":[\"{{Q9}}\",\"{{Q10}}\",\"{{Q11}}\",\"{{Q12}}\"],\"options\": {\"axisY\": {\"onlyInteger\": true}}}'&gt;&lt;/div&gt;&lt;/div&gt;","template":"&lt;p&gt;Han pasado la encuesta en {{response}} casas del Barrio Viejo.&lt;/p&gt;&lt;p&gt;El color {{Q11}} ha conseguido {{response}} votos entre las casas del Barrio Nuevo.&lt;/p&gt;&lt;p&gt;El color preferido en el Barrio Nuevo ha conseguido {{response}} votos.&lt;/p&gt;","hint":"&lt;p&gt;La altura que alcanza cada barra representa a cuántas casas de cada barrio les gusta los distintos colores.&lt;/p&gt;","feedback":"&lt;p&gt;La altura que alcanza cada barra representa a cuántas casas de cada barrio les gusta los distintos colores.&lt;/p&gt;","seed":{"parameters":[{"name":"Q1","label":null,"min":1,"max":10,"step":1},{"name":"Q2","label":null,"min":1,"max":10,"step":1},{"name":"Q3","label":null,"min":1,"max":10,"step":1},{"name":"Q4","label":null,"min":1,"max":10,"step":1},{"name":"Q5","label":null,"min":1,"max":10,"step":1},{"name":"Q6","label":null,"min":1,"max":10,"step":1},{"name":"Q7","label":null,"min":1,"max":10,"step":1},{"name":"Q8","label":null,"min":1,"max":10,"step":1},{"name":"Q9","list":["azul","blanco","rojo","morado","amarillo","verde","naranja"]},{"name":"Q10","list":["azul","blanco","rojo","morado","amarillo","verde","naranja"]},{"name":"Q11","list":["azul","blanco","rojo","morado","amarillo","verde","naranja"]},{"name":"Q12","list":["azul","blanco","rojo","morado","amarillo","verde","naranja"]}],"calculated":[{"name":"A1","function":"{{Q1}}+{{Q3}}+{{Q5}}+{{Q7}}"},{"name":"A2","function":"{{Q6}}"},{"name":"A3","function":"math.max({{Q2}},{{Q4}},{{Q6}},{{Q8}})"}],"uniques":true},"algorithm":{"name":"calculateOperation","params":{"method":"equivLiteral","keyboard":"NUMERICAL"}}}</t>
  </si>
  <si>
    <t>{"id":"M5-EyP-4a-E-4","stimulus":"&lt;p&gt;A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t>
  </si>
  <si>
    <t>{
    "id": "M5-EyP-4a-E-4",
    "stimulus": "&lt;p&gt;A town mayor wants to paint all the houses the same color. He has conducted a house-by-house survey in the Old and New neighborhoods that make up the town and has compiled the results in this graph. Fill in the blanks for the following sentences.&lt;/p&gt;&lt;div style=\"display: flex; justify-content: center;\"&gt;&lt;div class=\"fr-chart ct-chart ct-minor-seventh\" data-chart='{\"type\": \"bar\", \"series\": [{\"name\": \"Old\", \"data\": [{{Q1}},{{Q3}},{{Q5}},{{Q7}}]},{\"name\": \"New\", \"data\": [{{Q2}},{{Q4}},{{Q6}},{{Q8}}]}], \"labels\":[\"{{Q9}}\",\"{{Q10}}\",\"{{Q11}}\",\"{{Q12}}\"],\"options\": {\"axisY\": {\"onlyInteger\": true}}}'&gt;&lt;/div&gt;&lt;/div&gt;",
    "template": "&lt;p&gt;{{response}} houses were surveyed in the Old Neighborhood.&lt;/p&gt;&lt;p&gt;The color {{Q11}} received {{response}} votes among houses in the New Neighborhood.&lt;/p&gt;&lt;p&gt;The favorite color in the New Neighborhood received {{response}} votes.&lt;/p&gt;",
    "hint": "&lt;p&gt;The height each bar reaches represents how many houses in each neighborhood like the different colors.&lt;/p&gt;",
    "feedback": "&lt;p&gt;The height each bar reaches represents how many houses in each neighborhood like the different colors.&lt;/p&gt;",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"purple",
                    "yellow",
                    "green",
                    "orange"
                ]
            },
            {
                "name": "Q10",
                "list": [
                    "blue",
                    "white",
                    "red",
                    "purple",
                    "yellow",
                    "green",
                    "orange"
                ]
            },
            {
                "name": "Q11",
                "list": [
                    "blue",
                    "white",
                    "red",
                    "purple",
                    "yellow",
                    "green",
                    "orange"
                ]
            },
            {
                "name": "Q12",
                "list": [
                    "blue",
                    "white",
                    "red",
                    "purple",
                    "yellow",
                    "green",
                    "orange"
                ]
            }
        ],
        "calculated": [
            {
                "name": "A1",
                "function": "{{Q1}}+{{Q3}}+{{Q5}}+{{Q7}}"
            },
            {
                "name": "A2",
                "function": "{{Q6}}"
            },
            {
                "name": "A3",
                "function": "math.max({{Q2}},{{Q4}},{{Q6}},{{Q8}})"
            }
        ],
        "uniques": true
    },
    "algorithm": {
        "name": "calculateOperation",
        "params": {
            "method": "equivLiteral",
            "keyboard": "NUMERICAL"
        }
    }
}</t>
  </si>
  <si>
    <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
Gráfica:
Serie "Jugadores": {{Q1}}, {{Q3}}, {{Q5}}, {{Q7}}
Serie "Jugadoras": {{Q2}}, {{Q4}}, {{Q6}}, {{Q8}}
Eje X: {{Q9}}; {{Q10}}; {{Q11}}; {{Q12}}
{{A1}} jugadores masculinos prefieren el color {{Q9}}.
El color prefererido por los jugadores masculinos ha conseguido {{A7}} votos.
El color prefererido por las jugadoras ha conseguido {{A8}} votos.</t>
  </si>
  <si>
    <t>Q1,Q3,Q5,Q7 = Mín: 10; Máx: 20; Step: 1
Q2,Q4,Q6,Q8 = Mín: 10; Máx: 20; Step: 1
Q9-Q12: "azul", "blanco", "rojo", "verde","morado","amarillo","naranja"</t>
  </si>
  <si>
    <t>A1 = {{Q1}}
A7=math.max({{Q1}},{{Q3}},{{Q5}},{{Q7}})
A8=math.max({{Q2}},{{Q4}},{{Q6}},{{Q8}})</t>
  </si>
  <si>
    <t>La altura que alcanza cada barra representa a cuántos jugadores les gusta cada color.</t>
  </si>
  <si>
    <t>{"id":"M5-EyP-4a-E-5","stimulus":"&lt;p&gt;La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oraciones.&lt;/p&gt;&lt;div style=\"display: flex; justify-content: center;\"&gt;&lt;div class=\"fr-chart ct-chart ct-minor-seventh\" data-chart='{\"type\": \"bar\", \"series\": [{\"name\": \"Jugadores\", \"data\": [{{Q1}},{{Q3}},{{Q5}},{{Q7}}]},{\"name\": \"Jugadoras\", \"data\": [{{Q2}},{{Q4}},{{Q6}},{{Q8}}]}], \"labels\":[\"{{Q9}}\",\"{{Q10}}\",\"{{Q11}}\",\"{{Q12}}\"],\"options\": {\"axisY\": {\"onlyInteger\": true}}}'&gt;&lt;/div&gt;&lt;/div&gt;","template":"&lt;p&gt;{{response}} jugadores masculinos prefieren el color {{Q9}}.&lt;/p&gt;&lt;p&gt;El color prefererido por los jugadores masculinos ha conseguido {{response}} votos.&lt;/p&gt;&lt;p&gt;El color prefererido por las jugadoras ha conseguido {{response}} votos.&lt;/p&gt;","hint":"&lt;p&gt;La altura que alcanza cada barra representa a cuántos jugadores les gusta cada color.&lt;/p&gt;","feedback":"&lt;p&gt;La altura que alcanza cada barra representa a cuántos jugadores les gusta cada color.&lt;/p&gt;","seed":{"parameters":[{"name":"Q1","label":null,"min":1,"max":10,"step":1},{"name":"Q2","label":null,"min":1,"max":10,"step":1},{"name":"Q3","label":null,"min":1,"max":10,"step":1},{"name":"Q4","label":null,"min":1,"max":10,"step":1},{"name":"Q5","label":null,"min":1,"max":10,"step":1},{"name":"Q6","label":null,"min":1,"max":10,"step":1},{"name":"Q7","label":null,"min":1,"max":10,"step":1},{"name":"Q8","label":null,"min":1,"max":10,"step":1},{"name":"Q9","list":["azul","blanco","rojo","verde","morado","amarillo","naranja"]},{"name":"Q10","list":["azul","blanco","rojo","verde","morado","amarillo","naranja"]},{"name":"Q11","list":["azul","blanco","rojo","verde","morado","amarillo","naranja"]},{"name":"Q12","list":["azul","blanco","rojo","verde","morado","amarillo","naranja"]}],"calculated":[{"name":"A1","function":"{{Q1}}"},{"name":"A2","function":"math.max({{Q1}},{{Q3}},{{Q5}},{{Q7}})"},{"name":"A3","function":"math.max({{Q2}},{{Q4}},{{Q6}},{{Q8}})"}],"uniques":true},"algorithm":{"name":"calculateOperation","params":{"method":"equivLiteral","keyboard":"NUMERICAL"}}}</t>
  </si>
  <si>
    <t>{"id":"M5-EyP-4a-E-5","stimulus":"&lt;p&gt;A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t>
  </si>
  <si>
    <t>{
    "id": "M5-EyP-4a-E-5",
    "stimulus": "&lt;p&gt;The management of an indoor soccer club wants to change the color of the uniform jerseys. They have conducted a survey among the male and female players of the different categories and the results are shown in this graph. Fill in the blanks for the following sentences.&lt;/p&gt;&lt;div style=\"display: flex; justify-content: center;\"&gt;&lt;div class=\"fr-chart ct-chart ct-minor-seventh\" data-chart='{\"type\": \"bar\", \"series\": [{\"name\": \"Male\", \"data\": [{{Q1}},{{Q3}},{{Q5}},{{Q7}}]},{\"name\": \"Female\", \"data\": [{{Q2}},{{Q4}},{{Q6}},{{Q8}}]}], \"labels\":[\"{{Q9}}\",\"{{Q10}}\",\"{{Q11}}\",\"{{Q12}}\"],\"options\": {\"axisY\": {\"onlyInteger\": true}}}'&gt;&lt;/div&gt;&lt;/div&gt;",
    "template": "&lt;p&gt;{{response}} male players prefer the color {{Q9}}.&lt;/p&gt;&lt;p&gt;The favorite color for male players received {{response}} votes.&lt;/p&gt;&lt;p&gt;The favorite color for female players received {{response}} votes.&lt;/p&gt;",
    "hint": "&lt;p&gt;The height each bar reaches represents how many players like each color.&lt;/p&gt;",
    "feedback": "&lt;p&gt;The height each bar reaches represents how many players like each color.&lt;/p&gt;",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"green",
                    "purple",
                    "yellow",
                    "orange"
                ]
            },
            {
                "name": "Q10",
                "list": [
                    "blue",
                    "white",
                    "red",
                    "green",
                    "purple",
                    "yellow",
                    "orange"
                ]
            },
            {
                "name": "Q11",
                "list": [
                    "blue",
                    "white",
                    "red",
                    "green",
                    "purple",
                    "yellow",
                    "orange"
                ]
            },
            {
                "name": "Q12",
                "list": [
                    "blue",
                    "white",
                    "red",
                    "green",
                    "purple",
                    "yellow",
                    "orange"
                ]
            }
        ],
        "calculated": [
            {
                "name": "A1",
                "function": "{{Q1}}"
            },
            {
                "name": "A2",
                "function": "math.max({{Q1}},{{Q3}},{{Q5}},{{Q7}})"
            },
            {
                "name": "A3",
                "function": "math.max({{Q2}},{{Q4}},{{Q6}},{{Q8}})"
            }
        ],
        "uniques": true
    },
    "algorithm": {
        "name": "calculateOperation",
        "params": {
            "method": "equivLiteral",
            "keyboard": "NUMERICAL"
        }
    }
}</t>
  </si>
  <si>
    <t>M5-EyP-4b</t>
  </si>
  <si>
    <t>Elabora gráficos de barras dobles</t>
  </si>
  <si>
    <t xml:space="preserve">Para decorar una fiesta de cumpleaños, Pedro ha comprado los globos que aparecen en esta tabla. Construye el gráfico de barras a partir de esa información.
Etiquetas: Rojos, Blancos, Amarillos, Azules, Verdes
Color | Unidades </t>
  </si>
  <si>
    <t>Barchart Output</t>
  </si>
  <si>
    <t>Q1 = Min = 1; Max = 10; Step = 1
Q2 = Min = 1; Max = 10; Step = 1
Q3 = Min = 1; Max = 10; Step = 1
Q4 = Min = 1; Max = 10; Step = 1
Q5 = Min = 1; Max = 10; Step = 1</t>
  </si>
  <si>
    <t>La altura de las barras representa el número de globos de cada color.</t>
  </si>
  <si>
    <t>{
    "id": "M5-EyP-4b-I-1",
    "stimulus": "&lt;p&gt;Para decorar una fiesta de cumpleaños, Pedro ha comprado los globos que aparecen en esta tabla. Construye el gráfico de barras a partir de esa información.&lt;/p&gt;",
    "hint": "&lt;p&gt;La altura de las barras representa el número de globos de cada color.&lt;/p&gt;",
    "feedback": "&lt;p&gt;La altura de las barras representa el número de globos de cada color.&lt;/p&gt;",
    "seed": {
        "parameters": [
            {
                "name": "Q1",
                "label": "Rojo",
                "theme": "theme-dark-orange",
                "min": 1,
                "max": 10,
                "step": 1
            },
            {
                "name": "Q2",
                "label": "Morado",
                "theme": "theme-violet",
                "min": 1,
                "max": 10,
                "step": 1
            },
            {
                "name": "Q3",
                "label": "Amarillo",
                "theme": "theme-light-orange",
                "min": 1,
                "max": 10,
                "step": 1
            },
            {
                "name": "Q4",
                "label": "Azul",
                "theme": "theme-dark-blue",
                "min": 1,
                "max": 10,
                "step": 1
            },
            {
                "name": "Q5",
                "label": "Verde",
                "theme": "theme-green",
                "min": 1,
                "max": 10,
                "step": 1
            }
        ],
        "uniques": true
    },
    "algorithm": {
        "name": "barchart",
        "params": {
            "labelY": "Color",
            "labelsX": [
                {
                    "label": "Unidades",
                    "theme": "theme-violet"
                }
            ],
            "tableEnable": true,
            "tablePosition": "LEFT",
            "multiplier": 1
        }
    }
}</t>
  </si>
  <si>
    <t>{
    "id": "M5-EyP-4b-I-1",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t>
  </si>
  <si>
    <t>{
    "id": "M5-EyP-4b-I-1",
    "stimulus": "&lt;p&gt;To decorate a birthday party, Peter has bought the balloons shown in this table. Construct the bar graph based on that information.&lt;/p&gt;",
    "hint": "&lt;p&gt;The height of the bars represents the number of balloons of each color.&lt;/p&gt;",
    "feedback": "&lt;p&gt;The height of the bars represents the number of balloons of each color.&lt;/p&gt;",
    "seed": {
        "parameters": [
            {
                "name": "Q1",
                "label": "Red",
                "theme": "theme-dark-orange",
                "min": 1,
                "max": 10,
                "step": 1
            },
            {
                "name": "Q2",
                "label": "Purple",
                "theme": "theme-violet",
                "min": 1,
                "max": 10,
                "step": 1
            },
            {
                "name": "Q3",
                "label": "Yellow",
                "theme": "theme-light-orange",
                "min": 1,
                "max": 10,
                "step": 1
            },
            {
                "name": "Q4",
                "label": "Blue",
                "theme": "theme-dark-blue",
                "min": 1,
                "max": 10,
                "step": 1
            },
            {
                "name": "Q5",
                "label": "Green",
                "theme": "theme-green",
                "min": 1,
                "max": 10,
                "step": 1
            }
        ],
        "uniques": true
    },
    "algorithm": {
        "name": "barchart",
        "params": {
            "labelY": "Color",
            "labelsX": [
                {
                    "label": "Units",
                    "theme": "theme-violet"
                }
            ],
            "tableEnable": true,
            "tablePosition": "LEFT",
            "multiplier": 1
        }
    }
}</t>
  </si>
  <si>
    <t xml:space="preserve">Un coleccionista ha apuntado una tabla los sellos que tiene de diferentes países. Construye el gráfico de barras a partir de esa información.
Etiquetas: España, EE. UU., Francia, Italia, Inglaterra
País  | Unidades </t>
  </si>
  <si>
    <t>La altura de las barras representa el número de sellos de cada país.</t>
  </si>
  <si>
    <t>{
    "id": "M5-EyP-4b-I-2",
    "stimulus": "&lt;p&gt;Un coleccionista ha apuntado en una tabla los sellos que tiene de diferentes países. Construye el gráfico de barras a partir de esa información.&lt;/p&gt;",
    "hint": "&lt;p&gt;La altura de las barras representa el número de sellos de cada país.&lt;/p&gt;",
    "feedback": "&lt;p&gt;La altura de las barras representa el número de sellos de cada país.&lt;/p&gt;",
    "seed": {
        "parameters": [
            {
                "name": "Q1",
                "label": "España",
                "theme": "theme-light-blue",
                "min": 1,
                "max": 10,
                "step": 1
            },
            {
                "name": "Q2",
                "label": "EE. UU.",
                "theme": "theme-light-blue",
                "min": 1,
                "max": 10,
                "step": 1
            },
            {
                "name": "Q3",
                "label": "Francia",
                "theme": "theme-light-blue",
                "min": 1,
                "max": 10,
                "step": 1
            },
            {
                "name": "Q4",
                "label": "Italia",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</si>
  <si>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"id": "M5-EyP-4b-I-2",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</si>
  <si>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"id": "M5-EyP-4b-I-2",
    "stimulus": "&lt;p&gt;A collector has noted in a table as follows the stamps he has from different countries. Construct the bar graph based on this information.&lt;/p&gt;",
    "hint": "&lt;p&gt;The height of the bars represents the number of stamps from each country.&lt;/p&gt;",
    "feedback": "&lt;p&gt;The height of the bars represents the number of stamps from each country.&lt;/p&gt;",
    "seed": {
        "parameters": [
            {
                "name": "Q1",
                "label": "Spain",
                "theme": "theme-light-blue",
                "min": 1,
                "max": 10,
                "step": 1
            },
            {
                "name": "Q2",
                "label": "U.S.",
                "theme": "theme-light-blue",
                "min": 1,
                "max": 10,
                "step": 1
            },
            {
                "name": "Q3",
                "label": "France",
                "theme": "theme-light-blue",
                "min": 1,
                "max": 10,
                "step": 1
            },
            {
                "name": "Q4",
                "label": "Italy",
                "theme": "theme-light-blue",
                "min": 1,
                "max": 10,
                "step": 1
            },
            {
                "name": "Q5",
                "label": "England",
                "theme": "theme-light-blue",
                "min": 1,
                "max": 10,
                "step": 1
            }
        ],
        "uniques": true
    },
    "algorithm": {
        "name": "barchart",
        "params": {
            "labelY": "Country",
            "labelsX": [
                {
                    "label": "Units",
                    "theme": "theme-violet"
                }
            ],
            "tableEnable": true,
            "tablePosition": "LEFT",
            "multiplier": 1
        }
    }
}</t>
  </si>
  <si>
    <t>En el inventario del taller de un carpintero aparecen las siguientes herramientas. Construye el gráfico de barras a partir de esa información.
Etiquetas: Sierras, Gubias, Lijadoras, Cepillos, Guantes
Herramientas | Unidades</t>
  </si>
  <si>
    <t>La altura de las barras representa el número de herramientas de cada tipo.</t>
  </si>
  <si>
    <t>{
    "id": "M5-EyP-4b-I-3",
    "stimulus": "&lt;p&gt;En el inventario del taller de un carpintero aparecen las siguientes herramientas. Construye el gráfico de barras a partir de esa información.&lt;/p&gt;",
    "hint": "&lt;p&gt;La altura de las barras representa el número de herramientas de cada tipo.&lt;/p&gt;",
    "feedback": "&lt;p&gt;La altura de las barras representa el número de herramientas de cada tipo.&lt;/p&gt;",
    "seed": {
        "parameters": [
            {
                "name": "Q1",
                "label": "Sierras",
                "theme": "theme-dark-orange",
                "min": 1,
                "max": 10,
                "step": 1
            },
            {
                "name": "Q2",
                "label": "Gubias",
                "theme": "theme-dark-orange",
                "min": 1,
                "max": 10,
                "step": 1
            },
            {
                "name": "Q3",
                "label": "Lijadoras",
                "theme": "theme-dark-orange",
                "min": 1,
                "max": 10,
                "step": 1
            },
            {
                "name": "Q4",
                "label": "Cepillos",
                "theme": "theme-dark-orange",
                "min": 1,
                "max": 10,
                "step": 1
            },
            {
                "name": "Q5",
                "label": "Guantes",
                "theme": "theme-dark-orange",
                "min": 1,
                "max": 10,
                "step": 1
            }
        ],
        "uniques": true
    },
    "algorithm": {
        "name": "barchart",
        "params": {
            "labelY": "Herramientas",
            "labelsX": [
                {
                    "label": "Unidades",
                    "theme": "theme-violet"
                }
            ],
            "tableEnable": true,
            "tablePosition": "LEFT",
            "multiplier": 1
        }
    }
}</t>
  </si>
  <si>
    <t>{
    "id": "M5-EyP-4b-I-3",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t>
  </si>
  <si>
    <t>{
    "id": "M5-EyP-4b-I-3",
    "stimulus": "&lt;p&gt;In the inventory of a carpenter's workshop, the following tools are listed. Construct the bar graph based on this information.&lt;/p&gt;",
    "hint": "&lt;p&gt;The height of the bars represents the number of tools of each type.&lt;/p&gt;",
    "feedback": "&lt;p&gt;The height of the bars represents the number of tools of each type.&lt;/p&gt;",
    "seed": {
        "parameters": [
            {
                "name": "Q1",
                "label": "Saws",
                "theme": "theme-dark-orange",
                "min": 1,
                "max": 10,
                "step": 1
            },
            {
                "name": "Q2",
                "label": "Chisels",
                "theme": "theme-dark-orange",
                "min": 1,
                "max": 10,
                "step": 1
            },
            {
                "name": "Q3",
                "label": "Sanders",
                "theme": "theme-dark-orange",
                "min": 1,
                "max": 10,
                "step": 1
            },
            {
                "name": "Q4",
                "label": "Planes",
                "theme": "theme-dark-orange",
                "min": 1,
                "max": 10,
                "step": 1
            },
            {
                "name": "Q5",
                "label": "Gloves",
                "theme": "theme-dark-orange",
                "min": 1,
                "max": 10,
                "step": 1
            }
        ],
        "uniques": true
    },
    "algorithm": {
        "name": "barchart",
        "params": {
            "labelY": "Tools",
            "labelsX": [
                {
                    "label": "Units",
                    "theme": "theme-violet"
                }
            ],
            "tableEnable": true,
            "tablePosition": "LEFT",
            "multiplier": 1
        }
    }
}</t>
  </si>
  <si>
    <t>M5-EyP-5a</t>
  </si>
  <si>
    <t>Elabora polígonos de frecuencias simples y dobles</t>
  </si>
  <si>
    <t>En la tabla se han apuntado los goles que han marcado dos equipos de fútbol a lo largo de cuatro meses. Completa el polígono de frecuencias a partir de ella.</t>
  </si>
  <si>
    <t>Linechart</t>
  </si>
  <si>
    <t>Q1 = min = 1; max = 10; step = 1
Q2 = min = 1; max = 10; step = 1
Q3 = min = 1; max = 10; step = 1
Q4 = min = 1; max = 10; step = 1
Q5 = min = 1; max = 10; step = 1
Q6 = min = 1; max = 10; step = 1
Q7 = min = 1; max = 10; step = 1
Q8 = min = 1; max = 10; step = 1</t>
  </si>
  <si>
    <t>La altura que alcanza la línea representa las goles de cada mes.</t>
  </si>
  <si>
    <t>{
    "id": "M5-EyP-5a-I-1",
    "stimulus": "&lt;p&gt;En la tabla se han apuntado los goles que han marcado dos equipos de fútbol a lo largo de cuatro meses. Completa el polígono de frecuencias a partir de ella.&lt;/p&gt;",
    "hint": "&lt;p&gt;La altura que alcanza la línea representa los goles de cada mes.&lt;/p&gt;",
    "feedback": "&lt;p&gt;La altura que alcanza la línea representa las goles de cada mes.&lt;/p&gt;",
    "seed": {
        "parameters": [
            {
                "name": "Q1",
                "label": "Octubre",
                "min": 1,
                "max": 10,
                "step": 1,
                "group": 1
            },
            {
                "name": "Q2",
                "label": "Noviembre",
                "min": 1,
                "max": 10,
                "step": 1,
                "group": 1
            },
            {
                "name": "Q3",
                "label": "Diciembre",
                "min": 1,
                "max": 9,
                "step": 1,
                "group": 1
            },
            {
                "name": "Q4",
                "label": "Enero",
                "min": 1,
                "max": 8,
                "step": 1,
                "group": 1
            },
            {
                "name": "Q5",
                "label": "Octubre",
                "min": 1,
                "max": 10,
                "step": 1,
                "group": 2
            },
            {
                "name": "Q6",
                "label": "Noviembre",
                "min": 1,
                "max": 10,
                "step": 1,
                "group": 2
            },
            {
                "name": "Q7",
                "label": "Diciembre",
                "min": 1,
                "max": 9,
                "step": 1,
                "group": 2
            },
            {
                "name": "Q8",
                "label": "Enero",
                "min": 1,
                "max": 8,
                "step": 1,
                "group": 2
            }
        ],
        "uniques": false
    },
    "algorithm": {
        "name": "linechart",
        "params": {
            "labelY": "Meses",
            "labelsX": [
                {
                    "label": "Los Pumas",
                    "theme": "theme-light-blue"
                },
                {
                    "label": "Los Amigos",
                    "theme": "theme-violet"
                }
            ],
            "measure": "",
            "tableEnable": true,
            "tablePosition": "LEFT",
            "multiplier": 1
        }
    }
}</t>
  </si>
  <si>
    <t>{
    "id": "M5-EyP-5a-I-1",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t>
  </si>
  <si>
    <t>{
    "id": "M5-EyP-5a-I-1",
    "stimulus": "&lt;p&gt;In this table, the goals scored by two soccer teams over four months have been recorded. Use it to complete the frequency polygon.&lt;/p&gt;",
    "hint": "&lt;p&gt;The height the line reaches represents the goals scored each month.&lt;/p&gt;",
    "feedback": "&lt;p&gt;The height the line reaches represents the goals scored each month.&lt;/p&gt;",
    "seed": {
        "parameters": [
            {
                "name": "Q1",
                "label": "October",
                "min": 1,
                "max": 10,
                "step": 1,
                "group": 1
            },
            {
                "name": "Q2",
                "label": "November",
                "min": 1,
                "max": 10,
                "step": 1,
                "group": 1
            },
            {
                "name": "Q3",
                "label": "December",
                "min": 1,
                "max": 9,
                "step": 1,
                "group": 1
            },
            {
                "name": "Q4",
                "label": "January",
                "min": 1,
                "max": 8,
                "step": 1,
                "group": 1
            },
            {
                "name": "Q5",
                "label": "October",
                "min": 1,
                "max": 10,
                "step": 1,
                "group": 2
            },
            {
                "name": "Q6",
                "label": "November",
                "min": 1,
                "max": 10,
                "step": 1,
                "group": 2
            },
            {
                "name": "Q7",
                "label": "December",
                "min": 1,
                "max": 9,
                "step": 1,
                "group": 2
            },
            {
                "name": "Q8",
                "label": "January",
                "min": 1,
                "max": 8,
                "step": 1,
                "group": 2
            }
        ],
        "uniques": false
    },
    "algorithm": {
        "name": "linechart",
        "params": {
            "labelY": "Months",
            "labelsX": [
                {
                    "label": "The Pumas",
                    "theme": "theme-light-blue"
                },
                {
                    "label": "The Friends",
                    "theme": "theme-violet"
                }
            ],
            "measure": "",
            "tableEnable": true,
            "tablePosition": "LEFT",
            "multiplier": 1
        }
    }
}</t>
  </si>
  <si>
    <t>&lt;p&gt;Representa en este polígono de frecuencias las canicas de cada color que tienen Luis y su hermana Rosa.&lt;/p&gt;</t>
  </si>
  <si>
    <t>Q1 = min = 1; max = 10; step = 1
Q2 = min = 1; max = 10; step = 1
Q3 = min = 1; max = 10; step = 1
Q4 = min = 1; max = 10; step = 1
Q5 = min = 1; max = 10; step = 1
Q6 = min = 1; max = 10; step = 1</t>
  </si>
  <si>
    <t>La altura que alcanza la línea representa las canicas de cada tipo.</t>
  </si>
  <si>
    <t>{
    "id": "M5-EyP-5a-I-2",
    "stimulus": "&lt;p&gt;Representa en este polígono de frecuencias las canicas de cada color que tienen Luis y su hermana Rosa.&lt;/p&gt;",
    "hint": "&lt;p&gt;La altura que alcanza la línea representa las canicas de cada tipo.&lt;/p&gt;",
    "feedback": "&lt;p&gt;La altura que alcanza la línea representa las canicas de cada tipo.&lt;/p&gt;",
    "seed": {
        "parameters": [
            {
                "name": "Q1",
                "label": "Rojas",
                "min": 1,
                "max": 10,
                "step": 1,
                "group": 1
            },
            {
                "name": "Q2",
                "label": "Negras",
                "min": 1,
                "max": 10,
                "step": 1,
                "group": 1
            },
            {
                "name": "Q3",
                "label": "Azules",
                "min": 1,
                "max": 10,
                "step": 1,
                "group": 1
            },
            {
                "name": "Q4",
                "label": "Rojas",
                "min": 1,
                "max": 10,
                "step": 1,
                "group": 2
            },
            {
                "name": "Q5",
                "label": "Negras",
                "min": 1,
                "max": 10,
                "step": 1,
                "group": 2
            },
            {
                "name": "Q6",
                "label": "Azules",
                "min": 1,
                "max": 10,
                "step": 1,
                "group": 2
            }
        ],
        "uniques": false
    },
    "algorithm": {
        "name": "linechart",
        "params": {
            "labelY": "Canicas",
            "labelsX": [
                {
                    "label": "Luis",
                    "theme": "theme-turquoise"
                },
                {
                    "label": "Rosa",
                    "theme": "theme-bordeaux"
                }
            ],
            "measure": "",
            "tableEnable": true,
            "tablePosition": "LEFT",
            "multiplier": 1
        }
    }
}</t>
  </si>
  <si>
    <t>{
    "id": "M5-EyP-5a-I-2",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t>
  </si>
  <si>
    <t>{
    "id": "M5-EyP-5a-I-2",
    "stimulus": "&lt;p&gt;Represent in this frequency polygon the marbles of each color that Louis and his sister Rose have.&lt;/p&gt;",
    "hint": "&lt;p&gt;The height the line reaches represents the marbles of each color.&lt;/p&gt;",
    "feedback": "&lt;p&gt;The height the line reaches represents the marbles of each color.&lt;/p&gt;",
    "seed": {
        "parameters": [
            {
                "name": "Q1",
                "label": "Red",
                "min": 1,
                "max": 10,
                "step": 1,
                "group": 1
            },
            {
                "name": "Q2",
                "label": "Black",
                "min": 1,
                "max": 10,
                "step": 1,
                "group": 1
            },
            {
                "name": "Q3",
                "label": "Blue",
                "min": 1,
                "max": 10,
                "step": 1,
                "group": 1
            },
            {
                "name": "Q4",
                "label": "Red",
                "min": 1,
                "max": 10,
                "step": 1,
                "group": 2
            },
            {
                "name": "Q5",
                "label": "Black",
                "min": 1,
                "max": 10,
                "step": 1,
                "group": 2
            },
            {
                "name": "Q6",
                "label": "Blue",
                "min": 1,
                "max": 10,
                "step": 1,
                "group": 2
            }
        ],
        "uniques": false
    },
    "algorithm": {
        "name": "linechart",
        "params": {
            "labelY": "Marbles",
            "labelsX": [
                {
                    "label": "Louis",
                    "theme": "theme-turquoise"
                },
                {
                    "label": "Rose",
                    "theme": "theme-bordeaux"
                }
            ],
            "measure": "",
            "tableEnable": true,
            "tablePosition": "LEFT",
            "multiplier": 1
        }
    }
}</t>
  </si>
  <si>
    <t>En la huerta del colegio, los alumnos de 4.º han plantado las verduras que aparecen en la tabla. Representa esa información en el polígono de frecuencias.</t>
  </si>
  <si>
    <t>Q1 = min = 1; max = 10; step = 1
Q2 = min = 1; max = 10; step = 1
Q3 = min = 1; max = 10; step = 1
Q4 = min = 1; max = 10; step = 1</t>
  </si>
  <si>
    <t>La altura que alcanza la línea representa las verduras de cada tipo.</t>
  </si>
  <si>
    <t>{
    "id": "M5-EyP-5a-I-3",
    "stimulus": "&lt;p&gt;En la huerta del colegio, los alumnos de 4.º han plantado las verduras que aparecen en la tabla. Representa esa información en el polígono de frecuencias.&lt;/p&gt;",
    "hint": "&lt;p&gt;La altura que alcanza la línea representa las verduras de cada tipo.&lt;/p&gt;",
    "feedback": "&lt;p&gt;La altura que alcanza la línea representa las verduras de cada tipo.&lt;/p&gt;",
    "seed": {
        "parameters": [
            {
                "name": "Q1",
                "label": "Tomates",
                "min": 1,
                "max": 10,
                "step": 1,
                "group": 1
            },
            {
                "name": "Q2",
                "label": "Calabacines",
                "min": 1,
                "max": 10,
                "step": 1,
                "group": 1
            },
            {
                "name": "Q3",
                "label": "Rábanos",
                "min": 1,
                "max": 10,
                "step": 1,
                "group": 1
            },
            {
                "name": "Q4",
                "label": "Lechugas",
                "min": 1,
                "max": 10,
                "step": 1,
                "group": 1
            }
        ],
        "uniques": false
    },
    "algorithm": {
        "name": "linechart",
        "params": {
            "labelY": "Verdura",
            "labelsX": [
                {
                    "label": "Plantas",
                    "theme": "theme-dark-orange"
                }
            ],
            "measure": "",
            "tableEnable": true,
            "tablePosition": "LEFT",
            "multiplier": 1
        }
    }
}</t>
  </si>
  <si>
    <t>{
    "id": "M5-EyP-5a-I-3",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t>
  </si>
  <si>
    <t>{
    "id": "M5-EyP-5a-I-3",
    "stimulus": "&lt;p&gt;In the school garden, the 5th grade students have planted the vegetables shown in the table. Represent this information in the frequency polygon.&lt;/p&gt;",
    "hint": "&lt;p&gt;The height the line reaches represents the vegetables of each type.&lt;/p&gt;",
    "feedback": "&lt;p&gt;The height the line reaches represents the vegetables of each type.&lt;/p&gt;",
    "seed": {
        "parameters": [
            {
                "name": "Q1",
                "label": "Tomatoes",
                "min": 1,
                "max": 10,
                "step": 1,
                "group": 1
            },
            {
                "name": "Q2",
                "label": "Zucchinis",
                "min": 1,
                "max": 10,
                "step": 1,
                "group": 1
            },
            {
                "name": "Q3",
                "label": "Radishes",
                "min": 1,
                "max": 10,
                "step": 1,
                "group": 1
            },
            {
                "name": "Q4",
                "label": "Lettuces",
                "min": 1,
                "max": 10,
                "step": 1,
                "group": 1
            }
        ],
        "uniques": false
    },
    "algorithm": {
        "name": "linechart",
        "params": {
            "labelY": "Vegetables",
            "labelsX": [
                {
                    "label": "Plants",
                    "theme": "theme-dark-orange"
                }
            ],
            "measure": "",
            "tableEnable": true,
            "tablePosition": "LEFT",
            "multiplier": 1
        }
    }
}</t>
  </si>
  <si>
    <t>M5-EyP-5b</t>
  </si>
  <si>
    <t>Interpreta polígonos de frecuencias simples y dobles a partir de datos obtenidos</t>
  </si>
  <si>
    <t>Las siguientes curvas de frecuencias dobles muestran las temperaturas mínimas y máximas de los primeros días de junio en la ciudad de París. Indica si estas afirmaciones son correctas o no.
Gráfica:
Serie "°C mínimas": {{Q1}}, {{Q2}}, {{Q3}}, {{Q4}}, {{Q5}}
Serie "°C máximas": {{Q6}}, {{Q7}}, {{Q8}}, {{Q9}}, {{Q10}}
Eje X: 1, 2, 3, 4, 5
La temperatura mínima del día 1 fue de {{Q1}} °C.*
La temperatura máxima del día 2 fue de {{Q7}} °C.*
La temperatura mínima del día 4 fue de {{Q4}} °C. *
La temperatura máxima del día 5 fue de {{Q10}} °C.*
La temperatura mínima del día 3 fue de {{Q3}} °C.*
La temperatura máxima del día 2 fue de {{Q2}} °C.
La temperatura mínima del día 1 fue de {{Q6}} °C.
La temperatura máxima del día 5 fue de {{Q5}} °C.
La temperatura mínima del día 3 fue de {{Q8}} °C.
La temperatura máxima del día 4 fue de {{Q4}} °C.
(Se ven 3 opciones, 2 correctas)</t>
  </si>
  <si>
    <t xml:space="preserve">En el siguiente polígono de frecuencias dobles, de acuerdo a las temperaturas mínimas y máximas de los primeros días de junio, en la ciudad de París. Indica cuáles de las afirmaciones son correctas.
Gráfica:
Serie "°C mínimas": {{Q1}}, {{Q3}}, {{Q5}}, {{Q7}}, {{Q9}}
Serie "°C máximas": {{Q2}}, {{Q4}}, {{Q6}}, {{Q8}}, {{Q10}}
Eje X: 1, 2, 3, 4, 5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{{Q1}} grados.
La temperatura más baja se registró el día 3.
(Se ven 3 opciones, 2 correctas)
</t>
  </si>
  <si>
    <t>Q1-Q5 = Min: 8; Max: 18; Step: 1
Q6-Q10 = Min: 20; Max: 30; Step: 1</t>
  </si>
  <si>
    <t>La altura que alcanza cada línea representa la temperatura mínima y máxima de cada día.</t>
  </si>
  <si>
    <t>La altura que alcanza cada línea representa la temperatura mínima y máxima de cada día.
A6=&lt;p&gt;La temperatura máxima del día 2 fue de {{Q7}} °C y la mínima, de {{Q2}} °C.&lt;/p&gt;
A7=&lt;p&gt;La temperatura mínima del día 1 fue de {{Q1}} °C y la máxima, de {{Q6}} °C.&lt;/p&gt;
A8=&lt;p&gt;La temperatura máxima del día 5 fue de {{Q10}} °C y la mínima, de {{Q5}} °C.&lt;/p&gt; 
A9=&lt;p&gt;La temperatura mínima del día 3 fue de {{Q3}} °C y la máxima, de {{Q8}}  °C.&lt;/p&gt;
A10=&lt;p&gt;La temperatura mínima del día 4 fue de {{Q4}} °C y la máxima, de {{Q9}} °C.&lt;/p&gt;</t>
  </si>
  <si>
    <t>{"id":"M5-EyP-5b-I-1","stimulus":"&lt;p&gt;Las siguientes curvas de frecuencias dobles muestran las temperaturas mínimas y máximas de los primeros días de junio en la ciudad de París. Indica si estas afirmaciones son correctas o no.&lt;/p&gt;&lt;div style=\"display: flex; justify-content: center;\"&gt;&lt;div class=\"fr-chart ct-chart ct-minor-seventh\" data-chart='{\"type\": \"line\", \"series\": [{\"name\": \"°C mínimas\", \"data\": [{{Q1}},{{Q2}},{{Q3}},{{Q4}},{{Q5}}]},{\"name\": \"°C máximas\", \"data\": [{{Q6}},{{Q7}},{{Q8}},{{Q9}},{{Q10}}]}], \"labels\":[\"1\",\"2\",\"3\",\"4\",\"5\"], \"options\":{\"low\":0, \"axisY\": {\"onlyInteger\": true}}}'&gt;&lt;/div&gt;&lt;/div&gt;","hint":"&lt;p&gt;La altura que alcanza cada línea representa la temperatura mínima y máxima de cada día.&lt;/p&gt;","feedback":"&lt;p&gt;La altura que alcanza cada línea representa la temperatura mínima y máxima de cada dí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La temperatura mínima del día 1 fue de {{Q1}} °C."},{"name":"A2","label":"La temperatura máxima del día 2 fue de {{Q7}} °C."},{"name":"A3","label":"La temperatura mínima del día 4 fue de {{Q4}} °C."},{"name":"A4","label":"La temperatura máxima del día 5 fue de {{Q10}} °C."},{"name":"A5","label":"La temperatura mínima del día 3 fue de {{Q3}} °C."},{"name":"A6","label":"La temperatura máxima del día 2 fue de {{Q2}} °C.","incorrect":true,"feedback":"&lt;p&gt;La temperatura máxima del día 2 fue de {{Q7}} °C y la mínima, de {{Q2}} °C.&lt;/p&gt;"},{"name":"A7","label":"La temperatura mínima del día 1 fue de {{Q6}} °C.","incorrect":true,"feedback":"&lt;p&gt;La temperatura mínima del día 1 fue de {{Q1}} °C y la máxima, de {{Q6}} °C.&lt;/p&gt;"},{"name":"A8","label":"La temperatura máxima del día 5 fue de {{Q5}} °C.","incorrect":true,"feedback":"&lt;p&gt;La temperatura máxima del día 5 fue de {{Q10}} °C y la mínima, de {{Q5}} °C.&lt;/p&gt;"},{"name":"A9","label":"La temperatura mínima del día 3 fue de {{Q8}} °C.","incorrect":true,"feedback":"&lt;p&gt;La temperatura mínima del día 3 fue de {{Q3}} °C y la máxima, de {{Q8}} °C.&lt;/p&gt;"},{"name":"A10","label":"La temperatura máxima del día 4 fue de {{Q4}} °C.","incorrect":true,"feedback":"&lt;p&gt;La temperatura mínima del día 4 fue de {{Q4}} °C y la máxima, de {{Q9}} °C.&lt;/p&gt;"}],"uniques":true},"algorithm":{"name":"trueFalse","template":"Choice matrix – inline","params":{"countCorrect":2,"countIncorrect":1,"showCheckIcon":false,"options":["Verdadero","Falso"]}}}</t>
  </si>
  <si>
    <t>{"id":"M5-EyP-5b-I-1","stimulus":"&lt;p&gt;As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t>
  </si>
  <si>
    <t>{
    "id": "M5-EyP-5b-I-1",
    "stimulus": "&lt;p&gt;The following double frequency curves show the minimum and maximum temperatures of the first days of June in the city of Paris. Indicate if these statements are correct or not.&lt;/p&gt;&lt;div style=\"display: flex; justify-content: center;\"&gt;&lt;div class=\"fr-chart ct-chart ct-minor-seventh\" data-chart='{\"type\": \"line\", \"series\": [{\"name\": \"°C minimum\", \"data\": [{{Q1}},{{Q2}},{{Q3}},{{Q4}},{{Q5}}]},{\"name\": \"°C maximum\", \"data\": [{{Q6}},{{Q7}},{{Q8}},{{Q9}},{{Q10}}]}], \"labels\":[\"1\",\"2\",\"3\",\"4\",\"5\"], \"options\":{\"low\":0, \"axisY\": {\"onlyInteger\": true}}}'&gt;&lt;/div&gt;&lt;/div&gt;",
    "hint": "&lt;p&gt;The height each line reaches represents the minimum and maximum temperature of each day.&lt;/p&gt;",
    "feedback": "&lt;p&gt;The height each line reaches represents the minimum and maximum temperature of each day.&lt;/p&gt;",
    "seed": {
        "parameters": [
            {
                "name": "Q1",
                "label": "",
                "min": 8,
                "max": 18,
                "step": 1
            },
            {
                "name": "Q2",
                "label": "",
                "min": 8,
                "max": 18,
                "step": 1
            },
            {
                "name": "Q3",
                "label": "",
                "min": 8,
                "max": 18,
                "step": 1
            },
            {
                "name": "Q4",
                "label": "",
                "min": 8,
                "max": 18,
                "step": 1
            },
            {
                "name": "Q5",
                "label": "",
                "min": 8,
                "max": 18,
                "step": 1
            },
            {
                "name": "Q6",
                "label": "",
                "min": 20,
                "max": 30,
                "step": 1
            },
            {
                "name": "Q7",
                "label": "",
                "min": 20,
                "max": 30,
                "step": 1
            },
            {
                "name": "Q8",
                "label": "",
                "min": 20,
                "max": 30,
                "step": 1
            },
            {
                "name": "Q9",
                "label": "",
                "min": 20,
                "max": 30,
                "step": 1
            },
            {
                "name": "Q10",
                "label": "",
                "min": 20,
                "max": 30,
                "step": 1
            }
        ],
        "calculated": [
            {
                "name": "A1",
                "label": "The minimum temperature on day 1 was {{Q1}} °C."
            },
            {
                "name": "A2",
                "label": "The maximum temperature on day 2 was {{Q7}} °C."
            },
            {
                "name": "A3",
                "label": "The minimum temperature on day 4 was {{Q4}} °C."
            },
            {
                "name": "A4",
                "label": "The maximum temperature on day 5 was {{Q10}} °C."
            },
            {
                "name": "A5",
                "label": "The minimum temperature on day 3 was {{Q3}} °C."
            },
            {
                "name": "A6",
                "label": "The maximum temperature on day 2 was {{Q2}} °C.",
                "incorrect": true,
                "feedback": "&lt;p&gt;The maximum temperature on day 2 was {{Q7}} °C and the minimum, {{Q2}} °C.&lt;/p&gt;"
            },
            {
                "name": "A7",
                "label": "The minimum temperature on day 1 was {{Q6}} °C.",
                "incorrect": true,
                "feedback": "&lt;p&gt;The minimum temperature on day 1 was {{Q1}} °C and the maximum, {{Q6}} °C.&lt;/p&gt;"
            },
            {
                "name": "A8",
                "label": "The maximum temperature on day 5 was {{Q5}} °C.",
                "incorrect": true,
                "feedback": "&lt;p&gt;The maximum temperature on day 5 was {{Q10}} °C and the minimum, {{Q5}} °C.&lt;/p&gt;"
            },
            {
                "name": "A9",
                "label": "The minimum temperature on day 3 was {{Q8}} °C.",
                "incorrect": true,
                "feedback": "&lt;p&gt;The minimum temperature on day 3 was {{Q3}} °C and the maximum, {{Q8}} °C.&lt;/p&gt;"
            },
            {
                "name": "A10",
                "label": "The maximum temperature on day 4 was {{Q4}} °C.",
                "incorrect": true,
                "feedback": "&lt;p&gt;The minimum temperature on day 4 was {{Q4}} °C and the maximum, {{Q9}} °C.&lt;/p&gt;"
            }
        ],
        "uniques": true
    },
    "algorithm": {
        "name": "trueFalse",
        "template": "Choice matrix – inline",
        "params": {
            "countCorrect": 2,
            "countIncorrect": 1,
            "showCheckIcon": false,
            "options": [
                "True",
                "False"
            ]
        }
    }
}</t>
  </si>
  <si>
    <t>En este gráfico se ven los sabores de helado más vendidos de dos heladerías en un día. A partir de él, completa la información.
Gráfica:
Serie "Heladería 1":  {{Q1}}, {{Q2}}, {{Q3}}
Serie "Heladería 2": {{Q4}}, {{Q5}}, {{Q6}}
Eje X:  "Chocolate"; "Limón"; "Fresa"
La heladería 1 ha vendido {{A1}} helados de fresa.
La heladería 2 ha vendido {{A2}} helados de limón.
Las dos heladerías ha vendido {{A3}} helados de chocolate juntas.</t>
  </si>
  <si>
    <t xml:space="preserve">El gráfico muestra los sabores de helado favoritos, de un grupo de adolescentes y de niños. Observa y completa la información.
Gráfica:
Serie "Adolescentes":  {{Q1}}, {{Q3}}, {{Q5}}
Serie "Niños": {{Q2}}, {{Q4}}, {{Q6}}
Eje X:  "Chocolate"; "Limón"; "Frutilla"
Del total de los adolescentes, {{A1}} prefieren el helado de chocolate. 
El sabor favorito de los niños es {{A2}}.
El sabor menos elegido por los adolescentes es el de {{A3}}.
Del  total de los niños, {{A4}} prefieren el helado de frutilla.
</t>
  </si>
  <si>
    <t>Q1-Q6 = Min: 40; Max: 60; Step: 1</t>
  </si>
  <si>
    <t>A1 = {{Q3}}
A2 = {{Q5}}
A3 = {{Q1}}+{{Q4}}</t>
  </si>
  <si>
    <t>La altura que alcanza cada línea representa los helados de diferentes sabores vendidos por cada heladería.</t>
  </si>
  <si>
    <t>La altura que alcanza cada línea representa los helados de diferentes sabores vendidos por cada heladería.
A1=&lt;p&gt;La curva que representa la heladería 1, en el valor &lt;i&gt;Fresa&lt;/i&gt; llega a la altura {{Q3}}.&lt;/p&gt;
A2=&lt;p&gt;La curva que representa la heladería 2, en el valor &lt;i&gt;Limón&lt;/i&gt; llega a la altura {{Q5}}.&lt;/p&gt;
A3=&lt;p&gt;La curva que representa la heladería 1, en el valor &lt;i&gt;Chocolate&lt;/i&gt; llega a la altura {{Q1}}.&lt;/p&gt;&lt;p&gt;La Heladería 2 llega a la altura {{Q4}}.&lt;/p&gt;&lt;p&gt;Por tanto, entre las dos han vendido:&lt;/p&gt;&lt;p&gt;{{Q1}} + {{Q4}} = {{A3}} helados de chocolate&lt;/p&gt;</t>
  </si>
  <si>
    <t>{"id":"M5-EyP-5b-E-1","stimulus":"&lt;p&gt;En este gráfico se ven los sabores de helado más vendidos de dos heladerías en un día. A partir de él, completa la información.&lt;/p&gt;&lt;div style=\"display: flex; justify-content: center;\"&gt;&lt;div class=\"fr-chart ct-chart ct-minor-seventh\" data-chart='{\"type\": \"line\", \"series\": [{\"name\": \"Heladería 1\", \"data\": [{{Q1}},{{Q2}},{{Q3}}]},{\"name\": \"Heladería 2\", \"data\": [{{Q4}},{{Q5}},{{Q6}}]}], \"labels\":[\"Chocolate\",\"Limón\",\"Fresa\"], \"options\":{\"low\":0, \"axisY\": {\"onlyInteger\": true}}}'&gt;&lt;/div&gt;&lt;/div&gt;","template":"&lt;p&gt;La heladería 1 ha vendido {{response}} helados de fresa.&lt;/p&gt;&lt;p&gt;La heladería 2 ha vendido {{response}} helados de limón.&lt;/p&gt;&lt;p&gt;Las dos heladerías han vendido {{response}} helados juntas.&lt;/p&gt;","hint":"&lt;p&gt;La altura que alcanza cada línea representa los helados de diferentes sabores vendidos por cada heladería.&lt;/p&gt;","feedback":"&lt;p&gt;La altura que alcanza cada línea representa los helados de diferentes sabores vendidos por cada heladería.&lt;/p&gt;","seed":{"parameters":[{"name":"Q1","label":"","min":10,"max":50,"step":5},{"name":"Q2","label":"","min":10,"max":50,"step":5},{"name":"Q3","label":"","min":10,"max":50,"step":5},{"name":"Q4","label":"","min":10,"max":50,"step":5},{"name":"Q5","label":"","min":10,"max":50,"step":5},{"name":"Q6","label":"","min":10,"max":50,"step":5}],"calculated":[{"name":"A1","function":"{{Q3}}","feedback":"&lt;p&gt;La curva que representa la Heladería 1, en el valor &lt;i&gt;Fresa&lt;/i&gt; llega a la altura {{Q3}}.&lt;/p&gt;"},{"name":"A2","function":"{{Q5}}","feedback":"&lt;p&gt;La curva que representa la Heladería 2, en el valor &lt;i&gt;Limón&lt;/i&gt; llega a la altura {{Q5}}.&lt;/p&gt;"},{"name":"A3","function":"{{Q1}}+{{Q4}}","feedback":"&lt;p&gt;La curva que representa la Heladería 1, en el valor &lt;i&gt;Chocolate&lt;/i&gt; llega a la altura {{Q1}}.&lt;/p&gt;&lt;p&gt;La Heladería 2 llega a la altura {{Q4}}.&lt;/p&gt;&lt;p&gt;Por tanto, entre las dos han vendido:&lt;/p&gt;&lt;p&gt;{{Q1}} + {{Q4}} = {{function}} helados de chocolate&lt;/p&gt;"}],"uniques":true},"algorithm":{"name":"calculateOperation","params":{"method":"equivLiteral","keyboard":"NUMERICAL"}}}</t>
  </si>
  <si>
    <t>{"id":"M5-EyP-5b-E-1","stimulus":"&lt;p&gt;Este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t>
  </si>
  <si>
    <t>{
    "id": "M5-EyP-5b-E-1",
    "stimulus": "&lt;p&gt;This chart represents the best-selling ice cream flavors from two different ice cream parlors in one day. Complete the information below.&lt;/p&gt;&lt;div style=\"display: flex; justify-content: center;\"&gt;&lt;div class=\"fr-chart ct-chart ct-minor-seventh\" data-chart='{\"type\": \"line\", \"series\": [{\"name\": \"Parlor 1\", \"data\": [{{Q1}},{{Q2}},{{Q3}}]},{\"name\": \"Parlor 2\", \"data\": [{{Q4}},{{Q5}},{{Q6}}]}], \"labels\":[\"Chocolate\",\"Lemon\",\"Vanilla\"], \"options\":{\"low\":0, \"axisY\": {\"onlyInteger\": true}}}'&gt;&lt;/div&gt;&lt;/div&gt;",
    "template": "&lt;p&gt;The Ice Cream Parlor 1 sold {{response}} vanilla ice creams.&lt;/p&gt;&lt;p&gt;The Ice Cream Parlor 2 sold {{response}} lemon ice creams.&lt;/p&gt;&lt;p&gt;The two ice cream parlors sold {{response}} chocolate ice creams together.&lt;/p&gt;",
    "hint": "&lt;p&gt;The height each line reaches represents the different flavors of ice cream sold by each parlor.&lt;/p&gt;",
    "feedback": "&lt;p&gt;The height each line reaches represents the different flavors of ice cream sold by each parlor.&lt;/p&gt;",
    "seed": {
        "parameters": [
            {
                "name": "Q1",
                "label": "",
                "min": 10,
                "max": 50,
                "step": 5
            },
            {
                "name": "Q2",
                "label": "",
                "min": 10,
                "max": 50,
                "step": 5
            },
            {
                "name": "Q3",
                "label": "",
                "min": 10,
                "max": 50,
                "step": 5
            },
            {
                "name": "Q4",
                "label": "",
                "min": 10,
                "max": 50,
                "step": 5
            },
            {
                "name": "Q5",
                "label": "",
                "min": 10,
                "max": 50,
                "step": 5
            },
            {
                "name": "Q6",
                "label": "",
                "min": 10,
                "max": 50,
                "step": 5
            }
        ],
        "calculated": [
            {
                "name": "A1",
                "function": "{{Q3}}",
                "feedback": "&lt;p&gt;The curve representing the Ice Cream Parlor 1 reaches height {{Q3}} at the &lt;i&gt;Vanilla&lt;/i&gt; value.&lt;/p&gt;"
            },
            {
                "name": "A2",
                "function": "{{Q5}}",
                "feedback": "&lt;p&gt;The curve representing the Ice Cream Parlor 2 reaches height {{Q5}} at the &lt;i&gt;Lemon&lt;/i&gt; value.&lt;/p&gt;"
            },
            {
                "name": "A3",
                "function": "{{Q1}}+{{Q4}}",
                "feedback": "&lt;p&gt;The curve representing the Ice Cream Parlor 1 reaches height {{Q1}} at the &lt;i&gt;Chocolate&lt;/i&gt; value.&lt;/p&gt;&lt;p&gt;The Ice Cream Parlor 2 reaches height {{Q4}}.&lt;/p&gt;&lt;p&gt;Therefore, in total they sold:&lt;/p&gt;&lt;p&gt;{{Q1}} + {{Q4}} = {{function}} chocolate ice creams&lt;/p&gt;"
            }
        ],
        "uniques": true
    },
    "algorithm": {
        "name": "calculateOperation",
        "params": {
            "method": "equivLiteral",
            "keyboard": "NUMERICAL"
        }
    }
}</t>
  </si>
  <si>
    <t>Una maestra ha preguntado a unos alumnos cuál es su comida favorita durante el recreo. Después ha dibujado la siguiente gráfica a partir de esa información. Completa las siguientes preguntas.
Gráfica:
Serie "Niñas":  {{Q1}}, {{Q3}}, {{Q5}}
Serie "Niños": {{Q2}}, {{Q4}}, {{Q6}}
Eje X: "Fruta"; "Galletas"; "Sándwich"
Las niñas que prefieren fruta son {{A1}}.
Los niños que prefieren un sándwich son {{A2}}.
La profesora ha preguntado a {{A3}} niños y niñas.</t>
  </si>
  <si>
    <t xml:space="preserve">La maestra de 5to grado ha realizado el siguiente gráfico, que muestra las colaciones que prefieren los alumnos para el recreo. ¿Cuál es la colación que prefieren los niños de este curso?¿Y las niñas?
Gráfica:
Serie "Niñas":  {{Q1}}, {{Q3}}, {{Q5}}
Serie "Niños": {{Q2}}, {{Q4}}, {{Q6}}
Eje X: "Frutas"; "Galletitas"; "Sandwich"; "Barras de cereales"
Los niños prefieren {{A1}} y las niñas {{A2}}.
</t>
  </si>
  <si>
    <t>Q1-Q6 = Min: 2; Max: 10; Step: 1</t>
  </si>
  <si>
    <t>A1 = {{Q1}}
A2 = {{Q6}}
A3 = {{Q1}}+{{Q2}}+{{Q3}}+{{Q4}}+{{Q5}}+{{Q6}}</t>
  </si>
  <si>
    <t>La altura que alcanza cada línea representa a cuántas niñas o niños les gusta cada comida.</t>
  </si>
  <si>
    <t>{"id":"M5-EyP-5b-E-2","stimulus":"&lt;p&gt;Una maestra ha preguntado a unos alumnos cuál es su comida favorita durante el recreo. Después ha dibujado la siguiente gráfica a partir de esa información. Completa las siguientes preguntas.&lt;/p&gt;&lt;div style=\"display: flex; justify-content: center;\"&gt;&lt;div class=\"fr-chart ct-chart ct-minor-seventh\" data-chart='{\"type\": \"line\", \"series\": [{\"name\": \"Niñas\", \"data\": [{{Q1}},{{Q3}},{{Q5}}]},{\"name\": \"Niños\", \"data\": [{{Q2}},{{Q4}},{{Q6}}]}], \"labels\":[\"Fruta\",\"Galletas\",\"Sándwich\",\"\"], \"options\":{\"low\":0, \"axisY\": {\"onlyInteger\": true}}}'&gt;&lt;/div&gt;&lt;/div&gt;","template":"&lt;p&gt;Las niñas que prefieren fruta son {{response}}.&lt;/p&gt;&lt;p&gt;Los niños que prefieren un sándwich son {{response}}.&lt;/p&gt;&lt;p&gt;La profesora ha preguntado a {{response}} niños y niñas.&lt;/p&gt;","hint":"&lt;p&gt;La altura que alcanza cada línea representa a cuántas niñas o niños les gusta cada comida.&lt;/p&gt;","feedback":"&lt;p&gt;La altura que alcanza cada línea representa a cuántas niñas o niños les gusta cada comida.&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</si>
  <si>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</si>
  <si>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
    "id": "M5-EyP-5b-E-2",
    "stimulus": "&lt;p&gt;During recess, a teacher asked some students what was their favorite snack. Then, she drew the following chart based on the answers. Complete the following senteces.&lt;/p&gt;&lt;div style=\"display: flex; justify-content: center;\"&gt;&lt;div class=\"fr-chart ct-chart ct-minor-seventh\" data-chart='{\"type\": \"line\", \"series\": [{\"name\": \"Girls\", \"data\": [{{Q1}},{{Q3}},{{Q5}}]},{\"name\": \"Boys\", \"data\": [{{Q2}},{{Q4}},{{Q6}}]}], \"labels\":[\"Fruit\",\"Cookies\",\"Sandwich\",\"\"], \"options\":{\"low\":0, \"axisY\": {\"onlyInteger\": true}}}'&gt;&lt;/div&gt;&lt;/div&gt;",
    "template": "&lt;p&gt;{{response}} girls prefer fruit.&lt;/p&gt;&lt;p&gt;{{response}} boys prefer a sandwich.&lt;/p&gt;&lt;p&gt;The teacher asked {{response}} boys and girls.&lt;/p&gt;",
    "hint": "&lt;p&gt;The height that each line reaches represents how many girls or boys prefer each snack.&lt;/p&gt;",
    "feedback": "&lt;p&gt;The height that each line reaches represents how many girls or boys prefer each snack.&lt;/p&gt;",
    "seed": {
        "parameters": [
            {
                "name": "Q1",
                "label": "",
                "min": 2,
                "max": 10,
                "step": 1
            },
            {
                "name": "Q2",
                "label": "",
                "min": 2,
                "max": 10,
                "step": 1
            },
            {
                "name": "Q3",
                "label": "",
                "min": 2,
                "max": 10,
                "step": 1
            },
            {
                "name": "Q4",
                "label": "",
                "min": 2,
                "max": 10,
                "step": 1
            },
            {
                "name": "Q5",
                "label": "",
                "min": 2,
                "max": 10,
                "step": 1
            },
            {
                "name": "Q6",
                "label": "",
                "min": 2,
                "max": 10,
                "step": 1
            }
        ],
        "calculated": [
            {
                "name": "A1",
                "function": "{{Q1}}"
            },
            {
                "name": "A2",
                "function": "{{Q6}}"
            },
            {
                "name": "A3",
                "function": "{{Q1}}+{{Q2}}+{{Q3}}+{{Q4}}+{{Q5}}+{{Q6}}"
            }
        ],
        "uniques": true
    },
    "algorithm": {
        "name": "calculateOperation",
        "params": {
            "method": "equivLiteral",
            "keyboard": "NUMERICAL"
        }
    }
}</t>
  </si>
  <si>
    <t>El profesor de Plástica, después de realizar una visita al Museo del Prado con sus alumnos, ha realizado el siguiente gráfico con los pintores favoritos de 5.º A y 5.º B. Completa las siguientes oraciones.
Gráfica:
Serie "5.º A": {{Q1}}, {{Q3}}, {{Q5}}, {{Q7}}
Serie "5.º B": {{Q2}}, {{Q4}}, {{Q6}}, {{Q8}}
Eje X: {{Q9}}; {{Q10}}; {{Q11}}; {{Q12}}
{{A1}} alumnos de 5.º B prefieren a {{Q11}}.
{{A2}} alumnos de 5.º A prefieren a {{Q9}}.
El pintor preferido por los alumnos de 5.º A ha conseguido {{A7}} votos.</t>
  </si>
  <si>
    <t>Q1-Q8 = Mín: 5; Máx: 10; Step: 1
Q9-Q12: "Goya", "Dalí", "Picasso", "Velázquez","Miró", "Zurbarán"</t>
  </si>
  <si>
    <t>La altura que alcanza cada línea representa a cuántos alumnos de 5.º A y 5.º B les gusta cada pintor.</t>
  </si>
  <si>
    <t>{"id":"M5-EyP-5b-E-3","stimulus":"&lt;p&gt;El profesor de Plástica, después de realizar una visita al Museo del Prado con sus alumnos, ha realizado el siguiente gráfico con los pintores favoritos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true}}}'&gt;&lt;/div&gt;&lt;/div&gt;","template":"&lt;p&gt;{{response}} alumnos de 5.º B prefieren a {{Q11}}.&lt;/p&gt;&lt;p&gt;{{response}} alumnos de 5.º A prefieren a {{Q9}}.&lt;/p&gt;&lt;p&gt;El pintor preferido por los alumnos de 5.º A ha conseguido {{response}} votos.&lt;/p&gt;","hint":"&lt;p&gt;La altura que alcanza cada línea representa a cuántos alumnos de 5.º A y 5.º B les gusta cada pintor.&lt;/p&gt;","feedback":"&lt;p&gt;La altura que alcanza cada línea representa a cuántos alumnos de 5.º A y 5.º B les gusta cada pintor.&lt;/p&gt;","seed":{"parameters":[{"name":"Q1","label":"","min":5,"max":10,"step":1},{"name":"Q2","label":"","min":5,"max":10,"step":1},{"name":"Q3","label":"","min":5,"max":10,"step":1},{"name":"Q4","label":"","min":5,"max":10,"step":1},{"name":"Q5","label":"","min":5,"max":10,"step":1},{"name":"Q6","label":"","min":5,"max":10,"step":1},{"name":"Q7","label":"","min":5,"max":10,"step":1},{"name":"Q8","label":"","min":5,"max":10,"step":1},{"name":"Q9","list":["Goya","Dalí","Picasso","Velázquez","Miró","Zurbarán"]},{"name":"Q10","list":["Goya","Dalí","Picasso","Velázquez","Miró","Zurbarán"]},{"name":"Q11","list":["Goya","Dalí","Picasso","Velázquez","Miró","Zurbarán"]},{"name":"Q12","list":["Goya","Dalí","Picasso","Velázquez","Miró","Zurbarán"]}],"calculated":[{"name":"A1","function":"{{Q6}}"},{"name":"A2","function":"{{Q1}}"},{"name":"A3","function":"math.max({{Q1}},{{Q3}},{{Q5}},{{Q7}})"}],"uniques":true},"algorithm":{"name":"calculateOperation","params":{"method":"equivLiteral","keyboard":"NUMERICAL"}}}</t>
  </si>
  <si>
    <t>{"id":"M5-EyP-5b-E-3","stimulus":"&lt;p&gt;O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t>
  </si>
  <si>
    <t>{
    "id": "M5-EyP-5b-E-3",
    "stimulus": "&lt;p&gt;After taking his students to the National Gallery, an Art teacher created the following chart with the favorite painters of 5th-grade students, who are divided into 5th A and 5th B. Complete the following sentences.&lt;/p&gt;&lt;div style=\"display: flex; justify-content: center;\"&gt;&lt;div class=\"fr-chart ct-chart ct-minor-seventh\" data-chart='{\"type\": \"line\", \"series\": [{\"name\": \"5th A\", \"data\": [{{Q1}},{{Q3}},{{Q5}},{{Q7}}]},{\"name\": \"5th B\", \"data\": [{{Q2}},{{Q4}},{{Q6}},{{Q8}}]}], \"labels\":[\"{{Q9}}\",\"{{Q10}}\",\"{{Q11}}\",\"{{Q12}}\"], \"options\":{\"low\":0, \"axisY\": {\"onlyInteger\": true}}}'&gt;&lt;/div&gt;&lt;/div&gt;",
    "template": "&lt;p&gt;{{response}} students of 5th B prefer {{Q11}}.&lt;/p&gt;&lt;p&gt;{{response}} students of 5th A prefer {{Q9}}.&lt;/p&gt;&lt;p&gt;The favorite painter of students in 5th A received {{response}} votes.&lt;/p&gt;",
    "hint": "&lt;p&gt;The height reached by each line represents how many 5th A and 5th B students like each painter.&lt;/p&gt;",
    "feedback": "&lt;p&gt;The height reached by each line represents how many 5th A and 5th B students like each painter.&lt;/p&gt;",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"Zorach",
                    "Monet",
                    "Picasso",
                    "Matisse",
                    "Leyster",
                    "Cassatt"
                ]
            },
            {
                "name": "Q10",
                "list": [
                    "Zorach",
                    "Monet",
                    "Picasso",
                    "Matisse",
                    "Leyster",
                    "Cassatt"
                ]
            },
            {
                "name": "Q11",
                "list": [
                    "Zorach",
                    "Monet",
                    "Picasso",
                    "Matisse",
                    "Leyster",
                    "Cassatt"
                ]
            },
            {
                "name": "Q12",
                "list": [
                    "Zorach",
                    "Monet",
                    "Picasso",
                    "Matisse",
                    "Leyster",
                    "Cassatt"
                ]
            }
        ],
        "calculated": [
            {
                "name": "A1",
                "function": "{{Q6}}"
            },
            {
                "name": "A2",
                "function": "{{Q1}}"
            },
            {
                "name": "A3",
                "function": "math.max({{Q1}},{{Q3}},{{Q5}},{{Q7}})"
            }
        ],
        "uniques": true
    },
    "algorithm": {
        "name": "calculateOperation",
        "params": {
            "method": "equivLiteral",
            "keyboard": "NUMERICAL"
        }
    }
}</t>
  </si>
  <si>
    <t>La profesora de música ha realizado el siguiente gráfico con los estilos musicales favoritos de los padres y madres de sus alumnos de 5.º A y 5.º B. Completa las siguientes oraciones.
Gráfica:
Serie "5.º A": {{Q1}}, {{Q3}}, {{Q5}}, {{Q7}}
Serie "5.º B": {{Q2}}, {{Q4}}, {{Q6}}, {{Q8}}
Eje X: {{Q9}}; {{Q10}}; {{Q11}}; {{Q12}}
Los padres y madres de {{A1}} alumnos de 5.º A prefieren la música {{Q11}}.
Los padres y madres de {{A2}} alumnos de 5.º B prefieren la música {{Q10}}.
Se ha realizado la encuenta a un total de {{A3}} padres y madres.</t>
  </si>
  <si>
    <t>Q1-Q8 = Mín: 5; Máx: 10; Step: 1
Q9-Q12: "pop", "&lt;i&gt;rock&lt;/i&gt;", "clásica", "punk","&lt;i&gt;heavy metal&lt;/i&gt;"</t>
  </si>
  <si>
    <t>A1 = {{Q5}}
A2 = {{Q4}}
A3 = {{Q1}}+{{Q2}}+{{Q3}}+{{Q4}}+{{Q5}}+{{Q6}}+{{Q7}}+{{Q8}}</t>
  </si>
  <si>
    <t>La altura que alcanza cada línea representa a cuántos padres y madres de los alumnos de 5.º A y 5.º B les gusta cada estilo musical.</t>
  </si>
  <si>
    <t>{"id":"M5-EyP-5b-E-4","stimulus":"&lt;p&gt;La profesora de música ha realizado el siguiente gráfico con los estilos musicales favoritos de los padres y madres de sus alumnos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true}}}'&gt;&lt;/div&gt;&lt;/div&gt;","template":"&lt;p&gt;Los padres y madres de {{response}} alumnos de 5.º A prefieren la música {{Q11}}.&lt;/p&gt;&lt;p&gt;Los padres y madres de {{response}} alumnos de 5.º B prefieren la música {{Q10}}.&lt;/p&gt;&lt;p&gt;Se ha realizado la encuesta a un total de {{response}} padres y madres.&lt;/p&gt;","hint":"&lt;p&gt;La altura que alcanza cada línea representa a cuántos padres y madres de los alumnos de 5.º A y 5.º B les gusta cada estilo musical.&lt;/p&gt;","feedback":"&lt;p&gt;La altura que alcanza cada línea representa a cuántos padres y madres de los alumnos de 5.º A y 5.º B les gusta cada estilo musical.&lt;/p&gt;","seed":{"parameters":[{"name":"Q1","label":"","min":5,"max":10,"step":1},{"name":"Q2","label":"","min":5,"max":10,"step":1},{"name":"Q3","label":"","min":5,"max":10,"step":1},{"name":"Q4","label":"","min":5,"max":10,"step":1},{"name":"Q5","label":"","min":5,"max":10,"step":1},{"name":"Q6","label":"","min":5,"max":10,"step":1},{"name":"Q7","label":"","min":5,"max":10,"step":1},{"name":"Q8","label":"","min":5,"max":10,"step":1},{"name":"Q9","list":["pop","rock","clásica","punk","heavy metal"]},{"name":"Q10","list":["pop","rock","clásica","punk","heavy metal"]},{"name":"Q11","list":["pop","rock","clásica","punk","heavy metal"]},{"name":"Q12","list":["pop","rock","clásica","punk","heavy metal"]}],"calculated":[{"name":"A1","function":"{{Q5}}"},{"name":"A2","function":"{{Q4}}"},{"name":"A3","function":"{{Q1}}+{{Q2}}+{{Q3}}+{{Q4}}+{{Q5}}+{{Q6}}+{{Q7}}+{{Q8}}"}],"uniques":true},"algorithm":{"name":"calculateOperation","params":{"method":"equivLiteral","keyboard":"NUMERICAL"}}}</t>
  </si>
  <si>
    <t>{"id":"M5-EyP-5b-E-4","stimulus":"&lt;p&gt;A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t>
  </si>
  <si>
    <t>{
    "id": "M5-EyP-5b-E-4",
    "stimulus": "&lt;p&gt;The music teacher has created the following chart with the favorite music styles of the parents of her 5th grade A and B students. Complete the following sentences.&lt;/p&gt;&lt;div style=\"display: flex; justify-content: center;\"&gt;&lt;div class=\"fr-chart ct-chart ct-minor-seventh\" data-chart='{\"type\": \"line\", \"series\": [{\"name\": \"5th grade A\", \"data\": [{{Q1}},{{Q3}},{{Q5}},{{Q7}}]},{\"name\": \"5th grade B\", \"data\": [{{Q2}},{{Q4}},{{Q6}},{{Q8}}]}], \"labels\":[\"{{Q9}}\",\"{{Q10}}\",\"{{Q11}}\",\"{{Q12}}\"], \"options\":{\"low\":0, \"axisY\": {\"onlyInteger\": true}}}'&gt;&lt;/div&gt;&lt;/div&gt;",
    "template": "&lt;p&gt;The parents of {{response}} 5th grade A students prefer {{Q11}} music.&lt;/p&gt;&lt;p&gt;The parents of {{response}} 5th grade B students prefer {{Q10}} music.&lt;/p&gt;&lt;p&gt;A total of {{response}} parents were surveyed.&lt;/p&gt;",
    "hint": "&lt;p&gt;The height reached by each line represents how many 5th grade A and B students' parents like each music style.&lt;/p&gt;",
    "feedback": "&lt;p&gt;The height reached by each line represents how many 5th grade A and B students' parents like each music style.&lt;/p&gt;",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"pop",
                    "rock",
                    "classical",
                    "punk",
                    "heavy metal"
                ]
            },
            {
                "name": "Q10",
                "list": [
                    "pop",
                    "rock",
                    "classical",
                    "punk",
                    "heavy metal"
                ]
            },
            {
                "name": "Q11",
                "list": [
                    "pop",
                    "rock",
                    "classical",
                    "punk",
                    "heavy metal"
                ]
            },
            {
                "name": "Q12",
                "list": [
                    "pop",
                    "rock",
                    "classical",
                    "punk",
                    "heavy metal"
                ]
            }
        ],
        "calculated": [
            {
                "name": "A1",
                "function": "{{Q5}}"
            },
            {
                "name": "A2",
                "function": "{{Q4}}"
            },
            {
                "name": "A3",
                "function": "{{Q1}}+{{Q2}}+{{Q3}}+{{Q4}}+{{Q5}}+{{Q6}}+{{Q7}}+{{Q8}}"
            }
        ],
        "uniques": true
    },
    "algorithm": {
        "name": "calculateOperation",
        "params": {
            "method": "equivLiteral",
            "keyboard": "NUMERICAL"
        }
    }
}</t>
  </si>
  <si>
    <t>La monitora de un taller de cine ha realizado el siguiente gráfico con los géneros favoritos de los alumnos de 5.º A y 5.º B. Completa las siguientes oraciones.
Gráfica:
Serie "5.º A": {{Q1}}, {{Q3}}, {{Q5}}, {{Q7}}
Serie "5.º B": {{Q2}}, {{Q4}}, {{Q6}}, {{Q8}}
Eje X: {{Q9}}; {{Q10}}; {{Q11}}; {{Q12}}
A {{A1}} alumnos de 5.º A les gusta las películas de {{Q12}}.
A {{A2}} alumnos de todo 5.º les gustan las película de {{Q11}}.
El género que menos ha gustado a los alumnos de 5.º B ha obtenido {{A3}} votos.</t>
  </si>
  <si>
    <t>Q1-Q8 = Mín: 5; Máx: 10; Step: 1
Q9-Q12: "acción", "aventuras", "musical", "ciencia ficción","terror"</t>
  </si>
  <si>
    <t>A1 = {{Q7}}
A2 = {{Q5}}+{{Q6}}
A3 = math.min({{Q2}},{{Q4},{{Q6}},{{Q8}})</t>
  </si>
  <si>
    <t>La altura que alcanza cada línea representa a cuántos alumnos de 5.º A o 5.º B les gusta cada género de cine.</t>
  </si>
  <si>
    <t>{
    "id": "M5-EyP-5b-E-5",
    "stimulus": "&lt;p&gt;La monitora de un taller de cine ha realizado el siguiente gráfico con los géneros favoritos de los alumnos de 5.º A y 5.º B. Completa las siguientes oraciones.&lt;/p&gt;&lt;div style=\"display: flex; justify-content: center;\"&gt;&lt;div class=\"fr-chart ct-chart ct-minor-seventh\" data-chart='{\"type\": \"line\", \"series\": [{\"name\": \"5.º A\", \"data\": [{{Q1}},{{Q3}},{{Q5}},{{Q7}}] },{\"name\": \"5.º B\", \"data\": [{{Q2}},{{Q4}},{{Q6}},{{Q8}}]}], \"labels\":[\"{{Q9}}\",\"{{Q10}}\",\"{{Q11}}\",\"{{Q12}}\",\"\"], \"options\":{\"low\":0, \"axisY\": {\"onlyInteger\": true}}}'&gt;&lt;/div&gt;&lt;/div&gt;",
    "template": "&lt;p&gt;A {{response}} alumnos de 5.º A les gustan las películas de {{Q12}}.&lt;/p&gt;&lt;p&gt;A {{response}} alumnos de todo 5.º les gustan las película de {{Q11}}.&lt;/p&gt;&lt;p&gt;El género que menos ha gustado a los alumnos de 5.º B ha obtenido {{response}} votos.&lt;/p&gt;",
    "hint": "&lt;p&gt;La altura que alcanza cada línea representa a cuántos alumnos de 5.º A o 5.º B les gusta cada género de cine.&lt;/p&gt;",
    "feedback": "&lt;p&gt;La altura que alcanza cada línea representa a cuántos alumnos de 5.º A o 5.º B les gusta cada género de cine.&lt;/p&gt;",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"acción",
                    "aventuras",
                    "musical",
                    "terror"
                ]
            },
            {
                "name": "Q10",
                "list": [
                    "acción",
                    "aventuras",
                    "musical",
                    "terror"
                ]
            },
            {
                "name": "Q11",
                "list": [
                    "acción",
                    "aventuras",
                    "musical",
                    "terror"
                ]
            },
            {
                "name": "Q12",
                "list": [
                    "acción",
                    "aventuras",
                    "musical",
                    "terror"
                ]
            }
        ],
        "calculated": [
            {
                "name": "A1",
                "function": "{{Q7}}"
            },
            {
                "name": "A2",
                "function": "{{Q5}}+{{Q6}}"
            },
            {
                "name": "A3",
                "function": "math.min({{Q2}},{{Q4}},{{Q6}},{{Q8}})"
            }
        ],
        "uniques": true
    },
    "algorithm": {
        "name": "calculateOperation",
        "params": {
            "method": "equivLiteral",
            "keyboard": "NUMERICAL"
        }
    }
}</t>
  </si>
  <si>
    <t>{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t>
  </si>
  <si>
    <t>{
    "id": "M5-EyP-5b-E-5",
    "stimulus": "&lt;p&gt;The teacher of a film workshop made the following chart with the favorite genres of 1st and 2nd graders. Complete the following sentences.&lt;/p&gt;&lt;div style=\"display: flex; justify-content: center;\"&gt;&lt;div class=\"fr-chart ct-chart ct-minor-seventh\" data-chart='{\"type\": \"line\", \"series\": [{\"name\": \"1st grade\", \"data\": [{{Q1}},{{Q3}},{{Q5}},{{Q7}}] },{\"name\": \"2nd grade\", \"data\": [{{Q2}},{{Q4}},{{Q6}},{{Q8}}]}], \"labels\":[\"{{Q9}}\",\"{{Q10}}\",\"{{Q11}}\",\"{{Q12}}\",\"\"], \"options\":{\"low\":0, \"axisY\": {\"onlyInteger\": true}}}'&gt;&lt;/div&gt;&lt;/div&gt;",
    "template": "&lt;p&gt;{{response}} students from 1st grade like {{Q12}} movies.&lt;/p&gt;&lt;p&gt;{{response}} students from 1st and 2nd grade like {{Q11}} movies.&lt;/p&gt;&lt;p&gt;The genre least liked by 2nd graders received {{response}} votes.&lt;/p&gt;",
    "hint": "&lt;p&gt;The height reached by each line represents how many students from 1st and 2nd grade like each film genre.&lt;/p&gt;",
    "feedback": "&lt;p&gt;The height reached by each line represents how many students from 1st and 2nd grade like each film genre.&lt;/p&gt;",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"action",
                    "adventure",
                    "musical",
                    "horror"
                ]
            },
            {
                "name": "Q10",
                "list": [
                    "action",
                    "adventure",
                    "musical",
                    "horror"
                ]
            },
            {
                "name": "Q11",
                "list": [
                    "action",
                    "adventure",
                    "musical",
                    "horror"
                ]
            },
            {
                "name": "Q12",
                "list": [
                    "action",
                    "adventure",
                    "musical",
                    "horror"
                ]
            }
        ],
        "calculated": [
            {
                "name": "A1",
                "function": "{{Q7}}"
            },
            {
                "name": "A2",
                "function": "{{Q5}}+{{Q6}}"
            },
            {
                "name": "A3",
                "function": "math.min({{Q2}},{{Q4}},{{Q6}},{{Q8}})"
            }
        ],
        "uniques": true
    },
    "algorithm": {
        "name": "calculateOperation",
        "params": {
            "method": "equivLiteral",
            "keyboard": "NUMERICAL"
        }
    }
}</t>
  </si>
  <si>
    <t>M5-EyP-6a</t>
  </si>
  <si>
    <t>Interpreta pictogramas a partir de datos obtenidos (hasta cuatro categorías)</t>
  </si>
  <si>
    <r>
      <rPr>
        <rFont val="Calibri"/>
        <color theme="1"/>
        <sz val="12.0"/>
      </rPr>
      <t xml:space="preserve">En el siguiente pictograma están representados los libros que ha prestado una biblioteca durante los últimos tres días. Teniendo en cuenta que cada icono representa 5 libros, indica si las afirmaciones son correctas o incorrectas.
</t>
    </r>
    <r>
      <rPr>
        <rFont val="Calibri"/>
        <b/>
        <color theme="1"/>
        <sz val="12.0"/>
      </rPr>
      <t xml:space="preserve">Gráfico de pictograma
Serie: {{Q1}}, {{Q2}}, {{Q3}}
Eje X : "Día 1", "Día 2", "Día 3"
</t>
    </r>
    <r>
      <rPr>
        <rFont val="Calibri"/>
        <color theme="1"/>
        <sz val="12.0"/>
      </rPr>
      <t>Icono: libro
En el día 3 se prestaron {{T3}} libros.*
Se prestaron más libros en el día 2.*
En el día 1 se prestaron {{T1}} libros.*
Se prestaron menos libros en el día 2.
En el día 3 se prestaron {{T1}} libros.
En el día 1 se prestaron {{T3}} libros.</t>
    </r>
  </si>
  <si>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</si>
  <si>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Mín 1;Máx 3; Step: 1
Q2 = Mín 4;Máx 5; Step:1
Q3 = Mín 1;Máx 3; Step: 1</t>
  </si>
  <si>
    <t>T1 = {{Q1}}*5
T2 = {{Q2}}*5
T3 = {{Q3}}*5</t>
  </si>
  <si>
    <t>Cuenta el número de iconos en cada día y cuántos libros representan.</t>
  </si>
  <si>
    <t>Ten presente cuántos iconos hay en cada día y cuántos libros simbolizan.
A4=&lt;p&gt;El día 2 se prestaron el mayor número de libros, {{T2}}, mientras que en el día 1 se prestaron {{T1}} y en el día 3, {{T3}}.&lt;/p&gt;
A5=&lt;p&gt;El día 3 se prestaron {{T3}} libros.&lt;/p&gt;
A6=&lt;p&gt;El día 1 se prestaron {{T1}} libros.&lt;/p&gt;</t>
  </si>
  <si>
    <t>{"id":"M5-EyP-6a-I-1","stimulus":"&lt;p&gt;En el siguiente pictograma están representados los libros que ha prestado una biblioteca durante los últimos tres días. Teniendo en cuenta que cada icono representa 5 libros, indica si las afirmaciones son correctas o incorrectas.&lt;/p&gt;&lt;div style=\"display: flex; justify-content: center;\"&gt;&lt;div class=\"fr-chart\" data-chart='{\"type\": \"pictograph\", \"series\": [{\"img\": \"{{Q1.img}}\", \"value\":{{Q1}} },{\"img\": \"{{Q2.img}}\", \"value\":{{Q2}}},{\"img\": \"{{Q3.img}}\", \"value\":{{Q3}}}], \"labels\":[\"{{Q1.label}}\",\"{{Q2.label}}\",\"{{Q3.label}}\"]}'&gt;&lt;/div&gt;&lt;/div&gt;","hint":"&lt;p&gt;Cuenta el número de iconos en cada día y cuántos libros representan.&lt;/p&gt;","feedback":"&lt;p&gt;Ten presente cuántos iconos hay en cada día y cuántos libros simbolizan.&lt;/p&gt;","seed":{"parameters":[{"name":"Q1","label":"Día 1","img":"https://blueberry-assets.oneclick.es/M5_EyP_6a_8.svg","min":1,"max":3,"step":1},{"name":"Q2","label":"Día 2","img":"https://blueberry-assets.oneclick.es/M5_EyP_6a_8.svg","min":4,"max":5,"step":1},{"name":"Q3","label":"Día 3","img":"https://blueberry-assets.oneclick.es/M5_EyP_6a_8.svg","min":1,"max":3,"step":1}],"calculated":[{"name":"A1","label":"En el día 3 se prestaron {{T3}} libros."},{"name":"A2","label":"Se prestaron más libros en el día 2."},{"name":"A3","label":"En el día 1 se prestaron {{T1}} libros."},{"name":"A4","label":"Se prestaron menos libros en el día 2.","incorrect":true,"feedback":"&lt;p&gt;El día 2 se prestaron el mayor número de libros, {{T2}}, mientras que en el día 1 se prestaron {{T1}} y en el día 3, {{T3}}.&lt;/p&gt;"},{"name":"A5","label":"En el día 3 se prestaron {{T1}} libros.","incorrect":true,"feedback":"&lt;p&gt;El día 3 se prestaron {{T3}} libros.&lt;/p&gt;"},{"name":"A6","label":"En el día 1 se prestaron {{T3}} libros.","incorrect":true,"feedback":"&lt;p&gt;El día 1 se prestaron {{T1}} libros.&lt;/p&gt;"},{"name":"T1","function":"{{Q1}}*5","temp":true},{"name":"T2","function":"{{Q2}}*5","temp":true},{"name":"T3","function":"{{Q3}}*5","temp":true}],"uniques":true},"algorithm":{"name":"trueFalse","template":"Choice matrix – inline","params":{"countCorrect":2,"countIncorrect":1,"showCheckIcon":false,"options":["Verdadero","Falso"]}}}</t>
  </si>
  <si>
    <t>{"id":"M5-EyP-6a-I-1","stimulus":"&lt;p&gt;O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t>
  </si>
  <si>
    <t>{
    "id": "M5-EyP-6a-I-1",
    "stimulus": "&lt;p&gt;The following pictogram represents the books loaned by a library during the last three days. Taking into account that each icon represents 5 books, select whether the statements are true or false.&lt;/p&gt;&lt;div style=\"display: flex; justify-content: center;\"&gt;&lt;div class=\"fr-chart\" data-chart='{\"type\": \"pictograph\", \"series\": [{\"img\": \"{{Q1.img}}\", \"value\":{{Q1}} },{\"img\": \"{{Q2.img}}\", \"value\":{{Q2}}},{\"img\": \"{{Q3.img}}\", \"value\":{{Q3}}}], \"labels\":[\"{{Q1.label}}\",\"{{Q2.label}}\",\"{{Q3.label}}\"]}'&gt;&lt;/div&gt;&lt;/div&gt;",
    "hint": "&lt;p&gt;Count the number of icons on each day and calculate how many books they represent.&lt;/p&gt;",
    "feedback": "&lt;p&gt;Keep in mind the number of icons on each day and how many books they represent.&lt;/p&gt;",
    "seed": {
        "parameters": [
            {
                "name": "Q1",
                "label": "Day 1",
                "img": "https://blueberry-assets.oneclick.es/M5_EyP_6a_8.svg",
                "min": 1,
                "max": 3,
                "step": 1
            },
            {
                "name": "Q2",
                "label": "Day 2",
                "img": "https://blueberry-assets.oneclick.es/M5_EyP_6a_8.svg",
                "min": 4,
                "max": 5,
                "step": 1
            },
            {
                "name": "Q3",
                "label": "Day 3",
                "img": "https://blueberry-assets.oneclick.es/M5_EyP_6a_8.svg",
                "min": 1,
                "max": 3,
                "step": 1
            }
        ],
        "calculated": [
            {
                "name": "A1",
                "label": "On day 3, {{T3}} books were loaned."
            },
            {
                "name": "A2",
                "label": "The day most books were loaned was day 2."
            },
            {
                "name": "A3",
                "label": "On day 1, {{T1}} books were loaned."
            },
            {
                "name": "A4",
                "label": "Fewer books were loaned on day 2.",
                "incorrect": true,
                "feedback": "&lt;p&gt;On day 2, the highest number of books were loaned, {{T2}}, while on day 1 there were {{T1}} books loaned and on day 3, {{T3}}.&lt;/p&gt;"
            },
            {
                "name": "A5",
                "label": "On day 3, {{T1}} books were loaned.",
                "incorrect": true,
                "feedback": "&lt;p&gt;On day 3, {{T3}} books were loaned.&lt;/p&gt;"
            },
            {
                "name": "A6",
                "label": "On day 1, {{T3}} books were loaned.",
                "incorrect": true,
                "feedback": "&lt;p&gt;On day 1, {{T1}} books were loaned.&lt;/p&gt;"
            },
            {
                "name": "T1",
                "function": "{{Q1}}*5",
                "temp": true
            },
            {
                "name": "T2",
                "function": "{{Q2}}*5",
                "temp": true
            },
            {
                "name": "T3",
                "function": "{{Q3}}*5",
                "temp": true
            }
        ],
        "uniques": true
    },
    "algorithm": {
        "name": "trueFalse",
        "template": "Choice matrix – inline",
        "params": {
            "countCorrect": 2,
            "countIncorrect": 1,
            "showCheckIcon": false,
            "options": [
                "True",
                "False"
            ]
        }
    }
}</t>
  </si>
  <si>
    <r>
      <rPr>
        <rFont val="Calibri"/>
        <color theme="1"/>
        <sz val="12.0"/>
      </rPr>
      <t xml:space="preserve">En el siguiente pictograma están representados los puntos que ha hecho un equipo de baloncesto. Teniendo en cuenta que cada icono representa 4 puntos, completa las siguientes oraciones.
</t>
    </r>
    <r>
      <rPr>
        <rFont val="Calibri"/>
        <b/>
        <color theme="1"/>
        <sz val="12.0"/>
      </rPr>
      <t xml:space="preserve">Gráfico de Pictograma
Serie: {{Q1}}, {{Q2}}, {{Q3}}, {{Q4}}
Eje X : "Partido 1", "Partido 2", "Partido 3", "Partido 4"
</t>
    </r>
    <r>
      <rPr>
        <rFont val="Calibri"/>
        <color theme="1"/>
        <sz val="12.0"/>
      </rPr>
      <t>Icono: balón de baloncesto
A lo largo de los cuatro partidos el equipo obtuvo {{A1}} puntos.
En el partido con mejor resultado el equipo obtuvo {{A2}} puntos.</t>
    </r>
  </si>
  <si>
    <t>IMAGEN
Eje X label: Partido 1, Partido 2, Partido 3, Partido 4
Un pelota de basquet representa 2 puntos.
Partido 1: {{Q1}} pelotas de basquet
Partido 2: {{Q2}} pelotas de basquet
Partido 3: {{Q4}} pelotas de basquet
Partido 4: {{Q5}} pelotas de basquet</t>
  </si>
  <si>
    <t>Q1-Q4 = Mín 2;Máx 5; Step: 1</t>
  </si>
  <si>
    <t>A1 = ({{Q1}}+{{Q2}}+{{Q3}}+{{Q4}})*4
A2 = math.max({{Q1}}, {{Q2}}, {{Q3}}, {{Q4}})*4</t>
  </si>
  <si>
    <t>Cuenta el número de iconos en cada partido y cuántos puntos representan.</t>
  </si>
  <si>
    <t xml:space="preserve">Ten presente cuántos iconos hay en cada partido y cuántos puntos simbolizan.
A1=&lt;p&gt;Como hay {{T1}} iconos, se marcaron:&lt;/p&gt;&lt;p&gt;{{T1}} × 4 = {{A1}} puntos&lt;/p&gt;
A2=&lt;p&gt;El partido con el mejor resultado tiene {{T2}} iconos, por lo que se marcaron:&lt;/p&gt;&lt;p&gt;{{T2}} × 4 = {{A2}} puntos&lt;/p&gt; </t>
  </si>
  <si>
    <t>T1 = {{Q1}}+{{Q2}}+{{Q3}}+{{Q4}}
T2 = math.max({{Q1}}, {{Q2}}, {{Q3}}, {{Q4}})</t>
  </si>
  <si>
    <t>{"id":"M5-EyP-6a-E-1","stimulus":"&lt;p&gt;En el siguiente pictograma están representados los puntos que ha hecho un equipo de baloncesto. Teniendo en cuenta que cada icono representa 4 puntos, completa las siguientes oraciones.&lt;/p&gt;&lt;div style=\"display: flex; justify-content: center;\"&gt;&lt;div class=\"fr-chart\" data-chart='{\"type\": \"pictograph\", \"series\": [{\"img\": \"{{Q1.img}}\", \"value\":{{Q1}} },{\"img\": \"{{Q2.img}}\", \"value\":{{Q2}}},{\"img\": \"{{Q3.img}}\", \"value\":{{Q3}}}, {\"img\": \"{{Q4.img}}\", \"value\":{{Q4}}}], \"labels\":[\"{{Q1.label}}\",\"{{Q2.label}}\",\"{{Q3.label}}\" ,\"{{Q4.label}}\"]}'&gt;&lt;/div&gt;&lt;/div&gt;","template":"&lt;p&gt;A lo largo de los cuatro partidos el equipo obtuvo {{response}} puntos.&lt;/p&gt;&lt;p&gt;En el partido con mejor resultado el equipo obtuvo {{response}} puntos.&lt;/p&gt;","hint":"&lt;p&gt;Cuenta el número de iconos en cada partido y cuántos puntos representan.&lt;/p&gt;","feedback":"&lt;p&gt;Ten presente cuántos iconos hay en cada partido y cuántos puntos simbolizan.&lt;/p&gt;","seed":{"parameters":[{"name":"Q1","label":"Partido 1","img":"https://blueberry-assets.oneclick.es/M5_EyP_6a_11.svg","min":2,"max":5,"step":1},{"name":"Q2","label":"Partido 2","img":"https://blueberry-assets.oneclick.es/M5_EyP_6a_11.svg","min":2,"max":5,"step":1},{"name":"Q3","label":"Partido 3","img":"https://blueberry-assets.oneclick.es/M5_EyP_6a_11.svg","min":2,"max":5,"step":1},{"name":"Q4","label":"Partido 4","img":"https://blueberry-assets.oneclick.es/M5_EyP_6a_11.svg","min":2,"max":5,"step":1}],"calculated":[{"name":"A1","function":"({{Q1}}+{{Q2}}+{{Q3}}+{{Q4}})*4","feedback":"&lt;p&gt;Como hay {{T1}} iconos, se marcaron:&lt;/p&gt;&lt;p&gt;{{T1}} × 4 = {{function}} puntos&lt;/p&gt;"},{"name":"A2","function":"math.max({{Q1}}, {{Q2}}, {{Q3}}, {{Q4}})*4","feedback":"&lt;p&gt;El partido con el mejor resultado tiene {{T2}} iconos, por lo que se marcaron:&lt;/p&gt;&lt;p&gt;{{T2}} × 4 = {{function}} puntos&lt;/p&gt;"},{"name":"T1","function":"{{Q1}}+{{Q2}}+{{Q3}}+{{Q4}}","temp":true},{"name":"T2","function":"math.max({{Q1}}, {{Q2}}, {{Q3}}, {{Q4}})","temp":true}],"uniques":true},"algorithm":{"name":"calculateOperation","params":{"method":"equivLiteral","keyboard":"NUMERICAL"}}}</t>
  </si>
  <si>
    <t>{"id":"M5-EyP-6a-E-1","stimulus":"&lt;p&gt;O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t>
  </si>
  <si>
    <t>{
    "id": "M5-EyP-6a-E-1",
    "stimulus": "&lt;p&gt;The following pictogram represents the points scored by a basketball team. Considering that each icon symbolizes 4 points, complete the following sentences.&lt;/p&gt;&lt;div style=\"display: flex; justify-content: center;\"&gt;&lt;div class=\"fr-chart\" data-chart='{\"type\": \"pictograph\", \"series\": [{\"img\": \"{{Q1.img}}\", \"value\":{{Q1}} },{\"img\": \"{{Q2.img}}\", \"value\":{{Q2}}},{\"img\": \"{{Q3.img}}\", \"value\":{{Q3}}}, {\"img\": \"{{Q4.img}}\", \"value\":{{Q4}}}], \"labels\":[\"{{Q1.label}}\",\"{{Q2.label}}\",\"{{Q3.label}}\" ,\"{{Q4.label}}\"]}'&gt;&lt;/div&gt;&lt;/div&gt;",
    "template": "&lt;p&gt;Throughout the four games, the team scored {{response}} points.&lt;/p&gt;&lt;p&gt;In the game with the best outcome, the team scored {{response}} points.&lt;/p&gt;",
    "hint": "&lt;p&gt;Count the number of icons at each game and calculate how many points they represent.&lt;/p&gt;",
    "feedback": "&lt;p&gt;Keep in mind the number of icons at each game and how many points they represent.&lt;/p&gt;",
    "seed": {
        "parameters": [
            {
                "name": "Q1",
                "label": "Game 1",
                "img": "https://blueberry-assets.oneclick.es/M5_EyP_6a_11.svg",
                "min": 2,
                "max": 5,
                "step": 1
            },
            {
                "name": "Q2",
                "label": "Game 2",
                "img": "https://blueberry-assets.oneclick.es/M5_EyP_6a_11.svg",
                "min": 2,
                "max": 5,
                "step": 1
            },
            {
                "name": "Q3",
                "label": "Game 3",
                "img": "https://blueberry-assets.oneclick.es/M5_EyP_6a_11.svg",
                "min": 2,
                "max": 5,
                "step": 1
            },
            {
                "name": "Q4",
                "label": "Game 4",
                "img": "https://blueberry-assets.oneclick.es/M5_EyP_6a_11.svg",
                "min": 2,
                "max": 5,
                "step": 1
            }
        ],
        "calculated": [
            {
                "name": "A1",
                "function": "({{Q1}}+{{Q2}}+{{Q3}}+{{Q4}})*4",
                "feedback": "&lt;p&gt;Since there are {{T1}} icons, the team scored:&lt;/p&gt;&lt;p&gt;{{T1}} × 4 = {{function}} points&lt;/p&gt;"
            },
            {
                "name": "A2",
                "function": "math.max({{Q1}}, {{Q2}}, {{Q3}}, {{Q4}})*4",
                "feedback": "&lt;p&gt;The game with the best outcome has {{T2}} icons, so the team scored:&lt;/p&gt;&lt;p&gt;{{T2}} × 4 = {{function}} points&lt;/p&gt;"
            },
            {
                "name": "T1",
                "function": "{{Q1}}+{{Q2}}+{{Q3}}+{{Q4}}",
                "temp": true
            },
            {
                "name": "T2",
                "function": "math.max({{Q1}}, {{Q2}}, {{Q3}}, {{Q4}})",
                "temp": true
            }
        ],
        "uniques": true
    },
    "algorithm": {
        "name": "calculateOperation",
        "params": {
            "method": "equivLiteral",
            "keyboard": "NUMERICAL"
        }
    }
}</t>
  </si>
  <si>
    <r>
      <rPr>
        <rFont val="Calibri"/>
        <color theme="1"/>
        <sz val="12.0"/>
      </rPr>
      <t xml:space="preserve">{{Q5}}, {{Q6}}, {{Q7}} y {{Q8}} han inflado tantos globos para una fiesta de cumpleaños como se ve en el siguiente pictograma. Teniendo en cuenta que cada icono representa 6 globos, completa las siguientes oraciones.
</t>
    </r>
    <r>
      <rPr>
        <rFont val="Calibri"/>
        <b/>
        <color theme="1"/>
        <sz val="12.0"/>
      </rPr>
      <t>Grafico de pictograma
Serie: {{Q1}}, {{Q2}}, {{Q3}}, {{Q4}}
Eje X : "{{Q5}}", "{{Q6}}", "{{Q7}}", "{{Q8}}"</t>
    </r>
    <r>
      <rPr>
        <rFont val="Calibri"/>
        <color theme="1"/>
        <sz val="12.0"/>
      </rPr>
      <t xml:space="preserve">
{{Q5}} infló {{A1}} globos.
{{Q7}} infló {{A2}} globos.
En total se han inflado {{A3}} globos.</t>
    </r>
  </si>
  <si>
    <t>IMAGEN
Eje x label: 5° A, 5° B, 5° C, 5° D
El dibujo del globo representa 6 globos
5° A: {{Q1}} GLOBOS
5° B: {{Q2}} GLOBOS
5° C: {{Q3}} GLOBOS
5° D: {{Q4}} GLOBOS</t>
  </si>
  <si>
    <t>Q1 = Mín 2;Máx 4; Step: 1
Q2 = Mín 2;Máx 4; Step:1
Q3 = Mín 2;Máx 5; Step:1
Q4 = Mín 2;Máx 4; Step:1
Q5-Q8= List="Lorena", "Borja", "Daniel", "Jorge", "Laura"</t>
  </si>
  <si>
    <t xml:space="preserve">A1 = {{Q1}}*6
A2 = {{Q3}}*6
A3 = ({{Q1}}+{{Q2}}+{{Q3}}+{{Q4}})*6
</t>
  </si>
  <si>
    <t>Cuenta el número de iconos en cada persona y cuántos globos representan.</t>
  </si>
  <si>
    <t>Ten presente cuántos iconos hay en cada persona y cuántos globos simbolizan.
A1=&lt;p&gt;{{Q5}} tiene {{Q1}} iconos, por lo que infló:&lt;/p&gt;&lt;p&gt;{{Q1}} × 6 = {{T1}} globos&lt;/p&gt;
A2= &lt;p&gt;{{Q7}} tiene {{Q3}} iconos, por lo que infló:&lt;/p&gt;&lt;p&gt;{{Q3}} × 6 = {{T2}} globos&lt;/p&gt;
A3=&lt;p&gt;Como hay {{T3}} iconos, se inflaron:&lt;/p&gt;&lt;p&gt;{{T3}} × 6 = {{T4}} globos&lt;/p&gt;</t>
  </si>
  <si>
    <t>T1={{Q1}}*6
T2={{Q3}}*6
T3 = {{Q1}}+{{Q2}}+{{Q3}}+{{Q4}}
T4 = {{T3}}*6</t>
  </si>
  <si>
    <t>{"id":"M5-EyP-6a-E-2","stimulus":"&lt;p&gt;{{Q5}}, {{Q6}}, {{Q7}} y {{Q8}} han inflado tantos globos para una fiesta de cumpleaños como se ve en el siguiente pictograma. Teniendo en cuenta que cada icono representa 6 globos, completa las siguientes oraciones.&lt;/p&gt;&lt;div style=\"display: flex; justify-content: center;\"&gt;&lt;div class=\"fr-chart\" data-chart='{\"type\": \"pictograph\", \"series\": [{\"img\": \"{{Q1.img}}\", \"value\":{{Q1}} },{\"img\": \"{{Q2.img}}\", \"value\":{{Q2}}},{\"img\": \"{{Q3.img}}\", \"value\":{{Q3}}}, {\"img\": \"{{Q4.img}}\", \"value\":{{Q4}}}], \"labels\":[\"{{Q5}}\",\"{{Q6}}\",\"{{Q7}}\" ,\"{{Q8}}\"]}'&gt;&lt;/div&gt;&lt;/div&gt;","template":"&lt;p&gt;{{Q5}} infló {{response}} globos.&lt;/p&gt;&lt;p&gt;{{Q7}} infló {{response}} globos.&lt;/p&gt;&lt;p&gt;En total se han inflado {{response}} globos.&lt;/p&gt;","hint":"&lt;p&gt;Cuenta el número de iconos en cada persona y cuántos globos representan.&lt;/p&gt;","feedback":"&lt;p&gt;Ten presente cuántos iconos hay en cada persona y cuántos globos simbolizan.&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ja","Daniel","Jorge","Laura"]},{"name":"Q6","list":["Lorena","Borja","Daniel","Jorge","Laura"]},{"name":"Q7","list":["Lorena","Borja","Daniel","Jorge","Laura"]},{"name":"Q8","list":["Lorena","Borja","Daniel","Jorge","Laura"]}],"calculated":[{"name":"A1","function":"{{Q1}}*6","feedback":"&lt;p&gt;{{Q5}} tiene {{Q1}} iconos, por lo que infló:&lt;/p&gt;&lt;p&gt;{{Q1}} × 6 = {{T1}} globos&lt;/p&gt;"},{"name":"A2","function":"{{Q3}}*6","feedback":"&lt;p&gt;{{Q7}} tiene {{Q3}} iconos, por lo que infló:&lt;/p&gt;&lt;p&gt;{{Q3}} × 6 = {{T2}} globos&lt;/p&gt;"},{"name":"A3","function":"({{Q1}}+{{Q2}}+{{Q3}}+{{Q4}})*6","feedback":"&lt;p&gt;Como hay {{T3}} iconos, se inflaron:&lt;/p&gt;&lt;p&gt;{{T3}} × 6 = {{T4}} globos&lt;/p&gt;"},{"name":"T1","function":"{{Q1}}*6","temp":true},{"name":"T2","function":"{{Q3}}*6","temp":true},{"name":"T3","function":"{{Q1}}+{{Q2}}+{{Q3}}+{{Q4}}","temp":true},{"name":"T4","function":"{{T3}}*6","temp":true}],"uniques":true},"algorithm":{"name":"calculateOperation","params":{"method":"equivLiteral","keyboard":"NUMERICAL"}}}</t>
  </si>
  <si>
    <t>{"id":"M5-EyP-6a-E-2","stimulus":"&lt;p&gt;Para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t>
  </si>
  <si>
    <t>{
    "id": "M5-EyP-6a-E-2",
    "stimulus": "&lt;p&gt;{{Q5}}, {{Q6}}, {{Q7}} and {{Q8}} blew up as many balloons for a birthday party as shown in the following pictogram. Given that each icon represents 6 balloons, complete the following sentences.&lt;/p&gt;&lt;div style=\"display: flex; justify-content: center;\"&gt;&lt;div class=\"fr-chart\" data-chart='{\"type\": \"pictograph\", \"series\": [{\"img\": \"{{Q1.img}}\", \"value\":{{Q1}} },{\"img\": \"{{Q2.img}}\", \"value\":{{Q2}}},{\"img\": \"{{Q3.img}}\", \"value\":{{Q3}}}, {\"img\": \"{{Q4.img}}\", \"value\":{{Q4}}}], \"labels\":[\"{{Q5}}\",\"{{Q6}}\",\"{{Q7}}\" ,\"{{Q8}}\"]}'&gt;&lt;/div&gt;&lt;/div&gt;",
    "template": "&lt;p&gt;{{Q5}} blew up {{response}} balloons.&lt;/p&gt;&lt;p&gt;{{Q7}} blew up {{response}} balloons.&lt;/p&gt;&lt;p&gt;In total, {{response}} balloons were blown up.&lt;/p&gt;",
    "hint": "&lt;p&gt;Count the number of icons above each person and calculate how many balloons they represent.&lt;/p&gt;",
    "feedback": "&lt;p&gt;Keep in mind he number of icons above each person and how many balloons they represent.&lt;/p&gt;",
    "seed": {
        "parameters": [
            {
                "name": "Q1",
                "label": "{{Q5}}",
                "img": "https://blueberry-assets.oneclick.es/M5_EyP_6a_12.svg",
                "min": 2,
                "max": 4,
                "step": 1
            },
            {
                "name": "Q2",
                "label": "{{Q6}}",
                "img": "https://blueberry-assets.oneclick.es/M5_EyP_6a_12.svg",
                "min": 2,
                "max": 4,
                "step": 1
            },
            {
                "name": "Q3",
                "label": "{{Q7}}",
                "img": "https://blueberry-assets.oneclick.es/M5_EyP_6a_12.svg",
                "min": 2,
                "max": 5,
                "step": 1
            },
            {
                "name": "Q4",
                "label": "{{Q8}}",
                "img": "https://blueberry-assets.oneclick.es/M5_EyP_6a_12.svg",
                "min": 2,
                "max": 4,
                "step": 1
            },
            {
                "name": "Q5",
                "list": [
                    "Victoria",
                    "Brian",
                    "Jessica",
                    "Matt",
                    "Jane"
                ]
            },
            {
                "name": "Q6",
                "list": [
                    "Victoria",
                    "Brian",
                    "Jessica",
                    "Matt",
                    "Jane"
                ]
            },
            {
                "name": "Q7",
                "list": [
                    "Victoria",
                    "Brian",
                    "Jessica",
                    "Matt",
                    "Jane"
                ]
            },
            {
                "name": "Q8",
                "list": [
                    "Victoria",
                    "Brian",
                    "Jessica",
                    "Matt",
                    "Jane"
                ]
            }
        ],
        "calculated": [
            {
                "name": "A1",
                "function": "{{Q1}}*6",
                "feedback": "&lt;p&gt;{{Q5}} has {{Q1}} icons, which represent:&lt;/p&gt;&lt;p&gt;{{Q1}} × 6 = {{T1}} balloons&lt;/p&gt;"
            },
            {
                "name": "A2",
                "function": "{{Q3}}*6",
                "feedback": "&lt;p&gt;{{Q7}} has {{Q3}} icons, which represent:&lt;/p&gt;&lt;p&gt;{{Q3}} × 6 = {{T2}} balloons&lt;/p&gt;"
            },
            {
                "name": "A3",
                "function": "({{Q1}}+{{Q2}}+{{Q3}}+{{Q4}})*6",
                "feedback": "&lt;p&gt;As there are {{T3}} icons, they inflated:&lt;/p&gt;&lt;p&gt;{{T3}} × 6 = {{T4}} balloons&lt;/p&gt;"
            },
            {
                "name": "T1",
                "function": "{{Q1}}*6",
                "temp": true
            },
            {
                "name": "T2",
                "function": "{{Q3}}*6",
                "temp": true
            },
            {
                "name": "T3",
                "function": "{{Q1}}+{{Q2}}+{{Q3}}+{{Q4}}",
                "temp": true
            },
            {
                "name": "T4",
                "function": "{{T3}}*6",
                "temp": true
            }
        ],
        "uniques": true
    },
    "algorithm": {
        "name": "calculateOperation",
        "params": {
            "method": "equivLiteral",
            "keyboard": "NUMERICAL"
        }
    }
}</t>
  </si>
  <si>
    <t>María ha preguntado a cuatro amigas por el número de audios que han envíado en un día por una red social. Completa las siguientes oraciones a partir de la información de este pictograma.
(Pictograma)
Serie: {{Q01}}, {{Q02}}, {{Q03}}, {{Q04}}
Label: {{Q1}}, {{Q2}}, {{Q3}}, {{Q4}}
Imagen: https://drive.google.com/file/d/1gIIYgXRrtuvoXv79vnX29xHx-QLEgUYZ/view?usp=sharing
{{Q4}} ha enviado {{A1}} audios.
La persona que más audios ha enviado lo ha hecho {{A2}} veces.
{{Q1}} ha enviado {{A3}} audios.</t>
  </si>
  <si>
    <t>Q1-Q4= List="Ana", "Miriam", "Lola", "Charo", "Carmela", "Noelia", "Lucía"
Q01-Q04= Min: 1; Max: 5; Step: 1</t>
  </si>
  <si>
    <t>A1={{Q04}}
A2=math.max({{Q01}},{{Q02}},{{Q03}},{{Q04}})
A3={{Q01}}</t>
  </si>
  <si>
    <t>Cuenta el número de iconos que tiene cada persona.</t>
  </si>
  <si>
    <t>Ten en cuenta el número de iconos que tiene cada persona.</t>
  </si>
  <si>
    <t>{"id":"M5-EyP-6a-E-3","stimulus":"&lt;p&gt;María ha preguntado a cuatro amigas por el número de audios que han envíado en un día por una red social. Completa las siguientes oraciones a partir de la información de este pictograma.&lt;/p&gt;&lt;div style=\"display: flex; justify-content: center;\"&gt;&lt;div class=\"fr-chart\" data-chart='{\"type\": \"pictograph\", \"series\": [{\"img\": \"{{Q1.img}}\", \"value\":{{Q01}} },{\"img\": \"{{Q2.img}}\", \"value\":{{Q02}}},{\"img\": \"{{Q3.img}}\", \"value\":{{Q03}}}, {\"img\": \"{{Q4.img}}\", \"value\":{{Q04}}}], \"labels\":[\"{{Q1}}\",\"{{Q2}}\",\"{{Q3}}\" ,\"{{Q4}}\"]}'&gt;&lt;/div&gt;&lt;/div&gt;","template":"&lt;p&gt;{{Q4}} ha enviado {{response}} audios.&lt;/p&gt;&lt;p&gt;La persona que más audios ha enviado lo ha hecho {{response}} veces.&lt;/p&gt;&lt;p&gt;{{Q1}} ha enviado {{response}} audios.&lt;/p&gt;","hint":"&lt;p&gt;Cuenta el número de iconos que tiene cada persona.&lt;/p&gt;","feedback":"&lt;p&gt;Ten en cuenta el número de iconos que tiene cada persona.&lt;/p&gt;","seed":{"parameters":[{"name":"Q01","min":1,"max":5,"step":1},{"name":"Q02","min":1,"max":5,"step":1},{"name":"Q03","min":1,"max":5,"step":1},{"name":"Q04","min":1,"max":5,"step":1},{"name":"Q1","list":["Ana","Miriam","Lola","Charo","Carmela","Noelia","Lucía"],"img":"https://blueberry-assets.oneclick.es/M5_EyP_6a_6.svg"},{"name":"Q2","list":["Ana","Miriam","Lola","Charo","Carmela","Noelia","Lucía"],"img":"https://blueberry-assets.oneclick.es/M5_EyP_6a_6.svg"},{"name":"Q3","list":["Ana","Miriam","Lola","Charo","Carmela","Noelia","Lucía"],"img":"https://blueberry-assets.oneclick.es/M5_EyP_6a_6.svg"},{"name":"Q4","list":["Ana","Miriam","Lola","Charo","Carmela","Noelia","Lucía"],"img":"https://blueberry-assets.oneclick.es/M5_EyP_6a_6.svg"}],"calculated":[{"name":"A1","function":"{{Q04}}"},{"name":"A2","function":"math.max({{Q01}},{{Q02}},{{Q03}},{{Q04}})"},{"name":"A3","function":"{{Q01}}"}],"uniques":true},"algorithm":{"name":"calculateOperation","params":{"method":"equivLiteral","keyboard":"NUMERICAL"}}}</t>
  </si>
  <si>
    <t>{"id":"M5-EyP-6a-E-3","stimulus":"&lt;p&gt;Maria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t>
  </si>
  <si>
    <t>{
    "id": "M5-EyP-6a-E-3",
    "stimulus": "&lt;p&gt;Mary asked four friends about the number of audio messages they sent in one day on a social network and recorded the answers in this pictogram. Complete the following sentences based on this information.&lt;/p&gt;&lt;div style=\"display: flex; justify-content: center;\"&gt;&lt;div class=\"fr-chart\" data-chart='{\"type\": \"pictograph\", \"series\": [{\"img\": \"{{Q1.img}}\", \"value\":{{Q01}} },{\"img\": \"{{Q2.img}}\", \"value\":{{Q02}}},{\"img\": \"{{Q3.img}}\", \"value\":{{Q03}}}, {\"img\": \"{{Q4.img}}\", \"value\":{{Q04}}}], \"labels\":[\"{{Q1}}\",\"{{Q2}}\",\"{{Q3}}\" ,\"{{Q4}}\"]}'&gt;&lt;/div&gt;&lt;/div&gt;",
    "template": "&lt;p&gt;{{Q4}} sent {{response}} audios.&lt;/p&gt;&lt;p&gt;The person who sent the most audios did so {{response}} times.&lt;/p&gt;&lt;p&gt;{{Q1}} sent {{response}} audios.&lt;/p&gt;",
    "hint": "&lt;p&gt;Count the number of icons above each person's name.&lt;/p&gt;",
    "feedback": "&lt;p&gt;Consider the number of icons above each person's name.&lt;/p&gt;",
    "seed": {
        "parameters": [
            {
                "name": "Q01",
                "min": 1,
                "max": 5,
                "step": 1
            },
            {
                "name": "Q02",
                "min": 1,
                "max": 5,
                "step": 1
            },
            {
                "name": "Q03",
                "min": 1,
                "max": 5,
                "step": 1
            },
            {
                "name": "Q04",
                "min": 1,
                "max": 5,
                "step": 1
            },
            {
                "name": "Q1",
                "list": [
                    "Lisa",
                    "Michelle",
                    "Tina",
                    "Emily",
                    "Rebecca",
                    "Ava",
                    "Jessica"
                ],
                "img": "https://blueberry-assets.oneclick.es/M5_EyP_6a_6.svg"
            },
            {
                "name": "Q2",
                "list": [
                    "Lisa",
                    "Michelle",
                    "Tina",
                    "Emily",
                    "Rebecca",
                    "Ava",
                    "Jessica"
                ],
                "img": "https://blueberry-assets.oneclick.es/M5_EyP_6a_6.svg"
            },
            {
                "name": "Q3",
                "list": [
                    "Lisa",
                    "Michelle",
                    "Tina",
                    "Emily",
                    "Rebecca",
                    "Ava",
                    "Jessica"
                ],
                "img": "https://blueberry-assets.oneclick.es/M5_EyP_6a_6.svg"
            },
            {
                "name": "Q4",
                "list": [
                    "Lisa",
                    "Michelle",
                    "Tina",
                    "Emily",
                    "Rebecca",
                    "Ava",
                    "Jessica"
                ],
                "img": "https://blueberry-assets.oneclick.es/M5_EyP_6a_6.svg"
            }
        ],
        "calculated": [
            {
                "name": "A1",
                "function": "{{Q04}}"
            },
            {
                "name": "A2",
                "function": "math.max({{Q01}},{{Q02}},{{Q03}},{{Q04}})"
            },
            {
                "name": "A3",
                "function": "{{Q01}}"
            }
        ],
        "uniques": true
    },
    "algorithm": {
        "name": "calculateOperation",
        "params": {
            "method": "equivLiteral",
            "keyboard": "NUMERICAL"
        }
    }
}</t>
  </si>
  <si>
    <t>Un dietista ha preguntado a cuatro pacientes el número de manzanas que han comido durante la semana. Completa las siguientes oraciones con la información de este pictograma.
(Pictograma)
Serie: {{Q01}}, {{Q02}}, {{Q03}}, {{Q04}}
Label: {{Q1}}, {{Q2}}, {{Q3}}, {{Q4}}
Imagen: https://drive.google.com/file/d/15LUPwXQ_IGjWmYmm-fjvJH1uKXIokEl3/view?usp=sharing
{{Q3}} ha comido {{A1}} manzanas.
La persona que menos ha comido ha sido el de las {{A2}} manzanas.
{{Q1}} y {{Q2}} han comido {{A3}} manzanas entre los dos.</t>
  </si>
  <si>
    <t>Q1-Q4= List="Juan", "Miriam", "Pedro", "Charo", "Luis", "Noelia", "Carlos"
Q01-Q04= Min: 2; Max: 5; Step: 1</t>
  </si>
  <si>
    <t>A1={{Q03}}
A2=math.min({{Q01}},{{Q02}},{{Q03}},{{Q04}})
A3={{Q01}}+{{Q02}}</t>
  </si>
  <si>
    <t>Ten en cuenta el número de iconos que tiene cada persona.
A1=&lt;p&gt;{{Q3}} tiene {{Q03}} iconos, por lo que comió {{Q03}} manzanas.&lt;/p&gt;
A3=&lt;p&gt;Suma los iconos que tienen {{Q1}} y {{Q2}}.&lt;/p&gt;&lt;p&gt;{{Q01}} + {{Q02}} = {{T3}} manzanas&lt;/p&gt;</t>
  </si>
  <si>
    <t>T3={{Q01}}+{{Q02}}</t>
  </si>
  <si>
    <t>{"id":"M5-EyP-6a-E-4","stimulus":"&lt;p&gt;Un dietista ha preguntado a cuatro pacientes el número de manzanas que han comido durante la semana. Completa las siguientes oraciones con la información de este pictograma.&lt;/p&gt;&lt;div style=\"display: flex; justify-content: center;\"&gt;&lt;div class=\"fr-chart\" data-chart='{\"type\": \"pictograph\", \"series\": [{\"img\": \"{{Q1.img}}\", \"value\":{{Q01}} },{\"img\": \"{{Q2.img}}\", \"value\":{{Q02}}},{\"img\": \"{{Q3.img}}\", \"value\":{{Q03}}}, {\"img\": \"{{Q4.img}}\", \"value\":{{Q04}}}], \"labels\":[\"{{Q1}}\",\"{{Q2}}\",\"{{Q3}}\" ,\"{{Q4}}\"]}'&gt;&lt;/div&gt;&lt;/div&gt;","template":"&lt;p&gt;{{Q3}} ha comido {{response}} manzanas.&lt;/p&gt;&lt;p&gt;La persona que menos ha comido ha sido el de las {{response}} manzanas.&lt;/p&gt;&lt;p&gt;{{Q1}} y {{Q2}} han comido {{response}} manzanas entre los dos.&lt;/p&gt;","hint":"&lt;p&gt;Cuenta el número de iconos que tiene cada persona.&lt;/p&gt;","feedback":"&lt;p&gt;Ten en cuenta el número de iconos que tiene cada persona.&lt;/p&gt;","seed":{"parameters":[{"name":"Q01","min":2,"max":5,"step":1},{"name":"Q02","min":2,"max":5,"step":1},{"name":"Q03","min":2,"max":5,"step":1},{"name":"Q04","min":2,"max":5,"step":1},{"name":"Q1","list":["Juan","Miriam","Pedro","Charo","Luis","Noelia","Carlos"],"img":"https://blueberry-assets.oneclick.es/M5_EyP_6a_4.svg"},{"name":"Q2","list":["Juan","Miriam","Pedro","Charo","Luis","Noelia","Carlos"],"img":"https://blueberry-assets.oneclick.es/M5_EyP_6a_4.svg"},{"name":"Q3","list":["Juan","Miriam","Pedro","Charo","Luis","Noelia","Carlos"],"img":"https://blueberry-assets.oneclick.es/M5_EyP_6a_4.svg"},{"name":"Q4","list":["Juan","Miriam","Pedro","Charo","Luis","Noelia","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</si>
  <si>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</si>
  <si>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
    "id": "M5-EyP-6a-E-4",
    "stimulus": "&lt;p&gt;A nutritionist asked four patients how many apples they ate in a week. Complete the following sentences with the information in this pictogram.&lt;/p&gt;&lt;div style=\"display: flex; justify-content: center;\"&gt;&lt;div class=\"fr-chart\" data-chart='{\"type\": \"pictograph\", \"series\": [{\"img\": \"{{Q1.img}}\", \"value\":{{Q01}} },{\"img\": \"{{Q2.img}}\", \"value\":{{Q02}}},{\"img\": \"{{Q3.img}}\", \"value\":{{Q03}}}, {\"img\": \"{{Q4.img}}\", \"value\":{{Q04}}}], \"labels\":[\"{{Q1}}\",\"{{Q2}}\",\"{{Q3}}\" ,\"{{Q4}}\"]}'&gt;&lt;/div&gt;&lt;/div&gt;",
    "template": "&lt;p&gt;{{Q3}} ate {{response}} apples.&lt;/p&gt;&lt;p&gt;The person who ate the smaller number of apples ate {{response}} apples.&lt;/p&gt;&lt;p&gt;{{Q1}} and {{Q2}} ate {{response}} apples between the two of them.&lt;/p&gt;",
    "hint": "&lt;p&gt;Count the number of icons above each person's name.&lt;/p&gt;",
    "feedback": "&lt;p&gt;Consider the number of icons above each person's name.&lt;/p&gt;",
    "seed": {
        "parameters": [
            {
                "name": "Q01",
                "min": 2,
                "max": 5,
                "step": 1
            },
            {
                "name": "Q02",
                "min": 2,
                "max": 5,
                "step": 1
            },
            {
                "name": "Q03",
                "min": 2,
                "max": 5,
                "step": 1
            },
            {
                "name": "Q04",
                "min": 2,
                "max": 5,
                "step": 1
            },
            {
                "name": "Q1",
                "list": [
                    "John",
                    "Mandy",
                    "Peter",
                    "Brenda",
                    "Jacob",
                    "Nora",
                    "Christian"
                ],
                "img": "https://blueberry-assets.oneclick.es/M5_EyP_6a_4.svg"
            },
            {
                "name": "Q2",
                "list": [
                    "John",
                    "Mandy",
                    "Peter",
                    "Brenda",
                    "Jacob",
                    "Nora",
                    "Christian"
                ],
                "img": "https://blueberry-assets.oneclick.es/M5_EyP_6a_4.svg"
            },
            {
                "name": "Q3",
                "list": [
                    "John",
                    "Mandy",
                    "Peter",
                    "Brenda",
                    "Jacob",
                    "Nora",
                    "Christian"
                ],
                "img": "https://blueberry-assets.oneclick.es/M5_EyP_6a_4.svg"
            },
            {
                "name": "Q4",
                "list": [
                    "John",
                    "Mandy",
                    "Peter",
                    "Brenda",
                    "Jacob",
                    "Nora",
                    "Christian"
                ],
                "img": "https://blueberry-assets.oneclick.es/M5_EyP_6a_4.svg"
            }
        ],
        "calculated": [
            {
                "name": "A1",
                "function": "{{Q03}}",
                "feedback": "&lt;p&gt;Above {{Q3}}'s name there are {{Q03}} icons, representing {{Q03}} eaten apples.&lt;/p&gt;"
            },
            {
                "name": "A2",
                "function": "math.min({{Q01}},{{Q02}},{{Q03}},{{Q04}})"
            },
            {
                "name": "A3",
                "function": "{{Q01}}+{{Q02}}",
                "feedback": "&lt;p&gt;Add the icons above {{Q1}}'s and {{Q2}}'s name.&lt;/p&gt;&lt;p&gt;{{Q01}} + {{Q02}} = {{T3}} apples&lt;/p&gt;"
            },
            {
                "name": "T3",
                "function": "{{Q01}}+{{Q02}}",
                "temp": true
            }
        ],
        "uniques": true
    },
    "algorithm": {
        "name": "calculateOperation",
        "params": {
            "method": "equivLiteral",
            "keyboard": "NUMERICAL"
        }
    }
}</t>
  </si>
  <si>
    <t>Ana, Pablo y Laura quieren comparar las veces que utilizan el coche o la bicicleta para desplazarse, por lo que han dibujado el siguiente pictograma. Teniendo en cuenta que cada icono representa 4 días utilizando ese vehículo, completa las siguientes oraciones.
(Pictograma)
Serie: {{Q01}}, {{Q02}}, {{Q03}}
Label: "Ana", "Pablo", "Laura"
Imagen Ana: https://drive.google.com/file/d/1YVzvNc22b3AWI940lfbCgzjb6KQZVE9A/view?usp=sharing
Imagen Pablo y Laura: https://drive.google.com/file/d/123iaLwU8uoTivJj9WBeT4jp7vzcs_MTY/view?usp=sharing
Ana utilizó el coche {{A1}} días.
Pablo utilizó el coche {{A2}} días.
Laura utilizó la bicicleta {{A3}} días.</t>
  </si>
  <si>
    <t>Q01-Q03= Min: 2; Max: 5; Step: 1</t>
  </si>
  <si>
    <t>A1=4*{{Q01}}
A2=0
A3=4*{{Q03}}</t>
  </si>
  <si>
    <t>Cuenta el número de iconos que tienen Ana, Pablo y Laura y los días que representan.</t>
  </si>
  <si>
    <t>Ten presente los iconos que tienen Ana, Pablo y Laura y los días que simbolizan.
A1=&lt;p&gt;Ana tiene {{Q01}} iconos de coche, por lo que utilizó el coche durante:&lt;/p&gt;&lt;p&gt;{{Q01}} × 4 = {{T1}} días&lt;/p&gt;
A2 =&lt;p&gt;Pablo no utilizó el coche, sino la bicicleta.&lt;/p&gt;
A3= &lt;p&gt;Laura tiene {{Q01}} iconos de bicicleta, por lo que utilizó la bicicleta durante:&lt;/p&gt;&lt;p&gt;{{Q03}} × 4 = {{T3}} días&lt;/p&gt;</t>
  </si>
  <si>
    <t>T1=4*{{Q01}}
T3=4*{{Q03}}</t>
  </si>
  <si>
    <t>{
    "id": "M5-EyP-6a-E-5",
    "stimulus": "&lt;p&gt;Ana, Pablo y Laura quieren comparar las veces que utilizan el coche o la bicicleta para desplazarse, por lo que han dibujado el siguiente pictograma. Teniendo en cuenta que cada icono representa 4 días utilizando ese vehículo, completa las siguientes oraciones.&lt;/p&gt;&lt;div style=\"display:flex; justify-content:center;\"&gt;&lt;div class=\"fr-chart\" data-chart='{\"type\": \"pictograph\", \"series\": [{\"img\": \"{{Q1.img}}\", \"value\":{{Q1}} },{\"img\": \"{{Q2.img}}\", \"value\":{{Q2}}},{\"img\": \"{{Q3.img}}\", \"value\":{{Q3}}}], \"labels\":[\"Ana\",\"Pablo\" ,\"Laura\"]}'&gt;&lt;/div&gt;&lt;/div&gt;",
    "template": "&lt;p&gt;Ana utilizó el coche {{response}} días.&lt;/p&gt;&lt;p&gt;Pablo utilizó el coche {{response}} días.&lt;/p&gt;&lt;p&gt;Laura utilizó la bicicleta {{response}} días.&lt;/p&gt;",
    "hint": "&lt;p&gt;Cuenta el número de iconos que tienen Ana, Pablo y Laura y los días que representan.&lt;/p&gt;",
    "feedback": "&lt;p&gt;Ten presente los iconos que tienen Ana, Pablo y Laura y los días que simbolizan.&lt;/p&gt;",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tiene {{Q1}} iconos de coche, por lo que utilizó el coche durante:&lt;/p&gt;&lt;p&gt;{{Q1}} × 4 = {{T1}} días&lt;/p&gt;"
            },
            {
                "name": "A2",
                "function": "0",
                "feedback": "&lt;p&gt;Pablo no utilizó el coche, sino la bicicleta.&lt;/p&gt;"
            },
            {
                "name": "A3",
                "function": "4*{{Q3}}",
                "feedback": "&lt;p&gt;Laura tiene {{Q3}} iconos de bicicleta, por lo que utilizó la bicicleta durante:&lt;/p&gt;&lt;p&gt;{{Q3}} × 4 = {{T3}} días&lt;/p&gt;"
            },
            {
                "name": "T1",
                "function": "4*{{Q1}}",
                "temp": true
            },
            {
                "name": "T3",
                "function": "4*{{Q3}}",
                "temp": true
            }
        ],
        "uniques": true
    },
    "algorithm": {
        "name": "calculateOperation",
        "params": {
            "method": "equivLiteral",
            "keyboard": "NUMERICAL"
        }
    }
}</t>
  </si>
  <si>
    <t>{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t>
  </si>
  <si>
    <t>{
    "id": "M5-EyP-6a-E-5",
    "stimulus": "&lt;p&gt;Anna, Paul, and Laura want to compare the number of times they use a car or bicycle for transportation, so they have drawn the following pictogram. Given that each icon represents 4 days using that vehicle, complete the following sentences.&lt;/p&gt;&lt;div style=\"display:flex; justify-content:center;\"&gt;&lt;div class=\"fr-chart\" data-chart='{\"type\": \"pictograph\", \"series\": [{\"img\": \"{{Q1.img}}\", \"value\":{{Q1}} },{\"img\": \"{{Q2.img}}\", \"value\":{{Q2}}},{\"img\": \"{{Q3.img}}\", \"value\":{{Q3}}}], \"labels\":[\"Anna\",\"Paul\" ,\"Laura\"]}'&gt;&lt;/div&gt;&lt;/div&gt;",
    "template": "&lt;p&gt;Anna used the car for {{response}} days.&lt;/p&gt;&lt;p&gt;Paul used the car for {{response}} days.&lt;/p&gt;&lt;p&gt;Laura used the bicycle for {{response}} days.&lt;/p&gt;",
    "hint": "&lt;p&gt;Count the number of icons for Anna, Paul, and Laura and calculate the days they represent.&lt;/p&gt;",
    "feedback": "&lt;p&gt;Keep in mind the icons for Anna, Paul, and Laura and how many days they represent.&lt;/p&gt;",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"&lt;p&gt;Anna has {{Q1}} car icons, so she used the car for:&lt;/p&gt;&lt;p&gt;{{Q1}} × 4 = {{T1}} days&lt;/p&gt;"
            },
            {
                "name": "A2",
                "function": "0",
                "feedback": "&lt;p&gt;Paul did not use the car, but the bicycle.&lt;/p&gt;"
            },
            {
                "name": "A3",
                "function": "4*{{Q3}}",
                "feedback": "&lt;p&gt;Laura has {{Q3}} bicycle icons, so she used the bicycle for:&lt;/p&gt;&lt;p&gt;{{Q3}} × 4 = {{T3}} days&lt;/p&gt;"
            },
            {
                "name": "T1",
                "function": "4*{{Q1}}",
                "temp": true
            },
            {
                "name": "T3",
                "function": "4*{{Q3}}",
                "temp": true
            }
        ],
        "uniques": true
    },
    "algorithm": {
        "name": "calculateOperation",
        "params": {
            "method": "equivLiteral",
            "keyboard": "NUMERICAL"
        }
    }
}</t>
  </si>
  <si>
    <t>M5-EyP-6b</t>
  </si>
  <si>
    <t>Elabora pictogramas a partir de datos obtenidos (hasta cuatro categorías)</t>
  </si>
  <si>
    <t>&lt;p&gt;En la tabla se han anotado las novelas que una librería ha vendido a lo largo de un día. Completa el pictograma teniendo en cuenta que cada icono representa &lt;u&gt;2 libros&lt;/u&gt;.&lt;/p&gt;
Etiquetas: Romántica, ciencia ficción, aventura, histórica</t>
  </si>
  <si>
    <t>Pictograph</t>
  </si>
  <si>
    <t>Q1 = min = 1; max = 8; step = 1
Q2 = min = 1; max = 8; step = 1
Q3 = min = 1; max = 8; step = 1
Q4 = min = 1; max = 8; step = 1</t>
  </si>
  <si>
    <t>&lt;p&gt;Marca en el gráfico los libros que se han vendido de cada tipo. Recuerda que cada icono representa 2 libros.&lt;/p&gt;</t>
  </si>
  <si>
    <t>&lt;p&gt;En un pictograma cada columna de iconos representa una cantidad.&lt;/p&gt;</t>
  </si>
  <si>
    <t>{
    "id": "M5-EyP-6b-I-1",
    "stimulus": "&lt;p&gt;En la tabla se han anotado las novelas que una librería ha vendido a lo largo de un día. Completa el pictograma teniendo en cuenta que cada icono representa &lt;u&gt;2 libros&lt;/u&gt;.&lt;/p&gt;",
    "hint": "&lt;p&gt;Marca en el gráfico los libros que se han vendido de cada tipo. Recuerda que cada icono representa 2 libros.&lt;/p&gt;",
    "feedback": "&lt;p&gt;En un pictograma cada columna de iconos representa una cantidad.&lt;/p&gt;",
    "seed": {
        "parameters": [
            {
                "name": "Q1",
                "label": "Romántica",
                "img": "https://blueberry-assets.oneclick.es/M5_EyP_6a_8.svg",
                "min": 1,
                "max": 8,
                "step": 1
            },
            {
                "name": "Q2",
                "label": "Ciencia ficción",
                "img": "https://blueberry-assets.oneclick.es/M5_EyP_6a_8.svg",
                "min": 1,
                "max": 8,
                "step": 1
            },
            {
                "name": "Q3",
                "label": "Aventuras",
                "img": "https://blueberry-assets.oneclick.es/M5_EyP_6a_8.svg",
                "min": 1,
                "max": 8,
                "step": 1
            },
            {
                "name": "Q4",
                "label": "Histórica",
                "img": "https://blueberry-assets.oneclick.es/M5_EyP_6a_8.svg",
                "min": 1,
                "max": 8,
                "step": 1
            }
        ],
        "uniques": false
    },
    "algorithm": {
        "name": "pictograph",
        "params": {
            "labelY": "",
            "labelX": "Libros",
            "tableEnable": true,
            "tablePosition": "LEFT",
            "multiplier": 2
        }
    }
}</t>
  </si>
  <si>
    <t>{
    "id": "M5-EyP-6b-I-1",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t>
  </si>
  <si>
    <t>{
    "id": "M5-EyP-6b-I-1",
    "stimulus": "&lt;p&gt;The following table records the novels a bookstore sold throughout a day. Complete the pictogram, taking into account that each icon represents &lt;u&gt;2 books&lt;/u&gt;.&lt;/p&gt;",
    "hint": "&lt;p&gt;Mark on the pictogram the amount of books of each genre that were sold. Remember that each icon represents 2 books.&lt;/p&gt;",
    "feedback": "&lt;p&gt;In a pictogram, each column of icons represents an amount.&lt;/p&gt;",
    "seed": {
        "parameters": [
            {
                "name": "Q1",
                "label": "Romantic",
                "img": "https://blueberry-assets.oneclick.es/M5_EyP_6a_8.svg",
                "min": 1,
                "max": 8,
                "step": 1
            },
            {
                "name": "Q2",
                "label": "Science Fiction",
                "img": "https://blueberry-assets.oneclick.es/M5_EyP_6a_8.svg",
                "min": 1,
                "max": 8,
                "step": 1
            },
            {
                "name": "Q3",
                "label": "Adventure",
                "img": "https://blueberry-assets.oneclick.es/M5_EyP_6a_8.svg",
                "min": 1,
                "max": 8,
                "step": 1
            },
            {
                "name": "Q4",
                "label": "Historical",
                "img": "https://blueberry-assets.oneclick.es/M5_EyP_6a_8.svg",
                "min": 1,
                "max": 8,
                "step": 1
            }
        ],
        "uniques": false
    },
    "algorithm": {
        "name": "pictograph",
        "params": {
            "labelY": "",
            "labelX": "Books",
            "tableEnable": true,
            "tablePosition": "LEFT",
            "multiplier": 2
        }
    }
}</t>
  </si>
  <si>
    <t>&lt;p&gt;Estos son las patatas que un cocinero ha necesitado para preparar cuatro platos diferentes. Completa el pictograma a partir de esa información.&lt;/p&gt;</t>
  </si>
  <si>
    <t>Marca en el gráfico las patatas que se han usado para cada plato.</t>
  </si>
  <si>
    <t>{
    "id": "M5-EyP-6b-I-2",
    "stimulus": "&lt;p&gt;Estos son las patatas que un cocinero ha necesitado para preparar cuatro platos diferentes. Completa el pictograma a partir de esa información.&lt;/p&gt;",
    "hint": "&lt;p&gt;Marca en el gráfico las patatas que se han usado para cada plato.&lt;/p&gt;",
    "feedback": "&lt;p&gt;En un pictograma cada columna de iconos representa una cantidad.&lt;/p&gt;",
    "seed": {
        "parameters": [
            {
                "name": "Q1",
                "label": "Tortilla",
                "img": "https://blueberry-assets.oneclick.es/M5_EyP_6b_1.svg",
                "min": 1,
                "max": 8,
                "step": 1
            },
            {
                "name": "Q2",
                "label": "Guiso de carne",
                "img": "https://blueberry-assets.oneclick.es/M5_EyP_6b_1.svg",
                "min": 1,
                "max": 8,
                "step": 1
            },
            {
                "name": "Q3",
                "label": "Patatas fritas",
                "img": "https://blueberry-assets.oneclick.es/M5_EyP_6b_1.svg",
                "min": 1,
                "max": 8,
                "step": 1
            },
            {
                "name": "Q4",
                "label": "Puré",
                "img": "https://blueberry-assets.oneclick.es/M5_EyP_6b_1.svg",
                "min": 1,
                "max": 8,
                "step": 1
            }
        ],
        "uniques": false
    },
    "algorithm": {
        "name": "pictograph",
        "params": {
            "labelY": "",
            "labelX": "Patatas",
            "tableEnable": true,
            "tablePosition": "LEFT",
            "multiplier": 1
        }
    }
}</t>
  </si>
  <si>
    <t>{
    "id": "M5-EyP-6b-I-2",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t>
  </si>
  <si>
    <t>{
    "id": "M5-EyP-6b-I-2",
    "stimulus": "&lt;p&gt;These are the potatoes a chef needed to prepare four different dishes. Complete the pictogram based on the information on the table.&lt;/p&gt;",
    "hint": "&lt;p&gt;Mark on the pictogram the amount of potatoes used for each dish.&lt;/p&gt;",
    "feedback": "&lt;p&gt;In a pictogram, each column of icons represents an amount.&lt;/p&gt;",
    "seed": {
        "parameters": [
            {
                "name": "Q1",
                "label": "Spanish omelette",
                "img": "https://blueberry-assets.oneclick.es/M5_EyP_6b_1.svg",
                "min": 1,
                "max": 8,
                "step": 1
            },
            {
                "name": "Q2",
                "label": "Meat stew",
                "img": "https://blueberry-assets.oneclick.es/M5_EyP_6b_1.svg",
                "min": 1,
                "max": 8,
                "step": 1
            },
            {
                "name": "Q3",
                "label": "French fries",
                "img": "https://blueberry-assets.oneclick.es/M5_EyP_6b_1.svg",
                "min": 1,
                "max": 8,
                "step": 1
            },
            {
                "name": "Q4",
                "label": "Mashed potatoes",
                "img": "https://blueberry-assets.oneclick.es/M5_EyP_6b_1.svg",
                "min": 1,
                "max": 8,
                "step": 1
            }
        ],
        "uniques": false
    },
    "algorithm": {
        "name": "pictograph",
        "params": {
            "labelY": "",
            "labelX": "Potatoes",
            "tableEnable": true,
            "tablePosition": "LEFT",
            "multiplier": 1
        }
    }
}</t>
  </si>
  <si>
    <t>&lt;p&gt;Durante una excursión al campo, Noelia ha apuntado en su cuaderno el número de insectos que ha visto. Representa en el pictograma la información de la tabla teniendo en cuenta que cada icono representa &lt;u&gt;3 insectos&lt;/u&gt;.&lt;/p&gt;</t>
  </si>
  <si>
    <t>&lt;p&gt;Marca en el gráfico los insectos de cada tipo. Recuerda que cada icono representa 3 insectos.&lt;/p&gt;</t>
  </si>
  <si>
    <t>{
    "id": "M5-EyP-6b-I-3",
    "stimulus": "&lt;p&gt;Durante una excursión al campo, Noelia ha apuntado en su cuaderno el número de insectos que ha visto. Representa en el pictograma la información de la tabla teniendo en cuenta que cada icono representa &lt;u&gt;3 insectos&lt;/u&gt;.&lt;/p&gt;",
    "hint": "&lt;p&gt;Marca en el gráfico los insectos de cada tipo. Recuerda que cada icono representa 3 insectos.&lt;/p&gt;",
    "feedback": "&lt;p&gt;En un pictograma cada columna de iconos representa una cantidad.&lt;/p&gt;",
    "seed": {
        "parameters": [
            {
                "name": "Q1",
                "label": "Escarabajos",
                "img": "https://blueberry-assets.oneclick.es/M5_EyP_6b_2.svg",
                "min": 1,
                "max": 8,
                "step": 1
            },
            {
                "name": "Q2",
                "label": "Ciempiés",
                "img": "https://blueberry-assets.oneclick.es/M5_EyP_6b_2.svg",
                "min": 1,
                "max": 8,
                "step": 1
            },
            {
                "name": "Q3",
                "label": "Arañas",
                "img": "https://blueberry-assets.oneclick.es/M5_EyP_6b_2.svg",
                "min": 1,
                "max": 8,
                "step": 1
            },
            {
                "name": "Q4",
                "label": "Saltamontes",
                "img": "https://blueberry-assets.oneclick.es/M5_EyP_6b_2.svg",
                "min": 1,
                "max": 8,
                "step": 1
            }
        ],
        "uniques": false
    },
    "algorithm": {
        "name": "pictograph",
        "params": {
            "labelY": "",
            "labelX": "Insectos",
            "tableEnable": true,
            "tablePosition": "LEFT",
            "multiplier": 3
        }
    }
}</t>
  </si>
  <si>
    <t>{
    "id": "M5-EyP-6b-I-3",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t>
  </si>
  <si>
    <t>{
    "id": "M5-EyP-6b-I-3",
    "stimulus": "&lt;p&gt;During a field trip, Noelle recorded in her notebook the number of insects she saw. Represent in the pictogram the information provided by the table, taking into account that each icon represents &lt;u&gt;3 insects&lt;/u&gt;.&lt;/p&gt;",
    "hint": "&lt;p&gt;Mark the amount of insects of each type on the pictogram. Remember that each icon represents 3 insects.&lt;/p&gt;",
    "feedback": "&lt;p&gt;In a pictogram, each column of icons represents an amount.&lt;/p&gt;",
    "seed": {
        "parameters": [
            {
                "name": "Q1",
                "label": "Beetles",
                "img": "https://blueberry-assets.oneclick.es/M5_EyP_6b_2.svg",
                "min": 1,
                "max": 8,
                "step": 1
            },
            {
                "name": "Q2",
                "label": "Centipedes",
                "img": "https://blueberry-assets.oneclick.es/M5_EyP_6b_2.svg",
                "min": 1,
                "max": 8,
                "step": 1
            },
            {
                "name": "Q3",
                "label": "Spiders",
                "img": "https://blueberry-assets.oneclick.es/M5_EyP_6b_2.svg",
                "min": 1,
                "max": 8,
                "step": 1
            },
            {
                "name": "Q4",
                "label": "Grasshoppers",
                "img": "https://blueberry-assets.oneclick.es/M5_EyP_6b_2.svg",
                "min": 1,
                "max": 8,
                "step": 1
            }
        ],
        "uniques": false
    },
    "algorithm": {
        "name": "pictograph",
        "params": {
            "labelY": "",
            "labelX": "Insects",
            "tableEnable": true,
            "tablePosition": "LEFT",
            "multiplier": 3
        }
    }
}</t>
  </si>
  <si>
    <t>M5-EyP-7a</t>
  </si>
  <si>
    <t>Interpreta gráficos de sectores a partir de datos obtenidos</t>
  </si>
  <si>
    <t>En el siguiente gráfico de sectores están representadas lo que prefieren hacer unos alumnos en vacaciones. Indica si las afirmaciones son correctas o incorrectas.
Gráfica:
Serie: {{Q1}}, {{Q2}}, {{Q3}}, {{Q4}}
Leyenda: "Ir {{Q5}}", "Ir {{Q6}}", "Ir {{Q7}}", "Ir {{Q8}}"
La actividad que más le gusta a los alumnos es ir {{Q5}}.*
La actividad que menos le gusta a los alumnos es ir {{Q8}}.*
La actividad que más le gusta a los alumnos es ir {{Q6}}.
La actividad que más le gusta a los alumnos es ir {{Q7}}.
La actividad que más le gusta a los alumnos es ir {{Q8}}.
La actividad que menos le gusta a los alumnos es ir {{Q5}}.
La actividad que menos le gusta a los alumnos es ir {{Q6}}.
La actividad que menos le gusta a los alumnos es ir {{Q7}}.</t>
  </si>
  <si>
    <t>GRÁFICO
Variables Ir a la playa, Ir a la montaña,Paseos por la ciudad, Viaje educativo
Ir a la playa {{Q1}}
Ir a la montaña {{Q2}}
Paseos por la ciudad {{Q3}}
 Viaje educativo {{Q4}}</t>
  </si>
  <si>
    <t>Q1: Mín = 80; Máx = 100; Step = 1
Q1: Mín = 50; Máx = 80; Step = 1
Q1: Mín = 50; Máx = 80; Step = 1
Q1: Mín = 20; Máx = 50; Step = 1
Q5-Q8: "a la playa", "a la montaña", "a una ciudad", "a un museo"</t>
  </si>
  <si>
    <t>En un gráfico de sectores, el área de cada sector es proporcional a la frecuencia de su variable estadística.</t>
  </si>
  <si>
    <t>En un gráfico de sectores, el área de cada sector es proporcional a la frecuencia de su variable estadística.
A3-A5=&lt;p&gt;La actividad que más les gusta a los alumnos es ir {{Q5}}.&lt;/p&gt;
A6-A8=&lt;p&gt;La actividad que menos les gusta a los alumnos es ir {{Q8}}.&lt;/p&gt;</t>
  </si>
  <si>
    <t>{"id":"M5-EyP-7a-I-1","stimulus":"&lt;p&gt;En el siguiente gráfico de sectores están representadas lo que prefieren hacer unos alumnos en vacaciones. Indica si las afirmaciones son correctas o incorrectas.&lt;/p&gt;&lt;div style=\"display:flex; justify-content:center;\"&gt;&lt;div class=\"fr-chart ct-chart ct-minor-seventh\" data-chart='{\"type\": \"pie\", \"series\": [{{Q1}},{{Q2}},{{Q3}}, {{Q4}}], \"labels\":[\"Ir {{Q5}}\",\"Ir {{Q6}}\",\"Ir {{Q7}}\",\"Ir {{Q8}}\"]}'&gt;&lt;/div&gt;&lt;/div&gt;","hint":"&lt;p&gt;En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estadística.&lt;/p&gt;","seed":{"parameters":[{"name":"Q1","label":"","min":80,"max":100,"step":1},{"name":"Q2","label":"","min":50,"max":80,"step":1},{"name":"Q3","label":"","min":50,"max":80,"step":1},{"name":"Q4","label":"","min":20,"max":50,"step":1},{"name":"Q5","list":["a la playa","a la montaña","a una ciudad","a un museo"]},{"name":"Q6","list":["a la playa","a la montaña","a una ciudad","a un museo"]},{"name":"Q7","list":["a la playa","a la montaña","a una ciudad","a un museo"]},{"name":"Q8","list":["a la playa","a la montaña","a una ciudad","a un museo"]}],"calculated":[{"name":"A1","label":"La actividad que más le gusta a los alumnos es ir {{Q5}}."},{"name":"A2","label":"La actividad que menos le gusta a los alumnos es ir {{Q8}}."},{"name":"A3","label":"La actividad que más le gusta a los alumnos es ir {{Q6}}.","incorrect":true,"feedback":"&lt;p&gt;La actividad que más les gusta a los alumnos es ir {{Q5}}.&lt;/p&gt;"},{"name":"A4","label":"La actividad que más le gusta a los alumnos es ir {{Q7}}.","incorrect":true,"feedback":"&lt;p&gt;La actividad que más les gusta a los alumnos es ir {{Q5}}.&lt;/p&gt;"},{"name":"A5","label":"La actividad que más le gusta a los alumnos es ir {{Q8}}.","incorrect":true,"feedback":"&lt;p&gt;La actividad que más les gusta a los alumnos es ir {{Q5}}.&lt;/p&gt;"},{"name":"A6","label":"La actividad que menos le gusta a los alumnos es ir {{Q5}}.","incorrect":true,"feedback":"&lt;p&gt;La actividad que menos les gusta a los alumnos es ir {{Q8}}.&lt;/p&gt;"},{"name":"A7","label":"La actividad que menos le gusta a los alumnos es ir {{Q6}}.","incorrect":true,"feedback":"&lt;p&gt;La actividad que menos les gusta a los alumnos es ir {{Q8}}.&lt;/p&gt;"},{"name":"A8","label":"La actividad que menos le gusta a los alumnos es ir {{Q7}}.","incorrect":true,"feedback":"&lt;p&gt;La actividad que menos les gusta a los alumnos es ir {{Q8}}.&lt;/p&gt;"}],"uniques":true},"algorithm":{"name":"trueFalse","template":"Choice matrix – inline","params":{"countCorrect":2,"countIncorrect":1,"showCheckIcon":false,"options":["Verdadero","Falso"]}}}</t>
  </si>
  <si>
    <t>{"id":"M5-EyP-7a-I-1","stimulus":"&lt;p&gt;O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t>
  </si>
  <si>
    <t>{
    "id": "M5-EyP-7a-I-1",
    "stimulus": "&lt;p&gt;The following pie chart shows some students' preferences on what to do during holidays. Select if the statements are true or false.&lt;/p&gt;&lt;div style=\"display:flex; justify-content:center;\"&gt;&lt;div class=\"fr-chart ct-chart ct-minor-seventh\" data-chart='{\"type\": \"pie\", \"series\": [{{Q1}},{{Q2}},{{Q3}}, {{Q4}}], \"labels\":[\"Go {{Q5}}\",\"Go {{Q6}}\",\"Go {{Q7}}\",\"Go {{Q8}}\"]}'&gt;&lt;/div&gt;&lt;/div&gt;",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80,
                "max": 100,
                "step": 1
            },
            {
                "name": "Q2",
                "label": "",
                "min": 50,
                "max": 80,
                "step": 1
            },
            {
                "name": "Q3",
                "label": "",
                "min": 50,
                "max": 80,
                "step": 1
            },
            {
                "name": "Q4",
                "label": "",
                "min": 20,
                "max": 50,
                "step": 1
            },
            {
                "name": "Q5",
                "list": [
                    "to the beach",
                    "to the mountains",
                    "to a city",
                    "to a museum"
                ]
            },
            {
                "name": "Q6",
                "list": [
                    "to the beach",
                    "to the mountains",
                    "to a city",
                    "to a museum"
                ]
            },
            {
                "name": "Q7",
                "list": [
                    "to the beach",
                    "to the mountains",
                    "to a city",
                    "to a museum"
                ]
            },
            {
                "name": "Q8",
                "list": [
                    "to the beach",
                    "to the mountains",
                    "to a city",
                    "to a museum"
                ]
            }
        ],
        "calculated": [
            {
                "name": "A1",
                "label": "The activity that the students like the most is going {{Q5}}."
            },
            {
                "name": "A2",
                "label": "The activity that the students like the least is going {{Q8}}."
            },
            {
                "name": "A3",
                "label": "The activity that the students like the most is going {{Q6}}.",
                "incorrect": true,
                "feedback": "&lt;p&gt;The activity the students like the most is going {{Q5}}.&lt;/p&gt;"
            },
            {
                "name": "A4",
                "label": "The activity that the students like the most is going {{Q7}}.",
                "incorrect": true,
                "feedback": "&lt;p&gt;The activity the students like the most is going {{Q5}}.&lt;/p&gt;"
            },
            {
                "name": "A5",
                "label": "The activity that the students like the most is going {{Q8}}.",
                "incorrect": true,
                "feedback": "&lt;p&gt;The activity the students like the most is going {{Q5}}.&lt;/p&gt;"
            },
            {
                "name": "A6",
                "label": "The activity that the students like the least is going {{Q5}}.",
                "incorrect": true,
                "feedback": "&lt;p&gt;The activity the students like the least is going {{Q8}}.&lt;/p&gt;"
            },
            {
                "name": "A7",
                "label": "The activity that the students like the least is going {{Q6}}.",
                "incorrect": true,
                "feedback": "&lt;p&gt;The activity the students like the least is going {{Q8}}.&lt;/p&gt;"
            },
            {
                "name": "A8",
                "label": "The activity that the students like the least is going {{Q7}}.",
                "incorrect": true,
                "feedback": "&lt;p&gt;The activity the students like the least is going {{Q8}}.&lt;/p&gt;"
            }
        ],
        "uniques": true
    },
    "algorithm": {
        "name": "trueFalse",
        "template": "Choice matrix – inline",
        "params": {
            "countCorrect": 2,
            "countIncorrect": 1,
            "showCheckIcon": false,
            "options": [
                "True",
                "False"
            ]
        }
    }
}</t>
  </si>
  <si>
    <t>En el siguiente gráfico de sectores están representadas las respuestas de una encuesta sobre el tipo favorito de comida de los encuestados. Ordena las opciones de mayor a menor.
Gráfica:
Serie: {{Q1}}, {{Q2}}, {{Q3}}
Leyenda: "{{Q4}}", "{{Q5}}", "{{Q6}}"
{{A1}}
{{A2}}
{{A3}}</t>
  </si>
  <si>
    <t xml:space="preserve">GRÁFICO
Variables Pizza, Hamburguesa, Hotdog
Pizza{{Q1}}
Hamburguesas {{T2}}
Hotdog {{Q3}}
</t>
  </si>
  <si>
    <t>Order list</t>
  </si>
  <si>
    <t>Q1-Q3 = Mín 1;Máx 5; Step: 1
Q4-Q6 = "Comida rápida", "Comida china", "Cocina tradicional"</t>
  </si>
  <si>
    <t>A1 = {{Q4}}
A2 = {{Q5}}
A3 = {{Q6}}
Ordenar según los valores Q1-Q3</t>
  </si>
  <si>
    <t>&lt;p&gt;En un gráfico de sectores, el área de cada sector es proporcional a la frecuencia de su variable estadística.&lt;/p&gt;</t>
  </si>
  <si>
    <t>{"id":"M5-EyP-7a-E-1","stimulus":"&lt;p&gt;En el siguiente gráfico de sectores están representadas las respuestas de una encuesta sobre el tipo favorito de comida de los encuestados. Arrastra y ordena las opciones de mayor a menor. Colócalas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estadística.&lt;/p&gt;","seed":{"parameters":[{"name":"Q1","label":"","min":1,"max":5,"step":1},{"name":"Q2","label":"","min":1,"max":5,"step":1},{"name":"Q3","label":"","min":1,"max":5,"step":1},{"name":"Q4","list":["Comida rápida","Comida china","Cocina tradicional"]},{"name":"Q5","list":["Comida rápida","Comida china","Cocina tradicional"]},{"name":"Q6","list":["Comida rápida","Comida china","Cocina tradicional"]}],"calculated":[{"name":"A1","label":"{{Q4}}","function":"{{Q1}}"},{"name":"A2","label":"{{Q5}}","function":"{{Q2}}"},{"name":"A3","label":"{{Q6}}","function":"{{Q3}}"}],"uniques":true},"algorithm":{"name":"orderNumbers","params":{"order":"desc"}}}</t>
  </si>
  <si>
    <t>{"id":"M5-EyP-7a-E-1","stimulus":"&lt;p&gt;O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t>
  </si>
  <si>
    <t>{
    "id": "M5-EyP-7a-E-1",
    "stimulus": "&lt;p&gt;The following pie chart shows the responses of a survey on the some people's favorite type of food. Drag and put the options in order from highest to lowest.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"Fast food",
                    "Chinese cuisine",
                    "Italian cuisine"
                ]
            },
            {
                "name": "Q5",
                "list": [
                    "Fast food",
                    "Chinese cuisine",
                    "Italian cuisine"
                ]
            },
            {
                "name": "Q6",
                "list": [
                    "Fast food",
                    "Chinese cuisine",
                    "Italian cuisine"
                ]
            }
        ],
        "calculated": [
            {
                "name": "A1",
                "label": "{{Q4}}",
                "function": "{{Q1}}"
            },
            {
                "name": "A2",
                "label": "{{Q5}}",
                "function": "{{Q2}}"
            },
            {
                "name": "A3",
                "label": "{{Q6}}",
                "function": "{{Q3}}"
            }
        ],
        "uniques": true
    },
    "algorithm": {
        "name": "orderNumbers",
        "params": {
            "order": "desc"
        }
    }
}</t>
  </si>
  <si>
    <t>En el siguiente gráfico de sectores se han representado los resultados de la votacion para delegado del curso. Ordena a los candidatos de mayor a menor número de votos.
Gráfica:
Serie: {{Q1}}, {{Q2}}, {{Q3}}, {{Q4}}
Leyenda: "{{Q5}}", "{{Q6}}", "{{Q7}}", "{{Q8}}"
{{A1}}
{{A2}}
{{A3}}
{{A4}}</t>
  </si>
  <si>
    <t>GRÁFICO Variables: Julia, Tomas, Beatriz, Pablo
Julia {{Q1}}
Tomas {{Q2}}
Beatriz {{Q3}}
Pablo {{Q4}}</t>
  </si>
  <si>
    <t>Q1-Q4 = Mín 1;Máx 5; Step: 1
Q5-Q8 = "Julia", "Tomás", "Beatriz", "Pablo", "Laura"</t>
  </si>
  <si>
    <t>A1 = {{Q5}}
A2 = {{Q6}}
A3 = {{Q7}}
A4 = {{Q8}}
Ordenar según los valores Q1-Q4</t>
  </si>
  <si>
    <t>{"id":"M5-EyP-7a-E-2","stimulus":"&lt;p&gt;En el siguiente gráfico de sectores se han representado los resultados de la votacion para delegado del curso. Arrastra y ordena a los candidatos de mayor a menor número de votos. Colócalos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Julia","Tomás","Beatriz","Pablo","Laura"]},{"name":"Q6","list":["Julia","Tomás","Beatriz","Pablo","Laura"]},{"name":"Q7","list":["Julia","Tomás","Beatriz","Pablo","Laura"]},{"name":"Q8","list":["Julia","Tomás","Beatriz","Pablo","Laura"]}],"calculated":[{"name":"A1","label":"{{Q5}}","function":"{{Q1}}"},{"name":"A2","label":"{{Q6}}","function":"{{Q2}}"},{"name":"A3","label":"{{Q7}}","function":"{{Q3}}"},{"name":"A4","label":"{{Q8}}","function":"{{Q4}}"}],"uniques":true},"algorithm":{"name":"orderNumbers","params":{"order":"desc"}}}</t>
  </si>
  <si>
    <t>{"id":"M5-EyP-7a-E-2","stimulus":"&lt;p&gt;O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t>
  </si>
  <si>
    <t>{
    "id": "M5-EyP-7a-E-2",
    "stimulus": "&lt;p&gt;The following pie chart shows the results of an election for a class delegate. Drag and put the candidates in order from highest to lowest number of votes.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"Julia",
                    "Tom",
                    "Taylor",
                    "Mark",
                    "Laura"
                ]
            },
            {
                "name": "Q6",
                "list": [
                    "Julia",
                    "Tom",
                    "Taylor",
                    "Mark",
                    "Laura"
                ]
            },
            {
                "name": "Q7",
                "list": [
                    "Julia",
                    "Tom",
                    "Taylor",
                    "Mark",
                    "Laura"
                ]
            },
            {
                "name": "Q8",
                "list": [
                    "Julia",
                    "Tom",
                    "Taylor",
                    "Mark",
                    "Laura"
                ]
            }
        ],
        "calculated": [
            {
                "name": "A1",
                "label": "{{Q5}}",
                "function": "{{Q1}}"
            },
            {
                "name": "A2",
                "label": "{{Q6}}",
                "function": "{{Q2}}"
            },
            {
                "name": "A3",
                "label": "{{Q7}}",
                "function": "{{Q3}}"
            },
            {
                "name": "A4",
                "label": "{{Q8}}",
                "function": "{{Q4}}"
            }
        ],
        "uniques": true
    },
    "algorithm": {
        "name": "orderNumbers",
        "params": {
            "order": "desc"
        }
    }
}</t>
  </si>
  <si>
    <t>En el siguiente gráfico de sectores se han representado las frutas preferidas por los alumnos de una clase de 5.º de primaria. Ordena las frutas de menor a mayor preferencia.
Gráfica:
Serie: {{Q1}}, {{Q2}}, {{Q3}}, {{Q4}}
Leyenda: "{{Q5}}", "{{Q6}}", "{{Q7}}", "{{Q8}}"
{{A1}}
{{A2}}
{{A3}}
{{A4}}</t>
  </si>
  <si>
    <t>Q1-Q4 = Min: 1; Max: 5; Step: 1
Q5-Q8 = List= "Fresa", "Plátano", "Sandía", "Melón", "Papaya", "Kiwi", "Cereza"</t>
  </si>
  <si>
    <t>A1 = {{Q5}}
A2 = {{Q6}}
A3 = {{Q7}}
A4 = {{Q8}}
Ordenar de menor a mayor según los valores Q1-Q4</t>
  </si>
  <si>
    <t>{"id":"M5-EyP-7a-E-3","stimulus":"&lt;p&gt;En el siguiente gráfico de sectores se han representado las frutas preferidas por los alumnos de una clase de 5.º de Primaria. Arrastra y ordena las frutas de menor a mayor preferencia.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Fresa","Plátano","Sandía","Melón","Papaya","Kiwi","Cereza"]},{"name":"Q6","list":["Fresa","Plátano","Sandía","Melón","Papaya","Kiwi","Cereza"]},{"name":"Q7","list":["Fresa","Plátano","Sandía","Melón","Papaya","Kiwi","Cereza"]},{"name":"Q8","list":["Fresa","Plátano","Sandía","Melón","Papaya","Kiwi","Cereza"]}],"calculated":[{"name":"A1","label":"{{Q5}}","function":"{{Q1}}"},{"name":"A2","label":"{{Q6}}","function":"{{Q2}}"},{"name":"A3","label":"{{Q7}}","function":"{{Q3}}"},{"name":"A4","label":"{{Q8}}","function":"{{Q4}}"}],"uniques":true},"algorithm":{"name":"orderNumbers","params":{"order":"asc"}}}</t>
  </si>
  <si>
    <t>{"id":"M5-EyP-7a-E-3","stimulus":"&lt;p&gt;O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t>
  </si>
  <si>
    <t>{
    "id": "M5-EyP-7a-E-3",
    "stimulus": "&lt;p&gt;The following pie chart shows the favorite fruits of the students in a 5th grade class. Drag and put the fruits in order from lowest to highest preference.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"Strawberry",
                    "Banana",
                    "Watermelon",
                    "Melon",
                    "Papaya",
                    "Kiwi",
                    "Cherry"
                ]
            },
            {
                "name": "Q6",
                "list": [
                    "Strawberry",
                    "Banana",
                    "Watermelon",
                    "Melon",
                    "Papaya",
                    "Kiwi",
                    "Cherry"
                ]
            },
            {
                "name": "Q7",
                "list": [
                    "Strawberry",
                    "Banana",
                    "Watermelon",
                    "Melon",
                    "Papaya",
                    "Kiwi",
                    "Cherry"
                ]
            },
            {
                "name": "Q8",
                "list": [
                    "Strawberry",
                    "Banana",
                    "Watermelon",
                    "Melon",
                    "Papaya",
                    "Kiwi",
                    "Cherry"
                ]
            }
        ],
        "calculated": [
            {
                "name": "A1",
                "label": "{{Q5}}",
                "function": "{{Q1}}"
            },
            {
                "name": "A2",
                "label": "{{Q6}}",
                "function": "{{Q2}}"
            },
            {
                "name": "A3",
                "label": "{{Q7}}",
                "function": "{{Q3}}"
            },
            {
                "name": "A4",
                "label": "{{Q8}}",
                "function": "{{Q4}}"
            }
        ],
        "uniques": true
    },
    "algorithm": {
        "name": "orderNumbers",
        "params": {
            "order": "asc"
        }
    }
}</t>
  </si>
  <si>
    <t>En el siguiente gráfico de sectores se han representado los gustos musicales de los alumnos de una clase de 5.º. Ordena los estilos de mayor a menor preferencia.
Gráfica:
Serie: {{Q1}}, {{Q2}}, {{Q3}},
Leyenda: "{{Q4}}", "{{Q5}}", "{{Q6}}"
{{A1}}
{{A2}}
{{A3}}</t>
  </si>
  <si>
    <t>Q1-Q3 = Min: 1; Max: 5; Step: 1
Q4-Q6 = List= "pop", "&lt;i&gt;rock&lt;/i&gt;", "rap", "latino", "electrónica"</t>
  </si>
  <si>
    <t>A1 = {{Q4}}
A2 = {{Q5}}
A3 = {{Q6}}
Ordenar de mayor a menor según los valores Q1-Q3</t>
  </si>
  <si>
    <t>{"id":"M5-EyP-7a-E-4","stimulus":"&lt;p&gt;En el siguiente gráfico de sectores se han representado los gustos musicales de los alumnos de una clase de 5.º. Arrastra y ordena los estilos de mayor a menor preferencia. Colócalos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pop","rock","rap","latino","electrónica"]},{"name":"Q5","list":["pop","rock","rap","latino","electrónica"]},{"name":"Q6","list":["pop","rock","rap","latino","electrónica"]}],"calculated":[{"name":"A1","label":"{{Q4}}","function":"{{Q1}}"},{"name":"A2","label":"{{Q5}}","function":"{{Q2}}"},{"name":"A3","label":"{{Q6}}","function":"{{Q3}}"}],"uniques":true},"algorithm":{"name":"orderNumbers","params":{"order":"desc"}}}</t>
  </si>
  <si>
    <t>{"id":"M5-EyP-7a-E-4","stimulus":"&lt;p&gt;O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t>
  </si>
  <si>
    <t>{
    "id": "M5-EyP-7a-E-4",
    "stimulus": "&lt;p&gt;The following pie chart shows the music preferences of the students in a 5th-grade classroom. Drag and put the styles in order from highest preference to lowest preference.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"pop",
                    "rock",
                    "rap",
                    "Latin",
                    "electronic"
                ]
            },
            {
                "name": "Q5",
                "list": [
                    "pop",
                    "rock",
                    "rap",
                    "Latin",
                    "electronic"
                ]
            },
            {
                "name": "Q6",
                "list": [
                    "pop",
                    "rock",
                    "rap",
                    "Latin",
                    "electronic"
                ]
            }
        ],
        "calculated": [
            {
                "name": "A1",
                "label": "{{Q4}}",
                "function": "{{Q1}}"
            },
            {
                "name": "A2",
                "label": "{{Q5}}",
                "function": "{{Q2}}"
            },
            {
                "name": "A3",
                "label": "{{Q6}}",
                "function": "{{Q3}}"
            }
        ],
        "uniques": true
    },
    "algorithm": {
        "name": "orderNumbers",
        "params": {
            "order": "desc"
        }
    }
}</t>
  </si>
  <si>
    <t>En la calle &lt;i&gt;Animalandia&lt;/i&gt; todos los vecinos tienen mascota. En el siguiente gráfico se han representado las mascotas que tienen los vecinos. Ordénalas de menor a mayor. 
Gráfica:
Serie: {{Q1}}, {{Q2}}, {{Q3}}, {{Q4}}
Leyenda: "{{Q5}}", "{{Q6}}", "{{Q7}}", "{{Q8}}"
{{A1}}
{{A2}}
{{A3}}
{{A4}}</t>
  </si>
  <si>
    <t>Q1-Q4 = Min: 1; Max: 5; Step: 1
Q5-Q8 = List= "Perro", "Gato", "Conejo", "Cobaya", "Serpiente", "Pájaro", "Tortuga"</t>
  </si>
  <si>
    <t>A1 = {{Q5}}
A2 = {{Q6}}
A3 = {{Q7}}
A4 = {{Q8}}
Ordenar de mayor a menor  según los valores Q1-Q4</t>
  </si>
  <si>
    <t>{"id":"M5-EyP-7a-E-5","stimulus":"&lt;p&gt;En la calle &lt;i&gt;Animalandia&lt;/i&gt; todos los vecinos tienen mascota. En el siguiente gráfico se han representado las mascotas que tienen los vecinos. Arrastra y ordénalas de menor a mayor.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Perro","Gato","Conejo","Cobaya","Serpiente","Pájaro","Tortuga"]},{"name":"Q6","list":["Perro","Gato","Conejo","Cobaya","Serpiente","Pájaro","Tortuga"]},{"name":"Q7","list":["Perro","Gato","Conejo","Cobaya","Serpiente","Pájaro","Tortuga"]},{"name":"Q8","list":["Perro","Gato","Conejo","Cobaya","Serpiente","Pájaro","Tortuga"]}],"calculated":[{"name":"A1","label":"{{Q5}}","function":"{{Q1}}"},{"name":"A2","label":"{{Q6}}","function":"{{Q2}}"},{"name":"A3","label":"{{Q7}}","function":"{{Q3}}"},{"name":"A4","label":"{{Q8}}","function":"{{Q4}}"}],"uniques":true},"algorithm":{"name":"orderNumbers","params":{"order":"asc"}}}</t>
  </si>
  <si>
    <t>{"id":"M5-EyP-7a-E-5","stimulus":"&lt;p&gt;Na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t>
  </si>
  <si>
    <t>{
    "id": "M5-EyP-7a-E-5",
    "stimulus": "&lt;p&gt;On &lt;i&gt;Animalandia&lt;/i&gt; Street, all neighbors have pets. The following chart represents all the pets owned by the neighbors. Drag and put them in order from lowest to highest ocurrence.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"Dog",
                    "Cat",
                    "Rabbit",
                    "Guinea pig",
                    "Snake",
                    "Bird",
                    "Turtle"
                ]
            },
            {
                "name": "Q6",
                "list": [
                    "Dog",
                    "Cat",
                    "Rabbit",
                    "Guinea pig",
                    "Snake",
                    "Bird",
                    "Turtle"
                ]
            },
            {
                "name": "Q7",
                "list": [
                    "Dog",
                    "Cat",
                    "Rabbit",
                    "Guinea pig",
                    "Snake",
                    "Bird",
                    "Turtle"
                ]
            },
            {
                "name": "Q8",
                "list": [
                    "Dog",
                    "Cat",
                    "Rabbit",
                    "Guinea pig",
                    "Snake",
                    "Bird",
                    "Turtle"
                ]
            }
        ],
        "calculated": [
            {
                "name": "A1",
                "label": "{{Q5}}",
                "function": "{{Q1}}"
            },
            {
                "name": "A2",
                "label": "{{Q6}}",
                "function": "{{Q2}}"
            },
            {
                "name": "A3",
                "label": "{{Q7}}",
                "function": "{{Q3}}"
            },
            {
                "name": "A4",
                "label": "{{Q8}}",
                "function": "{{Q4}}"
            }
        ],
        "uniques": true
    },
    "algorithm": {
        "name": "orderNumbers",
        "params": {
            "order": "asc"
        }
    }
}</t>
  </si>
  <si>
    <t>M5-EyP-13a</t>
  </si>
  <si>
    <t>Interpreta gráfico de puntos a partir de datos obtenidos</t>
  </si>
  <si>
    <r>
      <rPr>
        <rFont val="Calibri"/>
        <sz val="12.0"/>
      </rPr>
      <t xml:space="preserve">&lt;p&gt;En clase de dibujo, el profesor ha dejado que sus alumnos voten qué quieren dibujar. En este diagrama están los resultados de la votación, en el que cada punto representa &lt;u&gt;{{Q11}} votos&lt;/u&gt;. Según el diagrama, ¿cuál de las siguientes afirmaciones es la correcta?&lt;/p&gt;
Gráfico de pictograma
Serie: {{Q1}}, {{Q2}}, {{Q3}}, {{Q4}}, {{Q5}}
Eje X : "{{Q6}}", "{{Q7}}", "{{Q8}}", "{{Q9}}", "{{Q10}}"
Icono: </t>
    </r>
    <r>
      <rPr>
        <rFont val="Calibri"/>
        <color rgb="FF1155CC"/>
        <sz val="12.0"/>
        <u/>
      </rPr>
      <t>https://blueberry-assets.oneclick.es/M2_EyP_6b_1.png</t>
    </r>
  </si>
  <si>
    <t>Q1 = list = 2, 3, 4, 5
Q2 = list = 2, 3, 4, 5
Q3 = list = 2, 3, 4, 5
Q4 = list = 2, 3, 4, 5
Q5 = list = 2, 3, 4, 5
Q6 = list = una persona, unas montañas, una casa, una fiesta, animales, el mar
Q7 = list = una persona, unas montañas, una casa, una fiesta, animales, el mar
Q8 = list = una persona, unas montañas, una casa, una fiesta, animales, el mar
Q9 = list = una persona, unas montañas, una casa, una fiesta, animales, el mar
Q10 = list = una persona, unas montañas, una casa, una fiesta, animales, el mar
Q11=list = 2, 3, 4, 5</t>
  </si>
  <si>
    <t>T1 = {{Q11}}*{{Q1}}
T2 = {{Q11}}*{{Q2}}
T3 = {{Q11}}*{{Q3}}
T4 = {{Q11}}*{{Q4}}
T5 = {{Q11}}*{{Q5}}
A1={{T1}} alumnos quieren dibujar {{Q6}}.#*
A2={{T2}} alumnos quieren dibujar {{Q7}}.#*
A3={{T3}} alumnos quieren dibujar {{Q8}}.#*
A4={{T4}} alumnos quieren dibujar {{Q9}}.#*
A5={{T5}} alumnos quieren dibujar {{Q10}}.#*
A6={{T2}} alumnos quieren dibujar {{Q6}}.#
A7={{T4}} alumnos quieren dibujar {{Q6}}.#
A8={{T5}} alumnos quieren dibujar {{Q7}}.#
A9={{T3}} alumnos quieren dibujar {{Q7}}.#
A10={{T1}} alumnos quieren dibujar {{Q8}}.#
A11={{T4}} alumnos quieren dibujar {{Q8}}.#
A12={{T2}} alumnos quieren dibujar {{Q9}}.#
A13={{T3}} alumnos quieren dibujar {{Q9}}.#
A14={{T4}} alumnos quieren dibujar {{Q10}}.#
A15={{T2}} alumnos quieren dibujar {{Q10}}.#</t>
  </si>
  <si>
    <t>&lt;p&gt;Cada punto representa {{Q11}} votos.&lt;/p&gt;</t>
  </si>
  <si>
    <t>{
    "id": "M5-EyP-13a-I-1",
    "stimulus": "&lt;p&gt;En clase de dibujo, el profesor ha dejado que sus alumnos voten qué quieren dibujar. En este diagrama están los resultados de la votación, en el que cada punto representa &lt;u&gt;{{Q11}} votos&lt;/u&gt;. Según el diagrama, ¿cuál de las siguientes afirmaciones es la correcta?&lt;/p&gt;&lt;div style=\"display: flex; justify-content: center;\"&gt;&lt;div class=\"fr-chart\" data-chart='{\"type\": \"pictograph\", \"series\": [{\"img\": \"{{Q1.img}}\", \"value\":{{Q1}}},{\"img\": \"{{Q2.img}}\", \"value\":{{Q2}}},{\"img\": \"{{Q3.img}}\", \"value\":{{Q3}}},{\"img\": \"{{Q4.img}}\", \"value\":{{Q4}}},{\"img\": \"{{Q5.img}}\", \"value\":{{Q5}}}], \"labels\":[\"{{Q6}}\",\"{{Q7}}\",\"{{Q8}}\",\"{{Q9}}\",\"{{Q10}}\"]}'&gt;&lt;/div&gt;&lt;/div&gt;",
    "hint": "&lt;p&gt;Cada punto representa {{Q11}} votos.&lt;/p&gt;",
    "feedback": "&lt;p&gt;Cada punto representa {{Q11}} votos.&lt;/p&gt;",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"Una persona",
                    "Unas montañas",
                    "Una casa",
                    "Una fiesta",
                    "Animales",
                    "El mar"
                ]
            },
            {
                "name": "Q7",
                "label": null,
                "list": [
                    "Una persona",
                    "Unas montañas",
                    "Una casa",
                    "Una fiesta",
                    "Animales",
                    "El mar"
                ]
            },
            {
                "name": "Q8",
                "label": null,
                "list": [
                    "Una persona",
                    "Unas montañas",
                    "Una casa",
                    "Una fiesta",
                    "Animales",
                    "El mar"
                ]
            },
            {
                "name": "Q9",
                "label": null,
                "list": [
                    "Una persona",
                    "Unas montañas",
                    "Una casa",
                    "Una fiesta",
                    "Animales",
                    "El mar"
                ]
            },
            {
                "name": "Q10",
                "label": null,
                "list": [
                    "Una persona",
                    "Unas montañas",
                    "Una casa",
                    "Una fiesta",
                    "Animales",
                    "El mar"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alumnos quieren dibujar {{function}}.",
                "function": "'{{Q6}}'.toLowerCase()"
            },
            {
                "name": "A2",
                "label": "{{T2}} alumnos quieren dibujar {{function}}.",
                "function": "'{{Q7}}'.toLowerCase()"
            },
            {
                "name": "A3",
                "label": "{{T3}} alumnos quieren dibujar {{function}}.",
                "function": "'{{Q8}}'.toLowerCase()"
            },
            {
                "name": "A4",
                "label": "{{T4}} alumnos quieren dibujar {{function}}.",
                "function": "'{{Q9}}'.toLowerCase()"
            },
            {
                "name": "A5",
                "label": "{{T5}} alumnos quieren dibujar {{function}}.",
                "function": "'{{Q10}}'.toLowerCase()"
            },
            {
                "name": "A6",
                "label": "{{T2}} alumnos quieren dibujar {{function}}.",
                "incorrect": true,
                "function": "'{{Q6}}'.toLowerCase()"
            },
            {
                "name": "A7",
                "label": "{{T4}} alumnos quieren dibujar {{function}}.",
                "incorrect": true,
                "function": "'{{Q6}}'.toLowerCase()"
            },
            {
                "name": "A8",
                "label": "{{T5}} alumnos quieren dibujar {{function}}.",
                "incorrect": true,
                "function": "'{{Q7}}'.toLowerCase()"
            },
            {
                "name": "A9",
                "label": "{{T3}} alumnos quieren dibujar {{function}}.",
                "incorrect": true,
                "function": "'{{Q7}}'.toLowerCase()"
            },
            {
                "name": "A10",
                "label": "{{T1}} alumnos quieren dibujar {{function}}.",
                "incorrect": true,
                "function": "'{{Q8}}'.toLowerCase()"
            },
            {
                "name": "A11",
                "label": "{{T4}} alumnos quieren dibujar {{function}}.",
                "incorrect": true,
                "function": "'{{Q8}}'.toLowerCase()"
            },
            {
                "name": "A12",
                "label": "{{T2}} alumnos quieren dibujar {{function}}.",
                "incorrect": true,
                "function": "'{{Q9}}'.toLowerCase()"
            },
            {
                "name": "A13",
                "label": "{{T3}} alumnos quieren dibujar {{function}}.",
                "incorrect": true,
                "function": "'{{Q9}}'.toLowerCase()"
            },
            {
                "name": "A14",
                "label": "{{T4}} alumnos quieren dibujar {{function}}.",
                "incorrect": true,
                "function": "'{{Q10}}'.toLowerCase()"
            },
            {
                "name": "A15",
                "label": "{{T2}} alumnos quieren dibujar {{function}}.",
                "incorrect": true,
                "function": "'{{Q10}}'.toLowerCase()"
            }
        ],
        "uniques": true
    },
    "algorithm": {
        "name": "trueFalse",
        "template": "Multiple choice – standard",
        "params": {
            "countCorrect": 1,
            "countIncorrect": 2,
            "showCheckIcon": true
        }
    }
}</t>
  </si>
  <si>
    <t>{
    "id": "M5-EyP-13a-I-1",
    "stimulus": "&lt;p&gt;In a drawing class, the teacher has allowed the students to vote on what they want to draw. This diagram shows the voting results and each point represents &lt;u&gt;{{Q11}} votes&lt;/u&gt;. Based on the diagram, which of the following statements is correct?&lt;/p&gt;&lt;div style=\"display: flex; justify-content: center;\"&gt;&lt;div class=\"fr-chart\" data-chart='{\"type\": \"pictograph\", \"series\": [{\"img\": \"{{Q1.img}}\", \"value\":{{Q1}}},{\"img\": \"{{Q2.img}}\", \"value\":{{Q2}}},{\"img\": \"{{Q3.img}}\", \"value\":{{Q3}}},{\"img\": \"{{Q4.img}}\", \"value\":{{Q4}}},{\"img\": \"{{Q5.img}}\", \"value\":{{Q5}}}], \"labels\":[\"{{Q6}}\",\"{{Q7}}\",\"{{Q8}}\",\"{{Q9}}\",\"{{Q10}}\"]}'&gt;&lt;/div&gt;&lt;/div&gt;",
    "hint": "&lt;p&gt;Each point represents {{Q11}} votes.&lt;/p&gt;",
    "feedback": "&lt;p&gt;Each point represents {{Q11}} votes.&lt;/p&gt;",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"A person",
                    "Mountains",
                    "A house",
                    "A party",
                    "Animals",
                    "The sea"
                ]
            },
            {
                "name": "Q7",
                "label": null,
                "list": [
                    "A person",
                    "Mountains",
                    "A house",
                    "A party",
                    "Animals",
                    "The sea"
                ]
            },
            {
                "name": "Q8",
                "label": null,
                "list": [
                    "A person",
                    "Mountains",
                    "A house",
                    "A party",
                    "Animals",
                    "The sea"
                ]
            },
            {
                "name": "Q9",
                "label": null,
                "list": [
                    "A person",
                    "Mountains",
                    "A house",
                    "A party",
                    "Animals",
                    "The sea"
                ]
            },
            {
                "name": "Q10",
                "label": null,
                "list": [
                    "A person",
                    "Mountains",
                    "A house",
                    "A party",
                    "Animals",
                    "The sea"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students want to draw {{function}}.",
                "function": "'{{Q6}}'.toLowerCase()"
            },
            {
                "name": "A2",
                "label": "{{T2}} students want to draw {{function}}.",
                "function": "'{{Q7}}'.toLowerCase()"
            },
            {
                "name": "A3",
                "label": "{{T3}} students want to draw {{function}}.",
                "function": "'{{Q8}}'.toLowerCase()"
            },
            {
                "name": "A4",
                "label": "{{T4}} students want to draw {{function}}.",
                "function": "'{{Q9}}'.toLowerCase()"
            },
            {
                "name": "A5",
                "label": "{{T5}} students want to draw {{function}}.",
                "function": "'{{Q10}}'.toLowerCase()"
            },
            {
                "name": "A6",
                "label": "{{T2}} students want to draw {{function}}.",
                "incorrect": true,
                "function": "'{{Q6}}'.toLowerCase()"
            },
            {
                "name": "A7",
                "label": "{{T4}} students want to draw {{function}}.",
                "incorrect": true,
                "function": "'{{Q6}}'.toLowerCase()"
            },
            {
                "name": "A8",
                "label": "{{T5}} students want to draw {{function}}.",
                "incorrect": true,
                "function": "'{{Q7}}'.toLowerCase()"
            },
            {
                "name": "A9",
                "label": "{{T3}} students want to draw {{function}}.",
                "incorrect": true,
                "function": "'{{Q7}}'.toLowerCase()"
            },
            {
                "name": "A10",
                "label": "{{T1}} students want to draw {{function}}.",
                "incorrect": true,
                "function": "'{{Q8}}'.toLowerCase()"
            },
            {
                "name": "A11",
                "label": "{{T4}} students want to draw {{function}}.",
                "incorrect": true,
                "function": "'{{Q8}}'.toLowerCase()"
            },
            {
                "name": "A12",
                "label": "{{T2}} students want to draw {{function}}.",
                "incorrect": true,
                "function": "'{{Q9}}'.toLowerCase()"
            },
            {
                "name": "A13",
                "label": "{{T3}} students want to draw {{function}}.",
                "incorrect": true,
                "function": "'{{Q9}}'.toLowerCase()"
            },
            {
                "name": "A14",
                "label": "{{T4}} students want to draw {{function}}.",
                "incorrect": true,
                "function": "'{{Q10}}'.toLowerCase()"
            },
            {
                "name": "A15",
                "label": "{{T2}} students want to draw {{function}}.",
                "incorrect": true,
                "function": "'{{Q10}}'.toLowerCase()"
            }
        ],
        "uniques": true
    },
    "algorithm": {
        "name": "trueFalse",
        "template": "Multiple choice – standard",
        "params": {
            "countCorrect": 1,
            "countIncorrect": 2,
            "showCheckIcon": true
        }
    }
}</t>
  </si>
  <si>
    <r>
      <rPr>
        <rFont val="Calibri"/>
        <sz val="12.0"/>
      </rPr>
      <t xml:space="preserve">&lt;p&gt;Esteban ha recopilado en este diagrama el número de veces que le han llamado por teléfono durante estos días. ¿Cuál de las siguientes afirmaciones es la correcta? Ten en cuenta que cada punto representa {{Q11}} llamadas.&lt;/p&gt;
Gráfico de pictograma
Serie: {{Q1}}, {{Q2}}, {{Q3}}, {{Q4}}
Eje X : "Jueves", "Viernes", "Sábado", "Domingo"
Icono: </t>
    </r>
    <r>
      <rPr>
        <rFont val="Calibri"/>
        <color rgb="FF1155CC"/>
        <sz val="12.0"/>
        <u/>
      </rPr>
      <t>https://blueberry-assets.oneclick.es/M2_EyP_6b_2.png</t>
    </r>
  </si>
  <si>
    <t>Q1 = min = 2; max = 5; step = 1
Q2 = min = 2; max = 5; step = 1
Q3 = min = 2; max = 5; step = 1
Q4 = min = 2; max = 5; step = 1
Q5 = min = 2; max = 5; step = 1</t>
  </si>
  <si>
    <t>T1 = {{Q1}}*{{Q5}}
T2 = {{Q2}}*{{Q5}}
T3 = {{Q3}}*{{Q5}}
T4 = {{Q4}}*{{Q5}}
T5 = ({{Q1}}+{{Q2}}+{{Q3}}+{{Q4}})*{{Q5}}
T6 = ({{Q1}}+{{Q3}}+{{Q4}})*{{Q5}}
A1=El jueves recibió {{T1}} llamadas.#*
A2=El viernes recibió {{T2}} llamadas.#*
A3=El sábado recibió {{T3}} llamadas.#*
A4=El domingo recibió {{T4}} llamadas.#*
A5=En total, recibió {{T5}} llamadas.#*
A6=El jueves recibió {{T3}} llamadas.#
A7=El viernes recibió {{T1}} llamadas.#
A8=El sábado recibió {{T4}} llamadas.#
A9=El domingo recibió {{T2}} llamadas.#
A10=En total, recibió {{T6}} llamadas.#</t>
  </si>
  <si>
    <t>&lt;p&gt;Cada punto representa {{Q5}} llamadas de teléfono.&lt;/p&gt;</t>
  </si>
  <si>
    <t>{
    "id": "M5-EyP-13a-I-2",
    "stimulus": "&lt;p&gt;Esteban ha recopilado en este diagrama el número de veces que le han llamado por teléfono durante estos días. ¿Cuál de las siguientes afirmaciones es la correcta? Ten en cuenta que cada punto representa {{Q5}} llamadas.&lt;/p&gt;&lt;div style=\"display: flex; justify-content: center;\"&gt;&lt;div class=\"fr-chart\" data-chart='{\"type\": \"pictograph\", \"series\": [{\"img\": \"{{Q1.img}}\", \"value\":{{Q1}}},{\"img\": \"{{Q2.img}}\", \"value\":{{Q2}}},{\"img\": \"{{Q3.img}}\", \"value\":{{Q3}}},{\"img\": \"{{Q4.img}}\", \"value\":{{Q4}}}], \"labels\":[\"Jueves\",\"Viernes\",\"Sábado\",\"Domingo\"]}'&gt;&lt;/div&gt;&lt;/div&gt;",
    "hint": "&lt;p&gt;Cada punto representa {{Q5}} llamadas de teléfono.&lt;/p&gt;",
    "feedback": "&lt;p&gt;Cada punto representa {{Q5}} llamadas de teléfono.&lt;/p&gt;",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"El jueves recibió {{T1}} llamadas."
            },
            {
                "name": "A2",
                "label": "El viernes recibió {{T2}} llamadas."
            },
            {
                "name": "A3",
                "label": "El sábado recibió {{T3}} llamadas."
            },
            {
                "name": "A4",
                "label": "El domingo recibió {{T4}} llamadas."
            },
            {
                "name": "A5",
                "label": "En total, recibió {{T5}} llamadas."
            },
            {
                "name": "A6",
                "label": "El jueves recibió {{T3}} llamadas.",
                "incorrect": true
            },
            {
                "name": "A7",
                "label": "El viernes recibió {{T1}} llamadas.",
                "incorrect": true
            },
            {
                "name": "A8",
                "label": "El sábado recibió {{T4}} llamadas.",
                "incorrect": true
            },
            {
                "name": "A9",
                "label": "El domingo recibió {{T2}} llamadas.",
                "incorrect": true
            },
            {
                "name": "A10",
                "label": "En total, recibió {{T6}} llamadas.",
                "incorrect": true
            }
        ],
        "uniques": true
    },
    "algorithm": {
        "name": "trueFalse",
        "template": "Multiple choice – standard",
        "params": {
            "countCorrect": 1,
            "countIncorrect": 2,
            "showCheckIcon": true
        }
    }
}</t>
  </si>
  <si>
    <t>{
    "id": "M5-EyP-13a-I-2",
    "stimulus": "&lt;p&gt;Stefan has compiled in this diagram the number of times he has been called on the phone during these days. Which of the following statements is correct? Note that each point represents {{Q5}} calls.&lt;/p&gt;&lt;div style=\"display: flex; justify-content: center;\"&gt;&lt;div class=\"fr-chart\" data-chart='{\"type\": \"pictograph\", \"series\": [{\"img\": \"{{Q1.img}}\", \"value\":{{Q1}}},{\"img\": \"{{Q2.img}}\", \"value\":{{Q2}}},{\"img\": \"{{Q3.img}}\", \"value\":{{Q3}}},{\"img\": \"{{Q4.img}}\", \"value\":{{Q4}}}], \"labels\":[\"Thursday\",\"Friday\",\"Saturday\",\"Sunday\"]}'&gt;&lt;/div&gt;&lt;/div&gt;",
    "hint": "&lt;p&gt;Each dot represents {{Q5}} phone calls.&lt;/p&gt;",
    "feedback": "&lt;p&gt;Each dot represents {{Q5}} phone calls.&lt;/p&gt;",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"On Thursday he received {{T1}} calls."
            },
            {
                "name": "A2",
                "label": "On Friday he received {{T2}} calls."
            },
            {
                "name": "A3",
                "label": "On Saturday he received {{T3}} calls."
            },
            {
                "name": "A4",
                "label": "On Sunday he received {{T4}} calls."
            },
            {
                "name": "A5",
                "label": "In total, he received {{T5}} calls."
            },
            {
                "name": "A6",
                "label": "On Thursday he received {{T3}} calls.",
                "incorrect": true
            },
            {
                "name": "A7",
                "label": "On Friday he received {{T1}} calls.",
                "incorrect": true
            },
            {
                "name": "A8",
                "label": "On Saturday he received {{T4}} calls.",
                "incorrect": true
            },
            {
                "name": "A9",
                "label": "On Sunday he received {{T2}} calls.",
                "incorrect": true
            },
            {
                "name": "A10",
                "label": "In total, he received {{T6}} calls.",
                "incorrect": true
            }
        ],
        "uniques": true
    },
    "algorithm": {
        "name": "trueFalse",
        "template": "Multiple choice – standard",
        "params": {
            "countCorrect": 1,
            "countIncorrect": 2,
            "showCheckIcon": true
        }
    }
}</t>
  </si>
  <si>
    <r>
      <rPr>
        <rFont val="Calibri"/>
        <sz val="12.0"/>
      </rPr>
      <t xml:space="preserve">Un profesor de música ha apuntado cuántos cantantes favoritos tienen sus alumnos. Después ha dibujado el siguiente diagrama de puntos con las respuestas de tres alumnos, en el que cada punto representa &lt;u&gt;5 cantantes&lt;/u&gt;. ¿Cuál de las siguientes afirmaciones es correcta?
Gráfico de pictograma
Serie: {{Q1}}, {{Q2}}, {{Q3}}
Eje X : "{{Q4}}", "{{Q5}}", "{{Q6}}"
Icono: </t>
    </r>
    <r>
      <rPr>
        <rFont val="Calibri"/>
        <color rgb="FF1155CC"/>
        <sz val="12.0"/>
        <u/>
      </rPr>
      <t>https://blueberry-assets.oneclick.es/M2_EyP_6b_3.png</t>
    </r>
  </si>
  <si>
    <t>Q1 = min = 2; max = 5; step = 1
Q2 = min = 2; max = 5; step = 1
Q3 = min = 2; max = 5; step = 1
Q4 = list = Eduardo, Irene, María, Sergio
Q5 = list = Eduardo, Irene, María, Sergio
Q6 = list = Eduardo, Irene, María, Sergio</t>
  </si>
  <si>
    <t>T1 = 5*{{Q1}} 
T2 = 5*{{Q2}} 
T3 = 5*{{Q3}} 
A1={{Q4}} tiene {{T1}} cantantes favoritos.#*
A2={{Q5}} tiene {{T2}} cantantes favoritos.#*
A3={{Q6}} tiene {{T3}} cantantes favoritos.#*
A3={{Q6}} tiene {{T3}} cantantes favoritos.#*
A4={{Q4}}, {{Q5}} y {{Q6}} tienen {{T4}} cantantes favoritos entre los 3.#*
A5={{Q4}} tiene {{T2}} cantantes favoritos.#
A6={{Q4}} tiene {{T3}} cantantes favoritos.#
A7={{Q5}} tiene {{T1}} cantantes favoritos.#
A8={{Q5}} tiene {{T3}} cantantes favoritos.#
A9={{Q6}} tiene {{T1}} cantantes favoritos.#
A10={{Q6}} tiene {{T2}} cantantes favoritos.#
A11={{Q4}}, {{Q5}} y {{Q6}} tienen {{T3}} cantantes favoritos entre los 3.#</t>
  </si>
  <si>
    <t>&lt;p&gt;Cada punto representa 5 cantantes.&lt;/p&gt;</t>
  </si>
  <si>
    <t>{
    "id": "M5-EyP-13a-I-3",
    "stimulus": "&lt;p&gt;Un profesor de música ha apuntado cuántos cantantes favoritos tienen sus alumnos. Después ha dibujado el siguiente diagrama de puntos con las respuestas de tres alumnos, en el que cada punto representa &lt;u&gt;5 cantantes&lt;/u&gt;. ¿Cuál de las siguientes afirmaciones es correcta?&lt;/p&gt;&lt;div style=\"display: flex; justify-content: center;\"&gt;&lt;div class=\"fr-chart\" data-chart='{\"type\": \"pictograph\", \"series\": [{\"img\": \"{{Q1.img}}\", \"value\":{{Q1}}},{\"img\": \"{{Q2.img}}\", \"value\":{{Q2}}},{\"img\": \"{{Q3.img}}\", \"value\":{{Q3}}}], \"labels\":[\"{{Q4}}\",\"{{Q5}}\",\"{{Q6}}\"]}'&gt;&lt;/div&gt;&lt;/div&gt;",
    "hint": "&lt;p&gt;Cada punto representa 5 cantantes.&lt;/p&gt;",
    "feedback": "&lt;p&gt;Cada punto representa 5 cantantes.&lt;/p&gt;",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"Eduardo",
                    "Irene",
                    "María",
                    "Sergio"
                ]
            },
            {
                "name": "Q5",
                "label": null,
                "list": [
                    "Eduardo",
                    "Irene",
                    "María",
                    "Sergio"
                ]
            },
            {
                "name": "Q6",
                "label": null,
                "list": [
                    "Eduardo",
                    "Irene",
                    "María",
                    "Sergio"
                ]
            }
        ],
        "calculated": [
            {
                "name": "T1",
                "label": "{{function}}",
                "function": "5*{{Q1}}",
                "temp": true
            },
            {
                "name": "T2",
                "label": "{{function}}",
                "function": "5*{{Q2}}",
                "temp": true
            },
            {
                "name": "T3",
                "label": "{{function}}",
                "function": "5*{{Q3}}",
                "temp": true
            },
            {
                "name": "T4",
                "label": "{{function}}",
                "function": "5*({{Q1}}+{{Q2}}+{{Q3}})",
                "temp": true
            },
            {
                "name": "A1",
                "label": "{{Q4}} tiene {{T1}} cantantes favoritos."
            },
            {
                "name": "A2",
                "label": "{{Q5}} tiene {{T2}} cantantes favoritos."
            },
            {
                "name": "A3",
                "label": "{{Q6}} tiene {{T3}} cantantes favoritos."
            },
            {
                "name": "A3",
                "label": "{{Q6}} tiene {{T3}} cantantes favoritos."
            },
            {
                "name": "A4",
                "label": "{{Q4}}, {{Q5}} y {{Q6}} tienen {{T4}} cantantes favoritos entre los 3."
            },
            {
                "name": "A5",
                "label": "{{Q4}} tiene {{T2}} cantantes favoritos.",
                "incorrect": true
            },
            {
                "name": "A6",
                "label": "{{Q4}} tiene {{T3}} cantantes favoritos.",
                "incorrect": true
            },
            {
                "name": "A7",
                "label": "{{Q5}} tiene {{T1}} cantantes favoritos.",
                "incorrect": true
            },
            {
                "name": "A8",
                "label": "{{Q5}} tiene {{T3}} cantantes favoritos.",
                "incorrect": true
            },
            {
                "name": "A9",
                "label": "{{Q6}} tiene {{T1}} cantantes favoritos.",
                "incorrect": true
            },
            {
                "name": "A10",
                "label": "{{Q6}} tiene {{T2}} cantantes favoritos.",
                "incorrect": true
            },
            {
                "name": "A11",
                "label": "{{Q4}}, {{Q5}} y {{Q6}} tienen {{T3}} cantantes favoritos entre los 3.",
                "incorrect": true
            }
        ],
        "uniques": true
    },
    "algorithm": {
        "name": "trueFalse",
        "template": "Multiple choice – standard",
        "params": {
            "countCorrect": 1,
            "countIncorrect": 2,
            "showCheckIcon": true
        }
    }
}</t>
  </si>
  <si>
    <t>{
    "id": "M5-EyP-13a-I-3",
    "stimulus": "&lt;p&gt;A music teacher noted how many favorite singers his students have. Then he drew the following dot diagram with the answers of three students. Given that each point represents &lt;u&gt;5 singers&lt;/u&gt;, which of the following statements is correct?&lt;/p&gt;&lt;div style=\"display: flex; justify-content: center;\"&gt;&lt;div class=\"fr-chart\" data-chart='{\"type\": \"pictograph\", \"series\": [{\"img\": \"{{Q1.img}}\", \"value\":{{Q1}}},{\"img\": \"{{Q2.img}}\", \"value\":{{Q2}}},{\"img\": \"{{Q3.img}}\", \"value\":{{Q3}}}], \"labels\":[\"{{Q4}}\",\"{{Q5}}\",\"{{Q6}}\"]}'&gt;&lt;/div&gt;&lt;/div&gt;",
    "hint": "&lt;p&gt;Each point represents 5 singers.&lt;/p&gt;",
    "feedback": "&lt;p&gt;Each point represents 5 singers.&lt;/p&gt;",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"Edward",
                    "Iris",
                    "Mary",
                    "Sidney"
                ]
            },
            {
                "name": "Q5",
                "label": null,
                "list": [
                    "Edward",
                    "Iris",
                    "Mary",
                    "Sidney"
                ]
            },
            {
                "name": "Q6",
                "label": null,
                "list": [
                    "Edward",
                    "Iris",
                    "Mary",
                    "Sidney"
                ]
            }
        ],
        "calculated": [
            {
                "name": "T1",
                "label": "{{function}}",
                "function": "5*{{Q1}}",
                "temp": true
            },
            {
                "name": "T2",
                "label": "{{function}}",
                "function": "5*{{Q2}}",
                "temp": true
            },
            {
                "name": "T3",
                "label": "{{function}}",
                "function": "5*{{Q3}}",
                "temp": true
            },
            {
                "name": "T4",
                "label": "{{function}}",
                "function": "5*({{Q1}}+{{Q2}}+{{Q3}})",
                "temp": true
            },
            {
                "name": "A1",
                "label": "{{Q4}} has {{T1}} favorite singers."
            },
            {
                "name": "A2",
                "label": "{{Q5}} has {{T2}} favorite singers."
            },
            {
                "name": "A3",
                "label": "{{Q6}} has {{T3}} favorite singers."
            },
            {
                "name": "A3",
                "label": "{{Q6}} has {{T3}} favorite singers."
            },
            {
                "name": "A4",
                "label": "{{Q4}}, {{Q5}} and {{Q6}} have {{T4}} favorite singers in total."
            },
            {
                "name": "A5",
                "label": "{{Q4}} has {{T2}} favorite singers.",
                "incorrect": true
            },
            {
                "name": "A6",
                "label": "{{Q4}} has {{T3}} favorite singers.",
                "incorrect": true
            },
            {
                "name": "A7",
                "label": "{{Q5}} has {{T1}} favorite singers.",
                "incorrect": true
            },
            {
                "name": "A8",
                "label": "{{Q5}} has {{T3}} favorite singers.",
                "incorrect": true
            },
            {
                "name": "A9",
                "label": "{{Q6}} has {{T1}} favorite singers.",
                "incorrect": true
            },
            {
                "name": "A10",
                "label": "{{Q6}} has {{T2}} favorite singers.",
                "incorrect": true
            },
            {
                "name": "A11",
                "label": "{{Q4}}, {{Q5}} and {{Q6}} have {{T3}} favorite singers in total.",
                "incorrect": true
            }
        ],
        "uniques": true
    },
    "algorithm": {
        "name": "trueFalse",
        "template": "Multiple choice – standard",
        "params": {
            "countCorrect": 1,
            "countIncorrect": 2,
            "showCheckIcon": true
        }
    }
}</t>
  </si>
  <si>
    <r>
      <rPr>
        <rFont val="Calibri, Arial"/>
        <sz val="12.0"/>
      </rPr>
      <t xml:space="preserve">&lt;p&gt;Una encuestra sobre los deportes que llevan a cabo gente mayor de 50 años ha recibido los siguientes resultados. Si cada punto representa &lt;u&gt;{{Q7}} personas&lt;/u&gt;, ¿cuántas practican {{Q4}}?&lt;/p&gt;
Gráfico de pictograma
Serie: {{Q1}}, {{Q2}}, {{Q3}}
Eje X : "{{Q4}}", "{{Q5}}", "{{Q6}}"
Icono: </t>
    </r>
    <r>
      <rPr>
        <rFont val="Calibri, Arial"/>
        <color rgb="FF1155CC"/>
        <sz val="12.0"/>
        <u/>
      </rPr>
      <t>https://blueberry-assets.oneclick.es/M2_EyP_6b_1.png</t>
    </r>
  </si>
  <si>
    <t>&lt;p&gt;Los que practican {{Q4}} son {{response}} personas.&lt;/p&gt;</t>
  </si>
  <si>
    <t>Q1 = list = 2, 3, 4, 5
Q2 = list = 2, 3, 4, 5
Q3 = list = 2, 3, 4, 5
Q4 = list = ciclismo, pilates, golf, natación
Q5 = list = ciclismo, pilates, golf, natación
Q6 = list = ciclismo, pilates, golf, natación
Q7 = list = 2, 3, 4</t>
  </si>
  <si>
    <t>A1={{Q1}}*{{Q7}}</t>
  </si>
  <si>
    <t>&lt;p&gt;Cada punto representa {{Q7}} personas.&lt;/p&gt;</t>
  </si>
  <si>
    <t>{
    "id": "M5-EyP-13a-E-1",
    "stimulus": "&lt;p&gt;Una encuestra sobre los deportes que llevan a cabo gente mayor de 50 años ha recibido los siguientes resultados. Si cada punto representa &lt;u&gt;{{Q7}} personas&lt;/u&gt;, ¿cuántas practican {{Q4}}?&lt;/p&gt;&lt;div style=\"display: flex; justify-content: center;\"&gt;&lt;div class=\"fr-chart\" data-chart='{\"type\": \"pictograph\", \"series\": [{\"img\": \"{{Q1.img}}\", \"value\":{{Q1}}},{\"img\": \"{{Q2.img}}\", \"value\":{{Q2}}},{\"img\": \"{{Q3.img}}\", \"value\":{{Q3}}}], \"labels\":[\"{{Q4}}\",\"{{Q5}}\",\"{{Q6}}\"]}'&gt;&lt;/div&gt;&lt;/div&gt;",
    "template": "&lt;p&gt;Los que practican {{T1}} son {{response}} personas.&lt;/p&gt;",
    "hint": "&lt;p&gt;Cada punto representa {{Q7}} personas.&lt;/p&gt;",
    "feedback": "&lt;p&gt;Cada punto representa {{Q7}} personas.&lt;/p&gt;",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"Ciclismo",
                    "Pilates",
                    "Golf",
                    "Natación"
                ]
            },
            {
                "name": "Q5",
                "label": null,
                "list": [
                    "Ciclismo",
                    "Pilates",
                    "Golf",
                    "Natación"
                ]
            },
            {
                "name": "Q6",
                "label": null,
                "list": [
                    "Ciclismo",
                    "Pilates",
                    "Golf",
                    "Natación"
                ]
            },
            {
                "name": "Q7",
                "label": null,
                "list": [
                    2,
                    3,
                    4
                ]
            }
        ],
        "calculated": [
            {
                "name": "T1",
                "label": "{{function}}",
                "function": "'{{Q4}}'.toLowerCase()",
                "temp": true
            },
            {
                "name": "A1",
                "label": "{{function}}",
                "function": "{{Q1}}*{{Q7}}"
            }
        ],
        "uniques": true
    },
    "algorithm": {
        "name": "calculateOperation",
        "params": {
            "method": "equivLiteral",
            "keyboard": "NUMERICAL"
        }
    }
}</t>
  </si>
  <si>
    <t>{
    "id": "M5-EyP-13a-E-1",
    "stimulus": "&lt;p&gt;A survey on sports played by people over 50 years of age has received the following results. If each point represents &lt;u&gt;{{Q7}} people&lt;/u&gt;, how many practice {{T1}}?&lt;/p&gt;&lt;div style=\"display: flex; justify-content: center;\"&gt;&lt;div class=\"fr-chart\" data-chart='{\"type\": \"pictograph\", \"series\": [{\"img\": \"{{Q1.img}}\", \"value\":{{Q1}}},{\"img\": \"{{Q2.img}}\", \"value\":{{Q2}}},{\"img\": \"{{Q3.img}}\", \"value\":{{Q3}}}], \"labels\":[\"{{Q4}}\",\"{{Q5}}\",\"{{Q6}}\"]}'&gt;&lt;/div&gt;&lt;/div&gt;",
    "template": "&lt;p&gt;Those who practice {{T1}} are {{response}} people.&lt;/p&gt;",
    "hint": "&lt;p&gt;Each point represents {{Q7}} people.&lt;/p&gt;",
    "feedback": "&lt;p&gt;Each point represents {{Q7}} people.&lt;/p&gt;",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"Cycling",
                    "Pilates",
                    "Golf",
                    "Swimming"
                ]
            },
            {
                "name": "Q5",
                "label": null,
                "list": [
                    "Cycling",
                    "Pilates",
                    "Golf",
                    "Swimming"
                ]
            },
            {
                "name": "Q6",
                "label": null,
                "list": [
                    "Cycling",
                    "Pilates",
                    "Golf",
                    "Swimming"
                ]
            },
            {
                "name": "Q7",
                "label": null,
                "list": [
                    2,
                    3,
                    4
                ]
            }
        ],
        "calculated": [
            {
                "name": "T1",
                "label": "{{function}}",
                "function": "'{{Q4}}'.toLowerCase()",
                "temp": true
            },
            {
                "name": "A1",
                "label": "{{function}}",
                "function": "{{Q1}}*{{Q7}}"
            }
        ],
        "uniques": true
    },
    "algorithm": {
        "name": "calculateOperation",
        "params": {
            "method": "equivLiteral",
            "keyboard": "NUMERICAL"
        }
    }
}</t>
  </si>
  <si>
    <r>
      <rPr>
        <rFont val="Calibri, Arial"/>
        <sz val="12.0"/>
      </rPr>
      <t xml:space="preserve">&lt;p&gt;En este diagrama se han apuntado el número de contratos que cerró una agencia de viajes durante cinco meses. Cada punto representa &lt;u&gt;{{Q6}} contratos&lt;/u&gt;. ¿Cuántos cerró en julio?&lt;/p&gt;
Gráfico de pictograma
Serie: {{Q1}}, {{Q2}}, {{Q3}}, {{Q4}}, {{Q5}}
Eje X : "Abril", "Mayo", "Junio", "Julio", "Agosto"
Icono: </t>
    </r>
    <r>
      <rPr>
        <rFont val="Calibri, Arial"/>
        <color rgb="FF1155CC"/>
        <sz val="12.0"/>
        <u/>
      </rPr>
      <t>https://blueberry-assets.oneclick.es/M2_EyP_6b_2.png</t>
    </r>
  </si>
  <si>
    <t>&lt;p&gt;En julio hizo {{response}} contratos.&lt;/p&gt;</t>
  </si>
  <si>
    <t>Q1 = min = 2; max = 5; step = 1
Q2 = min = 2; max = 5; step = 1
Q3 = min = 2; max = 5; step = 1
Q4 = min = 2; max = 5; step = 1
Q5 = min = 2; max = 5; step = 1
Q6 = list = 2, 3, 4</t>
  </si>
  <si>
    <t>A1 = {{Q4}}*{{Q6}}</t>
  </si>
  <si>
    <t>&lt;p&gt;Cada punto representa {{Q11}} contratos.&lt;/p&gt;</t>
  </si>
  <si>
    <t>{
    "id": "M5-EyP-13a-E-2",
    "stimulus": "&lt;p&gt;En este diagrama se han apuntado el número de contratos que cerró una agencia de viajes durante cinco meses. Cada punto representa &lt;u&gt;{{Q6}} contratos&lt;/u&gt;. ¿Cuántos cerró en julio?&lt;/p&gt;&lt;div style=\"display: flex; justify-content: center;\"&gt;&lt;div class=\"fr-chart\" data-chart='{\"type\": \"pictograph\", \"series\": [{\"img\": \"{{Q1.img}}\", \"value\":{{Q1}}},{\"img\": \"{{Q2.img}}\", \"value\":{{Q2}}},{\"img\": \"{{Q3.img}}\", \"value\":{{Q3}}},{\"img\": \"{{Q4.img}}\", \"value\":{{Q4}}},{\"img\": \"{{Q5.img}}\", \"value\":{{Q5}}}], \"labels\":[\"abril\",\"mayo\",\"junio\",\"julio\",\"agosto\"]}'&gt;&lt;/div&gt;&lt;/div&gt;",
    "template": "&lt;p&gt;En julio cerró {{response}} contratos.&lt;/p&gt;",
    "hint": "&lt;p&gt;Cada punto representa {{Q6}} contratos.&lt;/p&gt;",
    "feedback": "&lt;p&gt;Cada punto representa {{Q6}} contratos.&lt;/p&gt;",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t>
  </si>
  <si>
    <t>{
    "id": "M5-EyP-13a-E-2",
    "stimulus": "&lt;p&gt;In this diagram we have noted the number of contracts that a travel agency closed during five months. Each point represents &lt;u&gt;{{Q6}} contracts&lt;/u&gt;. How many did it close in July?&lt;/p&gt;&lt;div style=\"display: flex; justify-content: center;\"&gt;&lt;div class=\"fr-chart\" data-chart='{\"type\": \"pictograph\", \"series\": [{\"img\": \"{{Q1.img}}\", \"value\":{{Q1}}},{\"img\": \"{{Q2.img}}\", \"value\":{{Q2}}},{\"img\": \"{{Q3.img}}\", \"value\":{{Q3}}},{\"img\": \"{{Q4.img}}\", \"value\":{{Q4}}},{\"img\": \"{{Q5.img}}\", \"value\":{{Q5}}}], \"labels\":[\"April\",\"May\",\"June\",\"July\",\"August\"]}'&gt;&lt;/div&gt;&lt;/div&gt;",
    "template": "&lt;p&gt;In July it closed {{response}} contracts.&lt;/p&gt;",
    "hint": "&lt;p&gt;Each point represents {{Q6}} contracts.&lt;/p&gt;",
    "feedback": "&lt;p&gt;Each point represents {{Q6}} contracts.&lt;/p&gt;",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t>
  </si>
  <si>
    <r>
      <rPr>
        <rFont val="Calibri, Arial"/>
        <sz val="12.0"/>
      </rPr>
      <t xml:space="preserve">&lt;p&gt;Cuatro amigos quieren comparar cuántas veces han ido al hospital cada uno, por lo que las han apuntado en un diagrama de puntos como este. Cada punto representa &lt;u&gt;{{Q9}} visitas&lt;/u&gt; al hospital. ¿Cuántas veces ha ido {{Q6}}?&lt;/p&gt;
Gráfico de pictograma
Serie: {{Q1}}, {{Q2}}, {{Q3}}, {{Q4}}
Eje X : "{{Q5}}", "{{Q6}}", "{{Q7}}", "{{Q8}}"
Icono: </t>
    </r>
    <r>
      <rPr>
        <rFont val="Calibri, Arial"/>
        <color rgb="FF1155CC"/>
        <sz val="12.0"/>
        <u/>
      </rPr>
      <t>https://blueberry-assets.oneclick.es/M2_EyP_6b_3.png</t>
    </r>
  </si>
  <si>
    <t>&lt;p&gt;{{Q6}} ha ido al hospital {{response}} veces.&lt;/p&gt;</t>
  </si>
  <si>
    <t>Q1 = min = 2; max = 5; step = 1
Q2 = min = 2; max = 5; step = 1
Q3 = min = 2; max = 5; step = 1
Q4 = min = 2; max = 5; step = 1
Q5 = list = Felipe, Juan, Susana, Ana, David
Q6 = list = Felipe, Juan, Susana, Ana, David
Q7 = list = Felipe, Juan, Susana, Ana, David
Q8 = list = Felipe, Juan, Susana, Ana, David
Q9 = list = 2, 3, 4</t>
  </si>
  <si>
    <t>A1={{Q2}}*{{Q9}}</t>
  </si>
  <si>
    <t>&lt;p&gt;Cada punto representa {{Q9}} visitas al hospital.&lt;/p&gt;</t>
  </si>
  <si>
    <t>{
    "id": "M5-EyP-13a-E-3",
    "stimulus": "&lt;p&gt;Cuatro amigos quieren comparar cuántas veces han ido al hospital cada uno, por lo que las han apuntado en un diagrama de puntos como este. Cada punto representa &lt;u&gt;{{Q9}} visitas&lt;/u&gt; al hospital. ¿Cuántas veces ha ido {{Q6}}?&lt;/p&gt;&lt;div style=\"display: flex; justify-content: center;\"&gt;&lt;div class=\"fr-chart\" data-chart='{\"type\": \"pictograph\", \"series\": [{\"img\": \"{{Q1.img}}\", \"value\":{{Q1}}},{\"img\": \"{{Q2.img}}\", \"value\":{{Q2}}},{\"img\": \"{{Q3.img}}\", \"value\":{{Q3}}},{\"img\": \"{{Q4.img}}\", \"value\":{{Q4}}}], \"labels\":[\"{{Q5}}\",\"{{Q6}}\",\"{{Q7}}\",\"{{Q8}}\"]}'&gt;&lt;/div&gt;&lt;/div&gt;",
    "template": "&lt;p&gt;{{Q6}} ha ido al hospital {{response}} veces.&lt;/p&gt;",
    "hint": "&lt;p&gt;Cada punto representa {{Q9}} visitas al hospital.&lt;/p&gt;",
    "feedback": "&lt;p&gt;Cada punto representa {{Q9}} visitas al hospital.&lt;/p&gt;",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"Felipe",
                    "Juan",
                    "Susana",
                    "Ana",
                    "David"
                ]
            },
            {
                "name": "Q6",
                "label": null,
                "list": [
                    "Felipe",
                    "Juan",
                    "Susana",
                    "Ana",
                    "David"
                ]
            },
            {
                "name": "Q7",
                "label": null,
                "list": [
                    "Felipe",
                    "Juan",
                    "Susana",
                    "Ana",
                    "David"
                ]
            },
            {
                "name": "Q8",
                "label": null,
                "list": [
                    "Felipe",
                    "Juan",
                    "Susana",
                    "Ana",
                    "David"
                ]
            },
            {
                "name": "Q9",
                "label": null,
                "list": [
                    2,
                    3,
                    4
                ]
            }
        ],
        "calculated": [
            {
                "name": "A1",
                "label": "{{function}}",
                "function": "{{Q2}}*{{Q9}}"
            }
        ],
        "uniques": true
    },
    "algorithm": {
        "name": "calculateOperation",
        "params": {
            "method": "equivLiteral",
            "keyboard": "NUMERICAL"
        }
    }
}</t>
  </si>
  <si>
    <t>{
    "id": "M5-EyP-13a-E-3",
    "stimulus": "&lt;p&gt;Four friends want to compare how many times they have each been to the hospital, so they have plotted them on a dot plot like this one. Each dot represents &lt;u&gt;{{Q9}} visits&lt;/u&gt; to the hospital. How many times has {{Q6}} gone?&lt;/p&gt;&lt;div style=\"display: flex; justify-content: center;\"&gt;&lt;div class=\"fr-chart\" data-chart='{\"type\": \"pictograph\", \"series\": [{\"img\": \"{{Q1.img}}\", \"value\":{{Q1}}},{\"img\": \"{{Q2.img}}\", \"value\":{{Q2}}},{\"img\": \"{{Q3.img}}\", \"value\":{{Q3}}},{\"img\": \"{{Q4.img}}\", \"value\":{{Q4}}}], \"labels\":[\"{{Q5}}\",\"{{Q6}}\",\"{{Q7}}\",\"{{Q8}}\"]}'&gt;&lt;/div&gt;&lt;/div&gt;",
    "template": "&lt;p&gt;{{Q6}} has been to the hospital {{response}} times.&lt;/p&gt;",
    "hint": "&lt;p&gt;Each dot represents {{Q9}} hospital visits.&lt;/p&gt;",
    "feedback": "&lt;p&gt;Each dot represents {{Q9}} hospital visits.&lt;/p&gt;",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"Philip",
                    "John",
                    "Susan",
                    "Anna",
                    "David"
                ]
            },
            {
                "name": "Q6",
                "label": null,
                "list": [
                    "Philip",
                    "John",
                    "Susan",
                    "Anna",
                    "David"
                ]
            },
            {
                "name": "Q7",
                "label": null,
                "list": [
                    "Philip",
                    "John",
                    "Susan",
                    "Anna",
                    "David"
                ]
            },
            {
                "name": "Q8",
                "label": null,
                "list": [
                    "Philip",
                    "John",
                    "Susan",
                    "Anna",
                    "David"
                ]
            },
            {
                "name": "Q9",
                "label": null,
                "list": [
                    2,
                    3,
                    4
                ]
            }
        ],
        "calculated": [
            {
                "name": "A1",
                "label": "{{function}}",
                "function": "{{Q2}}*{{Q9}}"
            }
        ],
        "uniques": true
    },
    "algorithm": {
        "name": "calculateOperation",
        "params": {
            "method": "equivLiteral",
            "keyboard": "NUMERICAL"
        }
    }
}</t>
  </si>
  <si>
    <t>M5-EyP-13b</t>
  </si>
  <si>
    <t>Elabora gráficos de puntos a partir de datos obtenidos (hasta 4 categorías)</t>
  </si>
  <si>
    <t>{
    "id": "M5-EyP-13b-I-1",
    "stimulus": "&lt;p&gt;En una fiesta hay cuatro tipos de disfraces. Construye el diagrama de puntos.&lt;/p&gt;",
    "hint": "&lt;p&gt;Señala en el gráfico las personas han elegido cada uno de los disfraces.&lt;/p&gt;",
    "feedback": "&lt;p&gt;Señala en el gráfico las personas han elegido cada uno de los disfraces.&lt;/p&gt;",
    "seed": {
        "parameters": [
            {
                "name": "Q1",
                "label": "Vampiro",
                "img": "https://blueberry-assets.oneclick.es/M2_EyP_6b_2.png",
                "min": 4,
                "max": 8,
                "step": 1
            },
            {
                "name": "Q2",
                "label": "Esqueleto",
                "img": "https://blueberry-assets.oneclick.es/M2_EyP_6b_2.png",
                "min": 2,
                "max": 5,
                "step": 1
            },
            {
                "name": "Q3",
                "label": "Spiderman",
                "img": "https://blueberry-assets.oneclick.es/M2_EyP_6b_2.png",
                "min": 2,
                "max": 5,
                "step": 1
            },
            {
                "name": "Q3",
                "label": "Superman",
                "img": "https://blueberry-assets.oneclick.es/M2_EyP_6b_2.png",
                "min": 2,
                "max": 5,
                "step": 1
            }
        ],
        "uniques": false
    },
    "algorithm": {
        "name": "pictograph",
        "params": {
            "labelY": "",
            "labelX": "Nº de disfraces",
            "tableEnable": true,
            "tablePosition": "LEFT",
            "multiplier": 1
        }
    }
}</t>
  </si>
  <si>
    <t>{
    "id": "M5-EyP-13b-I-2",
    "stimulus": "&lt;p&gt;En un campeonato de perros guía se han presentado las siguientes razas de perros. Completa el diagrama.&lt;/p&gt;",
    "hint": "&lt;p&gt;Señala en el gráfico cuantos perros hay de cada tipo.&lt;/p&gt;",
    "feedback": "&lt;p&gt;Señala en el gráfico cuantos perros hay de cada tipo.&lt;/p&gt;",
    "seed": {
        "parameters": [
            {
                "name": "Q1",
                "label": "Labrador",
                "img": "https://blueberry-assets.oneclick.es/M2_EyP_6b_2.png",
                "min": 4,
                "max": 8,
                "step": 1
            },
            {
                "name": "Q2",
                "label": "Pastor Alemán",
                "img": "https://blueberry-assets.oneclick.es/M2_EyP_6b_2.png",
                "min":4,
                "max": 8,
                "step": 1
            },
            {
                "name": "Q3",
                "label": "Pastor Belga",
                "img": "https://blueberry-assets.oneclick.es/M2_EyP_6b_2.png",
                "min": 4,
                "max": 8,
                "step": 1
            }
        ],
        "uniques": false
    },
    "algorithm": {
        "name": "pictograph",
        "params": {
            "labelY": "",
            "labelX": "Nº de perros",
            "tableEnable": true,
            "tablePosition": "LEFT",
            "multiplier": 1
        }
    }
}</t>
  </si>
  <si>
    <t>{
    "id": "M5-EyP-13b-I-3",
    "stimulus": "&lt;p&gt;Martina ha anotado en esta tabla las actividades que debe hacer de tres asignaturas. Completa el diagrama.&lt;/p&gt;",
    "hint": "&lt;p&gt;Señala en el gráfico cuantas actividades hay de cada asignatura.&lt;/p&gt;",
    "feedback": "&lt;p&gt;Señala en el gráfico cuantas actividades hay de cada asignatura.&lt;/p&gt;",
    "seed": {
        "parameters": [
            {
                "name": "Q1",
                "label": "Matemáticas",
                "img": "https://blueberry-assets.oneclick.es/M2_EyP_6b_2.png",
                "min": 4,
                "max": 8,
                "step": 1
            },
            {
                "name": "Q2",
                "label": "Sociales",
                "img": "https://blueberry-assets.oneclick.es/M2_EyP_6b_2.png",
                "min": 2,
                "max": 5,
                "step": 1
            },
            {
                "name": "Q3",
                "label": "Lengua",
                "img": "https://blueberry-assets.oneclick.es/M2_EyP_6b_2.png",
                "min": 2,
                "max": 5,
                "step": 1
            }
        ],
        "uniques": false
    },
    "algorithm": {
        "name": "pictograph",
        "params": {
            "labelY": "",
            "labelX": "Actividades",
            "tableEnable": true,
            "tablePosition": "LEFT",
            "multiplier": 1
        }
    }
}</t>
  </si>
  <si>
    <t>M5-EyP-8a</t>
  </si>
  <si>
    <t>Realiza conjeturas sobre si un suceso es seguro, posible o imposible en una experiencia aleatoria</t>
  </si>
  <si>
    <t>Une cada experiencia con el tipo de suceso que la describe.
{{Q1}} ---- Suceso seguro
{{Q2}} ---- Suceso posible
{{Q3}} ---- Suceso imposible</t>
  </si>
  <si>
    <t>Une cada experiencia con el tipo de suceso que la describe.
Sale cara en una moneda trucada con dos caras ---- Suceso seguro
Sale un dos en un dado ---- Suceso posible
 Nieva con treinta grados ---- Suceso imposible</t>
  </si>
  <si>
    <t>Q1: Obtener cara o cruz al tirar una moneda. | Obtener un número mayor que cero al tirar un dado. |  Después de llover, el suelo de la calle está mojado.
Q2: Obtener un dos al tirar un dado. | Obtener cruz al tirar una moneda.| Un partido de fútbol acaba en empate.
Q3: Nieva con treinta grados. | Obtener un siete al tirar un dado. | No obtener ni cara ni cruz al tirar una moneda.</t>
  </si>
  <si>
    <t>Un suceso seguro es una experiencia que siempre ocurre, mientras que uno imposible no puede ocurrir nunca.</t>
  </si>
  <si>
    <t>&lt;p&gt;Un suceso seguro es aquel que va a ocurrir con toda seguridad, un suceso posible es aquel que quizá ocurra y un suceso imposible es el que nunca ocurrirá.&lt;/p&gt;
- Si falla A1:
&lt;p&gt;Es un suceso seguro porque siempre ocurre.&lt;/p&gt;
- Si falla A2:
&lt;p&gt;Es un suceso posible porque existe una probabilidad de que ocurra.&lt;/p&gt;
- Si falla A3:
&lt;p&gt;Es un suceso imposible porque jamás ocurre.&lt;/p&gt;</t>
  </si>
  <si>
    <t>{
    "id": "M5-EyP-8a-I-1",
    "stimulus": "&lt;p&gt;Arrastra cada tipo de suceso hasta la experiencia que describe.&lt;/p&gt;",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"Obtener cara o cruz al tirar una moneda.",
                    "Obtener un número mayor que cero al tirar un dado de seis caras.",
                    "Después de llover, el suelo de la calle está mojado."
                ]
            },
            {
                "name": "Q2",
                "list": [
                    "Obtener un dos al tirar un dado de seis caras.",
                    " Obtener cruz al tirar una moneda.",
                    "Un partido de fútbol acaba en empate."
                ]
            },
            {
                "name": "Q3",
                "list": [
                    "Nieva con treinta grados.",
                    "Obtener un siete al tirar un dado de seis caras.",
                    "No obtener ni cara ni cruz al tirar una moneda."
                ]
            }
        ],
        "calculated": [
            {
                "name": "A1",
                "label": "{{Q1}}",
                "function": "Suceso seguro",
                "feedback": "&lt;p&gt;Es un suceso seguro porque siempre ocurre.&lt;/p&gt;"
            },
            {
                "name": "A2",
                "label": "{{Q2}}",
                "function": "Suceso posible",
                "feedback": "&lt;p&gt;Es un suceso posible porque existe una probabilidad de que ocurra.&lt;/p&gt;"
            },
            {
                "name": "A3",
                "label": "{{Q3}}",
                "function": "Suceso imposible",
                "feedback": "&lt;p&gt;Es un suceso imposible porque jamás ocurre.&lt;/p&gt;"
            }
        ],
        "uniques": true
    },
    "algorithm": {
        "name": "linkOperationResult",
        "params": {
            "invert": true
        },
        "template": "Match list"
    }
}</t>
  </si>
  <si>
    <t>{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t>
  </si>
  <si>
    <t>Indica qué tipo de suceso es el siguiente: &lt;i&gt;{{Q1}}.&lt;/i&gt;
A1: Suceso seguro*
A2: Suceso posible
A3: Suceso imposible</t>
  </si>
  <si>
    <t>Indica a qué tipo de suceso hace referencia esta experiencia:  &lt;i&gt;Sale una bola lisa &lt;/i&gt;.
Suceso seguro
Suceso posible
Suceso imposible</t>
  </si>
  <si>
    <t>Q1: "sacar de la caja una bola coloreada", "sacar de la caja una bola con un número"</t>
  </si>
  <si>
    <t>&lt;p&gt;Un suceso seguro es aquel que va a ocurrir con toda seguridad, un suceso posible es aquel que quizá ocurra y un suceso imposible es el que nunca ocurrirá.&lt;/p&gt;
- Si falla A2 o A3:
&lt;p&gt;Este es un suceso que va a pasar con certeza, por lo que es seguro.&lt;/p&gt;</t>
  </si>
  <si>
    <t>{
    "id": "M5-EyP-8a-E-1",
    "stimulus": "&lt;p&gt;Indica qué tipo de suceso es el siguiente: &lt;i&gt;{{Q1}}.&lt;/i&gt;&lt;/p&gt;&lt;div style=\"display:flex; justify-content:center;\"&gt;&lt;img src=\"https://blueberry-assets.oneclick.es/M5_EyP_8a_1.svg\" width=\"300\"&gt;&lt;/img&gt;&lt;/div&gt;",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"sacar de la caja una bola coloreada",
                    "sacar de la caja una bola con un número"
                ]
            }
        ],
        "calculated": [
            {
                "name": "A1",
                "label": "Suceso seguro"
            },
            {
                "name": "A2",
                "label": "Suceso posible",
                "feedback": "&lt;p&gt;Este es un suceso que va a pasar con certeza, por lo que es seguro.&lt;/p&gt;",
                "incorrect": true
            },
            {
                "name": "A3",
                "label": "Suceso imposible",
                "feedback": "&lt;p&gt;Este es un suceso que va a pasar con certeza, por lo que es seguro.&lt;/p&gt;",
                "incorrect": true
            }
        ],
        "uniques": true
    },
    "algorithm": {
        "name": "trueFalse",
        "template": "Multiple choice – standard",
        "params": {
            "countCorrect": 1,
            "countIncorrect": 2,
            "showCheckIcon": false,
            "columns": 3
        }
    }
}</t>
  </si>
  <si>
    <t>{"id":"M5-EyP-8a-E-1","stimulus":"&lt;p&gt;Indique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</si>
  <si>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</si>
  <si>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Indica a qué tipo de suceso hace referencia esta experiencia:  &lt;i&gt;Sale una bola de color azul &lt;/i&gt;.
Suceso seguro
Suceso posible
Suceso imposible</t>
  </si>
  <si>
    <t>Q1: "sacar de la caja una bola con un número par", "sacar de la caja una bola de color azul", "sacar de la caja una bola roja con el número 2", "sacar de la caja dos bolas azules"</t>
  </si>
  <si>
    <t>&lt;p&gt;Un suceso seguro es aquel que va a ocurrir con toda seguridad, un suceso posible es aquel que quizá ocurra y un suceso imposible es el que nunca ocurrirá.&lt;/p&gt;
- Si falla A1 o A3:
&lt;p&gt;Este suceso puede que pase, por lo que es posible.&lt;/p&gt;</t>
  </si>
  <si>
    <t>{"id":"M5-EyP-8a-E-2","stimulus":"&lt;p&gt;Indica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con un número par","sacar de la caja una bola de color azul","sacar de la caja una bola roja con el número 2","sacar de la caja dos bolas azules"]}],"calculated":[{"name":"A1","label":"Suceso seguro","incorrect":true,"feedback":"&lt;p&gt;Este suceso puede que pase, por lo que es posible.&lt;/p&gt;"},{"name":"A2","label":"Suceso posible"},{"name":"A3","label":"Suceso imposible","feedback":"&lt;p&gt;Este suceso puede que pase, por lo que es posible.&lt;/p&gt;","incorrect":true}],"uniques":true},"algorithm":{"name":"trueFalse","template":"Multiple choice – standard","params":{"countCorrect":1,"countIncorrect":2,"showCheckIcon":false,
            "columns": 3
        }
    }
}</t>
  </si>
  <si>
    <t>{"id":"M5-EyP-8a-E-2","stimulus":"&lt;p&gt;Indique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</si>
  <si>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</si>
  <si>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Q1: "sacar de la caja una bola sin número", "sacar de la caja dos bolas con el número 1", "sacar de la caja cuatro bolas azules", "sacar de la caja una bola roja con el número 5"</t>
  </si>
  <si>
    <t>&lt;p&gt;Un suceso seguro es aquel que va a ocurrir con toda seguridad, un suceso posible es aquel que quizá ocurra y un suceso imposible es el que nunca ocurrirá.&lt;/p&gt;
- Si falla A1 o A2:
&lt;p&gt;Este suceso no va a pasar nunca, por lo que es imposible.&lt;/p&gt;</t>
  </si>
  <si>
    <t>{"id":"M5-EyP-8a-E-3","stimulus":"&lt;p&gt;Indica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sin número","sacar de la caja dos bolas con el número 1","sacar de la caja cuatro bolas azules","sacar de la caja una bola roja con el número 5"]}],"calculated":[{"name":"A1","label":"Suceso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
            "columns": 3
        }
    }
}</t>
  </si>
  <si>
    <t>{"id":"M5-EyP-8a-E-3","stimulus":"&lt;p&gt;Indique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t>
  </si>
  <si>
    <t>M5-EyP-9a</t>
  </si>
  <si>
    <t>Calcula la probabilidad de un suceso</t>
  </si>
  <si>
    <t>¿Cuál es la fórmula con la que se halla la probabilidad de un suceso?
Probabilidad de un suceso = n.º de casos favorables/n.º de casos posibles*
Probabilidad de un suceso = n.º de casos posibles/n.º de casos favorables
Probabilidad de un suceso = n.º de casos no favorables/n.º de casos posibles
Probabilidad de un suceso = n.º de casos posibles/n.º de casos no favorables
Probabilidad de un suceso = n.º de casos favorables/n.º de casos seguros
(se ven1 correcta, 2 incorrectas)</t>
  </si>
  <si>
    <t>¿Cuál es la fórmula con la que se halla la probabilidad de un suceso?
A1= Número de casos posibles/Número de casos favorables
A2= Número de casos favorables/Número de casos posibles*
A3= Número de casos seguros/Número de casos posibles
(Se muestran 3 de las 5 opciones)</t>
  </si>
  <si>
    <t>La probabilidad se calcula teniendo en cuenta los sucesos posibles y los favorables.</t>
  </si>
  <si>
    <t>&lt;p&gt;La fórmula para calcular la probabilidad de un suceso azaroso es:&lt;/p&gt;&lt;p&gt;Probabilidad de un suceso = n.º de casos favorables/n.º de casos posibles&lt;/p&gt;
- Si falla A2:
&lt;p&gt;En esta opción los valores de la fracción están invertidos.&lt;/p&gt;
- Si falla A3:
&lt;p&gt;En esta opción se calcula la probabilidad de que un suceso no ocurra.&lt;/p&gt;
- Si falla A4:
&lt;p&gt;En esta opción los términos de la probabilidad de que un suceso no ocurra están invertidos.&lt;/p&gt;
- Si falla A5:
&lt;p&gt;En esta opción se hace referencia a casos seguros cuando debería hablar de casos posibles.&lt;/p&gt;</t>
  </si>
  <si>
    <t>{"id":"M5-EyP-9a-I-1","stimulus":"&lt;p&gt;¿Cuál es la fórmula con la que se halla la probabilidad de un suceso?&lt;/p&gt;","feedback":"&lt;p&gt;La fórmula para calcular la probabilidad de un suceso azaroso es:&lt;/p&gt;&lt;p style=\"text-align:center;\"&gt;Probabilidad de un suceso = &lt;span class=\"fr-math-v2 fr-draggable\" contenteditable=\"false\" data-original-math=\"\\(\\frac{{{\\text{n.º de casos favorables}}}}{{{\\text{n.º de casos posibles}}}}\\)\" draggable=\"true\"&gt;\\(\\frac{{{\\text{n.º de casos favorables}}}}{{{\\text{n.º de casos posibles}}}}\\)&lt;/span&gt;&lt;/p&gt;","hint":"&lt;p&gt;La probabilidad se calcula teniendo en cuenta los sucesos posibles y los favorables.&lt;/p&gt;","seed":{"parameters":[{"name":"Q1","label":null,"min":100,"max":999,"step":1}],"calculated":[{"name":"A1","label":"Probabilidad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favorables}}}}\\)&lt;/span&gt;","feedback":"&lt;p&gt;En esta opción los valores de la fracción están invertidos.&lt;/p&gt;","incorrect":true},{"name":"A3","label":"Probabilidad de un suceso = &lt;span class=\"fr-math-v2 fr-draggable\" contenteditable=\"false\" data-original-math=\"\\(\\frac{{{\\text{n.º de casos no favorables}}}}{{{\\text{n.º de casos posibles}}}}\\)\" draggable=\"true\"&gt;\\(\\frac{{{\\text{n.º de casos no favorables}}}}{{{\\text{n.º de casos posibles}}}}\\)&lt;/span&gt;","feedback":"&lt;p&gt;En esta opción se calcula la probabilidad de que un suceso no ocurra.&lt;/p&gt;","incorrect":true},{"name":"A4","label":"Probabilidad de un suceso = &lt;span class=\"fr-math-v2 fr-draggable\" contenteditable=\"false\" data-original-math=\"\\(\\frac{{{\\text{n.º de casos posibles}}}}{{{\\text{n.º de casos no favorables}}}}\\)\" draggable=\"true\"&gt;\\(\\frac{{{\\text{n.º de casos posibles}}}}{{{\\text{n.º de casos no favorables}}}}\\)&lt;/span&gt;","feedback":"&lt;p&gt;En esta opción los términos de la probabilidad de que un suceso no ocurra están invertidos.&lt;/p&gt;","incorrect":true},{"name":"A5","label":"Probabilidad de un suceso = &lt;span class=\"fr-math-v2 fr-draggable\" contenteditable=\"false\" data-original-math=\"\\(\\frac{{{\\text{n.º de casos favorables}}}}{{{\\text{n.º de casos seguros}}}}\\)\" draggable=\"true\"&gt;\\(\\frac{{{\\text{n.º de casos favorables}}}}{{{\\text{n.º de casos seguros}}}}\\)&lt;/span&gt;","feedback":"&lt;p&gt;En esta opción se hace referencia a casos seguros cuando debería hablar de casos posibles.&lt;/p&gt;","incorrect":true}],"uniques":true},"algorithm":{"name":"trueFalse","template":"Multiple choice – standard","params":{"countCorrect":1,"countIncorrect":2,"showCheckIcon":true}}}</t>
  </si>
  <si>
    <t>{"id":"M5-EyP-9a-I-1","stimulus":"&lt;p&gt;Qual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t>
  </si>
  <si>
    <t>{
    "id": "M5-EyP-9a-I-1",
    "stimulus": "&lt;p&gt;What is the formula used to find the probability of an event?&lt;/p&gt;",
    "feedback": "&lt;p&gt;The formula for calculating the probability of a random event is:&lt;/p&gt;&lt;p style=\"text-align:center;\"&gt;Probability of an event = &lt;span class=\"fr-math-v2 fr-draggable\" contenteditable=\"false\" data-original-math=\"\\(\\frac{{{\\text{n.º of favorable cases}}}}{{{\\text{n.º of possible cases}}}}\\)\" draggable=\"true\"&gt;\\(\\frac{{{\\text{n.º of favorable cases}}}}{{{\\text{n.º of possible cases}}}}\\)&lt;/span&gt;&lt;/p&gt;",
    "hint": "&lt;p&gt;The probability is calculated taking into account the possible and favorable events.&lt;/p&gt;",
    "seed": {
        "parameters": [
            {
                "name": "Q1",
                "label": null,
                "min": 100,
                "max": 999,
                "step": 1
            }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"feedback": "&lt;p&gt;In this option the fraction values are inverted.&lt;/p&gt;",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"name": "A4",
                "label": "Probability of an event = &lt;span class=\"fr-math-v2 fr-draggable\" contenteditable=\"false\" data-original-math=\"\\(\\frac{{{\\text{n.º of possible cases}}}}{{{\\text{n.º of unfavorable cases}}}}\\)\" draggable=\"true\"&gt;\\(\\frac{{{\\text{n.º of possible cases}}}}{{{\\text{n.º of unfavorable cases}}}}\\)&lt;/span&gt;",
                "feedback": "&lt;p&gt;In this option the terms of the probability of an event not occurring are inverted.&lt;/p&gt;",
                "incorrect": true
            },
            {
                "name": "A5",
                "label": "Probability of an event = &lt;span class=\"fr-math-v2 fr-draggable\" contenteditable=\"false\" data-original-math=\"\\(\\frac{{{\\text{n.º of favorable cases}}}}{{{\\text{n.º of safe cases}}}}\\)\" draggable=\"true\"&gt;\\(\\frac{{{\\text{n.º of favorable cases}}}}{{{\\text{n.º of safe cases}}}}\\)&lt;/span&gt;",
                "feedback": "&lt;p&gt;This option refers to certain cases when it should refer to possible cases.&lt;/p&gt;",
                "incorrect": true
            }
        ],
        "uniques": true
    },
    "algorithm": {
        "name": "trueFalse",
        "template": "Multiple choice – standard",
        "params": {
            "countCorrect": 1,
            "countIncorrect": 2,
            "showCheckIcon": true
        }
    }
}</t>
  </si>
  <si>
    <t>En una bolsa se introducen {{Q1}} papeletas de color {{Q4}}, {{Q2}} de color {{Q5}} y {{Q3}} de color {{Q6}}. ¿Cuál será la probabilidad de sacar de sacar una papeleta de color {{Q4}} de la bolsa?  Escribre el resultado en forma de fracción.
La probabilidad de sacar una papeleta de color {{Q4}} es {{A1}}/{{A2}}.</t>
  </si>
  <si>
    <t xml:space="preserve">¿Qué probabilidad hay de que un árbitro saque una tarjeta de color amarillo y no rojo durante un partido de fútbol?
1/2*
2/2
1/4
6/3
</t>
  </si>
  <si>
    <t>Q1: Mín = 2; Máx = 5; Step = 1
Q2: Mín = 2; Máx = 5; Step = 1
Q3: Mín = 2; Máx = 5; Step = 1
Q4: "rojo", "azul", "verde"
Q5: "rojo", "azul", "verde"
Q6: "rojo", "azul", "verde"</t>
  </si>
  <si>
    <t>A1 = {{Q1}}
A2 = {{Q1}}+{{Q2}}+{{Q3}}</t>
  </si>
  <si>
    <t>Probabilidad de un suceso = n.º de casos favorables/n.º de casos posibles</t>
  </si>
  <si>
    <t>&lt;p&gt;La probabilidad de un suceso se obtiene con la siguiente fórmula:&lt;/p&gt;&lt;p&gt;Probabilidad de un suceso = n.º de casos favorables/n.º de casos posibles = {{Q1}}/{{Q1}} de color {{Q4}} + {{Q2}} de color {{Q5}} + {{Q3}} de color {{Q6}} = {{A1}}/{{A2}}&lt;/p&gt;</t>
  </si>
  <si>
    <t>{"id":"M5-EyP-9a-E-1","stimulus":"&lt;p&gt;En una bolsa se introducen {{Q1}} papeletas de color {{Q4}}, {{Q2}} de color {{Q5}} y {{Q3}} de color {{Q6}}. ¿Cuál será la probabilidad de sacar una papeleta de color {{Q4}} de la bolsa? Escribre el resultado en forma de fracción.&lt;/p&gt;","template":"&lt;p&gt;La probabilidad de sacar una papeleta de color {{Q4}} es {{response}}.&lt;/p&gt;","feedback":"&lt;p&gt;La probabilidad de un suceso se obtiene con la siguiente fórmula:&lt;/p&gt;&lt;p style=\"text-align:center;\"&gt;Probabilidad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data-original-math=\"\\(\\frac{{{{Q1}}}}{{{{{Q1}}\\text{ de color {{Q4}} + {{Q2}} de color {{Q5}} + {{Q3}} de color {{Q6}}}}}}\\)\" draggable=\"true\"&gt;\\(\\frac{{{{Q1}}}}{{{{{Q1}}\\text{ de color {{Q4}} + {{Q2}} de color {{Q5}} + {{Q3}} de color {{Q6}}}}}}\\)&lt;/span&gt; = &lt;span class=\"fr-math-v2 fr-draggable\" contenteditable=\"false\" data-original-math=\"\\(\\frac{{{T1}}}{{{T2}}}\\)\" draggable=\"true\"&gt;\\(\\frac{{{T1}}}{{{T2}}}\\)&lt;/span&gt;&lt;/p&gt;","hint":"&lt;p style=\"text-align:center;\"&gt;Probabilidad de un suceso = &lt;span class=\"fr-math-v2 fr-draggable\" contenteditable=\"false\" data-original-math=\"\\(\\frac{{{\\text{n.º de casos favorables}}}}{{{\\text{n.º de casos posibles}}}}\\)\" draggable=\"true\"&gt;\\(\\frac{{{\\text{n.º de casos favorables}}}}{{{\\text{n.º de casos posibles}}}}\\)&lt;/span&gt;&lt;/p&gt;","seed":{"parameters":[{"name":"Q1","label":null,"list":[2,3,4,5]},{"name":"Q2","label":null,"list":[2,3,4,5]},{"name":"Q3","label":null,"list":[2,3,4,5]},{"name":"Q4","list":["rojo","azul","verde"]},{"name":"Q5","list":["rojo","azul","verde"]},{"name":"Q6","list":["rojo","azul","verde"]}],"calculated":[{"name":"A1","function":"\\frac{{{T1}}}{{{T2}}}"},{"name":"T1","function":"{{Q1}}","temp":true},{"name":"T2","function":"{{Q1}}+{{Q2}}+{{Q3}}","temp":true}],"uniques":true},"algorithm":{"name":"calculateOperation","params":{"method":"equivLiteral","keyboard":"INTERMEDIATE"}}}</t>
  </si>
  <si>
    <t>{"id":"M5-EyP-9a-E-1","stimulus":"&lt;p&gt;{{Q1}}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t>
  </si>
  <si>
    <t>{
    "id": "M5-EyP-9a-E-1",
    "stimulus": "&lt;p&gt;In a bag, {{Q1}} {{Q4}} colored, {{Q2}} {{Q5}} colored and {{Q3}} {{Q6}} colored ballots are placed. What will be the probability of drawing a {{Q4}} colored  ballot from the bag? Type the result as a fraction.&lt;/p&gt;",
    "template": "&lt;p&gt;The probability of drawing a {{Q4}} colored ballot is {{response}}.&lt;/p&gt;",
    "feedback": "&lt;p&gt;The probability of an event is obtained with the following formula:&lt;/p&gt;&lt;p style=\"text-align:center;\"&gt;Probability of an event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data-original-math=\"\\(\\frac{{{{Q1}}}}{{{{{Q1}}\\text{ {{Q4}} + {{Q2}} {{Q5}} + {{Q3}} {{Q6}}}}}}\\)\" draggable=\"true\"&gt;\\(\\frac{{{{Q1}}}}{{{{{Q1}}\\text{ {{Q4}} + {{Q2}} {{Q5}} + {{Q3}} {{Q6}}}}}}\\)&lt;/span&gt; = &lt;span class=\"fr-math-v2 fr-draggable\" contenteditable=\"false\" data-original-math=\"\\(\\frac{{{T1}}}{{{T2}}}\\)\" draggable=\"true\"&gt;\\(\\frac{{{T1}}}{{{T2}}}\\)&lt;/span&gt;&lt;/p&gt;",
    "hint": "&lt;p style=\"text-align:center;\"&gt;Probability of an event = &lt;span class=\"fr-math-v2 fr-draggable\" contenteditable=\"false\" data-original-math=\"\\(\\frac{{{\\text{n.º of favorable cases}}}}{{{\\text{n.º of possible cases}}}}\\)\" draggable=\"true\"&gt;\\(\\frac{{{\\text{n.º of favorable cases}}}}{{{\\text{n.º of possible cases}}}}\\)&lt;/span&gt;&lt;/p&gt;",
    "seed": {
        "parameters": [
            {
                "name": "Q1",
                "label": null,
                "list": [
                    2,
                    3,
                    4,
                    5
                ]
            },
            {
                "name": "Q2",
                "label": null,
                "list": [
                    2,
                    3,
                    4,
                    5
                ]
            },
            {
                "name": "Q3",
                "label": null,
                "list": [
                    2,
                    3,
                    4,
                    5
                ]
            },
            {
                "name": "Q4",
                "list": [
                    "red",
                    "blue",
                    "green"
                ]
            },
            {
                "name": "Q5",
                "list": [
                    "red",
                    "blue",
                    "green"
                ]
            },
            {
                "name": "Q6",
                "list": [
                    "red",
                    "blue",
                    "green"
                ]
            }
        ],
        "calculated": [
            {
                "name": "A1",
                "function": "\\frac{{{T1}}}{{{T2}}}"
            },
            {
                "name": "T1",
                "function": "{{Q1}}",
                "temp": true
            },
            {
                "name": "T2",
                "function": "{{Q1}}+{{Q2}}+{{Q3}}",
                "temp": true
            }
        ],
        "uniques": true
    },
    "algorithm": {
        "name": "calculateOperation",
        "params": {
            "method": "equivLiteral",
            "keyboard": "INTERMEDIATE"
        }
    }
}</t>
  </si>
  <si>
    <t>Sara ha comprado {{T4}} cartulinas. Ha comprado {{Q4}} de color {{Q1}}, {{Q5}} de color {{Q2}} y {{Q6}} de color {{Q3}}. ¿Cuál es la probabilidad de que a su hermano le dé una cartunila de color {{Q2}}? Escribe el resultado en forma de fracción.
La probabilidad de que le dé una cartulina de color {{Q2}} es de {{A1}}.</t>
  </si>
  <si>
    <t>Sara ha comprado 18 cartulinas para repartir entre sus hermanos. 4 de ellas son azules, 5 son naranjas y 9 son verdes. ¿Cuál es la probabilidad de que uno de sus hermanos tenga una cartulina naranja? 
La probabilidad de que su hermano tenga una cartulina naranja es de ... .</t>
  </si>
  <si>
    <t>Q1: Mín: 1; Máx: 10; Step: 1
Q2: Mín: 1; Máx: 10; Step: 1
Q3: Mín: 1; Máx: 10; Step: 1</t>
  </si>
  <si>
    <t>T1= {{Q1}}+{{Q2}}+{{Q3}}
A1 = \\frac{{{Q2}}}{{{T1}}}</t>
  </si>
  <si>
    <t>¿Cuántas cartulinas ha comprado Sara en total? ¿Y cuántas son de color {{Q2}}?
Sara ha comprado {{A1}} cartulinas en total, de las cuales {{A2}} son de color {{Q2}}.
A1= {{Q4}}+{{Q5}}+{{Q6}}
A2= {{Q5}}
#Cloze math#</t>
  </si>
  <si>
    <t>¿Qué pide el enunciado?
La probabilidad de que Sara dé una cartulina de color {{Q1}}.
La probabilidad de que Sara dé una cartulina de color {{Q2}}.*
La probabilidad de que Sara dé una cartulina de color {{Q3}}.</t>
  </si>
  <si>
    <t>¿Cómo se halla la probabilidad de un suceso?
Probabilidad de un suceso = n.º de casos favorables/n.º de casos posibles*
Probabilidad de un suceso = n.º de casos posibles/n.º de casos favorables
Probabilidad de un suceso = n.º de casos no favorables/n.º de casos posibles</t>
  </si>
  <si>
    <t>Si hay {{Q4}} cartulinas de color {{Q1}}, {{Q5}} de color {{Q2}} y {{Q6}} de color {{Q3}}, ¿cuáles son los casos posibles? ¿Y los favorables?
Los casos posibles son {{A1}}, mientras que los favorables, {{A2}}.
A2 = {{Q5}}
A1 = {{Q4}}+{{Q5}}+{{Q6}}</t>
  </si>
  <si>
    <t>Sabiendo esto, calcula la probabilidad de que Sara le dé a su hermano una cartulina de color {{Q2}}. Escribe el resultado en forma de fracción.
cartulinas de color {{Q2}}/todas las cartulinas = {{A1}}
Cloze math
T4 = {{Q4}}+{{Q5}}+{{Q6}}
A1 = {{Q5}}/{{T4}}
Importante, equivSymbolic</t>
  </si>
  <si>
    <t>{"id":"M5-EyP-9a-A-1","seed":{"parameters":[{"name":"Q1","label":null,"list":["verde","azul","amarillo"]},{"name":"Q2","label":null,"list":["rojo","marrón","rosa"]},{"name":"Q3","label":null,"list":["naranja","blanco","negro"]},{"name":"Q4","label":null,"min":1,"max":10,"step":1},{"name":"Q5","label":null,"min":1,"max":10,"step":1},{"name":"Q6","label":null,"min":1,"max":10,"step":1}],"uniques":true},"scaffolding":[{"id":"step-0","stimulus":"&lt;p&gt;Sara ha comprado {{T1}} cartulinas. Ha comprado {{Q4}} de color {{Q1}}, {{Q5}} de color {{Q2}} y {{Q6}} de color {{Q3}}. ¿Cuál es la probabilidad de que le dé una cartulina de color {{Q2}} a su hermano? Escribe el resultado en forma de fracción.&lt;/p&gt;","template":"&lt;p&gt;La probabilidad de que le dé una cartulina de color {{Q2}} es de {{response}}.&lt;/p&gt;","seed":{"parameters":[],"calculated":[{"name":"T1","label":"","function":"{{Q4}}+{{Q5}}+{{Q6}}","temp":true},{"name":"A1","label":"","function":"\\frac{{{Q5}}}{{{T1}}}"}]},"algorithm":{"name":"calculateOperation","params":{"method":"equivSymbolic","keyboard":"INTERMEDIATE"}}},{"id":"step-1","stimulus":"&lt;p&gt;¿Cuántas cartulinas ha comprado Sara en total? ¿Y cuántas son de color {{Q2}}?&lt;/p&gt;","template":"&lt;p&gt;Sara ha comprado {{response}} cartulinas en total, de las cuales {{response}} son de color {{Q2}}.&lt;/p&gt;","seed":{"calculated":[{"name":"4-A1","label":"{{function}}","function":"{{Q4}}+{{Q5}}+{{Q6}}"},{"name":"4-A2","label":"{{function}}","function":"{{Q5}}"}]},"algorithm":{"name":"calculateOperation","params":{"method":"equivLiteral","keyboard":"INTERMEDIATE"}}},{"id":"step-2","stimulus":"&lt;p&gt;¿Qué pide el enunciado?&lt;/p&gt;","seed":{"calculated":[{"name":"2-A1","label":"&lt;p&gt;La probabilidad de que Sara dé una cartulina de color {{Q1}}.&lt;/p&gt;","incorrect":true},{"name":"2-A2","label":"&lt;p&gt;La probabilidad de que Sara dé una cartulina de color {{Q2}}.&lt;/p&gt;"},{"name":"2-A3","label":"&lt;p&gt;La probabilidad de que Sara dé una cartulina de color {{Q3}}.&lt;/p&gt;","incorrect":true}]},"algorithm":{"name":"trueFalse","template":"Multiple choice – standard"}},{"id":"step-3","stimulus":"&lt;p&gt;¿Cómo se halla la probabilidad de un suceso?&lt;/p&gt;","seed":{"calculated":[{"name":"3-A1","label":"Probabilidad de un suceso = &lt;span class=\"fr-math-v2 fr-draggable\" contenteditable=\"false\" data-original-math=\"\\(\\frac{{{\\text{n.º de casos favorables}}}}{{{\\text{n.º de casos posibles}}}}\\)\" draggable=\"true\"&gt;\\(\\frac{{{\\text{n.º de casos favorables}}}}{{{\\text{n.º de casos posibles}}}}\\)&lt;/span&gt;"},{"name":"3-A2","label":"&lt;p&gt;Probabilidad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hay {{Q4}} cartulinas de color {{Q1}}, {{Q5}} de color {{Q2}} y {{Q6}} de color {{Q3}}, ¿cuáles son los casos posibles? ¿Y los favorables?&lt;/p&gt;","template":"&lt;p&gt;Los casos posibles son {{response}}, mientras que los favorables, {{response}}.&lt;/p&gt;","seed":{"calculated":[{"name":"4-A1","label":"{{function}}","function":"{{Q4}}+{{Q5}}+{{Q6}}"},{"name":"4-A2","label":"{{function}}","function":"{{Q5}}"}]},"algorithm":{"name":"calculateOperation","params":{"method":"equivLiteral","keyboard":"INTERMEDIATE"}}},{"id":"step-5","stimulus":"&lt;p&gt;Sabiendo esto, calcula la probabilidad de que Sara le dé a su hermano una cartulina de color {{Q2}}. Escribe el resultado en forma de fracción.&lt;/p&gt;","template":"&lt;p style=\"text-align:center;\"&gt;&lt;span class=\"fr-math-v2 fr-draggable\" contenteditable=\"false\" data-original-math=\"\\(\\frac{{{\\text{cartulinas de color {{Q2}}}}}}{{{\\text{todas las cartulinas}}}}\\)\" draggable=\"true\"&gt;\\(\\frac{{{\\text{cartulinas de color {{Q2}}}}}}{{{\\text{todas las cartulinas}}}}\\)&lt;/span&gt; = {{response}}&lt;/p&gt;","seed":{"calculated":[{"name":"4-A1","label":"{{function}}","function":"\\frac{{{Q5}}}{{{T4}}}"},{"name":"T4","label":"{{function}}","function":"{{Q4}}+{{Q5}}+{{Q6}}","temp":true}]},"algorithm":{"name":"calculateOperation","params":{"method":"equivSymbolic","keyboard":"INTERMEDIATE"}}}]}</t>
  </si>
  <si>
    <t>{"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t>
  </si>
  <si>
    <t>{
    "id": "M5-EyP-9a-A-1",
    "seed": {
        "parameters": [
            {
                "name": "Q1",
                "label": null,
                "list": [
                    "green",
                    "blue",
                    "yellow"
                ]
            },
            {
                "name": "Q2",
                "label": null,
                "list": [
                    "red",
                    "brown",
                    "pink"
                ]
            },
            {
                "name": "Q3",
                "label": null,
                "list": [
                    "orange",
                    "white",
                    "black"
                ]
            },
            {
                "name": "Q4",
                "label": null,
                "min": 1,
                "max": 10,
                "step": 1
            },
            {
                "name": "Q5",
                "label": null,
                "min": 1,
                "max": 10,
                "step": 1
            },
            {
                "name": "Q6",
                "label": null,
                "min": 1,
                "max": 10,
                "step": 1
            }
        ],
        "uniques": true
    },
    "scaffolding": [
        {
            "id": "step-0",
            "stimulus": "&lt;p&gt;Sarah has purchased {{T1}} colored cardboards. She got {{Q4}} {{Q1}}, {{Q5}} {{Q2}}, and {{Q6}} {{Q3}}. What is the probability that she hands her brother a {{Q2}} cardboard? Type the result as a fraction.&lt;/p&gt;",
            "template": "&lt;p&gt;The probability she hands a {{Q2}} cardboard is {{response}}.&lt;/p&gt;",
            "seed": {
                "parameters": [],
                "calculated": [
                    {
                        "name": "T1",
                        "label": "",
                        "function": "{{Q4}}+{{Q5}}+{{Q6}}",
                        "temp": true
                    },
                    {
                        "name": "A1",
                        "label": "",
                        "function": "\\frac{{{Q5}}}{{{T1}}}"
                    }
                ]
            },
            "algorithm": {
                "name": "calculateOperation",
                "params": {
                    "method": "equivSymbolic",
                    "keyboard": "INTERMEDIATE"
                }
            }
        },
        {
            "id": "step-1",
            "stimulus": "&lt;p&gt;How many colored cardboards did Sarah buy in total? And how many of them are {{Q2}}?&lt;/p&gt;",
            "template": "&lt;p&gt;Sarah bought {{response}} colored cardboards in total, of which {{response}} are {{Q2}}.&lt;/p&gt;",
            "seed": {
                "calculated": [
                    {
                        "name": "4-A1",
                        "label": "{{function}}",
                        "function": "{{Q4}}+{{Q5}}+{{Q6}}"
                    },
                    {
                        "name": "4-A2",
                        "label": "{{function}}",
                        "function": "{{Q5}}"
                    }
                ]
            },
            "algorithm": {
                "name": "calculateOperation",
                "params": {
                    "method": "equivLiteral",
                    "keyboard": "INTERMEDIATE"
                }
            }
        },
        {
            "id": "step-2",
            "stimulus": "&lt;p&gt;What is asked in the statement?&lt;/p&gt;",
            "seed": {
                "calculated": [
                    {
                        "name": "2-A1",
                        "label": "&lt;p&gt;The probability that Sarah gives a {{Q1}} cardboard.&lt;/p&gt;",
                        "incorrect": true
                    },
                    {
                        "name": "2-A2",
                        "label": "&lt;p&gt;The probability that Sarah gives a {{Q2}} cardboard.&lt;/p&gt;"
                    },
                    {
                        "name": "2-A3",
                        "label": "&lt;p&gt;The probability that Sarah gives a {{Q3}} cardboard.&lt;/p&gt;",
                        "incorrect": true
                    }
                ]
            },
            "algorithm": {
                "name": "trueFalse",
                "template": "Multiple choice – standard"
            }
        },
        {
            "id": "step-3",
            "stimulus": "&lt;p&gt;How do you find the probability of an event?&lt;/p&gt;",
            "seed": {
                "calculated": [
                    {
                        "name": "3-A1",
                        "label": "Probability of an event = &lt;span class=\"fr-math-v2 fr-draggable\" contenteditable=\"false\" data-original-math=\"\\(\\frac{{{\\text{n.º of favorable cases}}}}{{{\\text{n.º of possible cases}}}}\\)\" draggable=\"true\"&gt;\\(\\frac{{{\\text{n.º of favorable cases}}}}{{{\\text{n.º of possible cases}}}}\\)&lt;/span&gt;"
                    },
                    {
                        "name": "3-A2",
                        "label": "&lt;p&gt;Probability of an event = &lt;span class=\"fr-math-v2 fr-draggable\" contenteditable=\"false\" data-original-math=\"\\(\\frac{{{\\text{n.º of possible cases}}}}{{{\\text{n.º of favorable cases}}}}\\)\" draggable=\"true\"&gt;\\(\\frac{{{\\text{n.º of possible cases}}}}{{{\\text{n.º of favorable cases}}}}\\)&lt;/span&gt;&lt;/p&gt;",
                        "incorrect": true
                    },
                    {
                        "name": "3-A3",
                        "label": "&lt;p&gt;Probability of an event = &lt;span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
        },
        {
            "id": "step-4",
            "stimulus": "&lt;p&gt;If there are {{Q4}} {{Q1}} cardboards, {{Q5}} {{Q2}}, and {{Q6}} {{Q3}}, what are the possible cases? And the favorable ones?&lt;/p&gt;",
            "template": "&lt;p&gt;The possible cases are {{response}}, while the favorable ones are {{response}}.&lt;/p&gt;",
            "seed": {
                "calculated": [
                    {
                        "name": "4-A1",
                        "label": "{{function}}",
                        "function": "{{Q4}}+{{Q5}}+{{Q6}}"
                    },
                    {
                        "name": "4-A2",
                        "label": "{{function}}",
                        "function": "{{Q5}}"
                    }
                ]
            },
            "algorithm": {
                "name": "calculateOperation",
                "params": {
                    "method": "equivLiteral",
                    "keyboard": "INTERMEDIATE"
                }
            }
        },
        {
            "id": "step-5",
            "stimulus": "&lt;p&gt;Knowing this, calculate the probability that Sarah gives her brother a {{Q2}} cardboard. Type the result as a fraction.&lt;/p&gt;",
            "template": "&lt;p style=\"text-align:center;\"&gt;&lt;span class=\"fr-math-v2 fr-draggable\" contenteditable=\"false\" data-original-math=\"\\(\\frac{{{\\text{{{Q2}} cardboards}}}}{{{\\text{all cardboards}}}}\\)\" draggable=\"true\"&gt;\\(\\frac{{{\\text{{{Q2}} cardboards}}}}{{{\\text{all cardboards}}}}\\)&lt;/span&gt; = {{response}}&lt;/p&gt;",
            "seed": {
                "calculated": [
                    {
                        "name": "4-A1",
                        "label": "{{function}}",
                        "function": "\\frac{{{Q5}}}{{{T4}}}"
                    },
                    {
                        "name": "T4",
                        "label": "{{function}}",
                        "function": "{{Q4}}+{{Q5}}+{{Q6}}",
                        "temp": true
                    }
                ]
            },
            "algorithm": {
                "name": "calculateOperation",
                "params": {
                    "method": "equivSymbolic",
                    "keyboard": "INTERMEDIATE"
                }
            }
        }
    ]
}</t>
  </si>
  <si>
    <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
La probabilidad de que gane un miembro del primer club es {{A1}}.</t>
  </si>
  <si>
    <t xml:space="preserve">De entre todos los participantes en la regata, los regatistas del club de Renato tienen una probabilidad de setenta entre ciento ochenta y dos de ganarla. ¿Cuántos participantes hay en la regata? Escríbelo con letras.
En la regata participan ... regatistas. </t>
  </si>
  <si>
    <t>Q1: Mín: 25; Máx: 50; Step: 1
Q2: Mín: 25; Máx: 50; Step: 1</t>
  </si>
  <si>
    <t>T1= {{Q1}}+{{Q2}}
A1 = \\frac{{{Q1}}}{{{T1}}}</t>
  </si>
  <si>
    <t>¿Cuántos miembros participan de cada club?
Hay {{A1}} participantes del primer club y {{A2}} del segundo.
[A1 = {{Q1}}
A2 = {{Q2}}]</t>
  </si>
  <si>
    <t>¿Qué pide el enunciado?
La probabilidad de que gane un miembro del primer club.*
La probabilidad de que gane un miembro del segundo club.
La probabilidad de que gane un miembro de cualquier club.</t>
  </si>
  <si>
    <t>Si del primer club hay {{Q1}} participantes y del segundo, {{Q2}}, ¿cuáles son los casos posibles? ¿Y los favorables?
Los casos posibles son {{A1}}, mientras que los favorables, {{A2}}.
A2 = {{Q1}}
A1 = {{Q1}}+{{Q2}}</t>
  </si>
  <si>
    <t>Sabiendo esto, calcula la probabilidad de que gane un miembro del primer club. Escribe el resultado en forma de fracción.
miembros del primer club/todos los participantes = {{A1}}
Cloze math
T1 = {{Q1}}+{{Q2}}
A1 = {{Q1}}/{{T1}}
Importante, equivSymbolic</t>
  </si>
  <si>
    <t>{"id":"M5-EyP-9a-A-2","seed":{"parameters":[{"name":"Q1","label":null,"min":25,"max":50,"step":1},{"name":"Q2","label":null,"min":25,"max":50,"step":1}],"uniques":true},"scaffolding":[{"id":"step-0","stimulus":"&lt;p&gt;Dos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fracción.&lt;/p&gt;","template":"&lt;p&gt;La probabilidad de que gane un miembro del primer club es {{response}}.&lt;/p&gt;","seed":{"parameters":[],"calculated":[{"name":"T1","label":"","function":"{{Q1}}+{{Q2}}","temp":true},{"name":"A1","label":"","function":"\\frac{{{Q1}}}{{{T1}}}"}]},"algorithm":{"name":"calculateOperation","params":{"method":"equivSymbolic","keyboard":"INTERMEDIATE"}}},{"id":"step-1","stimulus":"&lt;p&gt;¿Cuántos miembros participan de cada club?&lt;/p&gt;","template":"&lt;p&gt;Hay {{response}} participantes del primer club y {{response}} del segundo.&lt;/p&gt;","seed":{"calculated":[{"name":"4-A1","label":"{{function}}","function":"{{Q1}}"},{"name":"4-A2","label":"{{function}}","function":"{{Q2}}"}]},"algorithm":{"name":"calculateOperation","params":{"method":"equivLiteral","keyboard":"INTERMEDIATE"}}},{"id":"step-2","stimulus":"&lt;p&gt;¿Qué pide el enunciado?&lt;/p&gt;","seed":{"calculated":[{"name":"2-A1","label":"&lt;p&gt;La probabilidad de que gane un miembro del primer club.&lt;/p&gt;"},{"name":"2-A2","label":"&lt;p&gt;La probabilidad de que gane un miembro del segundo club.&lt;/p&gt;","incorrect":true},{"name":"2-A3","label":"&lt;p&gt;La probabilidad de que gane un miembro de cualquier club.&lt;/p&gt;","incorrect":true}]},"algorithm":{"name":"trueFalse","template":"Multiple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del primer club hay {{Q1}} participantes y del segundo, {{Q2}},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gane un miembro del primer club. Escribe el resultado en forma de fracción.&lt;/p&gt;","template":"&lt;p style=\"text-align:center;\"&gt;&lt;span class=\"fr-math-v2 fr-draggable\" contenteditable=\"false\" data-original-math=\"\\(\\frac{{{\\text{miembros del primer club}}}}{{{\\text{todos los participantes}}}}\\)\" draggable=\"true\"&gt;\\(\\frac{{{\\text{miembros del primer club}}}}{{{\\text{todos los participantes}}}}\\)&lt;/span&gt; = {{response}}&lt;/p&gt;","seed":{"calculated":[{"name":"4-A1","label":"{{function}}","function":"\\frac{{{Q1}}}{{{T1}}}"},{"name":"T1","label":"{{function}}","function":"{{Q1}}+{{Q2}}","temp":true}]},"algorithm":{"name":"calculateOperation","params":{"method":"equivSymbolic","keyboard":"INTERMEDIATE"}}}]}</t>
  </si>
  <si>
    <t>{"id":"M5-EyP-9a-A-2","seed":{"parameters":[{"name":"Q1","label":null,"min":25,"max":50,"step":1},{"name":"Q2","label":null,"min":25,"max":50,"step":1}],"uniques":true},"scaffolding":[{"id":"step-0","stimulus":"&lt;p&gt;Dois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t>
  </si>
  <si>
    <t>{
    "id": "M5-EyP-9a-A-2",
    "seed": {
        "parameters": [
            {
                "name": "Q1",
                "label": null,
                "min": 25,
                "max": 50,
                "step": 1
            },
            {
                "name": "Q2",
                "label": null,
                "min": 25,
                "max": 50,
                "step": 1
            }
        ],
        "uniques": true
    },
    "scaffolding": [
        {
            "id": "step-0",
            "stimulus": "&lt;p&gt;Two sailors club face each other in a competition. In the first club there are {{Q1}} participants and in the second, {{Q2}}. Knowing that both clubs have an equal chance of winning, what is the probability that a member of the first club wins? Type the result as a fraction.&lt;/p&gt;",
            "template": "&lt;p&gt;The probability that a member of the first club wins is {{response}}.&lt;/p&gt;",
            "seed": {
                "parameters": [],
                "calculated": [
                    {
                        "name": "T1",
                        "label": "",
                        "function": "{{Q1}}+{{Q2}}",
                        "temp": true
                    },
                    {
                        "name": "A1",
                        "label": "",
                        "function": "\\frac{{{Q1}}}{{{T1}}}"
                    }
                ]
            },
            "algorithm": {
                "name": "calculateOperation",
                "params": {
                    "method": "equivSymbolic",
                    "keyboard": "INTERMEDIATE"
                }
            }
        },
        {
            "id": "step-1",
            "stimulus": "&lt;p&gt;How many members participate in each club?&lt;/p&gt;",
            "template": "&lt;p&gt;There are {{response}} participants from the first club and {{response}} from the second club.&lt;/p&gt;",
            "seed": {
                "calculated": [
                    {
                        "name": "4-A1",
                        "label": "{{function}}",
                        "function": "{{Q1}}"
                    },
                    {
                        "name": "4-A2",
                        "label": "{{function}}",
                        "function": "{{Q2}}"
                    }
                ]
            },
            "algorithm": {
                "name": "calculateOperation",
                "params": {
                    "method": "equivLiteral",
                    "keyboard": "INTERMEDIATE"
                }
            }
        },
        {
            "id": "step-2",
            "stimulus": "&lt;p&gt;What does the statement ask for?&lt;/p&gt;",
            "seed": {
                "calculated": [
                    {
                        "name": "2-A1",
                        "label": "&lt;p&gt;The probability that a member of the first club will win.&lt;/p&gt;"
                    },
                    {
                        "name": "2-A2",
                        "label": "&lt;p&gt;The probability that a member of the second club will win.&lt;/p&gt;",
                        "incorrect": true
                    },
                    {
                        "name": "2-A3",
                        "label": "&lt;p&gt;The probability that a member of any club will win.&lt;/p&gt;",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there are {{Q1}} participants from the first club and {{Q2}} participants from the second club, what are the possible cases? What are the favorable cases?&lt;/p&gt;",
            "template": "&lt;p&gt;The possible cases are {{response}}, while the favorable cases are {{response}}.&lt;/p&gt;",
            "seed": {
                "calculated": [
                    {
                        "name": "4-A1",
                        "label": "{{function}}",
                        "function": "{{Q1}}+{{Q2}}"
                    },
                    {
                        "name": "4-A2",
                        "label": "{{function}}",
                        "function": "{{Q1}}"
                    }
                ]
            },
            "algorithm": {
                "name": "calculateOperation",
                "params": {
                    "method": "equivLiteral",
                    "keyboard": "INTERMEDIATE"
                }
            }
        },
        {
            "id": "step-5",
            "stimulus": "&lt;p&gt;Knowing this, calculate the probability that a member of the first club wins. Type the result as a fraction.&lt;/p&gt;",
            "template": "&lt;p style=\"text-align:center;\"&gt;&lt;span class=\"fr-math-v2 fr-draggable\" contenteditable=\"false\" data-original-math=\"\\(\\frac{{{\\text{members of the first club}}}}{{{\\text{all participants}}}}\\)\" draggable=\"true\"&gt;\\(\\frac{{{\\text{members of the first club}}}}{{{\\text{all participants}}}}\\)&lt;/span&gt; = {{response}}&lt;/p&gt;",
            "seed": {
                "calculated": [
                    {
                        "name": "4-A1",
                        "label": "{{function}}",
                        "function": "\\frac{{{Q1}}}{{{T1}}}"
                    },
                    {
                        "name": "T1",
                        "label": "{{function}}",
                        "function": "{{Q1}}+{{Q2}}",
                        "temp": true
                    }
                ]
            },
            "algorithm": {
                "name": "calculateOperation",
                "params": {
                    "method": "equivSymbolic",
                    "keyboard": "INTERMEDIATE"
                }
            }
        }
    ]
}</t>
  </si>
  <si>
    <t>Amelia ha guardado en una caja {{Q1}} pegamentos, {{Q2}} tijeras y {{Q3}} limpiapipas. ¿Qué probabilidad hay de que saque un limpiapipas sin mirar dentro de la caja? Escribe el resultado en forma de fracción.
La probabilidad de que Amelia saque un limpiapipas es de {{A1}}.</t>
  </si>
  <si>
    <t>Amelia ha guardado en una caja 7 pegamentos, 11 tijeras y 15 limpiapipas. ¿Qué probabilidad hay de que saque un limpiapipas sin mirar dentro de la caja?
La probabilidad de que Amelia saque un limpiapipas es de ... .</t>
  </si>
  <si>
    <t>Q1: Mín: 5; Máx: 10; Step: 1
Q2: Mín: 7; Máx: 12; Step: 1
Q3: Mín: 10; Máx: 20; Step: 1</t>
  </si>
  <si>
    <t>T1= {{Q1}}+{{Q2}}+{{Q3}}
A1 = \\frac{{{Q3}}}{{{T1}}}</t>
  </si>
  <si>
    <t>¿Cuántos objetos ha guardado Amelia en la caja? ¿Y cuántos limpiapipas?
Amelia ha guardado {{A1}} objetos en la caja, de los cuales {{A2}} son limpiapipas.
A1 = {{Q1}}+{{Q2}}+{{Q3}}
A2 = {{Q3}}</t>
  </si>
  <si>
    <t>¿Qué pide el enunciado?
La probabilidad de sacar del cajón un pegamento.
La probabilidad de sacar del cajón unas tijeras.
La probabilidad de sacar del cajón un limpiapipas.*</t>
  </si>
  <si>
    <t>Si en la caja hay {{Q1}} pegamentos, {{Q2}} tijeras y {{Q3}} limpiapipas, ¿cuáles son los casos posibles? ¿Y los favorables?
Los casos posibles son {{A1}}, mientras que los favorables, {{A2}}.
A1 = Q1+Q2+Q3
A2 = Q3</t>
  </si>
  <si>
    <t>Sabiendo esto, calcula la probabilidad de que Amelia saque un limpiapipas de la caja. Escribe el resultado en forma de fracción.
limpiapipas/objetos en la caja = {{A1}}
Cloze math
A1 = {{Q3}}/{{T1}}
Importante, equivSymbolic</t>
  </si>
  <si>
    <t>{"id":"M5-EyP-9a-A-3","seed":{"parameters":[{"name":"Q1","label":null,"min":5,"max":10,"step":1},{"name":"Q2","label":null,"min":7,"max":12,"step":1},{"name":"Q3","label":null,"min":10,"max":20,"step":1}],"uniques":true},"scaffolding":[{"id":"step-0","stimulus":"&lt;p&gt;Amelia ha guardado en una caja {{Q1}} pegamentos, {{Q2}} tijeras y {{Q3}} limpiapipas. ¿Qué probabilidad hay de que saque un limpiapipas sin mirar dentro de la caja? Escribe el resultado en forma de fracción.&lt;/p&gt;","template":"&lt;p&gt;La probabilidad de que Amelia saque un limpiapipas es de {{response}}.&lt;/p&gt;","seed":{"parameters":[],"calculated":[{"name":"T1","label":"","function":"{{Q1}}+{{Q2}}+{{Q3}}","temp":true},{"name":"A1","label":"","function":"\\frac{{{Q3}}}{{{T1}}}"}]},"algorithm":{"name":"calculateOperation","params":{"method":"equivSymbolic","keyboard":"INTERMEDIATE"}}},{"id":"step-1","stimulus":"&lt;p&gt;¿Cuántos objetos ha guardado Amelia en la caja? ¿Y cuántos limpiapipas?&lt;/p&gt;","template":"&lt;p&gt;Amelia ha guardado {{response}} objetos en la caja, de los cuales {{response}} son limpiapipas.&lt;/p&gt;","seed":{"calculated":[{"name":"4-A1","label":"{{function}}","function":"{{Q1}}+{{Q2}}+{{Q3}}"},{"name":"4-A2","label":"{{function}}","function":"{{Q3}}"}]},"algorithm":{"name":"calculateOperation","params":{"method":"equivLiteral","keyboard":"INTERMEDIATE"}}},{"id":"step-2","stimulus":"&lt;p&gt;¿Qué pide el enunciado?&lt;/p&gt;","seed":{"calculated":[{"name":"2-A1","label":"&lt;p&gt;La probabilidad de sacar del cajón un limpiapipas.&lt;/p&gt;"},{"name":"2-A2","label":"&lt;p&gt;La probabilidad de sacar del cajón un pegamento.&lt;/p&gt;","incorrect":true},{"name":"2-A3","label":"&lt;p&gt;La probabilidad de sacar del cajón unas tijeras.&lt;/p&gt;","incorrect":true}]},"algorithm":{"name":"trueFalse","template":"Multiple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caja hay {{Q1}} pegamentos, {{Q2}} tijeras y {{Q3}} limpiapipas, ¿cuáles son los casos posibles? ¿Y los favorables?&lt;/p&gt;","template":"&lt;p&gt;Los casos posibles son {{response}}, mientras que los favorables, {{response}}.&lt;/p&gt;","seed":{"calculated":[{"name":"4-A1","label":"{{function}}","function":"{{Q1}}+{{Q2}}+{{Q3}}"},{"name":"4-A2","label":"{{function}}","function":"{{Q3}}"}]},"algorithm":{"name":"calculateOperation","params":{"method":"equivLiteral","keyboard":"INTERMEDIATE"}}},{"id":"step-5","stimulus":"&lt;p&gt;Sabiendo esto, calcula la probabilidad de que Amelia saque un limpiapipas de la caja. Escribe el resultado en forma de fracción.&lt;/p&gt;","template":"&lt;p style=\"text-align:center;\"&gt;&lt;span class=\"fr-math-v2 fr-draggable\" contenteditable=\"false\" data-original-math=\"\\(\\frac{{{\\text{limpiapipas}}}}{{{\\text{objetos en la caja}}}}\\)\" draggable=\"true\"&gt;\\(\\frac{{{\\text{limpiapipas}}}}{{{\\text{objetos en la caja}}}}\\)&lt;/span&gt; = {{response}}&lt;/p&gt;","seed":{"calculated":[{"name":"4-A1","label":"{{function}}","function":"\\frac{{{Q3}}}{{{T1}}}"},{"name":"T1","label":"{{function}}","function":"{{Q1}}+{{Q2}}+{{Q3}}","temp":true}]},"algorithm":{"name":"calculateOperation","params":{"method":"equivSymbolic","keyboard":"INTERMEDIATE"}}}]}</t>
  </si>
  <si>
    <t>{"id":"M5-EyP-9a-A-3","seed":{"parameters":[{"name":"Q1","label":null,"min":5,"max":10,"step":1},{"name":"Q2","label":null,"min":7,"max":12,"step":1},{"name":"Q3","label":null,"min":10,"max":20,"step":1}],"uniques":true},"scaffolding":[{"id":"step-0","stimulus":"&lt;p&gt;Amélia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t>
  </si>
  <si>
    <t>{
    "id": "M5-EyP-9a-A-3",
    "seed": {
        "parameters": [
            {
                "name": "Q1",
                "label": null,
                "min": 5,
                "max": 10,
                "step": 1
            },
            {
                "name": "Q2",
                "label": null,
                "min": 7,
                "max": 12,
                "step": 1
            },
            {
                "name": "Q3",
                "label": null,
                "min": 10,
                "max": 20,
                "step": 1
            }
        ],
        "uniques": true
    },
    "scaffolding": [
        {
            "id": "step-0",
            "stimulus": "&lt;p&gt;Amelia has stored {{Q1}} glue sticks, {{Q2}} scissors, and {{Q3}} pipe cleaners in a box. What is the probability that she will take out a pipe cleaner without looking inside the box? Type the result as a fraction.&lt;/p&gt;",
            "template": "&lt;p&gt;The probability that Amelia will draw a pipe cleaner is {{response}}.&lt;/p&gt;",
            "seed": {
                "parameters": [],
                "calculated": [
                    {
                        "name": "T1",
                        "label": "",
                        "function": "{{Q1}}+{{Q2}}+{{Q3}}",
                        "temp": true
                    },
                    {
                        "name": "A1",
                        "label": "",
                        "function": "\\frac{{{Q3}}}{{{T1}}}"
                    }
                ]
            },
            "algorithm": {
                "name": "calculateOperation",
                "params": {
                    "method": "equivSymbolic",
                    "keyboard": "INTERMEDIATE"
                }
            }
        },
        {
            "id": "step-1",
            "stimulus": "&lt;p&gt;How many items did Amelia keep in the box? And how many pipe cleaners?&lt;/p&gt;",
            "template": "&lt;p&gt;Amelia has stored {{response}} objects in the box, of which {{response}} are pipe cleaners.&lt;/p&gt;",
            "seed": {
                "calculated": [
                    {
                        "name": "4-A1",
                        "label": "{{function}}",
                        "function": "{{Q1}}+{{Q2}}+{{Q3}}"
                    },
                    {
                        "name": "4-A2",
                        "label": "{{function}}",
                        "function": "{{Q3}}"
                    }
                ]
            },
            "algorithm": {
                "name": "calculateOperation",
                "params": {
                    "method": "equivLiteral",
                    "keyboard": "INTERMEDIATE"
                }
            }
        },
        {
            "id": "step-2",
            "stimulus": "&lt;p&gt;What does the statement ask for?&lt;/p&gt;",
            "seed": {
                "calculated": [
                    {
                        "name": "2-A1",
                        "label": "&lt;p&gt;The probability of taking a pipe cleaner out of the drawer.&lt;/p&gt;"
                    },
                    {
                        "name": "2-A2",
                        "label": "&lt;p&gt;The probability of taking a glue stick out of the drawer.&lt;/p&gt;",
                        "incorrect": true
                    },
                    {
                        "name": "2-A3",
                        "label": "&lt;p&gt;The probability of taking a pair of scissors out of the drawer.&lt;/p&gt;",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box there are {{Q1}} glue sticks, {{Q2}} scissors and {{Q3}} pipe cleaners, what are the possible cases? And the favorable ones?&lt;/p&gt;",
            "template": "&lt;p&gt;The possible cases are {{response}}, while the favorable cases are {{response}}.&lt;/p&gt;",
            "seed": {
                "calculated": [
                    {
                        "name": "4-A1",
                        "label": "{{function}}",
                        "function": "{{Q1}}+{{Q2}}+{{Q3}}"
                    },
                    {
                        "name": "4-A2",
                        "label": "{{function}}",
                        "function": "{{Q3}}"
                    }
                ]
            },
            "algorithm": {
                "name": "calculateOperation",
                "params": {
                    "method": "equivLiteral",
                    "keyboard": "INTERMEDIATE"
                }
            }
        },
        {
            "id": "step-5",
            "stimulus": "&lt;p&gt;Knowing this, calculate the probability that Amelia takes a pipe cleaner out of the box. Type the result as a fraction.&lt;/p&gt;",
            "template": "&lt;p style=\"text-align:center;\"&gt;&lt;span class=\"fr-math-v2 fr-draggable\" contenteditable=\"false\" data-original- math=\"\\(\\frac{{{\\text{pipe cleaners}}}}{{{\\text{objects in the box}}}}\\)\" draggable=\"true\"&gt;\\(\\frac{{{\\text{pipe cleaners}}}}{{{\\text{objects in the box}}}}\\)&lt;/span&gt; = {{response}}&lt;/p&gt;",
            "seed": {
                "calculated": [
                    {
                        "name": "4-A1",
                        "label": "{{function}}",
                        "function": "\\frac{{{Q3}}}{{{T1}}}"
                    },
                    {
                        "name": "T1",
                        "label": "{{function}}",
                        "function": "{{Q1}}+{{Q2}}+{{Q3}}",
                        "temp": true
                    }
                ]
            },
            "algorithm": {
                "name": "calculateOperation",
                "params": {
                    "method": "equivSymbolic",
                    "keyboard": "INTERMEDIATE"
                }
            }
        }
    ]
}</t>
  </si>
  <si>
    <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
La probabilidad de que un jinete con chaquetilla estampada gane es de {{A1}}.</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</si>
  <si>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</si>
  <si>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Mín: 4; Máx: 12; Step: 1
Q2: Mín: 4; Máx: 12; Step: 1</t>
  </si>
  <si>
    <t>T1= {{Q1}}+{{Q2}}
A1 = \\frac{{{Q2}}}{{{T1}}}</t>
  </si>
  <si>
    <t>¿Cuántos jinetes participan en la carrera en total? ¿Cuántos llevan chaquetilla estampada?
En la carrera participan {{A1}} jinetes, de los cuales {{A3}} visten una chaquetilla estampada. 
[A1 = {{Q1}}+{{Q2}}
A3 = {{Q2}}]</t>
  </si>
  <si>
    <t>¿Qué pide el enunciado?
La probabilidad de que gane un jinete con chaquetilla estampada.*
La probabilidad de que gane un jinete con chaquetilla lisa.
La probabilidad de que gane un jinete con chaquetilla.</t>
  </si>
  <si>
    <t>Si {{Q1}} jinetes llevan chaquetilla lisa y {{Q2}}, chaquetilla estampada, ¿cuáles son los casos posibles? ¿Y los favorables?
Los casos posibles son {{A1}}, mientras que los favorables, {{A2}}.
A1 = Q1+Q2
A2 = Q2</t>
  </si>
  <si>
    <t>Sabiendo esto, calcula la probabilidad de que gane un jinete con chaquetilla estampada. Escribe el resultado en forma de fracción.
Probabilidad = jinetes con chaquetilla estampada/jinetes = {{A1}}
T1: {{Q1}}+{{Q2}}
A1 {{Q2}}/{{T1}}</t>
  </si>
  <si>
    <t>{"id":"M5-EyP-9a-A-4","seed":{"parameters":[{"name":"Q1","label":null,"min":4,"max":12,"step":1},{"name":"Q2","label":null,"min":4,"max":12,"step":1}],"uniques":true},"scaffolding":[{"id":"step-0","stimulus":"&lt;p&gt;En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fracción.&lt;/p&gt;","template":"&lt;p&gt;La probabilidad de que un jinete con chaquetilla estampada gane es de {{response}}.&lt;/p&gt;","seed":{"parameters":[],"calculated":[{"name":"A1","function":"\\frac{{{Q2}}}{{{T1}}}"},{"name":"T1","label":"{{function}}","function":"{{Q1}}+{{Q2}}","temp":true}]},"algorithm":{"name":"calculateOperation","params":{"method":"equivSymbolic","keyboard":"INTERMEDIATE"}}},{"id":"step-1","stimulus":"&lt;p&gt;¿Cuántos jinetes participan en la carrera en total? ¿Cuántos llevan chaquetilla estampada?&lt;/p&gt;","template":"&lt;p&gt;En la carrera participan {{response}} jinetes, de los cuales {{response}} visten una chaquetilla estampada.&lt;/p&gt;","seed":{"calculated":[{"name":"4-A1","label":"{{function}}","function":"{{Q1}}+{{Q2}}"},{"name":"4-A2","label":"{{function}}","function":"{{Q2}}"}]},"algorithm":{"name":"calculateOperation","params":{"method":"equivLiteral","keyboard":"INTERMEDIATE"}}},{"id":"step-2","stimulus":"&lt;p&gt;¿Qué pide el enunciado?&lt;/p&gt;","seed":{"calculated":[{"name":"2-A1","label":"&lt;p&gt;La probabilidad de que gane un jinete con chaquetilla estampada.&lt;/p&gt;"},{"name":"2-A2","label":"&lt;p&gt;La probabilidad de que gane un jinete con chaquetilla lisa.&lt;/p&gt;","incorrect":true},{"name":"2-A3","label":"&lt;p&gt;La probabilidad de que gane un jinete con chaquetilla.&lt;/p&gt;","incorrect":true}]},"algorithm":{"name":"trueFalse","template":"Multiple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{{Q1}} jinetes llevan chaquetilla lisa y {{Q2}}, chaquetilla estampada, ¿cuáles son los casos posibles? ¿Y los favorables?&lt;/p&gt;","template":"&lt;p&gt;Los casos posibles son {{response}}, mientras que los favorables, {{response}}.&lt;/p&gt;","seed":{"calculated":[{"name":"4-A1","label":"{{function}}","function":"{{Q1}}+{{Q2}}"},{"name":"4-A2","label":"{{function}}","function":"{{Q2}}"}]},"algorithm":{"name":"calculateOperation","params":{"method":"equivLiteral","keyboard":"INTERMEDIATE"}}},{"id":"step-5","stimulus":"&lt;p&gt;Sabiendo esto, calcula la probabilidad de que gane un jinete con chaquetilla estampada. Escribe el resultado en forma de fracción.&lt;/p&gt;","template":"&lt;p style=\"text-align:center;\"&gt;&lt;span class=\"fr-math-v2 fr-draggable\" contenteditable=\"false\" data-original-math=\"\\(\\frac{{{\\text{jinetes con chaquetilla estampada}}}}{{{\\text{jinetes}}}}\\)\" draggable=\"true\"&gt;\\(\\frac{{{\\text{jinetes con chaquetilla estampada}}}}{{{\\text{jinetes}}}}\\)&lt;/span&gt; = {{response}}&lt;/p&gt;","seed":{"calculated":[{"name":"4-A1","label":"{{function}}","function":"\\frac{{{Q2}}}{{{T1}}}"},{"name":"T1","label":"{{function}}","function":"{{Q1}}+{{Q2}}","temp":true}]},"algorithm":{"name":"calculateOperation","params":{"method":"equivSymbolic","keyboard":"INTERMEDIATE"}}}]}</t>
  </si>
  <si>
    <t>{"id":"M5-EyP-9a-A-4","seed":{"parameters":[{"name":"Q1","label":null,"min":4,"max":12,"step":1},{"name":"Q2","label":null,"min":4,"max":12,"step":1}],"uniques":true},"scaffolding":[{"id":"step-0","stimulus":"&lt;p&gt;Existem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t>
  </si>
  <si>
    <t>{
    "id": "M5-EyP-9a-A-4",
    "seed": {
        "parameters": [
            {
                "name": "Q1",
                "label": null,
                "min": 4,
                "max": 12,
                "step": 1
            },
            {
                "name": "Q2",
                "label": null,
                "min": 4,
                "max": 12,
                "step": 1
            }
        ],
        "uniques": true
    },
    "scaffolding": [
        {
            "id": "step-0",
            "stimulus": "&lt;p&gt;In an equestrian race {{T1}} riders participate, of which {{Q1}} wear plain jackets and {{Q2}}, patterned jackets. Knowing that all riders have the same chance of winning, what is the probability that a rider wearing a patterned jacket wins the race? Type the result as a fraction.&lt;/p&gt;",
            "template": "&lt;p&gt;The probability that a jockey with a patterned jacket wins is {{response}}.&lt;/p&gt;",
            "seed": {
                "parameters": [],
                "calculated": [
                    {
                        "name": "A1",
                        "function": "\\frac{{{Q2}}}{{{T1}}}"
                    },
                    {
                        "name": "T1",
                        "label": "{{function}}",
                        "function": "{{Q1}}+{{Q2}}",
                        "temp": true
                    }
                ]
            },
            "algorithm": {
                "name": "calculateOperation",
                "params": {
                    "method": "equivSymbolic",
                    "keyboard": "INTERMEDIATE"
                }
            }
        },
        {
            "id": "step-1",
            "stimulus": "&lt;p&gt;How many riders take part in the race in total? How many wear a patterned jacket?&lt;/p&gt;",
            "template": "&lt;p&gt;The race involves {{response}} riders, of whom {{response}} wear a patterned jacket.&lt;/p&gt;",
            "seed": {
                "calculated": [
                    {
                        "name": "4-A1",
                        "label": "{{function}}",
                        "function": "{{Q1}}+{{Q2}}"
                    },
                    {
                        "name": "4-A2",
                        "label": "{{function}}",
                        "function": "{{Q2}}"
                    }
                ]
            },
            "algorithm": {
                "name": "calculateOperation",
                "params": {
                    "method": "equivLiteral",
                    "keyboard": "INTERMEDIATE"
                }
            }
        },
        {
            "id": "step-2",
            "stimulus": "&lt;p&gt;What does the statement ask for?&lt;/p&gt;",
            "seed": {
                "calculated": [
                    {
                        "name": "2-A1",
                        "label": "&lt;p&gt;The probability that a rider with a patterned jacket wins.&lt;/p&gt;"
                    },
                    {
                        "name": "2-A2",
                        "label": "&lt;p&gt;The probability that a rider with a plain jacket will win.&lt;/p&gt;",
                        "incorrect": true
                    },
                    {
                        "name": "2-A3",
                        "label": "&lt;p&gt;The probability that a rider with a plain jacket will win.&lt;/p&gt;",
                        "incorrect": true
                    }
                ]
            },
            "algorithm": {
                "name": "trueFalse",
                "template": "Multiple choice – standard"
            }
        },
        {
            "id": "step-3",
            "stimulus":"&lt;p&gt;How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{{Q1}} riders are wearing plain jackets and {{Q2}} riders are wearing patterned jackets, what are the possible cases? What are the favorable cases?&lt;/p&gt;",
            "template": "&lt;p&gt;The possible cases are {{response}}, while the favorable ones, {{response}}.&lt;/p&gt;",
            "seed": {
                "calculated": [
                    {
                        "name": "4-A1",
                        "label": "{{function}}",
                        "function": "{{Q1}}+{{Q2}}"
                    },
                    {
                        "name": "4-A2",
                        "label": "{{function}}",
                        "function": "{{Q2}}"
                    }
                ]
            },
            "algorithm": {
                "name": "calculateOperation",
                "params": {
                    "method": "equivLiteral",
                    "keyboard": "INTERMEDIATE"
                }
            }
        },
        {
            "id": "step-5",
            "stimulus": "&lt;p&gt;Knowing this, calculate the probability that a rider with a patterned jacket wins. Type the result as a fraction.&lt;/p&gt;",
            "template": "&lt;p style=\"text-align:center;\"&gt;&lt;span class=\"fr-math-v2 fr-draggable\" contenteditable=\"false\" data-original-math=\"\\(\\frac{{{\\text{riders with patterned jackets}}}}{{{\\text{Riders}}}}\\)\" draggable=\"true\"&gt;\\(\\frac{{{\\text{riders with patterned jackets}}}}{{{\\text{Riders}}}}\\)&lt;/span&gt; = {{response}}&lt;/p&gt;",
            "seed": {
                "calculated": [
                    {
                        "name": "4-A1",
                        "label": "{{function}}",
                        "function": "\\frac{{{Q2}}}{{{T1}}}"
                    },
                    {
                        "name": "T1",
                        "label": "{{function}}",
                        "function": "{{Q1}}+{{Q2}}",
                        "temp": true
                    }
                ]
            },
            "algorithm": {
                "name": "calculateOperation",
                "params": {
                    "method": "equivSymbolic",
                    "keyboard": "INTERMEDIATE"
                }
            }
        }
    ]
}</t>
  </si>
  <si>
    <t>Soraya ha metido en una bolsa {{T1}} papelitos; {{Q1}} tienen escrito un número par y {{Q2}} un número impar. ¿Cuál es la probabilidad de que saque un papelito con número par? Escribe el resultado en forma de fracción.
La probabilidad de que Soraya saque número par es de {{A1}}.</t>
  </si>
  <si>
    <t xml:space="preserve">Soraya ha metido en una bolsa 12 papelitos, 5 tienen escrito un número par y 7, un número impar. ¿Cuál es la probabilidad de que saque un papelito con número par? 
La probabilidad de que Soraya saque número par es de ... . </t>
  </si>
  <si>
    <t>Q1: Mín: 3; Máx: 9; Step: 1
Q2: Mín: 3; Máx: 9; Step: 1</t>
  </si>
  <si>
    <t>¿Cuántos papelitos ha metido Soraya en la bolsa en total? ¿Cuántos tienen escrito un número par?
Soraya ha metido {{A1}} papelitos en la bolsa, de los cuales {{A2}} tienen escrito un número par.
A1 {{Q1}}+{{Q2}}
A2 {{Q1}}</t>
  </si>
  <si>
    <t>¿Qué pide el enunciado?
La probabilidad de sacar de la bolsa un papelito.
La probabilidad de sacar de la bolsa un papelito con un número par.*
La probabilidad de sacar de la bolsa un papelito con un número impar.</t>
  </si>
  <si>
    <t>Si en la bolsa hay {{Q1}} papelitos con un número par y {{Q2}} con un número impar, ¿cuáles son los casos posibles? ¿Y los favorables?
Los casos posibles son {{A1}}, mientras que los favorables, {{A2}}.
A1 = Q1+Q2
A2 = Q1</t>
  </si>
  <si>
    <t>Sabiendo esto, calcula la probabilidad de que Soraya saque un número par. Escribe el resultado en forma de fracción.
papelitos con número par/papelitos = {{A1}}
[T1 = {{Q1}}+{{Q2}}
 A1 = {{Q1}}/{{T1}}]</t>
  </si>
  <si>
    <t>{"id":"M5-EyP-9a-A-5","seed":{"parameters":[{"name":"Q1","label":null,"min":3,"max":9,"step":1},{"name":"Q2","label":null,"min":3,"max":9,"step":1}],"uniques":true},"scaffolding":[{"id":"step-0","stimulus":"&lt;p&gt;Soraya ha metido en una bolsa {{T1}} papelitos; {{Q1}} tienen escrito un número par y {{Q2}} un número impar. ¿Cuál es la probabilidad de que saque un papelito con número par? Escribe el resultado en forma de fracción.&lt;/p&gt;","template":"&lt;p&gt;La probabilidad de que Soraya saque número par es de {{response}}.&lt;/p&gt;","seed":{"parameters":[],"calculated":[{"name":"A1","function":"\\frac{{{Q1}}}{{{T1}}}"},{"name":"T1","label":"{{function}}","function":"{{Q1}}+{{Q2}}","temp":true}]},"algorithm":{"name":"calculateOperation","params":{"method":"equivSymbolic","keyboard":"INTERMEDIATE"}}},{"id":"step-1","stimulus":"&lt;p&gt;¿Cuántos papelitos ha metido Soraya en la bolsa en total? ¿Cuántos tienen escrito un número par?&lt;/p&gt;","template":"&lt;p&gt;Soraya ha metido {{response}} papelitos en la bolsa, de los cuales {{response}} tienen escrito un número par.&lt;/p&gt;","seed":{"calculated":[{"name":"4-A1","label":"{{function}}","function":"{{Q1}}+{{Q2}}"},{"name":"4-A2","label":"{{function}}","function":"{{Q1}}"}]},"algorithm":{"name":"calculateOperation","params":{"method":"equivLiteral","keyboard":"INTERMEDIATE"}}},{"id":"step-2","stimulus":"&lt;p&gt;¿Qué pide el enunciado?&lt;/p&gt;","seed":{"calculated":[{"name":"2-A1","label":"&lt;p&gt;La probabilidad de sacar de la bolsa un papelito con un número par.&lt;/p&gt;"},{"name":"2-A2","label":"&lt;p&gt;La probabilidad de sacar de la bolsa un papelito.&lt;/p&gt;","incorrect":true},{"name":"2-A3","label":"&lt;p&gt;La probabilidad de sacar de la bolsa un papelito con un número impar.&lt;/p&gt;","incorrect":true}]},"algorithm":{"name":"trueFalse","template":"Multiple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bolsa hay {{Q1}} papelitos con un número par y {{Q2}} con un número impar,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Soraya saque un número par. Escribe el resultado en forma de fracción.&lt;/p&gt;","template":"&lt;p style=\"text-align:center;\"&gt;&lt;span class=\"fr-math-v2 fr-draggable\" contenteditable=\"false\" data-original-math=\"\\(\\frac{{{\\text{papelitos con número par}}}}{{{\\text{papelitos}}}}\\)\" draggable=\"true\"&gt;\\(\\frac{{{\\text{papelitos con número par}}}}{{{\\text{papelitos}}}}\\)&lt;/span&gt; = {{response}}&lt;/p&gt;","seed":{"calculated":[{"name":"4-A1","label":"{{function}}","function":"\\frac{{{Q1}}}{{{T1}}}"},{"name":"T1","label":"{{function}}","function":"{{Q1}}+{{Q2}}","temp":true}]},"algorithm":{"name":"calculateOperation","params":{"method":"equivSymbolic","keyboard":"INTERMEDIATE"}}}]}</t>
  </si>
  <si>
    <t>{"id":"M5-EyP-9a-A-5","seed":{"parameters":[{"name":"Q1","label":null,"min":3,"max":9,"step":1},{"name":"Q2","label":null,"min":3,"max":9,"step":1}],"uniques":true},"scaffolding":[{"id":"step-0","stimulus":"&lt;p&gt;Soraya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t>
  </si>
  <si>
    <t>{
    "id": "M5-EyP-9a-A-5",
    "seed": {
        "parameters": [
            {
                "name": "Q1",
                "label": null,
                "min": 3,
                "max": 9,
                "step": 1
            },
            {
                "name": "Q2",
                "label": null,
                "min": 3,
                "max": 9,
                "step": 1
            }
        ],
        "uniques": true
    },
    "scaffolding": [
        {
            "id": "step-0",
            "stimulus": "&lt;p&gt;Ellie has put {{T1}} slips of paper in a bag; {{Q1}} have an even number written on them and {{Q2}} an odd number. What is the probability that she will get a slip of paper with an even number? Type the result as a fraction.&lt;/p&gt;",
            "template": "&lt;p&gt;The probability that Ellie will draw an even number is {{response}}.&lt;/p&gt;",
            "seed": {
                "parameters": [],
                "calculated": [
                    {
                        "name": "A1",
                        "function": "\\frac{{{Q1}}}{{{T1}}}"
                    },
                    {
                        "name": "T1",
                        "label": "{{function}}",
                        "function": "{{Q1}}+{{Q2}}",
                        "temp": true
                    }
                ]
            },
            "algorithm": {
                "name": "calculateOperation",
                "params": {
                    "method": "equivSymbolic",
                    "keyboard": "INTERMEDIATE"
                }
            }
        },
        {
            "id": "step-1",
            "stimulus": "&lt;p&gt;How many slips of paper did Ellie put in the bag in total? How many of them have an even number written on them?&lt;/p&gt;",
            "template": "&lt;p&gt;Ellie has put {{response}} slips of paper in the bag, of which {{response}} have an even number written on them.&lt;/p&gt;",
            "seed": {
                "calculated": [
                    {
                        "name": "4-A1",
                        "label": "{{function}}",
                        "function": "{{Q1}}+{{Q2}}"
                    },
                    {
                        "name": "4-A2",
                        "label": "{{function}}",
                        "function": "{{Q1}}"
                    }
                ]
            },
            "algorithm": {
                "name": "calculateOperation",
                "params": {
                    "method": "equivLiteral",
                    "keyboard": "INTERMEDIATE"
                }
            }
        },
        {
            "id": "step-2",
            "stimulus": "&lt;p&gt;What does the statement ask for?&lt;/p&gt;",
            "seed": {
                "calculated": [
                    {
                        "name": "2-A1",
                        "label": "&lt;p&gt;The probability of pulling a slip of paper with an even number out of the bag.&lt;/p&gt;"
                    },
                    {
                        "name": "2-A2",
                        "label": "&lt;p&gt;The probability of pulling a slip of paper out of the bag.&lt;/p&gt;",
                        "incorrect": true
                    },
                    {
                        "name": "2-A3",
                        "label": "&lt;p&gt;The probability of pulling out of the bag a slip of paper with an odd number.&lt;/p&gt;",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bag there are {{Q1}} slips of paper with an even number and {{Q2}} with an odd number, what are the possible cases? And the favorable ones?&lt;/p&gt;",
            "template": "&lt;p&gt;The possible cases are {{response}}, while the favorable ones, {{response}}.&lt;/p&gt;",
            "seed": {
                "calculated": [
                    {
                        "name": "4-A1",
                        "label": "{{function}}",
                        "function": "{{Q1}}+{{Q2}}"
                    },
                    {
                        "name": "4-A2",
                        "label": "{{function}}",
                        "function": "{{Q1}}"
                    }
                ]
            },
            "algorithm": {
                "name": "calculateOperation",
                "params": {
                    "method": "equivLiteral",
                    "keyboard": "INTERMEDIATE"
                }
            }
        },
        {
            "id": "step-5",
            "stimulus": "&lt;p&gt;Knowing this, calculate the probability that Ellie will pull an even number. Type the result as a fraction.&lt;/p&gt;",
            "template": "&lt;p style=\"text-align:center;\"&gt;&lt;span class=\"fr-math-v2 fr-draggable\" contenteditable=\"false\" data-original-math=\"\\(\\frac{{{\\text{Even numbered papers}}}}{{{\\text{Papers}}}}\\)\" draggable=\"true\"&gt;\\(\\frac{{{\\text{Even numbered papers}}}}{{{\\text{Papers}}}}\\)&lt;/span&gt; = {{response}}&lt;/p&gt;",
            "seed": {
                "calculated": [
                    {
                        "name": "4-A1",
                        "label": "{{function}}",
                        "function": "\\frac{{{Q1}}}{{{T1}}}"
                    },
                    {
                        "name": "T1",
                        "label": "{{function}}",
                        "function": "{{Q1}}+{{Q2}}",
                        "temp": true
                    }
                ]
            },
            "algorithm": {
                "name": "calculateOperation",
                "params": {
                    "method": "equivSymbolic",
                    "keyboard": "INTERMEDIATE"
                }
            }
        }
    ]
}</t>
  </si>
  <si>
    <t>M5-MyM-1a</t>
  </si>
  <si>
    <t>Elige la unidad más adecuada para la expresión de una medida de longitud</t>
  </si>
  <si>
    <t>Une cada distancia con la unidad de longitud en la que se puede expresar mejor.
{{Q1}} - {{A1}}
{{Q2}} - {{A2}}
{{Q3}} - {{A3}}</t>
  </si>
  <si>
    <t>Une la unidad mas adecuada para expresar 
la longitud en cada caso
Distancia entre Barcelona y Valencia - Kilometros
Longitud de una lapiz - Centimeros
Altura de Nicolas - Metros</t>
  </si>
  <si>
    <t>Q1: La distancia entre dos ciudades, La longitud de un río, La distancia recorrida por un avión
Q2: La longitud de un lápiz, La altura de una taza, El tamaño de un mando a distancia
Q3: La altura de una jirafa, El ancho de un comedor, El tamaño de una piscina</t>
  </si>
  <si>
    <t>A1 = "km"
A2 = "cm"
A3 = "m"</t>
  </si>
  <si>
    <t>Recuerda que &lt;span class=\"no-break\"&gt;1 km&lt;/span&gt; son &lt;span class=\"no-break\"&gt;1000 m&lt;/span&gt; y que &lt;span class=\"no-break\"&gt;1 m&lt;/span&gt; son &lt;span class=\"no-break\"&gt;100 cm.&lt;/span&gt;</t>
  </si>
  <si>
    <t>&lt;p&gt;Para estimar longitudes, hay que tener en cuenta que &lt;span class=\"no-break\"&gt;1 km&lt;/span&gt; son &lt;span class=\"no-break\"&gt;1000 m&lt;/span&gt; y que &lt;span class=\"no-break\"&gt;1 m&lt;/span&gt; son &lt;span class=\"no-break\"&gt;100 cm.&lt;/span&gt;&lt;/p&gt;
- Si falla A1:
&lt;p&gt;Esta longitud se expresa en una gran unidad de longitud, es decir, en {{A1}}.&lt;/p&gt;
- Si falla A2:
&lt;p&gt;Esta longitud se expresa en una unidad de longitud muy pequeña, es decir, en {{A2}}.&lt;/p&gt;
- Si falla A3:
&lt;p&gt;Esta longitud se expresa en una unidad cercana a nuestro tamaño, es decir, en {{A3}}.&lt;/p&gt;</t>
  </si>
  <si>
    <t>Magnitudes y medida</t>
  </si>
  <si>
    <t>{
    "id": "M5-MyM-1a-I-1",
    "stimulus": "&lt;p&gt;Arrastra cada unidad de longitud hasta la distancia que mejor expresa.&lt;/p&gt;",
    "feedback": "&lt;p&gt;Para estimar longitudes, hay que tener en cuenta que &lt;span class=\"no-break\"&gt;1 km&lt;/span&gt; son &lt;span class=\"no-break\"&gt;1000 m&lt;/span&gt; y que &lt;span class=\"no-break\"&gt;1 m&lt;/span&gt; son &lt;span class=\"no-break\"&gt;100 cm.&lt;/span&gt;&lt;/p&gt;",
    "hint": "&lt;p&gt;&lt;span class=\"no-break\"&gt;1 km&lt;/span&gt; son &lt;span class=\"no-break\"&gt;1000 m&lt;/span&gt; y &lt;span class=\"no-break\"&gt;1 m&lt;/span&gt; son &lt;span class=\"no-break\"&gt;100 cm.&lt;/span&gt;&lt;/p&gt;",
    "seed": {
        "parameters": [
            {
                "name": "Q1",
                "list": [
                    "La distancia entre dos ciudades",
                    "La longitud de un río",
                    "La distancia recorrida por un avión"
                ]
            },
            {
                "name": "Q2",
                "list": [
                    "La longitud de un lápiz",
                    "La altura de una taza",
                    "El tamaño de un mando a distancia"
                ]
            },
            {
                "name": "Q3",
                "list": [
                    "La altura de una jirafa",
                    "El ancho de un comedor",
                    "El tamaño de una piscina"
                ]
            }
        ],
        "calculated": [
            {
                "name": "A1",
                "label": "{{Q1}}",
                "function": "km",
                "feedback": "&lt;p&gt;Esta situación se expresa en una unidad grande, es decir, los {{function}}.&lt;/p&gt;"
            },
            {
                "name": "A2",
                "label": "{{Q2}}",
                "function": "cm",
                "feedback": "&lt;p&gt;Esta longitud se expresa en una unidad de longitud muy pequeña, es decir, en {{function}}.&lt;/p&gt;"
            },
            {
                "name": "A3",
                "label": "{{Q3}}",
                "function": "m",
                "feedback": "&lt;p&gt;Esta longitud se expresa en una unidad cercana a nuestro tamaño, es decir, en {{function}}.&lt;/p&gt;"
            }
        ],
        "uniques": true
    },
    "algorithm": {
        "name": "linkOperationResult",
        "params": {
            "invert": true
        },
        "template": "Match list"
    }
}</t>
  </si>
  <si>
    <t>{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t>
  </si>
  <si>
    <t>Escribe, en su forma abreviada, en cuál de estas unidades de longitud se expresan mejor las siguientes medidas: kilómetros, metros y milímetros.
{{Q1}} se expresa en {{A1}}.
{{Q2}} se expresa en {{A2}}.
{{Q3}} se expresa en {{A3}}.</t>
  </si>
  <si>
    <t>Q1: La longitud de un tornillo, El diámetro de una moneda, El tamaño de una hormiga, El diámetro de un huevo de codorniz
Q2: La altura de la copa de un árbol, La longitud de una mesa, La profundidad de una piscina
Q3: El perímetro de un país, El recorrido de una maratón, La distancia entre dos pueblos</t>
  </si>
  <si>
    <t>A1 = "mm"
A2 = "m"
A3 = "km"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</si>
  <si>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de longitud muy pequeña, es decir, en {{A1}}.&lt;/p&gt;
- Si falla A2:
&lt;p&gt;Esta longitud se expresa en una unidad cercana a nuestro tamaño, es decir, en {{A2}}.&lt;/p&gt;
- Si falla A3:
&lt;p&gt;Esta longitud se expresa en una gran unidad de longitud, es decir, en {{A3}}.&lt;/p&gt;</t>
  </si>
  <si>
    <t>{"id":"M5-MyM-1a-E-1","stimulus":"&lt;p&gt;Escribe,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longitud de un tornillo","El diámetro de una moneda","El tamaño de una hormiga","El diámetro de un huevo de codorniz"]},{"name":"Q2","list":["La altura de la copa de un árbol","La longitud de una mesa","La profundidad de una piscina"]},{"name":"Q3","list":["El perímetro de un país","El recorrido de una maratón","La distancia entre dos pueblos"]}],"calculated":[{"name":"A1","label":"mm","function":"mm","feedback":"&lt;p&gt;Esta longitud se expresa en una unidad de longitud muy pequeña, es decir, en {{function}}.&lt;/p&gt;"},{"name":"A2","label":"m","function":"m","feedback":"&lt;p&gt;Esta longitud se expresa en una unidad cercana a nuestro tamaño, es decir, en {{function}}.&lt;/p&gt;"},{"name":"A3","label":"km","function":"km","feedback":"&lt;p&gt;Esta situación se expresa en una unidad grande, es decir, los {{function}}.&lt;/p&gt;"}],"uniques":true},"algorithm":{"name":"calculateOperation","template":"Cloze with text"}}</t>
  </si>
  <si>
    <t>{"id":"M5-MyM-1a-E-1","stimulus":"&lt;p&gt;Escreva,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t>
  </si>
  <si>
    <t xml:space="preserve">Q2: La altura de la copa de un árbol, La longitud de una mesa, La profundidad de una piscina
Q3: El perímetro de un país, El recorrido de una maratón, La distancia entre dos pueblos
Q1: La longitud de un tornillo, El diámetro de una moneda, El tamaño de una hormiga, El diámetro de un huevo de codorniz
</t>
  </si>
  <si>
    <t>A2 = "m"
A3 = "km"
A1 = "mm"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</si>
  <si>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cercana a nuestro tamaño, es decir, en {{A1}}.&lt;/p&gt;
- Si falla A2:
&lt;p&gt;Esta situación se expresa en una unidad grande, es decir, los {{A2}}.&lt;/p&gt;
- Si falla A3:
&lt;p&gt;Esta longitud se expresa en una unidad de longitud muy pequeña, es decir, en {{A3}}.&lt;/p&gt;</t>
  </si>
  <si>
    <t>{"id":"M5-MyM-1a-E-2","stimulus":"&lt;p&gt;Escribe,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altura de la copa de un árbol","La longitud de una mesa","La profundidad de una piscina"]},{"name":"Q2","list":["El perímetro de un país","El recorrido de una maratón","La distancia entre dos pueblos"]},{"name":"Q3","list":["La longitud de un tornillo","El diámetro de una moneda","El tamaño de una hormiga","El diámetro de un huevo de codorniz"]}],"calculated":[{"name":"A1","label":"m","function":"m","feedback":"&lt;p&gt;Esta longitud se expresa en una unidad cercana a nuestro tamaño, es decir, en {{function}}.&lt;/p&gt;"},{"name":"A2","label":"km","function":"km","feedback":"&lt;p&gt;Esta situación se expresa en una unidad grande, es decir, los {{function}}.&lt;/p&gt;"},{"name":"A3","label":"mm","function":"mm","feedback":"&lt;p&gt;Esta longitud se expresa en una unidad de longitud muy pequeña, es decir, en {{function}}.&lt;/p&gt;"}],"uniques":true},"algorithm":{"name":"calculateOperation","template":"Cloze with text"}}</t>
  </si>
  <si>
    <t>{"id":"M5-MyM-1a-E-2","stimulus":"&lt;p&gt;Escreva,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t>
  </si>
  <si>
    <t>M5-MyM-25a</t>
  </si>
  <si>
    <t>Calcula conversiones de unidades de longitud (números de hasta 4 cifras entera y 2 decimales)</t>
  </si>
  <si>
    <t>Selecciona la conversión de unidades correcta.
{{Q1}} m = {{grupo1}} cm
{{Q2}} cm = {{grupo2}} dam
{{Q3}} km = {{grupo3}} hm</t>
  </si>
  <si>
    <t>Q1: Mín = 10; Máx = 99; Step = 0.1
Q2: Mín = 100; Máx = 990; Step = 10
Q3: Mín = 10; Máx = 99; Step = 0.1</t>
  </si>
  <si>
    <t>grupo 1: A1*|A2|A3
A1 = {{Q1}}*100
A2 = {{Q1}}*1000
A3 = {{Q1}}/10
grupo 2: A4*|A5|A6
A4 = {{Q2}}/1000
A5 = {{Q2}}/10
A6 = {{Q2}}*10
grupo 3: A7*|A8|A9
A7 = {{Q3}}*10
A8 = {{Q3}}*100
A9 = {{Q3}}*1000</t>
  </si>
  <si>
    <t>&lt;img src='http://drive.google.com/uc?export=view&amp;id=1eSLGCfNTIjBvQi9U6SOhn_kGVuAuUfIt'style=\"width: 350px;\"&gt;</t>
  </si>
  <si>
    <t>Imagen: M5-MyM-1b-3
- Si falla A1:
&lt;p&gt;{{Q1}} m × 100 = {{A1}} cm&lt;/p&gt;
- Si falla A2:
&lt;p&gt;{{Q2}} cm : 1 000 = {{A2}} dam&lt;/p&gt;
- Si falla A3:
&lt;p&gt;{{Q3}} km × 10 = {{A3}} hm&lt;/p&gt;</t>
  </si>
  <si>
    <t>{"id":"M5-MyM-25a-I-1","stimulus":"&lt;p&gt;Selecciona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</si>
  <si>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</si>
  <si>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Selecciona la conversión de unidades correcta.
{{Q1}} mm = {{grupo1}} dm
{{Q2}} dm = {{grupo2}} m
{{Q3}} m = {{grupo3}} km</t>
  </si>
  <si>
    <t>Q1: Mín = 1000; Máx = 9900; Step = 100
Q2: Mín = 10; Máx = 99; Step = 1
Q3: Mín = 10000; Máx = 99000; Step = 100</t>
  </si>
  <si>
    <t>grupo 1: A1*|A2|A3
A1 = {{Q1}}/100
A2 = {{Q1}}*10
A3 = {{Q1}}*100
grupo 2: A4*|A5|A6
A4 = {{Q2}}/10
A5 = {{Q2}}*10
A6 = {{Q2}}/100
grupo 3: A7*|A8|A9
A7 = {{Q3}}/1000
A8 = {{Q3}}/100
A9 = {{Q3}}/10</t>
  </si>
  <si>
    <r>
      <rPr>
        <rFont val="Calibri"/>
        <sz val="12.0"/>
      </rPr>
      <t>&lt;img src='</t>
    </r>
    <r>
      <rPr>
        <rFont val="Calibri"/>
        <color rgb="FF1155CC"/>
        <sz val="12.0"/>
        <u/>
      </rPr>
      <t>http://drive.google.com/uc?export=view&amp;id=1eSLGCfNTIjBvQi9U6SOhn_kGVuAuUfIt</t>
    </r>
    <r>
      <rPr>
        <rFont val="Calibri"/>
        <sz val="12.0"/>
      </rPr>
      <t>'style=\"width: 350px;\"&gt;</t>
    </r>
  </si>
  <si>
    <t>Imagen: M5-MyM-1b-3
- Si falla A1:
&lt;p&gt;{{Q1}} mm : 100 = {{A1}} dm&lt;/p&gt;
- Si falla A2:
&lt;p&gt;{{Q1}} dm : 10 = {{A2}} m&lt;/p&gt;
- Si falla A3:
&lt;p&gt;{{Q1}} m : 1 000 = {{A3}} km&lt;/p&gt;</t>
  </si>
  <si>
    <t>{"id":"M5-MyM-25a-I-2","stimulus":"&lt;p&gt;Selecciona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</si>
  <si>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</si>
  <si>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Calcula las conversiones de las siguientes longitudes.
{{Q1}} mm = {{A1}} cm
{{Q2}} hm = {{A2}} m</t>
  </si>
  <si>
    <t>Q1: Mín: 10; Máx: 999; Step: 1
Q2: Mín: 0.01; Máx: 10; Step: 0.01</t>
  </si>
  <si>
    <t>A1 = {{Q1}}/10
A2 = {{Q1}}*100</t>
  </si>
  <si>
    <t>Imagen: M5-MyM-1b-3
- Si falla A1:
&lt;p&gt;{{Q1}} mm : 10 = {{function}} cm&lt;/p&gt;
- Si falla A2:
&lt;p&gt;{{Q2}} hm × 100 = {{function}} m&lt;/p&gt;</t>
  </si>
  <si>
    <t>{"id":"M5-MyM-25a-E-1","stimulus":"&lt;p&gt;Calcula las conversiones de las siguientes longitudes.&lt;/p&gt;","template":"&lt;p style=\"text-align:center;\"&gt;{{Q1}} mm = {{response}} cm&lt;/p&gt;&lt;p style=\"text-align:center;\"&gt;{{T1}} hm = {{response}} 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500px;\"&gt;&lt;/div&gt;","seed":{"parameters":[{"name":"Q1","label":null,"min":10,"max":999,"step":1},{"name":"Q2","label":null,"min":0.01,"max":10,"step":0.01}],"calculated":[{"name":"A1","label":"{{function}}","function":"Lemonlib.round({{Q1}}/10, 2)","feedback":"&lt;p&gt;{{Q1}} mm : 10 = {{function}} cm&lt;/p&gt;"},{"name":"A2","label":"{{function}}","function":"Lemonlib.round({{T1}}*100, 2)","feedback":"&lt;p&gt;{{Q2}} hm × 100 = {{function}} m&lt;/p&gt;"},{"name":"T1","function":"Lemonlib.round({{Q2}}, 2)","temp":true}],"uniques":true},"algorithm":{"name":"calculateOperation","params":{"method":"equivLiteral","keyboard":"INTERMEDIATE"}}}</t>
  </si>
  <si>
    <t>{"id":"M5-MyM-25a-E-1","stimulus":"&lt;p&gt;Calcule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t>
  </si>
  <si>
    <t>Calcula las conversiones de las siguientes longitudes.
{{Q1}} dm = {{A1}} hm
{{Q2}} dam = {{A2}} dm</t>
  </si>
  <si>
    <t>Q1: Mín: 1000; Máx: 9900; Step: 100
Q2: Mín: 10; Máx: 99; Step: 0.1</t>
  </si>
  <si>
    <t>A1 = {{Q1}}/1000
A2 = {{Q2}}*100</t>
  </si>
  <si>
    <t>Imagen: M5-MyM-1b-3
- Si falla A1:
&lt;p&gt;{{Q1}} dm : 1000 = {{A1}} hm&lt;/p&gt;
- Si falla A2:
&lt;p&gt;{{Q2}} dam × 100 = {{A2}} dm&lt;/p&gt;</t>
  </si>
  <si>
    <t>{"id":"M5-MyM-25a-E-2","stimulus":"&lt;p&gt;Calcula las conversiones de las siguientes longitudes.&lt;/p&gt;","template":"&lt;p style=\"text-align:center;\"&gt;{{Q1}} dm = {{response}} hm&lt;/p&gt;&lt;p style=\"text-align:center;\"&gt;{{T1}} dam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1000,"max":9900,"step":100},{"name":"Q2","label":null,"min":10,"max":99,"step":0.1}],"calculated":[{"name":"A1","label":"{{function}}","function":"Lemonlib.round({{Q1}}/1000,1)","feedback":"&lt;p&gt;{{Q1}} dm : 1000 = {{function}} hm&lt;/p&gt;"},{"name":"A2","label":"{{function}}","function":"Lemonlib.round({{T1}}*100, 2)","feedback":"&lt;p&gt;{{Q2}} dam × 100 = {{function}} dm&lt;/p&gt;"},{"name":"T1","function":"Lemonlib.round({{Q2}}, 1)","temp":true}],"uniques":true},"algorithm":{"name":"calculateOperation","params":{"method":"equivLiteral","keyboard":"INTERMEDIATE"}}}</t>
  </si>
  <si>
    <t>{"id":"M5-MyM-25a-E-2","stimulus":"&lt;p&gt;Calcule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t>
  </si>
  <si>
    <t>Calcula las conversiones de las siguientes longitudes.
{{Q1}} m = {{A1}} cm
{{Q2}} dm = {{A2}} dam</t>
  </si>
  <si>
    <t>Q1: Mín: 1; Máx: 9; Step: 0.1
Q2: Mín: 10; Máx: 90; Step: 10</t>
  </si>
  <si>
    <t>A1 = {{Q1}}*100
A2 = {{Q2}}/100</t>
  </si>
  <si>
    <t>Imagen: M5-MyM-1b-3
- Si falla A1:
&lt;p&gt;{{Q1}} m × 100 = {{A1}} cm&lt;/p&gt;
- Si falla A2:
&lt;p&gt;{{Q2}} dm : 100 = {{A2}} dam&lt;/p&gt;</t>
  </si>
  <si>
    <t>{"id":"M5-MyM-25a-E-3","stimulus":"&lt;p&gt;Calcula las conversiones de las siguientes longitudes.&lt;/p&gt;","template":"&lt;p style=\"text-align:center;\"&gt;{{T1}} m = {{response}} cm&lt;/p&gt;&lt;p style=\"text-align:center;\"&gt;{{Q2}} dm = {{response}} dam&lt;/p&gt;","feedback":"&lt;div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500px;\"&gt;&lt;/div&gt;","seed":{"parameters":[{"name":"Q1","label":null,"min":1,"max":9,"step":0.1},{"name":"Q2","label":null,"min":10,"max":90,"step":10}],"calculated":[{"name":"A1","label":"{{function}}","function":"Lemonlib.round({{Q1}}*100, 1)","feedback":"&lt;p&gt;{{Q1}} m × 100 = {{function}} cm&lt;/p&gt;"},{"name":"A2","label":"{{function}}","function":"Lemonlib.round({{Q2}}/100,1)","feedback":"&lt;p&gt;{{Q2}} dm : 100 = {{function}} dam&lt;/p&gt;"},{"name":"T1","function":"Lemonlib.round({{Q1}}, 1)","temp":true}],"uniques":true},"algorithm":{"name":"calculateOperation","params":{"method":"equivLiteral","keyboard":"INTERMEDIATE"}}}</t>
  </si>
  <si>
    <t>{"id":"M5-MyM-25a-E-3","stimulus":"&lt;p&gt;Calcule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t>
  </si>
  <si>
    <t>Agustín ha puesto en fila todos sus juguetes y ha visto que la fila mide &lt;span class=\"no-break\"&gt;{{Q1}} dam.&lt;/span&gt; ¿A cuántos metros equivalen?
Equivalen a {{A1}} m.</t>
  </si>
  <si>
    <t>Q1: Mín 0.2;Máx 0.5; Step: 0.01</t>
  </si>
  <si>
    <t>A1 = {{Q1}}*10</t>
  </si>
  <si>
    <t>¿Cuántos decámetros miden los juguetes de Agustín en fila?
Los juguetes miden &lt;span class=\"no-break\"&gt;{{A1}} dam.&lt;/span&gt;
A1 = {{Q1}}</t>
  </si>
  <si>
    <t>¿Qué pide el enunciado?
Convertir los decámetros en metros.*
Convertir los metros en decámetros.
Convertir los decámetros en decímetros.</t>
  </si>
  <si>
    <t>¿En qué tabla están las conversiones de unidades correctas?
Imagen M5-MyM-1b-3*
Imagen M5-MyM-1b-4
Imagen M5-MyM-1b-5</t>
  </si>
  <si>
    <t>Realiza la siguiente operación para obtener la longitud de la hilera de juguetes.
{{Q1}} dam × 10 = {{A1}} m
(Cloze math)
A1: {{Q1}}*10</t>
  </si>
  <si>
    <t>{
    "id": "M5-MyM-25a-A-1",
    "seed": {
        "parameters": [
            {
                "name": "Q1",
                "label": null,
                "min": 0.2,
                "max": 0.5,
                "step": 0.01
            }
        ],
        "uniques": true
    },
    "scaffolding": [
        {
            "id": "step-0",
            "stimulus": "&lt;p&gt;Agustín ha puesto en fila todos sus juguetes y ha visto que la fila mide &lt;span class=\"no-break\"&gt;{{Q1}} dam.&lt;/span&gt; ¿A cuántos metros equivalen?&lt;/p&gt;",
            "template": "&lt;p&gt;Equivalen a {{response}} m.&lt;/p&gt;",
            "seed": {
                "parameters": [],
                "calculated": [
                    {
                        "name": "A1",
                        "label": "",
                        "function": "Lemonlib.round({{Q1}}*10, 2)"
                    }
                ]
            },
            "algorithm": {
                "name": "calculateOperation",
                "params": {
                    "method": "equivLiteral",
                    "keyboard": "INTERMEDIATE"
                }
            }
        },
        {
            "id": "step-1",
            "stimulus": "&lt;p&gt;¿Cuántos decámetros miden los juguetes de Agustín en fila?&lt;/p&gt;",
            "template": "&lt;p&gt;Los juguetes miden &lt;span class=\"no-break\"&gt;{{response}} dam.&lt;/span&gt;&lt;/p&gt;",
            "seed": {
                "calculated": [
                    {
                        "name": "A1",
                        "label": "",
                        "function": "{{Q1}}"
                    }
                ]
            },
            "algorithm": {
                "name": "calculateOperation",
                "params": {
                    "method": "equivLiteral",
                    "keyboard": "INTERMEDIATE"
                }
            }
        },
        {
            "id": "step-2",
            "stimulus": "&lt;p&gt;¿Qué pide el enunciado?&lt;/p&gt;",
            "seed": {
                "calculated": [
                    {
                        "name": "2-A1",
                        "label": "&lt;p&gt;Convertir los decámetros en metros.&lt;/p&gt;"
                    },
                    {
                        "name": "2-A2",
                        "label": "&lt;p&gt;Convertir los metros en decámetros.&lt;/p&gt;",
                        "incorrect": true
                    },
                    {
                        "name": "2-A3",
                        "label": "&lt;p&gt;Convertir los decámetros en decímetros.&lt;/p&gt;",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"&lt;p&gt;Realiza la siguiente operación para obtener la longitud de la hilera de juguetes.&lt;/p&gt;",
            "template": "&lt;p style=\"text-align:center;\"&gt;{{Q1}} dam × 10 = {{response}} m&lt;/p&gt;",
            "seed": {
                "parameters": [],
                "calculated": [
                    {
                        "name": "A1",
                        "label": "{{function}}",
                        "function": "Lemonlib.round({{Q1}}*10, 2)"
                    }
                ]
            },
            "algorithm": {
                "name": "calculateOperation",
                "params": {
                    "method": "equivLiteral",
                    "keyboard": "INTERMEDIATE"
                }
            }
        }
    ]
}</t>
  </si>
  <si>
    <t>{"id":"M5-MyM-25a-A-1","seed":{"parameters":[{"name":"Q1","label":null,"min":0.2,"max":0.5,"step":0.01}],"uniques":true},"scaffolding":[{"id":"step-0","stimulus":"&lt;p&gt;Augusto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t>
  </si>
  <si>
    <t>Un autobús recorre {{Q1}} m entre la parada de Raúl y la siguiente. ¿Cuántos kilómetros hay de distancia entre estas dos paradas?
Hay una distancia de {{A1}} km.</t>
  </si>
  <si>
    <t>Q1: Mín 2000; Máx: 9000; Step: 100</t>
  </si>
  <si>
    <t>A1 = {{Q1}}/1000</t>
  </si>
  <si>
    <t>¿Cuántos metros recorre el autobús hasta llegar a la siguiente parada?
El autobús recorre &lt;span class=\"no-break\"&gt;{{A1}} m.&lt;/span&gt;
A1 = {{Q1}}</t>
  </si>
  <si>
    <t>¿Qué pide el enunciado?
Convertir los metros en kilómetros.*
Convertir los kilómetros en metros.
Convertir los kilómetros en hectómetros.</t>
  </si>
  <si>
    <t>Realiza la siguiente operación para obtener la distancia entre dos paradas.
{{Q1}} m : 1 000 = {{A1}} km
(Cloze math)
A1 = {{Q1}}/1000</t>
  </si>
  <si>
    <t>{"id":"M5-MyM-25a-A-2","seed":{"parameters":[{"name":"Q1","label":null,"min":2000,"max":9000,"step":100}],"uniques":true},"scaffolding":[{"id":"step-0","stimulus":"&lt;p&gt;Un autobús recorre {{Q1}} m entre la parada de Raúl y la siguiente. ¿Cuántos kilómetros hay de distancia entre estas dos paradas?&lt;/p&gt;","template":"&lt;p&gt;Hay una distancia de {{response}} km.&lt;/p&gt;","seed":{"parameters":[],"calculated":[{"name":"A1","label":"","function":"{{Q1}}/1000"}]},"algorithm":{"name":"calculateOperation","params":{"method":"equivLiteral","keyboard":"INTERMEDIATE"}}},{"id":"step-1","stimulus":"&lt;p&gt;¿Cuántos metros recorre el autobús hasta llegar a la siguiente parada?&lt;/p&gt;","template":"&lt;p&gt;El autobús recorre &lt;span class=\"no-break\"&gt;{{response}} m.&lt;/span&gt;&lt;/p&gt;","seed":{"calculated":[{"name":"A1","label":"","function":"{{Q1}}"}]},"algorithm":{"name":"calculateOperation","params":{"method":"equivLiteral","keyboard":"INTERMEDIATE"}}},{"id":"step-2","stimulus":"&lt;p&gt;¿Qué pide el enunciado?&lt;/p&gt;","seed":{"calculated":[{"name":"2-A1","label":"&lt;p&gt;Convertir los metros en kilómetros.&lt;/p&gt;"},{"name":"2-A2","label":"&lt;p&gt;Convertir los kilómetros en metros.&lt;/p&gt;","incorrect":true},{"name":"2-A3","label":"&lt;p&gt;Convertir los kilómetros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entre las dos paradas.&lt;/p&gt;","template":"&lt;p style=\"text-align:center;\"&gt;{{Q1}} m : 1 000 = {{response}} km&lt;/p&gt;","seed":{"parameters":[],"calculated":[{"name":"A1","label":"{{function}}","function":"{{Q1}}/1000"}]},"algorithm":{"name":"calculateOperation","params":{"method":"equivLiteral","keyboard":"INTERMEDIATE"}}}]}</t>
  </si>
  <si>
    <t>{"id":"M5-MyM-25a-A-2","seed":{"parameters":[{"name":"Q1","label":null,"min":2000,"max":9000,"step":100}],"uniques":true},"scaffolding":[{"id":"step-0","stimulus":"&lt;p&gt;Um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t>
  </si>
  <si>
    <t>Después de pasar por la peluquería, el pelo de Rocío mide {{Q1}} m. ¿Cuántos centímetros mide ahora el pelo de Rocío?
El pelo de Rocío mide {{A1}} cm.</t>
  </si>
  <si>
    <t>Q1: Mín: 0.25; Máx: 0.6; Step: 0.01</t>
  </si>
  <si>
    <t>A1 = {{Q1}}*100</t>
  </si>
  <si>
    <t>¿Cuántos metros mide el pelo de Rocío después de ir a la peluquería?
Su pelo mide &lt;span class=\"no-break\"&gt;{{Q1}} m.&lt;/span&gt;
A1 = {{Q1}}</t>
  </si>
  <si>
    <t>¿Qué pide el enunciado?
Convertir los metros en centímetros.*
Convertir los centímetros en metros.
Convertir los decámetros en centímetros.</t>
  </si>
  <si>
    <t>¿En qué tabla están las conversiones de unidades correctas?
Imagen M5-MyM-1b-3*
Imagen M5-MyM-1b-4
Imagen M5-MyM-1b-5</t>
  </si>
  <si>
    <t>Realiza la siguiente operación para obtener la longitud del pelo de Rocío.
{{Q1}} m × 100 = {{A1}} cm
(Cloze math)
A1 = {{Q1}}*100</t>
  </si>
  <si>
    <t>{"id":"M5-MyM-25a-A-3","seed":{"parameters":[{"name":"Q1","label":null,"min":0.25,"max":0.6,"step":0.01}],"uniques":true},"scaffolding":[{"id":"step-0","stimulus":"&lt;p&gt;Después de pasar por la peluquería, el pelo de Rocío mide {{T1}} m. ¿Cuántos centímetros mide ahora el pelo de Rocío?&lt;/p&gt;","template":"&lt;p&gt;El pelo de Rocío mide {{response}} cm.&lt;/p&gt;","seed":{"parameters":[],"calculated":[{"name":"A1","label":"{{function}}","function":"Lemonlib.round({{T1}}*100,2)"},{"name":"T1","label":"{{function}}","function":"Lemonlib.round({{Q1}}, 2)","temp":true}]},"algorithm":{"name":"calculateOperation","params":{"method":"equivLiteral","keyboard":"INTERMEDIATE"}}},{"id":"step-1","stimulus":"&lt;p&gt;¿Cuántos metros mide el pelo de Rocío después de ir a la peluquería?&lt;/p&gt;","template":"&lt;p&gt;Su pelo mide &lt;span class=\"no-break\"&gt;{{response}} m.&lt;/span&gt;&lt;/p&gt;","seed":{"calculated":[{"name":"T1","label":"{{function}}","function":"Lemonlib.round({{Q1}}, 2)","temp":true},{"name":"A1","label":"","function":"{{T1}}"}]},"algorithm":{"name":"calculateOperation","params":{"method":"equivLiteral","keyboard":"INTERMEDIATE"}}},{"id":"step-2","stimulus":"&lt;p&gt;¿Qué pide el enunciado?&lt;/p&gt;","seed":{"calculated":[{"name":"2-A1","label":"&lt;p&gt;Convertir los metros en centímetros.&lt;/p&gt;"},{"name":"2-A2","label":"&lt;p&gt;Convertir los centímetros en metros.&lt;/p&gt;","incorrect":true},{"name":"2-A3","label":"&lt;p&gt;Convertir los decámetros en centímetros.&lt;/p&gt;","incorrect":true}]},"algorithm":{"name":"trueFalse","template":"Multiple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longitud del pelo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</si>
  <si>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</si>
  <si>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Un jardinero ha podado una hortensia con una altura como esta. ¿Cuántos decámetros mide la hortensia?
({{Q1}} dm de alto)
La hortensia mide &lt;span class=\"no-break\"&gt;{{A1}} dam.&lt;/span&gt;</t>
  </si>
  <si>
    <t>Q1: Mín: 5; Máx; 15; Step: 1</t>
  </si>
  <si>
    <t>A1 = {{Q1}}/100</t>
  </si>
  <si>
    <t>¿Cuántos decímetros mide la hortensia?
La hortensia mide &lt;span class=\"no-break\"&gt;{{Q1}} dm.&lt;/span&gt;
A1 = {{Q1}}</t>
  </si>
  <si>
    <t>¿Qué pide el enunciado?
Convertir los decímetros en decámetros.*
Convertir los decámetros en decímetros.
Convertir los metros en decámetros.</t>
  </si>
  <si>
    <t>Realiza la siguiente operación para obtener la altura de la hortensia.
{{Q1}} dm : 100 = {{A1}} dam
(Cloze math)
A1 = {{Q1}}/100</t>
  </si>
  <si>
    <t>{"id":"M5-MyM-25a-A-4","seed":{"parameters":[{"name":"Q1","label":null,"min":5,"max":15,"step":1}],"uniques":true},"scaffolding":[{"id":"step-0","stimulus":"&lt;p&gt;Un jardinero ha podado una hortensia con una altura como esta. ¿Cuántos decámetros mide la hortensia?&lt;/p&gt;&lt;div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dm&lt;/span&gt;&lt;/div&gt;&lt;/div&gt;&lt;/div&gt;&lt;/div&gt;","template":"&lt;p&gt;La hortensia mide &lt;span class=\"no-break\"&gt;{{response}} dam.&lt;/span&gt;&lt;/p&gt;","seed":{"parameters":[],"calculated":[{"name":"A1","label":"{{function}}","function":"{{Q1}}/100"}]},"algorithm":{"name":"calculateOperation","params":{"method":"equivLiteral","keyboard":"INTERMEDIATE"}}},{"id":"step-1","stimulus":"&lt;p&gt;¿Cuántos decímetros mide la hortensia?&lt;/p&gt;","template":"&lt;p&gt;La hortensia mide &lt;span class=\"no-break\"&gt;{{response}} dm.&lt;/span&gt;&lt;/p&gt;","seed":{"calculated":[{"name":"A1","label":"","function":"{{Q1}}"}]},"algorithm":{"name":"calculateOperation","params":{"method":"equivLiteral","keyboard":"INTERMEDIATE"}}},{"id":"step-2","stimulus":"&lt;p&gt;¿Qué pide el enunciado?&lt;/p&gt;","seed":{"calculated":[{"name":"2-A1","label":"&lt;p&gt;Convertir los decímetros en decámetros.&lt;/p&gt;"},{"name":"2-A2","label":"&lt;p&gt;Convertir los decámetros en decímetros.&lt;/p&gt;","incorrect":true},{"name":"2-A3","label":"&lt;p&gt;Convertir los metros en decámetros.&lt;/p&gt;","incorrect":true}]},"algorithm":{"name":"trueFalse","template":"Multiple choice – standard"}},{"id":"step-3","stimulus":"&lt;p&gt;¿En qué tabla están las conversiones de unidades correctas?&lt;/p&gt;","seed":{"calculated":[{"name":"2-A1","label":"&lt;p&gt;&lt;img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false}}},{"id":"step-4","stimulus":"&lt;p&gt;Realiza la siguiente operación para obtener la altura de la hortensia.&lt;/p&gt;","template":"&lt;p style=\"text-align:center;\"&gt;{{Q1}} dm : 100 = {{response}} dam&lt;/p&gt;","seed":{"parameters":[],"calculated":[{"name":"A1","label":"{{function}}","function":"{{Q1}}/100"}]},"algorithm":{"name":"calculateOperation","params":{"method":"equivLiteral","keyboard":"INTERMEDIATE"}}}]}</t>
  </si>
  <si>
    <t>{"id":"M5-MyM-25a-A-4","seed":{"parameters":[{"name":"Q1","label":null,"min":5,"max":15,"step":1}],"uniques":true},"scaffolding":[{"id":"step-0","stimulus":"&lt;p&gt;Um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t>
  </si>
  <si>
    <t>Anahí ha participado en una carrera en la que ha recorrido {{Q1}} hm. ¿A cuántos kilómetros equivale esa distancia?
Anahí ha recorrido {{A1}} km.</t>
  </si>
  <si>
    <t>Q1: Mín: 50; Máx: 100; Step: 1</t>
  </si>
  <si>
    <t>A1 = {{Q1}}/10</t>
  </si>
  <si>
    <t>¿Cuántos hectómetros ha reccorido Anahí en la carrera?
Anahí ha recorrido &lt;span class=\"no-break\"&gt;{{Q1}} hm.&lt;/span&gt;
A1 = {{Q1}}</t>
  </si>
  <si>
    <t>¿Qué pide el enunciado?
Convertir los hectómetros en kilómetros.*
Convertir los kilómetros en hectómetros.
Convertir los hectómetros en decímetros.</t>
  </si>
  <si>
    <t>Realiza la siguiente operación para obtener la distancia que ha corrido Anahí.
{{Q1}} hm : 10 = {{A1}} km
(Cloze math)
A1 = {{Q1}}/10</t>
  </si>
  <si>
    <t>{"id":"M5-MyM-25a-A-5","seed":{"parameters":[{"name":"Q1","label":null,"min":50,"max":100,"step":1}],"uniques":true},"scaffolding":[{"id":"step-0","stimulus":"&lt;p&gt;Anahí ha participado en una carrera en la que ha recorrido {{Q1}} hm. ¿A cuántos kilómetros equivale esa distancia?&lt;/p&gt;","template":"&lt;p&gt;Anahí ha recorrido {{response}} km.&lt;/p&gt;","seed":{"parameters":[],"calculated":[{"name":"A1","label":"{{function}}","function":"{{Q1}}/10"}]},"algorithm":{"name":"calculateOperation","params":{"method":"equivLiteral","keyboard":"INTERMEDIATE"}}},{"id":"step-1","stimulus":"&lt;p&gt;¿Cuántos hectómetros ha reccorido Anahí en la carrera?&lt;/p&gt;","template":"&lt;p&gt;Anahí ha recorrido &lt;span class=\"no-break\"&gt;{{response}} hm.&lt;/span&gt;&lt;/p&gt;","seed":{"calculated":[{"name":"A1","label":"","function":"{{Q1}}"}]},"algorithm":{"name":"calculateOperation","params":{"method":"equivLiteral","keyboard":"INTERMEDIATE"}}},{"id":"step-2","stimulus":"&lt;p&gt;¿Qué pide el enunciado?&lt;/p&gt;","seed":{"calculated":[{"name":"2-A1","label":"&lt;p&gt;Convertir los hectómetros en kilómetros.&lt;/p&gt;"},{"name":"2-A2","label":"&lt;p&gt;Convertir los kilómetros en hectómetros.&lt;/p&gt;","incorrect":true},{"name":"2-A3","label":"&lt;p&gt;Convertir los hectómetros en decímetros.&lt;/p&gt;","incorrect":true}]},"algorithm":{"name":"trueFalse","template":"Multiple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que ha corrido Anahí.&lt;/p&gt;","template":"&lt;p style=\"text-align:center;\"&gt;{{Q1}} hm : 10 = {{response}} km&lt;/p&gt;","seed":{"parameters":[],"calculated":[{"name":"A1","label":"{{function}}","function":"{{Q1}}/10"}]},"algorithm":{"name":"calculateOperation","params":{"method":"equivLiteral","keyboard":"INTERMEDIATE"}}}]}</t>
  </si>
  <si>
    <t>{"id":"M5-MyM-25a-A-5","seed":{"parameters":[{"name":"Q1","label":null,"min":50,"max":100,"step":1}],"uniques":true},"scaffolding":[{"id":"step-0","stimulus":"&lt;p&gt;Anahí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t>
  </si>
  <si>
    <t>M5-MyM-37a</t>
  </si>
  <si>
    <t>Calcula conversiones de unidades de longitud (km, m y cm) (números de hasta 4 cifras entera y 2 decimales)</t>
  </si>
  <si>
    <t>&lt;p&gt;Elige la unidad correcta.&lt;/p&gt;</t>
  </si>
  <si>
    <t>&lt;p style="text-align: center"&gt;{{Q1}} km = {{T1}} {{response}}&lt;/p&gt;</t>
  </si>
  <si>
    <t>Q1 = Min = 1.01; Max = 99; Step = 0.01</t>
  </si>
  <si>
    <t>T1 = {{Q1}}*1000
group1=
A1=m#*
A2=km#
A3=cm#</t>
  </si>
  <si>
    <t>&lt;p&gt;Las equivalencias de algunas unidades de longitud son:&lt;/p&gt;&lt;p style="text-align: center"&gt;1 km = 1 000 m&lt;/p&gt;&lt;p style="text-align: center"&gt;1 m = 100 cm&lt;/p&gt;</t>
  </si>
  <si>
    <t>&lt;p&gt;Las equivalencias de algunas unidades de longitud son:&lt;/p&gt;&lt;p style="text-align: center"&gt;1 km = 1 000 m&lt;/p&gt;&lt;p style="text-align: center"&gt;1 m = 100 cm&lt;/p&gt;&lt;p&gt;En este caso:&lt;/p&gt;&lt;p style="text-align: center"&gt;{{Q1}} m = {{Q1}} × 1 000 = {{A1}} km&lt;/p&gt;</t>
  </si>
  <si>
    <t>{
    "id": "M5-MyM-37a-I-1",
    "stimulus": "&lt;p&gt;Elige la unidad correcta.&lt;/p&gt;",
    "template": "&lt;p style=\"text-align: center\"&gt;{{Q1}} km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t>
  </si>
  <si>
    <t>{
    "id": "M5-MyM-37a-I-1",
    "stimulus": "&lt;p&gt;Choose the correct unit.&lt;/p&gt;",
    "template": "&lt;p style=\"text-align: center\"&gt;{{Q1}} km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t>
  </si>
  <si>
    <t>&lt;p style="text-align: center"&gt;{{Q1}} m = {{T1}} {{response}}&lt;/p&gt;</t>
  </si>
  <si>
    <t>T1 = {{Q1}}/1000
group1=
A1=m#
A2=km#*
A3=cm#</t>
  </si>
  <si>
    <t>&lt;p&gt;Las equivalencias de algunas unidades de longitud son:&lt;/p&gt;&lt;p style="text-align: center"&gt;1 km = 1 000 m&lt;/p&gt;&lt;p style="text-align: center"&gt;1 m = 100 cm&lt;/p&gt;&lt;p&gt;En este caso:&lt;/p&gt;&lt;p style="text-align: center"&gt;{{Q1}} m = {{Q1}} : 1 000 = {{A1}} km&lt;/p&gt;</t>
  </si>
  <si>
    <t>{
    "id": "M5-MyM-37a-I-2",
    "stimulus": "&lt;p&gt;Elige la unidad correcta.&lt;/p&gt;",
    "template": "&lt;p style=\"text-align: center\"&gt;{{Q1}} 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t>
  </si>
  <si>
    <t>{
    "id": "M5-MyM-37a-I-2",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t>
  </si>
  <si>
    <t>T1 = {{Q1}}*100
group1=
A1=m#
A2=km#
A3=cm#*</t>
  </si>
  <si>
    <t>&lt;p&gt;Las equivalencias de algunas unidades de longitud son:&lt;/p&gt;&lt;p style="text-align: center"&gt;1 km = 1 000 m&lt;/p&gt;&lt;p style="text-align: center"&gt;1 m = 100 cm&lt;/p&gt;&lt;p&gt;En este caso:&lt;/p&gt;&lt;p style="text-align: center"&gt;{{Q1}} m = {{Q1}} × 100 = {{A1}} cm&lt;/p&gt;</t>
  </si>
  <si>
    <t>{
    "id": "M5-MyM-37a-I-3",
    "stimulus": "&lt;p&gt;Elige la unidad correcta.&lt;/p&gt;",
    "template": "&lt;p style=\"text-align: center\"&gt;{{Q1}} 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t>
  </si>
  <si>
    <t>{
    "id": "M5-MyM-37a-I-3",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t>
  </si>
  <si>
    <t>&lt;p&gt;Calcula la siguiente conversión de unidades.&lt;/p&gt;</t>
  </si>
  <si>
    <t>&lt;p style="text-align: center"&gt;{{Q1}} m = {{response}} km&lt;/p&gt;</t>
  </si>
  <si>
    <t>Q1 = Min = 1; Max = 99; Step = 0.01</t>
  </si>
  <si>
    <t>{
    "id": "M5-MyM-37a-E-1",
    "stimulus": "&lt;p&gt;Calcula la siguiente conversión de unidades.&lt;/p&gt;",
    "template": "&lt;p style=\"text-align: center\"&gt;{{Q1}} m = {{response}} km&lt;/p&gt;",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t>
  </si>
  <si>
    <t>{
    "id": "M5-MyM-37a-E-1",
    "stimulus": "&lt;p&gt;Calculate the following unit conversion.&lt;/p&gt;",
    "template": "&lt;p style=\"text-align: center\"&gt;{{Q1}} m =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t>
  </si>
  <si>
    <t>&lt;p style="text-align: center"&gt;{{Q1}} cm = {{response}} m&lt;/p&gt;</t>
  </si>
  <si>
    <t>&lt;p&gt;Las equivalencias de algunas unidades de longitud son:&lt;/p&gt;&lt;p style="text-align: center"&gt;1 km = 1 000 m&lt;/p&gt;&lt;p style="text-align: center"&gt;1 m = 100 cm&lt;/p&gt;&lt;p&gt;En este caso:&lt;/p&gt;&lt;p style="text-align: center"&gt;{{Q1}} cm = {{Q1}} : 100 = {{A1}} m&lt;/p&gt;</t>
  </si>
  <si>
    <t>{
    "id": "M5-MyM-37a-E-2",
    "stimulus": "&lt;p&gt;Calcula la siguiente conversión de unidades.&lt;/p&gt;",
    "template": "&lt;p style=\"text-align: center\"&gt;{{Q1}} cm = {{response}} 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t>
  </si>
  <si>
    <t>{
    "id": "M5-MyM-37a-E-2",
    "stimulus": "&lt;p&gt;Calculate the following unit conversion.&lt;/p&gt;",
    "template": "&lt;p style=\"text-align: center\"&gt;{{Q1}} cm =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t>
  </si>
  <si>
    <t>&lt;p style="text-align: center"&gt;{{Q1}} m = {{response}} cm&lt;/p&gt;</t>
  </si>
  <si>
    <t>{
    "id": "M5-MyM-37a-E-3",
    "stimulus": "&lt;p&gt;Calcula la siguiente conversión de unidades.&lt;/p&gt;",
    "template": "&lt;p style=\"text-align: center\"&gt;{{Q1}} m = {{response}} cm&lt;/p&gt;",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t>
  </si>
  <si>
    <t>{
    "id": "M5-MyM-37a-E-3",
    "stimulus": "&lt;p&gt;Calculate the following unit conversion.&lt;/p&gt;",
    "template": "&lt;p style=\"text-align: center\"&gt;{{Q1}} m = {{response}} cm&lt;/p&gt;",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t>
  </si>
  <si>
    <t>&lt;p&gt;La cuerda del saltar a la comba del profesor de gimnasia mide {{Q1}} cm de largo. ¿A cuántos metros equivalen?&lt;/p&gt;</t>
  </si>
  <si>
    <t>&lt;p&gt;La cuerda mide {{response}} m.&lt;/p&gt;</t>
  </si>
  <si>
    <t>Q1 = Min = 2; Max = 6; Step = 0.1</t>
  </si>
  <si>
    <t>{
    "id": "M5-MyM-37a-A-1",
    "stimulus": "&lt;p&gt;La cuerda de saltar a la comba del profesor de gimnasia mide {{Q1}} cm de largo. ¿A cuántos metros equivalen?&lt;/p&gt;",
    "template": "&lt;p&gt;La cuerda mide {{response}} 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t>
  </si>
  <si>
    <t>{
    "id": "M5-MyM-37a-A-1",
    "stimulus": "&lt;p&gt;The gym teacher's jump rope measures {{Q1}} cm long. How many meters does that equal?&lt;/p&gt;",
    "template": "&lt;p&gt;The rope measures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t>
  </si>
  <si>
    <t>&lt;p&gt;Un trabajador del ayuntamiento tiene que pintar {{Q1}} m de línea continua en una carretera. ¿A cuántos kilómetros equivalen?&lt;/p&gt;</t>
  </si>
  <si>
    <t>&lt;p&gt;Debe pintar {{reponse}} km.&lt;/p&gt;</t>
  </si>
  <si>
    <t>Q1 = Min = 1; Max = 4; Step = 0.1</t>
  </si>
  <si>
    <t>{
    "id": "M5-MyM-37a-A-2",
    "stimulus": "&lt;p&gt;Un trabajador del ayuntamiento tiene que pintar {{Q1}} m de línea continua en una carretera. ¿A cuántos kilómetros equivalen?&lt;/p&gt;",
    "template": "&lt;p&gt;Debe pintar {{response}} km.&lt;/p&gt;",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t>
  </si>
  <si>
    <t>{
    "id": "M5-MyM-37a-A-2",
    "stimulus": "&lt;p&gt;A city worker has to paint {{Q1}} m of continuous line on a road. How many kilometers does that equal?&lt;/p&gt;",
    "template": "&lt;p&gt;They must paint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t>
  </si>
  <si>
    <t>&lt;p&gt;El campeón de una prueba de lanzamiento de jabalina la ha lanzando a {{Q1}} m de distancia. ¿A cuántos centímetros equivalen?&lt;/p&gt;</t>
  </si>
  <si>
    <t>&lt;p&gt;La ha lanzado a {{response}} cm.&lt;/p&gt;</t>
  </si>
  <si>
    <t>Q1 = Min = 80; Max = 95; Step = 0.01</t>
  </si>
  <si>
    <t>{
    "id": "M5-MyM-37a-A-3",
    "stimulus": "&lt;p&gt;El campeón de una prueba de lanzamiento de jabalina la ha lanzando a {{Q1}} m de distancia. ¿A cuántos centímetros equivalen?&lt;/p&gt;",
    "template": "&lt;p&gt;La ha lanzado a {{response}} cm.&lt;/p&gt;",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t>
  </si>
  <si>
    <t>{
    "id": "M5-MyM-37a-A-3",
    "stimulus": "&lt;p&gt;The champion of a javelin throw competition has thrown it {{Q1}} m away. How many centimeters does that equal?&lt;/p&gt;",
    "template": "&lt;p&gt;They have thrown it {{response}} cm away.&lt;/p&gt;",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t>
  </si>
  <si>
    <t>M5-MyM-34a</t>
  </si>
  <si>
    <t>Calcula conversiones de unidades de longitud (pulgadas, pies, yardas y millas) (números de hasta 4 cifras enteras y 2 decimales)</t>
  </si>
  <si>
    <t>&lt;p&gt;¿Cuál es la siguiente equivalencia? Elige la opción correcta.&lt;/p&gt;</t>
  </si>
  <si>
    <t>&lt;p style="text-align: center"&gt;{{T1}} pies = {{response}} yardas&lt;/p&gt;</t>
  </si>
  <si>
    <t>Q1 = Min = 2; Max = 200; Step = 0.1
Q2 = Min = 2; Max = 200; Step = 0.1
Q3 = Min = 2; Max = 200; Step = 0.1</t>
  </si>
  <si>
    <t>T1 = {{Q1}}*3
group1=
A1={{Q1}}*
A2={{Q2}}
A3={{Q3}}</t>
  </si>
  <si>
    <t>&lt;p&gt;Las equivalencias entre las unidades de longitud que no son del Sistema Métrico Decimal son las siguientes:&lt;/p&gt;&lt;p style="text-align: center"&gt;1 pie = 12 pulgadas&lt;/p&gt;&lt;p style="text-align: center"&gt;1 yarda = 3 pies&lt;/p&gt;&lt;p style="text-align: center"&gt;1 milla = 1 760 yardas&lt;/p&gt;</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</si>
  <si>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t>
  </si>
  <si>
    <t>{
    "id": "M5-MyM-34a-I-1",
    "stimulus": "&lt;p&gt;¿Cuál es la siguiente equivalencia? Elige la opción correcta.&lt;/p&gt;",
    "template": "&lt;p style=\"text-align: center\"&gt;{{T1}} pies = {{response}} yardas&lt;/p&gt;",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t>
  </si>
  <si>
    <t>{
    "id": "M5-MyM-34a-I-1",
    "stimulus": "&lt;p&gt;What is the following equivalence? Select the correct option.&lt;/p&gt;",
    "template": "&lt;p style=\"text-align: center\"&gt;{{T1}} feet = {{response}} yards&lt;/p&gt;",
    "hint": "&lt;p&gt;The equivalences between non-metric length units are as follows:&lt;/p&gt;&lt;p style=\"text-align: center\"&gt;1 foot = 12 inches&lt;/p&gt;&lt;p style=\"text-align: center\"&gt;1 yard = 3 feet&lt;/p&gt;&lt;p style=\"text-align: center\"&gt;1 mile = 1 760 yards&lt;/p&gt;",
    "feedback": "&lt;p&gt;The equivalences between non-metric length units are as follows:&lt;/p&gt;&lt;p style=\"text-align: center\"&gt;1 foot = 12 inches&lt;/p&gt;&lt;p style=\"text-align: center\"&gt;1 yard = 3 feet&lt;/p&gt;&lt;p style=\"text-align: center\"&gt;1 mile = 1 760 yards&lt;/p&gt;&lt;p&gt;In this case:&lt;/p&gt;&lt;p style=\"text-align: center\"&gt;{{T1}} feet = {{T1}} : 3 = {{Q1}} yards&lt;/p&gt;",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t>
  </si>
  <si>
    <t>&lt;p style="text-align: center"&gt;{{Q1}} pies = {{response}} pulgadas&lt;/p&gt;</t>
  </si>
  <si>
    <t>Q1 = Min = 2; Max = 20; Step = 0.01
Q2 = Min = 2; Max = 20; Step = 0.01
Q3 = Min = 2; Max = 20; Step = 0.01</t>
  </si>
  <si>
    <t>T1 = {{Q1}}*12
T2 = {{Q2}}*12
T3 = {{Q3}}*12
group1=
A1={{T1}}*
A2={{T2}}
A3={{T3}}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</si>
  <si>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{{T1}} pulgadas&lt;/p&gt;</t>
  </si>
  <si>
    <t>{
    "id": "M5-MyM-34a-I-2",
    "stimulus": "&lt;p&gt;¿Cuál es la siguiente equivalencia? Elige la opción correcta.&lt;/p&gt;",
    "template": "&lt;p style=\"text-align: center\"&gt;{{Q1}} pies = {{response}} pulgadas&lt;/p&gt;",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{{T1}} pulgadas&lt;/p&gt;",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t>
  </si>
  <si>
    <t>{
    "id": "M5-MyM-34a-I-2",
    "stimulus": "&lt;p&gt;What is the following equivalence? Select the correct option.&lt;/p&gt;",
    "template": "&lt;p style=\"text-align: center\"&gt;{{Q1}} feet = {{response}} inches&lt;/p&gt;",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feet = {{Q1}} × 12 = {{T1}} inches&lt;/p&gt;",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t>
  </si>
  <si>
    <t>&lt;p style="text-align: center"&gt;{{T1}} millas = {{response}} yardas&lt;/p&gt;</t>
  </si>
  <si>
    <t>Q1 = min = 2; max = 200; step = 0.1
Q2 = min = 2; max = 200; step = 0.1
Q3 = min = 2; max = 200; step = 0.1</t>
  </si>
  <si>
    <t>T1 = {{Q1}}*1760
T2 = {{Q2}}*1760
T3 = {{Q3}}*1760
group1=
A1={{T1}}*
A2={{T2}}
A3={{T3}}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</si>
  <si>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millas = {{Q1}} × 1 760 = {{T1}} yardas&lt;/p&gt;</t>
  </si>
  <si>
    <t>{
    "id": "M5-MyM-34a-I-3",
    "stimulus": "&lt;p&gt;¿Cuál es la siguiente equivalencia? Elige la opción correcta.&lt;/p&gt;",
    "template": "&lt;p style=\"text-align: center\"&gt;{{Q1}} millas = {{response}} yardas&lt;/p&gt;",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millas = {{Q1}} × 1 760 = {{T1}} yardas&lt;/p&gt;",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t>
  </si>
  <si>
    <t>{
    "id": "M5-MyM-34a-I-3",
    "stimulus": "&lt;p&gt;What is the following equivalence? Select the correct option.&lt;/p&gt;",
    "template": "&lt;p style=\"text-align: center\"&gt;{{Q1}} miles = {{response}} yards&lt;/p&gt;",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miles = {{Q1}} × 1 760 = {{T1}} yards&lt;/p&gt;",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t>
  </si>
  <si>
    <t>&lt;p&gt;Completa la siguiente equivalencia.&lt;/p&gt;</t>
  </si>
  <si>
    <t>&lt;p style="text-align: center"&gt;{{Q1}} yardas = {{response}} pies&lt;/p&gt;</t>
  </si>
  <si>
    <t>A1 = {{Q1}}*3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</si>
  <si>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t>
  </si>
  <si>
    <t>{
    "id": "M5-MyM-34a-E-1",
    "stimulus": "&lt;p&gt;Completa la siguiente equivalencia.&lt;/p&gt;",
    "template": "&lt;p style=\"text-align: center\"&gt;{{Q1}} yardas = {{response}} pies&lt;/p&gt;",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t>
  </si>
  <si>
    <t>{
    "id": "M5-MyM-34a-E-1",
    "stimulus": "&lt;p&gt;Complete the following equivalence.&lt;/p&gt;",
    "template": "&lt;p style=\"text-align: center\"&gt;{{Q1}} yards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t>
  </si>
  <si>
    <t>&lt;p style="text-align: center"&gt;{{T1}} yardas = {{response}} millas&lt;/p&gt;</t>
  </si>
  <si>
    <t>Q1 = min = 2; max = 20; step = 0.1
Q2 = min = 2; max = 20; step = 0.1
Q3 = min = 2; max = 20; step = 0.1</t>
  </si>
  <si>
    <t>T1 = {{Q1}}*1760
A1 = {{Q1}}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</si>
  <si>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{{Q1}} millas&lt;/p&gt;</t>
  </si>
  <si>
    <t>{
    "id": "M5-MyM-34a-E-2",
    "stimulus": "&lt;p&gt;Completa la siguiente equivalencia.&lt;/p&gt;",
    "template": "&lt;p style=\"text-align: center\"&gt;{{T1}} yardas = {{response}} millas&lt;/p&gt;",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{{Q1}} millas&lt;/p&gt;",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t>
  </si>
  <si>
    <t>{
    "id": "M5-MyM-34a-E-2",
    "stimulus": "&lt;p&gt;Complete the following equivalence.&lt;/p&gt;",
    "template": "&lt;p style=\"text-align: center\"&gt;{{T1}} yards = {{response}} miles&lt;/p&gt;",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{{Q1}} miles&lt;/p&gt;",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t>
  </si>
  <si>
    <t>&lt;p style="text-align: center"&gt;{{T1}} pulgadas = {{response}} pies&lt;/p&gt;</t>
  </si>
  <si>
    <t>Q1 = min = 2; max = 50; step = 0.1
Q2 = min = 2; max = 50; step = 0.1
Q3 = min = 2; max = 50; step = 0.1</t>
  </si>
  <si>
    <t>T1 = {{Q1}}*12
A1 = {{Q1}}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</si>
  <si>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pulgadas = {{T1}} : 12 = {{Q1}} pies&lt;/p&gt;</t>
  </si>
  <si>
    <t>{
    "id": "M5-MyM-34a-E-3",
    "stimulus": "&lt;p&gt;Completa la siguiente equivalencia.&lt;/p&gt;",
    "template": "&lt;p style=\"text-align: center\"&gt;{{T1}} pulgadas = {{response}} pies&lt;/p&gt;",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pulgadas = {{T1}} : 12 = {{Q1}} pies&lt;/p&gt;",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t>
  </si>
  <si>
    <t>{
    "id": "M5-MyM-34a-E-3",
    "stimulus": "&lt;p&gt;Complete the following equivalence.&lt;/p&gt;",
    "template": "&lt;p style=\"text-align: center\"&gt;{{T1}} inches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center\"&gt;{{T1}} inches = {{T1}} : 12 = {{Q1}} feet&lt;/p&gt;",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t>
  </si>
  <si>
    <t>&lt;p&gt;Ismael ha montado en bicicleta a lo largo de {{T1}} yardas. ¿A cuántas millas equivalen?&lt;/p&gt;</t>
  </si>
  <si>
    <t>&lt;p&gt;Ha recorrido {{response}} millas.&lt;/p&gt;</t>
  </si>
  <si>
    <t>Q1 = min = 10; max = 50; Step = 0.1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</si>
  <si>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t>
  </si>
  <si>
    <t>{
    "id": "M5-MyM-34a-A-1",
    "stimulus": "&lt;p&gt;Ismael ha montado en bicicleta a lo largo de {{T1}} yardas. ¿A cuántas millas equivalen?&lt;/p&gt;",
    "template": "&lt;p&gt;Equivalen a {{response}} millas.&lt;/p&gt;",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t>
  </si>
  <si>
    <t>{
    "id": "M5-MyM-34a-A-1",
    "stimulus": "&lt;p&gt;Isaac has ridden a bike for {{T1}} yards. How many miles does this equal?&lt;/p&gt;",
    "template": "&lt;p&gt;It equals to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{{A1}} miles&lt;/p&gt;",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t>
  </si>
  <si>
    <t>&lt;p&gt;La mesa de Ángela tiene un largo de {{Q1}} pies. ¿A cuántas pulgadas equivalen?&lt;/p&gt;</t>
  </si>
  <si>
    <t>&lt;p&gt;la mesa mide {{response}} pulgadas.&lt;/p&gt;</t>
  </si>
  <si>
    <t>Q1 = min = 3; max = 5; step = 0.01</t>
  </si>
  <si>
    <t>A1 = {{Q1}}*12</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</si>
  <si>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{{Q1}} pulgadas&lt;/p&gt;</t>
  </si>
  <si>
    <t>{
    "id": "M5-MyM-34a-A-2",
    "stimulus": "&lt;p&gt;La mesa de Ángela tiene un largo de {{Q1}} pies. ¿A cuántas pulgadas equivalen?&lt;/p&gt;",
    "template": "&lt;p&gt;La mesa mide {{response}} pulgadas.&lt;/p&gt;",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{{Q1}} pulgadas&lt;/p&gt;",
    "seed": {
        "parameters": [
            {
                "name": "Q1",
                "label": null,
                "min": 3,
                "max": 5,
                "step": 0.01
            }
        ],
        "calculated": [
            {
                "name": "A1",
                "label": "{{function}}",
                "function": "Lemonlib.round({{Q1}}*12,2)"
            }
        ],
        "uniques": true
    },
    "algorithm": {
        "name": "calculateOperation",
        "params": {
            "method": "equivLiteral",
            "keyboard": "INTERMEDIATE"
        }
    }
}</t>
  </si>
  <si>
    <t>{
    "id": "M5-MyM-34a-A-2",
    "stimulus": "&lt;p&gt;Angela's table has a length of {{Q1}} feet. How many inches does this equal?&lt;/p&gt;",
    "template": "&lt;p&gt;The table measures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center\"&gt;{{Q1}} feet = {{Q1}} × 12 = {{Q1}} inches&lt;/p&gt;",
    "seed": {
        "parameters": [
            {
                "name": "Q1",
                "label": null,
                "min": 3,
                "max": 5,
                "step": 0.01
            }
        ],
        "calculated": [
            {
                "name": "A1",
                "label": "{{function}}",
                "function": "Lemonlib.round({{Q1}}*12,2)"
            }
        ],
        "uniques": true
    },
    "algorithm": {
        "name": "calculateOperation",
        "params": {
            "method": "equivLiteral",
            "keyboard": "INTERMEDIATE"
        }
    }
}</t>
  </si>
  <si>
    <t>&lt;p&gt;A una bobina le quedan {{Q1}} yardas de hilo. ¿A cuántos pies equivalen?&lt;/p&gt;</t>
  </si>
  <si>
    <t>&lt;p&gt;Le quedan {{response}} pies.&lt;/p&gt;</t>
  </si>
  <si>
    <t>Q1 = min = 10; max = 50; step = 1</t>
  </si>
  <si>
    <t>{
    "id": "M5-MyM-34a-A-3",
    "stimulus": "&lt;p&gt;A una bobina le quedan {{Q1}} yardas de hilo. ¿A cuántos pies equivalen?&lt;/p&gt;",
    "template": "&lt;p&gt;Le quedan {{response}} pies de hilo.&lt;/p&gt;",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
    "seed": {
        "parameters": [
            {
                "name": "Q1",
                "label": null,
                "min": 10,
                "max": 50,
                "step": 1
            }
        ],
        "calculated": [
            {
                "name": "A1",
                "label": "{{function}}",
                "function": "{{Q1}}*3"
            }
        ],
        "uniques": true
    },
    "algorithm": {
        "name": "calculateOperation",
        "params": {
            "method": "equivLiteral",
            "keyboard": "INTERMEDIATE"
        }
    }
}</t>
  </si>
  <si>
    <t>{
    "id": "M5-MyM-34a-A-3",
    "stimulus": "&lt;p&gt;A spool has {{Q1}} yards of thread left. How many feet is this equal to?&lt;/p&gt;",
    "template": "&lt;p&gt;There are {{response}} feet of thread left.&lt;/p&gt;",
    "hint": "&lt;p&gt;The conversions between non-metric length units are as follows:&lt;/p&gt;&lt;p style=\"text-align: center\"&gt;1 foot = 12 inches&lt;/p&gt;&lt;p style=\"text-align: center\"&gt;1 yard = 3 feet&lt;/p&gt;&lt;p style=\"text-align: center\"&gt;1 mile = 1 760 yards&lt;/p&gt;",
    "feedback": "&lt;p&gt;The conversions between non-metric length units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10,
                "max": 50,
                "step": 1
            }
        ],
        "calculated": [
            {
                "name": "A1",
                "label": "{{function}}",
                "function": "{{Q1}}*3"
            }
        ],
        "uniques": true
    },
    "algorithm": {
        "name": "calculateOperation",
        "params": {
            "method": "equivLiteral",
            "keyboard": "INTERMEDIATE"
        }
    }
}</t>
  </si>
  <si>
    <t>M5-MyM-26a</t>
  </si>
  <si>
    <t>Ordena medidas de longitud (números de hasta 4 cifras enteras y 2 decimales)</t>
  </si>
  <si>
    <t>Señala si las siguientes comparaciones son correctas o no. 
{{Q1}} {{Q12}} &gt; {{Q2}} {{Q12}} *
{{Q3}} {{Q13}} &lt; {{Q4}} {{Q13}} *
{{Q5}} {{Q14}} &lt; {{Q6}} {{Q14}} *
{{Q2}} {{Q15}} &gt; {{Q7}} {{Q15}}
{{Q8}} {{Q16}} &gt; {{Q9}} {{Q16}}
{{Q10}} {{Q17}} &lt; {{Q11}} {{Q17}}
(Se ven 3 opciones, 1 correcta; etiquetas: Correcto | Incorrecto)</t>
  </si>
  <si>
    <t>Q1: Mín 500;Máx 999; Step: 1
Q2: Mín 300;Máx 499; Step: 1
Q7: Mín 500;Máx 999; Step: 1
Q3: Mín 100;Máx 150; Step: 0.1
Q4: Mín 151;Máx 200; Step: 0.1
Q8: Mín 1;Máx 66.65; Step: 0.01
Q9: Mín 100;Máx 999; Step: 0.1
Q5: Mín 10;Máx 59.99; Step: 0.01
Q6: Mín 60;Máx 99.99; Step: 0.01 
Q10: Mín 5600;Máx 9000; Step: 1
Q11: Mín 1000;Máx 5500; Step: 1
Q11: km, hm, dam, m, dm, cm, mm
Q12: km, hm, dam, m, dm, cm, mm
Q13: km, hm, dam, m, dm, cm, mm
Q14: km, hm, dam, m, dm, cm, mm
Q15: km, hm, dam, m, dm, cm, mm
Q16: km, hm, dam,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</si>
  <si>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</si>
  <si>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</si>
  <si>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{"id":"M5-MyM-26a-I-1","stimulus":"&lt;p&gt;Selecciona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&lt;span class=\"no-break\"&gt;50 m&lt;/span&gt; es mayor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inline","params":{"countCorrect":1,"countIncorrect":2,"options":["Correcto","Incorrecto"]}}}</t>
  </si>
  <si>
    <t>{"id":"M5-MyM-26a-I-1","stimulus":"&lt;p&gt;Indique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t>
  </si>
  <si>
    <t>Ordena de mayor a menor las siguientes longitudes.
{{T1}} hm
{{Q2}} m
{{T3}} km
{{T4}} dam</t>
  </si>
  <si>
    <t>Q1: Mín 10;Máx 99; Step: 0.1
Q2: Mín 10;Máx 99; Step: 0.1
Q3: Mín 10;Máx 99; Step: 0.1
Q4: Mín 10;Máx 99; Step: 0.1
uniques true</t>
  </si>
  <si>
    <t>T1= {{Q1}}/100
T3= {{Q3}}/1000
T4= {{Q4}}/10</t>
  </si>
  <si>
    <t>¿Qué pide el enunciado?
Ordenar las medidas de longitud de mayor a menor.*
Ordenar las medidas de longitud de menor a mayor.
Averiguar la mayor medida de longitud.
[single choice]</t>
  </si>
  <si>
    <t>Para ordenar las distintas medidas, hay que expresarlas en la misma unidad. ¿En qué tabla están las conversiones de unidades correctas?
Imagen M5-MyM-1b-3*
Imagen M5-MyM-1b-4
Imagen M5-MyM-1b-5
(Single choice)</t>
  </si>
  <si>
    <t>Con la ayuda de la anterior tabla de conversiones, convierte todas las longitudes a metros.
{{T1}} hm = {{T1}} hm × 100 = {{A2}} m
{{Q2}} m
{{T3}} km = {{T3}} km × 1 000 = {{A1}} m
{{T4}} dam = {{T4}} dam × 10 = {{A4}} m
A1={{Q3}}
A2={{Q1}}
A4={{Q4}}
[cloze with math]</t>
  </si>
  <si>
    <t>Con estos resultados, ordena las medidas de longitud de mayor a menor.
{{T1}} hm = {{Q1}} m
{{Q2}} m
{{T3}} km = {{Q3}} m
{{T4}} dam = {{Q4}} m
[order list]</t>
  </si>
  <si>
    <t>{
    "id": "M5-MyM-26a-E-1",
    "seed": {
        "parameters": [
            {
                "name": "Q1",
                "label": null,
                "min": 10,
                "max": 99,
                "step": 0.1
            },
            {
                "name": "Q2",
                "label": null,
                "min": 10,
                "max": 99,
                "step": 0.1
            },
            {
                "name": "Q3",
                "label": null,
                "min": 10,
                "max": 99,
                "step": 0.1
            },
            {
                "name": "Q4",
                "label": null,
                "min": 10,
                "max": 99,
                "step": 0.1
            }
        ],
        "uniques": true
    },
    "scaffolding": [
        {
            "id": "step-0",
            "stimulus": "&lt;p&gt;Arrastra y ordena de mayor a menor las siguientes longitudes. Colócalas de arriba a abajo.&lt;/p&gt;",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"&lt;p&gt;¿Qué pide el enunciado?&lt;/p&gt;",
            "seed": {
                "calculated": [
                    {
                        "name": "2-A1",
                        "label": "&lt;p&gt;Ordenar las medidas de longitud de mayor a menor.&lt;/p&gt;"
                    },
                    {
                        "name": "2-A2",
                        "label": "&lt;p&gt;Ordenar las medidas de longitud de menor a mayor.&lt;/p&gt;",
                        "incorrect": true
                    },
                    {
                        "name": "2-A3",
                        "label": "&lt;p&gt;Averiguar la mayor medida de longitud.&lt;/p&gt;",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hm = {{T1}} × 100 = {{response}} m&lt;/p&gt;&lt;p style=\"text-align: center\"&gt;{{Q2}} m&lt;/p&gt;&lt;p style=\"text-align: center\"&gt;{{T3}} km = {{T3}} ×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"&lt;p&gt;Con estos resultados, arrastra y ordena las medidas de longitud de mayor a menor. Colócalas de arriba a abajo.&lt;/p&gt;",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</si>
  <si>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</si>
  <si>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En la casa de Juan, el techo tienen una altura de {{Q1}} cm y en la de Antonio, de {{T1}} dam. ¿Cuál es el techo más alto?
El techo de mayor altura mide {{A1}} m.</t>
  </si>
  <si>
    <t>La casa de Juan Pablo mide 3.2 m, y la de su vecino 0.6 dam.
La casa de mayor altura mide -------- m.</t>
  </si>
  <si>
    <t>Q1-Q2: Mín 220;Máx 280; Step: 1</t>
  </si>
  <si>
    <t>T1 = {{Q2}}/1000
A1 = math.max({{Q1}}/100,{{Q2}}/100)</t>
  </si>
  <si>
    <t>¿Cuánto mide el techo en la casa de Juan? ¿Y en la de Antonio?
El techo de Juan mide {{A1}} cm.
El techo de Antonio mide {{A2}} dam.
A1 = {{Q1}}
A2 = {{T1}}</t>
  </si>
  <si>
    <t>¿Qué pide el enunciado?
Averiguar la medida del techo de mayor altura en m.*
Averiguar la medida del techo de mayor altura en dam.
Averiguar la medida del techo de menor altura en m.</t>
  </si>
  <si>
    <t>Con la ayuda de la anterior tabla de conversiones, calcula los metros de la altura de cada techo.
{{Q1}} cm = {{Q1}} cm : 100 = {{A1}} m
{{T1}} dam = {{T1}} dam × 10 = {{A2}} m
A1 = {{Q1}}/100
A2 = {{Q2}}/100</t>
  </si>
  <si>
    <t>Selecciona, por tanto, cuál es el techo más alto.
El techo de {{T3}} m*
El techo de {{T4}} m
(single choice) 
T3 = math.max({{Q1}}/100,{{Q2}}/100)
T4 = math.min({{Q1}}/100,{{Q2}}/100)</t>
  </si>
  <si>
    <t>{
    "id": "M5-MyM-26a-A-1",
    "seed": {
        "parameters": [
            {
                "name": "Q1",
                "label": null,
                "min": 220,
                "max": 280,
                "step": 1
            },
            {
                "name": "Q2",
                "label": null,
                "min": 220,
                "max": 280,
                "step": 1
            }
        ],
        "uniques": true
    },
    "scaffolding": [
        {
            "id": "step-0",
            "stimulus": "&lt;p&gt;En la casa de Juan, el techo tienen una altura de {{Q1}} cm y en la de Antonio, de {{T1}} dam. ¿Cuál es el techo más alto?&lt;/p&gt;",
            "template": "&lt;p&gt;El techo de mayor altura mide {{response}} m.&lt;/p&gt;",
            "seed": {
                "parameters": [],
                "calculated": [
                    {
                        "name": "A1",
                        "label": "{{function}}",
                        "function": "math.max({{Q1}}/100,{{Q2}}/100)"
                    },
                    {
                        "name": "T1",
                        "function": "Lemonlib.round({{Q2}}/1000, 4)",
                        "temp": true
                    }
                ]
            },
            "algorithm": {
                "name": "calculateOperation",
                "params": {
                    "method": "equivLiteral",
                    "keyboard": "INTERMEDIATE"
                }
            }
        },
        {
            "id": "step-1",
            "stimulus": "&lt;p&gt;¿Cuánto mide el techo en la casa de Juan? ¿Y en la de Antonio?&lt;/p&gt;",
            "template": "&lt;p&gt;El techo de Juan mide {{response}} cm.&lt;/p&gt;&lt;p&gt;El techo de Antonio mide {{response}} dam.&lt;/p&gt;",
            "seed": {
                "calculated": [
                    {
                        "name": "A1",
                        "label": "{{Q1}}",
                        "function": "{{Q1}}"
                    },
                    {
                        "name": "A2",
                        "label": "{{T1}}",
                        "function": "{{T1}}"
                    },
                    {
                        "name": "T1",
                        "function": "Lemonlib.round({{Q2}}/1000, 4)",
                        "temp": true
                    }
                ]
            },
            "algorithm": {
                "name": "calculateOperation",
                "params": {
                    "method": "equivLiteral",
                    "keyboard": "INTERMEDIATE"
                }
            }
        },
        {
            "id": "step-2",
            "stimulus": "&lt;p&gt;¿Qué pide el enunciado?&lt;/p&gt;",
            "seed": {
                "calculated": [
                    {
                        "name": "2-A1",
                        "label": "&lt;p&gt;Averiguar la medida del techo de mayor altura en m.&lt;/p&gt;"
                    },
                    {
                        "name": "2-A2",
                        "label": "&lt;p&gt;Averiguar la medida del techo de mayor altura en dam.&lt;/p&gt;",
                        "incorrect": true
                    },
                    {
                        "name": "2-A3",
                        "label": "&lt;p&gt;Averiguar la medida del techo de menor altura en 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metros de la altura de cada techo.&lt;/p&gt;",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"&lt;p&gt;Selecciona, por tanto, cuál es el techo más alto.&lt;/p&gt;",
            "seed": {
                "calculated": [
                    {
                        "name": "T3",
                        "function": "math.max({{Q1}}/100,{{Q2}}/100)",
                        "temp": true
                    },
                    {
                        "name": "T4",
                        "function": "math.min({{Q1}}/100,{{Q2}}/100)",
                        "temp": true
                    },
                    {
                        "name": "2-A1",
                        "label": "&lt;p&gt;El techo de {{T3}} m&lt;/p&gt;"
                    },
                    {
                        "name": "2-A2",
                        "label": "&lt;p&gt;El techo de {{T4}} m&lt;/p&gt;",
                        "incorrect": true
                    }
                ]
            },
            "algorithm": {
                "name": "trueFalse",
                "template": "Multiple choice – standard",
                "showCheckIcon": true
            }
        }
    ]
}</t>
  </si>
  <si>
    <t>{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t>
  </si>
  <si>
    <t>Alejo ha anotado a continuación la altura de sus padres, su hermana y la suya. Ordénalas de mayor a menor.
{{T1}} m
{{T2}} dam
{{T3}} dm
{{Q4}} cm</t>
  </si>
  <si>
    <t>Alejo mide 175 cm y Patricio 1400 mm.
El más alto mide ---- cm.</t>
  </si>
  <si>
    <t>Q1: Mín 165;Máx 185; Step: 1
Q2: Mín 155;Máx 175; Step: 1
Q3: Mín 150;Máx 160; Step: 1
Q4: Mín 110;Máx 149; Step: 1
uniques true</t>
  </si>
  <si>
    <t>T1 = {{Q1}}/100
T2 = {{Q2}}/1000
T3 = {{Q3}}/10</t>
  </si>
  <si>
    <t>¿Qué pide el enunciado?
Ordenar las alturas de la familia de mayor a menor.*
Ordenar las alturas de la familia de menor a mayor.
Averiguar la altura de la persona más baja.
[single choice]</t>
  </si>
  <si>
    <t>Con la ayuda de la anterior tabla de conversiones, convierte todas las longitudes a centímetros.
{{T1}} m = {{T1}} m × 100 = {{A2}} cm
{{T2}} dam = {{T2}} dam × 1 000 = {{A1}} cm
{{T3}} dm = {{T3}} dm × 10 = {{A3}} cm
{{Q4}} cm
A1={{Q2}}
A2={{Q1}}
A4={{Q3}}
[cloze with math]</t>
  </si>
  <si>
    <t>Con estos resultados, ordena las medidas de longitud de mayor a menor.
{{T1}} m = {{Q1}} cm
{{T2}} dam = {{Q2}} cm
{{T3}} dm = {{Q3}} cm
{{Q4}} cm
[order list]</t>
  </si>
  <si>
    <t>{
    "id": "M5-MyM-26a-A-2",
    "seed": {
        "parameters": [
            {
                "name": "Q1",
                "label": null,
                "min": 160,
                "max": 185,
                "step": 1
            },
            {
                "name": "Q2",
                "label": null,
                "min": 155,
                "max": 175,
                "step": 1
            },
            {
                "name": "Q3",
                "label": null,
                "min": 150,
                "max": 160,
                "step": 1
            },
            {
                "name": "Q4",
                "label": null,
                "min": 110,
                "max": 149,
                "step": 1
            }
        ],
        "uniques": true
    },
    "scaffolding": [
        {
            "id": "step-0",
            "stimulus": "&lt;p&gt;Alejo ha anotado a continuación la altura de sus padres, su hermana y la suya. Arrastra y ordénalas de mayor a menor. Colócalas de arriba a abajo.&lt;/p&gt;",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"&lt;p&gt;¿Qué pide el enunciado?&lt;/p&gt;",
            "seed": {
                "calculated": [
                    {
                        "name": "2-A1",
                        "label": "&lt;p&gt;Ordenar las alturas de la familia de mayor a menor.&lt;/p&gt;"
                    },
                    {
                        "name": "2-A2",
                        "label": "&lt;p&gt;Ordenar las alturas de la familia de menor a mayor.&lt;/p&gt;",
                        "incorrect": true
                    },
                    {
                        "name": "2-A3",
                        "label": "&lt;p&gt;Averiguar la altura de la persona más baja.&lt;/p&gt;",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"&lt;p&gt;Con estos resultados, arrastra y ordénalas de mayor a menor. Colócalas de arriba a abajo.&lt;/p&gt;",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</si>
  <si>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</si>
  <si>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Para pasear a sus perros, Manuel ha comprado una correa de {{Q1}} cm y Andrés una de {{T1}} mm. ¿Cuál es la correa más larga?
La correa mas larga mide {{A1}} dm.</t>
  </si>
  <si>
    <t>Para pasear a su perro Emanuel compro una correa de 257 cm y Alan una de 2600 mm para pasear al suyo.
¿Qué correa es la más larga? 
La correa mas larga mide {{A1}} metros.</t>
  </si>
  <si>
    <t>Q1-Q2: Mín 150;Máx 400; Step: 1</t>
  </si>
  <si>
    <t>T1 = {{Q2}}*10
A1: math.max({{Q1}}/10,{{Q2}}/10)</t>
  </si>
  <si>
    <t>¿Cuánto mide la correa de Manuel? ¿Y la de Andrés?
La correa de Manuel mide {{A1}} cm.
La correa de Andrés mide {{A2}} mm.
A1 = {{Q1}}
A2 = {{T1}}</t>
  </si>
  <si>
    <t>¿Qué pide el enunciado?
Averiguar la longitud de la correa más larga en dm.*
Averiguar la longitud de la correa más larga en mm.
Averiguar la longitud de la correa más corta en dm.</t>
  </si>
  <si>
    <t>Con la ayuda de la anterior tabla de conversiones, calcula los decímetros de la longitud de cada correa.
{{Q1}} cm = {{Q1}} cm : 10 = {{A1}}
{{T1}} mm = {{T1}} mm : 100 = {{A2}}
A1 = {{Q1}}/10
A2 = {{Q2}}/10</t>
  </si>
  <si>
    <t>Selecciona, por tanto, cuál es la correa más larga.
La correa de {{T3}} dm*
La correa de {{T4}} dm
(single choice) 
T3 = math.max({{Q1}}/10,{{Q2}}/10)
T4 = math.min({{Q1}}/10,{{Q2}}/10)</t>
  </si>
  <si>
    <t>{
    "id": "M5-MyM-26a-A-3",
    "seed": {
        "parameters": [
            {
                "name": "Q1",
                "label": null,
                "min": 150,
                "max": 400,
                "step": 1
            },
            {
                "name": "Q2",
                "label": null,
                "min": 150,
                "max": 400,
                "step": 1
            }
        ],
        "uniques": true
    },
    "scaffolding": [
        {
            "id": "step-0",
            "stimulus": "&lt;p&gt;Para pasear a sus perros, Manuel ha comprado una correa de &lt;span class=\"no-break\"&gt;{{Q1}} cm&lt;/span&gt; y Andrés una de &lt;span class=\"no-break\"&gt;{{T1}} mm.&lt;/span&gt; ¿Cuál es la correa más larga?&lt;/p&gt;",
            "template": "&lt;p&gt;La correa mas larga mide {{response}} dm.&lt;/p&gt;",
            "seed": {
                "parameters": [],
                "calculated": [
                    {
                        "name": "A1",
                        "label": "{{function}}",
                        "function": " math.max({{Q1}}/10,{{Q2}}/10)"
                    },
                    {
                        "name": "T1",
                        "function": "{{Q2}}*10",
                        "temp": true
                    }
                ]
            },
            "algorithm": {
                "name": "calculateOperation",
                "params": {
                    "method": "equivLiteral",
                    "keyboard": "INTERMEDIATE"
                }
            }
        },
        {
            "id": "step-1",
            "stimulus": "&lt;p&gt;¿Cuánto mide la correa de Manuel? ¿Y la de Andrés?&lt;/p&gt;",
            "template": "&lt;p&gt;La correa de Manuel mide {{response}} cm.&lt;/p&gt;&lt;p&gt;La correa de Andrés mide {{response}} mm.&lt;/p&gt;",
            "seed": {
                "calculated": [
                    {
                        "name": "A1",
                        "label": "{{Q1}}",
                        "function": "{{Q1}}"
                    },
                    {
                        "name": "A2",
                        "label": "{{T1}}",
                        "function": "{{T1}}"
                    },
                    {
                        "name": "T1",
                        "function": "{{Q2}}*10",
                        "temp": true
                    }
                ]
            },
            "algorithm": {
                "name": "calculateOperation",
                "params": {
                    "method": "equivLiteral",
                    "keyboard": "INTERMEDIATE"
                }
            }
        },
        {
            "id": "step-2",
            "stimulus": "&lt;p&gt;¿Qué pide el enunciado?&lt;/p&gt;",
            "seed": {
                "calculated": [
                    {
                        "name": "2-A1",
                        "label": "&lt;p&gt;Averiguar la longitud de la correa más larga en dm.&lt;/p&gt;"
                    },
                    {
                        "name": "2-A2",
                        "label": "&lt;p&gt;Averiguar la longitud de la correa más larga en mm.&lt;/p&gt;",
                        "incorrect": true
                    },
                    {
                        "name": "2-A3",
                        "label": "&lt;p&gt;Averiguar la longitud de la correa más corta en dm.&lt;/p&gt;",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decímetros de la longitud de cada correa.&lt;/p&gt;",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"&lt;p&gt;Selecciona, por tanto, cuál es la correa más larga.&lt;/p&gt;",
            "seed": {
                "calculated": [
                    {
                        "name": "T3",
                        "function": "math.max({{Q1}}/10,{{Q2}}/10)",
                        "temp": true
                    },
                    {
                        "name": "T4",
                        "function": "math.min({{Q1}}/10,{{Q2}}/10)",
                        "temp": true
                    },
                    {
                        "name": "2-A1",
                        "label": "&lt;p&gt;La correa de {{T3}} dm&lt;/p&gt;"
                    },
                    {
                        "name": "2-A2",
                        "label": "&lt;p&gt;La correa de {{T4}} dm&lt;/p&gt;",
                        "incorrect": true
                    }
                ]
            },
            "algorithm": {
                "name": "trueFalse",
                "template": "Multiple choice – standard",
                "showCheckIcon": true
            }
        }
    ]
}</t>
  </si>
  <si>
    <t>{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t>
  </si>
  <si>
    <t>Alfonso puede llegar a su librería favorita por las tres siguientes rutas. Ordénalas de menor a mayor.
Pasando junto a la panadería: {{Q1}} m.
Pasando junto al banco: {{T2}} hm.
Pasando junto a la zapatería: {{T3}} km.</t>
  </si>
  <si>
    <t>Alfonso tiene que elgir entre dos camino, el primero tiene una longitud de 1530 m, el otro 14 hm.
Alfonso toma el camino más corto que mide -------- m.</t>
  </si>
  <si>
    <t>Q1: Mín 1000;Máx 2000; Step: 10
Q2: Mín 1000;Máx 2000; Step: 10
Q1: Mín 1000;Máx 2000; Step: 10
uniques true</t>
  </si>
  <si>
    <t>T2 = {{Q2}}/100
T3 = {{Q3}}/1000</t>
  </si>
  <si>
    <t>¿Qué pide el enunciado?
Ordenar las medidas de rutas a la librería de mayor a menor.
Ordenar las medidas de rutas a la librería de menor a mayor.*
Averiguar la ruta a la librería más corta.
[single choice]</t>
  </si>
  <si>
    <t>Con la ayuda de la anterior tabla de conversiones, convierte todas las longitudes a metros.
{{Q1}} m
{{T2}} hm = {{T2}} hm × 100 = {{A2}} m
{{T3}} km = {{T3}} km × 1 000 = {{A1}} m
A1={{Q3}}
A2={{Q2}}
[cloze with math]</t>
  </si>
  <si>
    <t>Con estos resultados, ordena las medidas de longitud de menor a mayor.
{{Q1}} m
{{T2}} hm = {{Q2}} m
{{T3}} km = {{Q3}} m
[order list]</t>
  </si>
  <si>
    <t>{
    "id": "M5-MyM-26a-A-4",
    "seed": {
        "parameters": [
            {
                "name": "Q1",
                "label": null,
                "min": 1000,
                "max": 2000,
                "step": 10
            },
            {
                "name": "Q2",
                "label": null,
                "min": 1000,
                "max": 2000,
                "step": 10
            },
            {
                "name": "Q3",
                "label": null,
                "min": 1000,
                "max": 2000,
                "step": 10
            }
        ],
        "uniques": true
    },
    "scaffolding": [
        {
            "id": "step-0",
            "stimulus": "&lt;p&gt;Alfonso puede llegar a su librería favorita por las tres siguientes rutas. Arrastra y ordénalas de mayor a menor. Colócalas de arriba a abajo.&lt;/p&gt;",
            "seed": {
                "parameters": [],
                "calculated": [
                    {
                        "name": "A1",
                        "label": "Pasando junto a la panadería: {{Q1}} m.",
                        "function": "{{Q1}}"
                    },
                    {
                        "name": "A2",
                        "label": "Pasando junto al banco: {{T2}} hm.",
                        "function": "{{Q2}}"
                    },
                    {
                        "name": "A3",
                        "label": "Pasando junto a la zapatería: {{T3}} km.",
                        "function": "{{Q3}}"
                    },
                    {
                        "name": "T2",
                        "function": "{{Q2}}/100",
                        "temp": true
                    },
                    {
                        "name": "T3",
                        "function": "{{Q3}}/1000",
                        "temp": true
                    }
                ]
            },
            "algorithm": {
                "name": "orderNumbers",
                "params": {
                    "order": "desc"
                }
            }
        },
        {
            "id": "step-1",
            "stimulus": "&lt;p&gt;¿Qué pide el enunciado?&lt;/p&gt;",
            "seed": {
                "calculated": [
                    {
                        "name": "2-A1",
                        "label": "&lt;p&gt;Ordenar las medidas de rutas a la librería de mayor a menor.&lt;/p&gt;"
                    },
                    {
                        "name": "2-A2",
                        "label": "&lt;p&gt;Ordenar las medidas de rutas a la librería de menor a mayor.&lt;/p&gt;",
                        "incorrect": true
                    },
                    {
                        "name": "2-A3",
                        "label": "&lt;p&gt;Averiguar la ruta a la librería más corta.&lt;/p&gt;",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"&lt;p&gt;Con estos resultados, arrastra y ordénalas de mayor a menor. Colócalas de arriba a abajo.&lt;/p&gt;",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</si>
  <si>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</si>
  <si>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Unos oceanógrafos han apuntado las siguientes longitudes de tres tiburones blancos. Ordénalas de menor a mayor.
{{T1}} dam
{{T2}} dm
{{Q3}} m</t>
  </si>
  <si>
    <t>Datos:
Orca 6.5 a 8 m
Tiburon 4.5 a 6.4 m
Coocodrilo 2.1 a 3.3 m</t>
  </si>
  <si>
    <t>Q1: Mín 4.5;Máx 6.4; Step: 0.1
Q2: Mín 4.5;Máx 6.4; Step: 0.1
Q3: Mín 4.5;Máx 6.4; Step: 0.1
uniques true</t>
  </si>
  <si>
    <t>T1: {{Q1}}/10
T2: {{Q2}}*10</t>
  </si>
  <si>
    <t>¿Qué pide el enunciado?
Ordenar las longitudes de los tiburones de mayor a menor.
Ordenar las longitudes de los tiburones de menor a mayor.*
Averiguar la longitud del tiburón más largo.
[single choice]</t>
  </si>
  <si>
    <t>Con la ayuda de la anterior tabla de conversiones, convierte todas las longitudes a metros.
{{T1}} dam = {{T1}} dam × 10 = {{A1}} m
{{T2}} dm = {{T2}} dm : 10 = {{A2}} m
{{Q3}} m
A1={{Q1}}
A2={{Q2}}
[cloze with math]</t>
  </si>
  <si>
    <t>Con estos resultados, ordena las medidas de longitud de menor a mayor.
{{T1}} dam = {{Q1}} m
{{T2}} dm = {{Q2}} m
{{Q3}} m
[order list]</t>
  </si>
  <si>
    <t>{
    "id": "M5-MyM-26a-A-5",
    "seed": {
        "parameters": [
            {
                "name": "Q1",
                "label": null,
                "min": 4.5,
                "max": 6.4,
                "step": 0.1
            },
            {
                "name": "Q2",
                "label": null,
                "min": 4.5,
                "max": 6.4,
                "step": 0.1
            },
            {
                "name": "Q3",
                "label": null,
                "min": 4.5,
                "max": 6.4,
                "step": 0.1
            }
        ],
        "uniques": true
    },
    "scaffolding": [
        {
            "id": "step-0",
            "stimulus": "&lt;p&gt;Unos oceanógrafos han apuntado las siguientes longitudes de tres tiburones blancos. Arrastra y ordénalas de mayor a menor. Colócalas de arriba a abajo.&lt;/p&gt;",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"&lt;p&gt;¿Qué pide el enunciado?&lt;/p&gt;",
            "seed": {
                "calculated": [
                    {
                        "name": "2-A1",
                        "label": "&lt;p&gt;Ordenar las longitudes de los tiburones de mayor a menor.&lt;/p&gt;"
                    },
                    {
                        "name": "2-A2",
                        "label": "&lt;p&gt;Ordenar las longitudes de los tiburones de menor a mayor.&lt;/p&gt;",
                        "incorrect": true
                    },
                    {
                        "name": "2-A3",
                        "label": "&lt;p&gt;Averiguar la longitud del tiburón más largo.&lt;/p&gt;",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"&lt;p&gt;Con estos resultados, arrastra y ordénalas de mayor a menor. Colócalas de arriba a abajo.&lt;/p&gt;",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</si>
  <si>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</si>
  <si>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M5-MyM-17a</t>
  </si>
  <si>
    <t>Expresa en forma simple una medición de longitud dada en forma compleja y viceversa (números de hasta 4 cifras enteras y 2 decimales)</t>
  </si>
  <si>
    <t>Selecciona las igualdades correctas.
{{Q1}} m y {{Q2}} cm = {{function}} cm * 
{{Q3}} km y {{Q4}} dam = {{function}} dam * 
{{Q5}} hm y {{Q6}} dm = {{function}} dm * 
{{Q7}} dam y {{Q8}} cm = {{function}} cm 
{{Q9}} m y {{Q10}} mm = {{function}} mm 
{{Q11}} m y {{Q12}} cm = {{function}} cm 
(Se visualizan 3 opciones, 2 correctas)</t>
  </si>
  <si>
    <t>Multiple Choice</t>
  </si>
  <si>
    <t>Q1: Mín 1;Máx 20; Step: 1
Q2: Mín 1;Máx 99; Step: 1
Q3: Mín 1;Máx 20; Step: 1
Q4: Mín 1;Máx 99; Step: 1
Q5: Mín 1;Máx 20; Step: 1
Q6: Mín 1;Máx 999; Step: 1
Q7: Mín 1;Máx 20; Step: 1
Q8: Mín 1;Máx 99; Step: 1
Q9: Mín 1;Máx 9; Step: 1
Q10: Mín 10;Máx 990; Step: 10
Q11: Mín 1;Máx 20; Step: 1
Q12: Mín 1;Máx 99; Step: 1</t>
  </si>
  <si>
    <t>A1 = {{Q1}}*100+{{Q2}}
A2 = {{Q3}}*100+{{Q4}}
A3 = {{Q5}}*1000+{{Q6}}
A4 = {{Q7}}*100+{{Q8}}
A5 = {{Q9}}*1000+{{Q10}}/10
A6 = {{Q11}}+{{Q12}}/100</t>
  </si>
  <si>
    <t>Imagen M5-MyM-1b-3</t>
  </si>
  <si>
    <t>Imagen M5-MyM-1b-3
-Si falla {{A4}}:
&lt;p&gt;{{Q7}} dam y {{Q8}} cm = ({{Q7}} dam × 1 000) + &lt;span class=\"no-break\"&gt;{{Q8}} cm&lt;/span&gt; = {{T10}} cm + &lt;span class=\"no-break\"&gt;{{Q8}} cm&lt;/span&gt; = {{T7}} cm&lt;/p&gt;
-Si falla {{A5}}:
&lt;p&gt;{{Q9}} m y {{Q10}} mm = ({{Q9}} m × 1 000) + &lt;span class=\"no-break\"&gt;{{Q10}} mm&lt;/span&gt; = {{T11}} mm + &lt;span class=\"no-break\"&gt;{{Q10}} mm&lt;/span&gt; = {{T8}} mm&lt;/p&gt;
-Si falla {{A6}}:
&lt;p&gt;{{Q11}} m y {{Q12}} cm = ({{Q11}} m × 100) + &lt;span class=\"no-break\"&gt;{{Q12}} cm&lt;/span&gt; = {{T12}} cm + &lt;span class=\"no-break\"&gt;{{Q12}} cm&lt;/span&gt; = {{T9}} cm&lt;/p&gt;</t>
  </si>
  <si>
    <t>T7 = {{Q8}}+{{Q7}}*1000
T8 = {{Q10}}+{{Q9}}*1000
T9 = {{Q12}}+{{Q11}}*100
T10 = {{Q7}}*1000
T11 = {{Q9}}*1000
T12 = {{Q11}}*100</t>
  </si>
  <si>
    <t>{"id":"M5-MyM-17a-I-1","stimulus":"&lt;p&gt;Selecciona las igualdades correctas.&lt;/p&gt;","hint":"&lt;p&gt;Para transformar una medida en forma compleja a forma simple, convierte las medidas a la misma unidad y súmalas.&lt;/p&gt;","feedback":"&lt;p&gt;Para transformar una medida en forma compleja a forma simple, convierte las medidas a la misma unidad y súmalas.&lt;/p&gt;","seed":{"parameters":[{"name":"Q1","label":null,"min":1,"max":20,"step":1},{"name":"Q2","label":null,"min":1,"max":99,"step":1},{"name":"Q3","label":null,"min":1,"max":20,"step":1},{"name":"Q4","label":null,"min":1,"max":99,"step":1},{"name":"Q5","label":null,"min":1,"max":20,"step":1},{"name":"Q6","label":null,"min":1,"max":999,"step":1},{"name":"Q7","label":null,"min":1,"max":20,"step":1},{"name":"Q8","label":null,"min":1,"max":99,"step":1},{"name":"Q9","label":null,"min":1,"max":9,"step":1},{"name":"Q10","label":null,"min":10,"max":990,"step":10},{"name":"Q11","label":null,"min":1,"max":20,"step":1},{"name":"Q12","label":null,"min":1,"max":99,"step":1}],"calculated":[{"name":"T7","function":"{{Q8}}+{{Q7}}*1000","temp":true},{"name":"T8","function":"{{Q10}}+{{Q9}}*1000","temp":true},{"name":"T9","function":"{{Q12}}+{{Q11}}*100","temp":true},{"name":"T10","function":"{{Q7}}*1000","temp":true},{"name":"T11","function":"{{Q9}}*1000","temp":true},{"name":"T12","function":"{{Q11}}*100","temp":true},{"name":"A1","label":"{{Q1}} m y {{Q2}} cm = {{function}} cm","function":"{{Q1}}*100+{{Q2}}"},{"name":"A2","label":"{{Q3}} km y {{Q4}} dam = {{function}} dam","function":"{{Q3}}*100+{{Q4}}"},{"name":"A3","label":"{{Q5}} hm y {{Q6}} dm = {{function}} dm","function":"{{Q5}}*1000+{{Q6}}"},{"name":"A4","label":"{{Q7}} dam y {{Q8}} cm = {{function}} cm ","function":"{{Q7}}*100+{{Q8}}","incorrect":true,"feedback":"&lt;p&gt;{{Q7}} dam y {{Q8}} cm = ({{Q7}} dam × 1 000) + &lt;span class=\"no-break\"&gt;{{Q8}} cm&lt;/span&gt; = {{T10}} cm + &lt;span class=\"no-break\"&gt;{{Q8}} cm&lt;/span&gt; = {{T7}} cm&lt;/p&gt;"},{"name":"A5","label":"{{Q9}} m y {{Q10}} mm = {{function}} mm ","function":"{{Q9}}*1000+{{Q10}}/10","incorrect":true,"feedback":"&lt;p&gt;{{Q9}} m y {{Q10}} mm = ({{Q9}} m × 1 000) + &lt;span class=\"no-break\"&gt;{{Q10}} mm&lt;/span&gt; = {{T11}} mm + &lt;span class=\"no-break\"&gt;{{Q10}} mm&lt;/span&gt; = {{T8}} mm&lt;/p&gt;"},{"name":"A6","label":"{{Q11}} m y {{Q12}} cm = {{function}} cm","function":"{{Q11}}+{{Q12}}/100","incorrect":true,"feedback":"&lt;p&gt;{{Q11}} m y {{Q12}} cm = ({{Q11}} m × 100) + &lt;span class=\"no-break\"&gt;{{Q12}} cm&lt;/span&gt; = {{T12}} cm + &lt;span class=\"no-break\"&gt;{{Q12}} cm&lt;/span&gt; = {{T9}} cm&lt;/p&gt;"}],"uniques":true},"algorithm":{"name":"trueFalse","template":"Multiple choice – multiple response","params":{"countCorrect":2,"countIncorrect":1,"showCheckIcon":true}}}</t>
  </si>
  <si>
    <t>{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t>
  </si>
  <si>
    <t>Selecciona las igualdades correctas.
{{function}} dm = {{Q1}} dam y {{Q2}} dm *
{{function}} mm = {{Q3}} cm y {{Q4}} mm *
{{function}} m = {{Q5}} hm y {{Q6}} m *
{{function}} dam = {{T7}} km y {{T8}} dam
{{function}} cm = {{T9}} m y {{T10}} cm
{{function}} km = {{T11}} km y {{T12}} hm
(Se visualizan 3 opciones, 2 correctas)</t>
  </si>
  <si>
    <t>Selecciona las expresiones correctas.
{{T1}} dm = {{A1}} dam y {{A2}} dm *
{{T2}} mm = {{A3}} cm y {{A4}} mm *
{{T3}} m = {{A5}} hm y {{A6}} m *
{{T4}} dam = {{A7}} km y {{A8}} dam
{{T5}} cm = {{A9}} m y {{A10}} cm
{{T6}} km = {{A11}} km y {{A12}} hm
(Se visualizan 3 opciones, 2 correctas)</t>
  </si>
  <si>
    <t>Q1: Mín 1;Máx 90; Step: 1
Q2: Mín 1;Máx 99; Step: 1
Q3: Mín 1;Máx 900; Step: 1
Q4: Mín 1;Máx 9; Step: 1
Q5: Mín 1;Máx 90; Step: 1
Q6: Mín 1;Máx 99; Step: 1
Q7: Mín 10;Máx 20; Step: 1
Q8: Mín 1;Máx 99; Step: 1
Q9: Mín 10;Máx 90; Step: 10
Q10: Mín 1;Máx 99; Step: 1
Q11: Mín 10;Máx 200; Step: 1
Q12: Mín 1;Máx 9; Step: 1</t>
  </si>
  <si>
    <t>A1 = {{Q1}}*100+{{Q2}}
A2 = {{Q3}}*10+{{Q4}}
A3 = {{Q5}}*100+{{Q6}}
A4 = {{Q7}}*100+{{Q8}}
A5 = {{Q9}}*100+{{Q10}}
A6 = {{Q11}}+{{Q12}}/10
T7 = math.floor(Q7/10)
T8 = {{Q8}}+(Q7/10-math.floor(Q7/10))*1000
T9 = math.floor(Q9/10)
T10 = {{Q10}}+(Q9/10-math.floor(Q9/10))*1000
T11 = {{Q11}}
T12 = {{Q12}}/10</t>
  </si>
  <si>
    <t>Imagen M5-MyM-1b-3
-Si falla A4
&lt;p&gt;{{A4}} dam = {{T13}} dam + {{Q8}} dam = {{Q7}} km y {{Q8}} dam&lt;/p&gt;
-Si falla A5
&lt;p&gt;{{A5}} cm = {{T14}} cm + {{Q10}} cm = {{Q9}} m y {{Q10}} cm&lt;/p&gt;
-Si falla A6
&lt;p&gt;{{A6}} km = {{Q11}} km + {{T12}} km = {{Q11}} km y {{Q12}} hm&lt;/p&gt;</t>
  </si>
  <si>
    <t>T13 = {{Q7}}*100
T14 = {{Q9}}*100</t>
  </si>
  <si>
    <t>{"id":"M5-MyM-17a-I-2","stimulus":"&lt;p&gt;Selecciona las igualdades correctas.&lt;/p&gt;","hint":"&lt;p&gt;Al transformar una medida en forma simple a forma compleja hay que asegurarse de que el cambio de unidades es correcto.&lt;/p&gt;","feedback":"&lt;p&gt;Al transformar una medida en forma simple a forma compleja, hay que asegurarse de que el cambio de unidades es correcto.&lt;/p&gt;","seed":{"parameters":[{"name":"Q1","label":null,"min":1,"max":90,"step":1},{"name":"Q2","label":null,"min":1,"max":99,"step":1},{"name":"Q3","label":null,"min":1,"max":900,"step":1},{"name":"Q4","label":null,"min":1,"max":9,"step":1},{"name":"Q5","label":null,"min":1,"max":90,"step":1},{"name":"Q6","label":null,"min":1,"max":99,"step":1},{"name":"Q7","label":null,"min":10,"max":20,"step":1},{"name":"Q8","label":null,"min":1,"max":99,"step":1},{"name":"Q9","label":null,"min":10,"max":90,"step":10},{"name":"Q10","label":null,"min":1,"max":99,"step":1},{"name":"Q11","label":null,"min":10,"max":200,"step":1},{"name":"Q12","label":null,"min":1,"max":9,"step":1}],"calculated":[{"name":"T7","function":"math.floor({{Q7}}/10)","temp":true},{"name":"T8","function":"Lemonlib.round({{Q8}}+({{Q7}}/10-math.floor({{Q7}}/10))*1000, 2)","temp":true},{"name":"T9","function":"math.floor({{Q9}}/10)","temp":true},{"name":"T10","function":"Lemonlib.round({{Q10}}+({{Q9}}/10-math.floor({{Q9}}/10))*1000, 2)","temp":true},{"name":"T11","function":"{{Q11}}","temp":true},{"name":"T12","function":"{{Q12}}/10","temp":true},{"name":"T13","function":"{{Q7}}*100","temp":true},{"name":"T14","function":"{{Q9}}*100","temp":true},{"name":"A1","label":"{{function}} dm = {{Q1}} dam y {{Q2}} dm","function":"{{Q1}}*100+{{Q2}}"},{"name":"A2","label":"{{function}} mm = {{Q3}} cm y {{Q4}} mm","function":"{{Q3}}*10+{{Q4}}"},{"name":"A3","label":"{{function}} m = {{Q5}} hm y {{Q6}} m","function":"{{Q5}}*100+{{Q6}}"},{"name":"A4","label":"{{function}} dam = {{T7}} km y {{T8}} dam","function":"{{Q7}}*100+{{Q8}}","incorrect":true,"feedback":"&lt;p&gt;{{function}} dam = {{T13}} dam + {{Q8}} dam = {{Q7}} km y {{Q8}} dam&lt;/p&gt;"},{"name":"A5","label":"{{function}} cm = {{T9}} m y {{T10}} cm","function":"{{Q9}}*100+{{Q10}}","incorrect":true,"feedback":"&lt;p&gt;{{function}} cm = {{T14}} cm + {{Q10}} cm = {{Q9}} m y {{Q10}} cm&lt;/p&gt;"},{"name":"A6","label":"{{function}} km = {{T11}} km y {{T12}} hm","function":"{{Q11}}+{{Q12}}/10","incorrect":true,"feedback":"&lt;p&gt;{{function}} km = {{Q11}} km + {{T12}} km = {{Q11}} km y {{Q12}} hm&lt;/p&gt;"}],"uniques":true},"algorithm":{"name":"trueFalse","template":"Multiple choice – multiple response","params":{"countCorrect":2,"countIncorrect":1,"showCheckIcon":true}}}</t>
  </si>
  <si>
    <t>{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t>
  </si>
  <si>
    <t>Expresa las siguientes longitudes en forma compleja.
{{T1}} cm = &lt;span class=\"no-break\"&gt;{{A1}} m&lt;/span&gt; y &lt;span class=\"no-break\"&gt;{{A2}} cm&lt;/span&gt;
{{T2}} hm = &lt;span class=\"no-break\"&gt;{{A3}} km&lt;/span&gt; y &lt;span class=\"no-break\"&gt;{{A4}} hm&lt;/span&gt;</t>
  </si>
  <si>
    <t>Q1: Mín 1;Máx 10; Step: 1
Q2: Mín 1;Máx 99; Step: 1
Q3: Mín 1;Máx 9; Step: 1
Q4: Mín 1;Máx 9; Step: 1</t>
  </si>
  <si>
    <t>T1 = {{Q1}}*100 + {{Q2}}
A1 = {{Q1}}
A2 = {{Q2}}
T2 = {{Q3}}*10 + {{Q4}}
A3 = {{Q3}}
A4 = {{Q4}}</t>
  </si>
  <si>
    <t>Imagen M5-MyM-1b-3
-Si falla A1
{{T1}} cm = {{T3}} cm y {{Q2}} cm = {{Q1}} m y {{Q2}} cm
-Si falla A2
{{T2}} hm = {{T4}} hm y {{Q4}} hm = {{Q3}} km y {{Q4}} hm</t>
  </si>
  <si>
    <t>T3 = {{Q1}}*100
T4 = {{Q3}}*10</t>
  </si>
  <si>
    <t>{"id":"M5-MyM-17a-E-1","stimulus":"&lt;p&gt;Expresa las siguientes longitudes en forma compleja.&lt;/p&gt;","template":"&lt;p style=\"text-align: center\"&gt;{{T1}} cm = &lt;span class=\"no-break\"&gt;{{response}} m&lt;/span&gt; y &lt;span class=\"no-break\"&gt;{{response}} cm&lt;/span&gt;&lt;/p&gt;&lt;p style=\"text-align: center\"&gt;{{T2}} hm = &lt;span class=\"no-break\"&gt;{{response}} km&lt;/span&gt; y &lt;span class=\"no-break\"&gt;{{response}} hm&lt;/span&gt;&lt;/p&gt;","feedback":"&lt;div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10,"step":1},{"name":"Q2","label":null,"min":1,"max":99,"step":1},{"name":"Q3","label":null,"min":1,"max":9,"step":1},{"name":"Q4","label":null,"min":1,"max":9,"step":1}],"calculated":[{"name":"T1","function":"{{Q1}}*100 + {{Q2}}","temp":true},{"name":"T3","function":"{{Q1}}*100","temp":true},{"name":"T4","function":"{{Q3}}*10","temp":true},{"name":"A1","label":"{{function}}","function":"{{Q1}}","feedback":"&lt;p style=\"text-align: center\"&gt;{{T1}} cm = {{T3}} cm y {{Q2}} cm = {{Q1}} m y {{Q2}} cm&lt;/p&gt;"},{"name":"A2","label":"{{function}}","function":"{{Q2}}","feedback":"&lt;p style=\"text-align: center\"&gt;{{T1}} cm = {{T3}} cm y {{Q2}} cm = {{Q1}} m y {{Q2}} cm&lt;/p&gt;"},{"name":"T2","function":"{{Q3}}*10 + {{Q4}}","temp":true},{"name":"A3","label":"{{function}}","function":"{{Q3}}","feedback":"&lt;p style=\"text-align: center\"&gt;{{T2}} hm = {{T4}} hm y {{Q4}} hm = {{Q3}} km y {{Q4}} hm&lt;/p&gt;"},{"name":"A4","label":"{{function}}","function":"{{Q4}}","feedback":"&lt;p style=\"text-align: center\"&gt;{{T2}} hm = {{T4}} hm y {{Q4}} hm = {{Q3}} km y {{Q4}} hm&lt;/p&gt;"}],"uniques":true},"algorithm":{"name":"calculateOperation","params":{"method":"equivLiteral","keyboard":"NUMERICAL"}}}</t>
  </si>
  <si>
    <t>{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t>
  </si>
  <si>
    <t>Expresa las siguientes longitudes en forma simple.
{{Q1}} dam y {{Q2}} m = {{A1}} m 
{{Q3}} dm y {{Q4}} cm = {{A2}} dm</t>
  </si>
  <si>
    <t>Q1: Mín = 1; Máx = 20; Step = 1
Q2: Mín = 1; Máx = 9; Step = 1
Q3: Mín = 1; Máx = 20; Step = 1
Q4: Mín = 1; Máx = 9; Step = 1</t>
  </si>
  <si>
    <t>A1 = {{Q1}}*10 + {{Q2}}
A2 = {{Q3}} + {{Q4}}/10</t>
  </si>
  <si>
    <t>Imagen M5-MyM-1b-3
-Si falla A1
{{Q1}} dam y {{Q2}} m = {{Q1}} dam × 10 + {{Q2}} = {{T1}} m + {{Q2}} m = {{T2}} m 
-Si falla A2
{{Q3}} dm y {{Q4}} cm = {{Q3}} dm + {{Q4}} cm : 10 = {{Q3}} dm + {{T3}} dm = {{T4}} dm</t>
  </si>
  <si>
    <t>T1 = {{Q1}}*10
T2 = {{Q1}}*10 + {{Q2}}
T3 = {{Q4}}/10
T4 = {{Q3}} + {{Q4}}/10</t>
  </si>
  <si>
    <t>{"id":"M5-MyM-17a-E-2","stimulus":"&lt;p&gt;Expresa las siguientes longitudes en forma simple.&lt;/p&gt;","template":"&lt;p style=\"text-align: center\"&gt;{{Q1}} dam y {{Q2}} m = {{response}} m&lt;/p&gt;&lt;p style=\"text-align: center\"&gt;{{Q3}} dm y {{Q4}} cm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20,"step":1},{"name":"Q2","label":null,"min":1,"max":9,"step":1},{"name":"Q3","label":null,"min":1,"max":20,"step":1},{"name":"Q4","label":null,"min":1,"max":9,"step":1}],"calculated":[{"name":"T1","function":"{{Q1}}*10","temp":true},{"name":"T2","function":"{{Q1}}*10 + {{Q2}}","temp":true},{"name":"T3","function":"{{Q4}}/10","temp":true},{"name":"T4","function":"{{Q3}} + {{Q4}}/10","temp":true},{"name":"A1","label":"{{function}}","function":"{{Q1}}*10 + {{Q2}}","feedback":"{{Q1}} dam y {{Q2}} m = {{Q1}} dam × 10 + {{Q2}} = {{T1}} m + {{Q2}} m = {{T2}} m "},{"name":"A2","label":"{{function}}","function":"{{Q3}} + {{Q4}}/10","feedback":"{{Q3}} dm y {{Q4}} cm = {{Q3}} dm + {{Q4}} cm : 10 = {{Q3}} dm + {{T3}} dm = {{T4}} dm"}],"uniques":true},"algorithm":{"name":"calculateOperation","params":{"method":"equivLiteral","keyboard":"INTERMEDIATE"}}}</t>
  </si>
  <si>
    <t>{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t>
  </si>
  <si>
    <t>Emilia tiene &lt;span class=\"no-break\"&gt;{{Q1}} dam&lt;/span&gt; y &lt;span class=\"no-break\"&gt;{{Q2}} dm&lt;/span&gt; de tela roja para hacer un vestido. ¿A cuántos decímetros equivalen?
Emilia tiene &lt;span class=\"no-break\"&gt;{{A1}} dm&lt;/span&gt; de tela.</t>
  </si>
  <si>
    <t>Q1: Mín 1; Máx 20; Step: 1
Q2: Mín 10; Máx 99; Step: 1</t>
  </si>
  <si>
    <t>A1: {{Q1}}*100 + {{Q2}}</t>
  </si>
  <si>
    <t>¿Cuánta tela tiene Emilia?
Tiene &lt;span class=\"no-break\"&gt;{{A1}} dam&lt;/span&gt; y &lt;span class=\"no-break\"&gt;{{A2}} dm&lt;/span&gt; de tela.
Cloze math
A1 = {{Q1}}
A2 = {{Q2}}</t>
  </si>
  <si>
    <t>¿Qué pide el enunciado?
Los decímetros de tela que tiene Emilia.*
Los decámetros de tela que tiene Emilia.
Los metros de tela que tiene Emilia.</t>
  </si>
  <si>
    <t>Con esto en mente, completa el siguiente cálculo para obtener los decímetros de tela.
{{Q1}} dam y {{Q2}} dm = {{Q1}} dam × 100 + {{Q2}} dm = {{A1}} dm + {{Q2}} dm = {{A2}} dm
(Cloze math)
A1 = {{Q1}}*100
A2 = {{Q1}}*100 + {{Q2}}</t>
  </si>
  <si>
    <t>{"id":"M5-MyM-17a-A-1","seed":{"parameters":[{"name":"Q1","label":null,"min":1,"max":20,"step":1},{"name":"Q2","label":null,"min":10,"max":99,"step":1}],"uniques":true},"scaffolding":[{"id":"step-0","stimulus":"&lt;p&gt;Emilia tiene &lt;span class=\"no-break\"&gt;{{Q1}} dam&lt;/span&gt; y &lt;span class=\"no-break\"&gt;{{Q2}} dm&lt;/span&gt; de tela roja para hacer un vestido. ¿A cuántos decímetros equivalen?&lt;/p&gt;","template":"&lt;p&gt;Emilia tiene &lt;span class=\"no-break\"&gt;{{response}} dm&lt;/span&gt; de tela.&lt;/p&gt;","seed":{"parameters":[],"calculated":[{"name":"A1","label":"{{function}}","function":"{{Q1}}*100 + {{Q2}}"}]},"algorithm":{"name":"calculateOperation","params":{"method":"equivLiteral","keyboard":"NUMERICAL"}}},{"id":"step-1","stimulus":"&lt;p&gt;¿Cuánta tela tiene Emilia?&lt;/p&gt;","template":"&lt;p&gt;Tiene &lt;span class=\"no-break\"&gt;{{response}} dam&lt;/span&gt; y &lt;span class=\"no-break\"&gt;{{response}} dm&lt;/span&gt; de tela.&lt;/p&gt;","seed":{"calculated":[{"name":"A1","label":"","function":"{{Q1}}"},{"name":"A2","label":"","function":"{{Q2}}"}]},"algorithm":{"name":"calculateOperation","params":{"method":"equivLiteral","keyboard":"NUMERICAL"}}},{"id":"step-2","stimulus":"&lt;p&gt;¿Qué pide el enunciado?&lt;/p&gt;","seed":{"calculated":[{"name":"2-A1","label":"&lt;p&gt;Los decímetros de tela que tiene Emilia.&lt;/p&gt;"},{"name":"2-A2","label":"&lt;p&gt;Los decámetros de tela que tiene Emilia.&lt;/p&gt;","incorrect":true},{"name":"2-A3","label":"&lt;p&gt;Los metros de tela que tiene Emilia.&lt;/p&gt;","incorrect":true}]},"algorithm":{"name":"trueFalse","template":"Multiple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decímetros de tela.&lt;/p&gt;","template":"&lt;p&gt;{{Q1}} dam y {{Q2}} dm = {{Q1}} dam × 100 + {{Q2}} dm = {{response}} dm + {{Q2}} dm = {{response}} dm&lt;/p&gt;","seed":{"parameters":[],"calculated":[{"name":"A1","label":"{{function}}","function":"{{Q1}}*100"},{"name":"A2","label":"{{function}}","function":"{{Q1}}*100 + {{Q2}}"}]},"algorithm":{"name":"calculateOperation","params":{"method":"equivLiteral","keyboard":"NUMERICAL"}}}]}</t>
  </si>
  <si>
    <t>{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t>
  </si>
  <si>
    <t>Azucena tiene una pancarta de &lt;span class=\"no-break\"&gt;{{Q1}} m&lt;/span&gt; y &lt;span class=\"no-break\"&gt;{{Q2}} mm.&lt;/span&gt; ¿A cuántos milímetros equivale esta longitud?
La pancarta mide &lt;span class=\"no-break\"&gt;{{A1}} mm.&lt;/span&gt;</t>
  </si>
  <si>
    <t>Q1: Mín 1; Máx 9; Step: 1
Q2: Mín 100; Máx 999; Step: 1</t>
  </si>
  <si>
    <t>A1 = {{Q1}}*1000 + {{Q2}}</t>
  </si>
  <si>
    <t>¿Cuánto mide la pancarta?
La pancarta mide &lt;span class=\"no-break\"&gt;{{A1}} m&lt;/span&gt; y &lt;span class=\"no-break\"&gt;{{A2}} mm.&lt;/span&gt;
Cloze math
A1 = {{Q1}}
A2 = {{Q2}}</t>
  </si>
  <si>
    <t>¿Qué pide el enunciado?
Los milímetros que mide la pancarta.*
Los centímetros que mide la pancarta.
Los metros que mide la pancarta.</t>
  </si>
  <si>
    <t>Con esto en mente, completa el siguiente cálculo para obtener los milímetros de la pancarta.
{{Q1}} m y {{Q2}} mm = {{Q1}} m × 1 000 + {{Q2}} mm = {{A1}} mm + {{Q2}} mm = {{A2}} mm
(Cloze math)
A1 = {{Q1}}*1000
A2 = {{Q1}}*1000 + {{Q2}}</t>
  </si>
  <si>
    <t>{"id":"M5-MyM-17a-A-2","seed":{"parameters":[{"name":"Q1","label":null,"min":1,"max":9,"step":1},{"name":"Q2","label":null,"min":100,"max":999,"step":1}],"uniques":true},"scaffolding":[{"id":"step-0","stimulus":"&lt;p&gt;Azucena tiene una pancarta de &lt;span class=\"no-break\"&gt;{{Q1}} m&lt;/span&gt; y &lt;span class=\"no-break\"&gt;{{Q2}} mm.&lt;/span&gt; ¿A cuántos milímetros equivale esta longitud?&lt;/p&gt;","template":"&lt;p&gt;La pancarta mide &lt;span class=\"no-break\"&gt;{{response}} mm.&lt;/span&gt;&lt;/p&gt;","seed":{"parameters":[],"calculated":[{"name":"A1","label":"{{function}}","function":"{{Q1}}*1000 + {{Q2}}"}]},"algorithm":{"name":"calculateOperation","params":{"method":"equivLiteral","keyboard":"NUMERICAL"}}},{"id":"step-1","stimulus":"&lt;p&gt;¿Cuánto mide la pancarta?&lt;/p&gt;","template":"&lt;p&gt;La pancarta mide &lt;span class=\"no-break\"&gt;{{response}} m&lt;/span&gt; y &lt;span class=\"no-break\"&gt;{{response}} mm.&lt;/span&gt;&lt;/p&gt;","seed":{"calculated":[{"name":"A1","label":"","function":"{{Q1}}"},{"name":"A2","label":"","function":"{{Q2}}"}]},"algorithm":{"name":"calculateOperation","params":{"method":"equivLiteral","keyboard":"NUMERICAL"}}},{"id":"step-2","stimulus":"&lt;p&gt;¿Qué pide el enunciado?&lt;/p&gt;","seed":{"calculated":[{"name":"2-A1","label":"&lt;p&gt;Los milímetros que mide la pancarta.&lt;/p&gt;"},{"name":"2-A2","label":"&lt;p&gt;Los centímetros que mide la pancarta.&lt;/p&gt;","incorrect":true},{"name":"2-A3","label":"&lt;p&gt;Los metros que mide la pancarta.&lt;/p&gt;","incorrect":true}]},"algorithm":{"name":"trueFalse","template":"Multiple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milímetros de la pancarta.&lt;/p&gt;","template":"&lt;p&gt;{{Q1}} m y {{Q2}} mm = {{Q1}} m × 1 000 + {{Q2}} mm = {{response}} mm + {{Q2}} mm = {{response}} mm&lt;/p&gt;","seed":{"parameters":[],"calculated":[{"name":"A1","label":"{{function}}","function":"{{Q1}}*1000"},{"name":"A2","label":"{{function}}","function":"{{Q1}}*1000 + {{Q2}}"}]},"algorithm":{"name":"calculateOperation","params":{"method":"equivLiteral","keyboard":"NUMERICAL"}}}]}</t>
  </si>
  <si>
    <t>{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t>
  </si>
  <si>
    <t>Lucas tiene una cuerda de &lt;span class=\"no-break\"&gt;{{Q1}} m&lt;/span&gt; y &lt;span class=\"no-break\"&gt;{{Q2}} cm&lt;/span&gt; de longitud. ¿Cuántos centímetros mide de largo?
La cuerda mide &lt;span class=\"no-break\"&gt;{{A1}} cm.&lt;/span&gt;</t>
  </si>
  <si>
    <t>Q1: Mín 1; Máx 20; Step: 1
Q2: Mín 1; Máx 99; Step: 1</t>
  </si>
  <si>
    <t>A1 = {{Q1}}*100 + {{Q2}}</t>
  </si>
  <si>
    <t>¿Cuánto mide la cuerda?
Mide {{A1}} m y {{A2}} cm.
(Cloze math)
A1 = {{Q1}}
A2 = {{Q2}}</t>
  </si>
  <si>
    <t>¿Qué pide el enunciado?
La longitud de la cuerda en centímetros.*
La longitud de la cuerda en metros.
La longitud de la cuerda en kilómetros.</t>
  </si>
  <si>
    <t>Con esto en mente, completa el siguiente cálculo para obtener los centímetros de cuerda.
{{Q1}} m y {{Q2}} cm = {{Q1}} m × 100 + {{Q2}} cm = {{A1}} cm + {{Q2}} cm = {{A2}} cm
(Cloze math)
A1 = {{Q1}}*100
A2 = {{Q1}}*100 + {{Q2}}</t>
  </si>
  <si>
    <t>{"id":"M5-MyM-17a-A-3","seed":{"parameters":[{"name":"Q1","label":null,"min":1,"max":20,"step":1},{"name":"Q2","label":null,"min":1,"max":99,"step":1}],"uniques":true},"scaffolding":[{"id":"step-0","stimulus":"&lt;p&gt;Lucas tiene una cuerda de &lt;span class=\"no-break\"&gt;{{Q1}} m&lt;/span&gt; y &lt;span class=\"no-break\"&gt;{{Q2}} cm&lt;/span&gt; de longitud. ¿Cuántos centímetros mide de largo?&lt;/p&gt;","template":"&lt;p&gt;La cuerda mide &lt;span class=\"no-break\"&gt;{{response}} cm.&lt;/span&gt;&lt;/p&gt;","seed":{"parameters":[],"calculated":[{"name":"A1","label":"{{function}}","function":"{{Q1}}*100 + {{Q2}}"}]},"algorithm":{"name":"calculateOperation","params":{"method":"equivLiteral","keyboard":"NUMERICAL"}}},{"id":"step-1","stimulus":"&lt;p&gt;¿Cuánto mide la cuerda?&lt;/p&gt;","template":"&lt;p&gt;Mide {{response}} m y {{response}} cm.&lt;/p&gt;","seed":{"calculated":[{"name":"A1","label":"","function":"{{Q1}}"},{"name":"A2","label":"","function":"{{Q2}}"}]},"algorithm":{"name":"calculateOperation","params":{"method":"equivLiteral","keyboard":"NUMERICAL"}}},{"id":"step-2","stimulus":"&lt;p&gt;¿Qué pide el enunciado?&lt;/p&gt;","seed":{"calculated":[{"name":"2-A1","label":"&lt;p&gt;La longitud de la cuerda en centímetros.&lt;/p&gt;"},{"name":"2-A2","label":"&lt;p&gt;La longitud de la cuerda en metros.&lt;/p&gt;","incorrect":true},{"name":"2-A3","label":"&lt;p&gt;La longitud de la cuerda en kilómetros.&lt;/p&gt;","incorrect":true}]},"algorithm":{"name":"trueFalse","template":"Multiple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centímetros de cuerda.&lt;/p&gt;","template":"&lt;p&gt;{{Q1}} m y {{Q2}} cm = {{Q1}} m × 100 + {{Q2}} cm = {{response}} cm + {{Q2}} cm = {{response}} cm&lt;/p&gt;","seed":{"parameters":[],"calculated":[{"name":"A1","label":"{{function}}","function":"{{Q1}}*100"},{"name":"A2","label":"{{function}}","function":"{{Q1}}*100 + {{Q2}}"}]},"algorithm":{"name":"calculateOperation","params":{"method":"equivLiteral","keyboard":"NUMERICAL"}}}]}</t>
  </si>
  <si>
    <t>{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t>
  </si>
  <si>
    <t>Se ha construido un rascacielos con una altura de {{T1}} m. ¿Cómo se expresaría en forma compleja?
El rascacielos mide {{A1}} hm y {{A2}} m.</t>
  </si>
  <si>
    <t>Q1: Mín 2;Máx 8; Step: 1
Q2: Mín 10;Máx 99; Step: 1</t>
  </si>
  <si>
    <t>A1 = {{Q1}}
A2 = {{Q2}}
T1 = {{Q1}}*100+{{Q2}}</t>
  </si>
  <si>
    <t>¿Cuánto mide el rascacielos?
Mide &lt;span class=\"no-break\"&gt;{{A3}} m.&lt;/span&gt;
(Cloze math)
{{A3}} = {{Q1}}*100+{{Q2}}</t>
  </si>
  <si>
    <t>¿Qué pide el enunciado?
La altura del rascacielos expresada en hectómetros y metros.*
La altura del rascacielos expresada en metros.
La altura del rascacielos expresada en hectómetros.</t>
  </si>
  <si>
    <t>Con esto en mente, completa el siguiente cálculo para obtener la altura del rascacielo.
{{T1}} m = {{A1}} m y {{Q2}} m = {{A2}} hm y {{A3}} m
(Cloze math)
A1 = {{Q1}}*100
A2 = {{Q1}}
A3 = {{Q2}}</t>
  </si>
  <si>
    <t>{"id":"M5-MyM-17a-A-4","seed":{"parameters":[{"name":"Q1","label":null,"min":2,"max":8,"step":1},{"name":"Q2","label":null,"min":10,"max":99,"step":1}],"uniques":true},"scaffolding":[{"id":"step-0","stimulus":"&lt;p&gt;Se ha construido un rascacielos con una altura de {{T1}} m. ¿Cómo se expresaría en forma compleja?&lt;/p&gt;","template":"&lt;p&gt;El rascacielos mide {{response}} hm y {{response}} m.&lt;/p&gt;","seed":{"parameters":[],"calculated":[{"name":"A1","label":"{{Q1}}","function":"{{Q1}}"},{"name":"A2","label":"{{Q2}}","function":"{{Q2}}"},{"name":"T1","function":"{{Q1}}*100+{{Q2}}","temp":true}]},"algorithm":{"name":"calculateOperation","params":{"method":"equivLiteral","keyboard":"NUMERICAL"}}},{"id":"step-1","stimulus":"&lt;p&gt;¿Cuánto mide el rascacielos?&lt;/p&gt;","template":"&lt;p&gt;Mide &lt;span class=\"no-break\"&gt;{{response}} m.&lt;/span&gt;&lt;/p&gt;","seed":{"calculated":[{"name":"A1","label":"","function":"{{Q1}}*100+{{Q2}}"}]},"algorithm":{"name":"calculateOperation","params":{"method":"equivLiteral","keyboard":"NUMERICAL"}}},{"id":"step-2","stimulus":"&lt;p&gt;¿Qué pide el enunciado?&lt;/p&gt;","seed":{"calculated":[{"name":"2-A1","label":"&lt;p&gt;La altura del rascacielos expresada en hectómetros y metros.&lt;/p&gt;"},{"name":"2-A2","label":"&lt;p&gt;La altura del rascacielos expresada en metros.&lt;/p&gt;","incorrect":true},{"name":"2-A3","label":"&lt;p&gt;La altura del rascacielos expresada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altura del rascacielo.&lt;/p&gt;","template":"&lt;p&gt;{{T1}} m = {{response}} m y {{Q2}} m = {{response}} hm y {{response}} m&lt;/p&gt;","seed":{"parameters":[],"calculated":[{"name":"A1","label":"","function":"{{Q1}}*100"},{"name":"A2","label":"{{Q1}}","function":"{{Q1}}"},{"name":"A3","label":"{{Q2}}","function":"{{Q2}}"},{"name":"T1","function":"{{Q1}}*100+{{Q2}}","temp":true}]},"algorithm":{"name":"calculateOperation","params":{"method":"equivLiteral","keyboard":"NUMERICAL"}}}]}</t>
  </si>
  <si>
    <t>{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t>
  </si>
  <si>
    <t>En una ciudad se ha construido un nuevo tramo de carretera de &lt;span class=\"no-break\"&gt;{{T1}} m.&lt;/span&gt; ¿Cómo se expresaría esa distancia en forma compleja?
Se han construido &lt;span class=\"no-break\"&gt;{{A1}} km&lt;/span&gt; y &lt;span class=\"no-break\"&gt;{{A2}} m&lt;/span&gt; de carretera.</t>
  </si>
  <si>
    <t>Q1: Mín 1; Máx 9; Step: 1
Q2: Mín 10; Máx 999; Step: 1</t>
  </si>
  <si>
    <t>A1 = {{Q1}}
A2 = {{Q2}}
T1 = {{Q1}}*1000+{{Q2}}</t>
  </si>
  <si>
    <t>¿Cuánto mide el nuevo tramo de carretera?
Mide &lt;span class=\"no-break\"&gt;{{A2}} m.&lt;/span&gt;
(Cloze math)
A2 = {{Q1}}*1000+{{Q2}}</t>
  </si>
  <si>
    <t>¿Qué pide el enunciado?
La longitud del tramo de carretera expresada en kilómetros y metros.*
La longitud del tramo de carretera expresada en kilómetros.
La longitud del tramo de carretera expresada en hectómetros y metros.</t>
  </si>
  <si>
    <t>Con esto en mente, completa el siguiente cálculo para obtener la longitud del tramo de carretera.
{{T1}} m = {{A1}} m y {{Q2}} m = {{A2}} km y {{A3}} m
(Cloze math)
A1 = {{Q1}}*1000
A2 = {{Q1}}
A3 = {{Q2}}</t>
  </si>
  <si>
    <t>{"id":"M5-MyM-17a-A-5","seed":{"parameters":[{"name":"Q1","label":null,"min":1,"max":9,"step":1},{"name":"Q2","label":null,"min":10,"max":999,"step":1}],"uniques":true},"scaffolding":[{"id":"step-0","stimulus":"&lt;p&gt;En una ciudad se ha construido un nuevo tramo de carretera de &lt;span class=\"no-break\"&gt;{{T1}} m.&lt;/span&gt; ¿Cómo se expresaría esa distancia en forma compleja?&lt;/p&gt;","template":"&lt;p&gt;Se han construido &lt;span class=\"no-break\"&gt;{{response}} km&lt;/span&gt; y &lt;span class=\"no-break\"&gt;{{response}} m&lt;/span&gt; de carretera.&lt;/p&gt;","seed":{"parameters":[],"calculated":[{"name":"T1","function":"{{Q1}}*1000+{{Q2}}","temp":true},{"name":"A1","label":"{{function}}","function":"{{Q1}}"},{"name":"A2","label":"{{function}}","function":"{{Q2}}"}]},"algorithm":{"name":"calculateOperation","params":{"method":"equivLiteral","keyboard":"NUMERICAL"}}},{"id":"step-1","stimulus":"&lt;p&gt;¿Cuánto mide el nuevo tramo de carretera?&lt;/p&gt;","template":"&lt;p&gt;Mide &lt;span class=\"no-break\"&gt;{{response}} m.&lt;/span&gt;&lt;/p&gt;","seed":{"calculated":[{"name":"A1","label":"","function":"{{Q1}}*1000+{{Q2}}"}]},"algorithm":{"name":"calculateOperation","params":{"method":"equivLiteral","keyboard":"NUMERICAL"}}},{"id":"step-2","stimulus":"&lt;p&gt;¿Qué pide el enunciado?&lt;/p&gt;","seed":{"calculated":[{"name":"2-A1","label":"&lt;p&gt;La longitud del tramo de carretera expresada en kilómetros y metros.&lt;/p&gt;"},{"name":"2-A2","label":"&lt;p&gt;La longitud del tramo de carretera expresada en kilómetros.&lt;/p&gt;","incorrect":true},{"name":"2-A3","label":"&lt;p&gt;La longitud del tramo de carretera expresada en hectómetros y 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longitud del tramo de carretera.&lt;/p&gt;","template":"&lt;p&gt;{{T1}} m = {{response}} m y {{Q2}} m = {{response}} km y {{response}} m&lt;/p&gt;","seed":{"parameters":[],"calculated":[{"name":"T1","function":"{{Q1}}*1000+{{Q2}}","temp":true},{"name":"A1","label":"{{function}}","function":"{{Q1}}*1000"},{"name":"A2","label":"{{function}}","function":"{{Q1}}"},{"name":"A3","label":"{{function}}","function":"{{Q2}}"}]},"algorithm":{"name":"calculateOperation","params":{"method":"equivLiteral","keyboard":"NUMERICAL"}}}]}</t>
  </si>
  <si>
    <t>{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t>
  </si>
  <si>
    <t>M5-MyM-17b</t>
  </si>
  <si>
    <t>Ordena medidas de longitud dadas en forma simple y compleja</t>
  </si>
  <si>
    <t>Ordena las siguientes longitudes de mayor a menor.
{{T1}} m
{{T2}} dm
{{T3}} cm
{{T4}} dam</t>
  </si>
  <si>
    <t>Selecciona el resultado que cumpla las condiciones dadas.
{{Q1}} km y {{Q2}} m &lt; {{A1}} | {{A2}}| {{A3}}* m
{{Q3}} dm y {{Q4}} mm &gt; {{A4}}*| {{A5}} |{{A6}} mm
{{T5}} dam &lt; {{A7}} km y {{A8}} dam | {{A9}} km y {{A10}} dam *| {{A11}} km y {{A12}} dam</t>
  </si>
  <si>
    <t>Q1: Mín = 1; Máx = 9999; Step = 1
Q2: Mín = 1; Máx = 9999; Step = 1
Q3: Mín = 1; Máx = 9999; Step = 1
Q4: Mín = 1; Máx = 9999; Step = 1</t>
  </si>
  <si>
    <t>T1 = {{Q1}}/100
T2 = {{Q2}}/10
T3 = {{Q3}}
T4 = {{Q1}}/1000
Ordenar según valores de Q1-Q4.</t>
  </si>
  <si>
    <t>Transforma todas las medidas a la misma unidad.</t>
  </si>
  <si>
    <t>&lt;p&gt;Para ordenar estas medidas de mayor a menor, conviértelas todas a la misma unidad y después compáralas.&lt;/p&gt;
Imagen M5-MyM-1b-3
&lt;p&gt;{{T4}} dam = {{T4}} × 1 000 = {{Q4}} cm&lt;/p&gt;&lt;p&gt;{{T1}} m = {{T1}} × 100 = {{Q1}} cm&lt;/p&gt;&lt;p&gt;{{T2}} dm = {{T2}} × 10 = {{Q2}} cm&lt;/p&gt;&lt;p&gt;{{T3}} cm&lt;/p&gt;</t>
  </si>
  <si>
    <t>{"id":"M5-MyM-17b-I-1","stimulus":"&lt;p&gt;Ordena las siguientes longitudes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src='https://blueberry-assets.oneclick.es/M5_MyM_1b_3.svg' width=\"500\"&gt;&lt;/div&gt;&lt;p style=\"text-align: center\"&gt;{{T4}} dam = {{T4}} × 1 000 = {{Q4}} cm&lt;/p&gt;&lt;p style=\"text-align: center\"&gt;{{T1}} m = {{T1}} × 100 = {{Q1}} cm&lt;/p&gt;&lt;p style=\"text-align: center\"&gt;{{T2}} dm = {{T2}} × 10 = {{Q2}} cm&lt;/p&gt;&lt;p style=\"text-align: center\"&gt;{{T3}}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t>
  </si>
  <si>
    <t>{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t>
  </si>
  <si>
    <t>Ordena de menor a mayor las siguientes medidas de longitud.
{{T11}} dm y {{T12}} cm
{{T21}} m y {{T22}} cm
{{T3}} dm
{{T4}} cm</t>
  </si>
  <si>
    <t>Q1: Mín = 100; Máx = 9999; Step = 1
Q2: Mín = 100; Máx = 9999; Step = 1
Q3: Mín = 100; Máx = 9999; Step = 1
Q4: Mín = 100; Máx = 9999; Step = 1</t>
  </si>
  <si>
    <t>T11 = math.floor({{Q1}}/10)
T12 = {{Q1}}-math.floor({{Q1}}/10)*10
T21 = math.floor({{Q2}}/100)
T22 = {{Q2}}-math.floor({{Q2}}/100)*100
T3 = {{Q3}}/10
T4 = {{Q4}}
Ordenar según los valores de Q1-Q4</t>
  </si>
  <si>
    <t>¿Qué pide el enunciado?
Ordenar de mayor a menor las medidas de longitud.
Ordenar de menor a mayor las medidas de longitud. *
(Single choice)</t>
  </si>
  <si>
    <t>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</si>
  <si>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</si>
  <si>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
    "id": "M5-MyM-17b-E-1",
    "seed": {
        "parameters": [
            {
                "name": "Q1",
                "label": null,
                "min": 100,
                "max": 9999,
                "step": 1
            },
            {
                "name": "Q2",
                "label": null,
                "min": 100,
                "max": 9999,
                "step": 1
            },
            {
                "name": "Q3",
                "label": null,
                "min": 100,
                "max": 9999,
                "step": 1
            },
            {
                "name": "Q4",
                "label": null,
                "min": 100,
                "max": 9999,
                "step": 1
            }
        ],
        "uniques": true
    },
    "scaffolding": [
        {
            "id": "step-0",
            "stimulus": "&lt;p&gt;Ordena de menor a mayor las siguientes medidas de longitud.&lt;/p&gt;",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y {{T12}} cm",
                        "function": "{{Q1}}"
                    },
                    {
                        "name": "A2",
                        "label": "{{T21}} m y {{T22}} cm",
                        "function": "{{Q2}}"
                    },
                    {
                        "name": "A3",
                        "label": "{{T3}} dm",
                        "function": "{{Q3}}"
                    },
                    {
                        "name": "A4",
                        "label": "{{T4}} cm",
                        "function": "{{Q4}}"
                    }
                ]
            },
            "algorithm": {
                "name": "orderNumbers",
                "params": {
                    "order": "asc"
                }
            }
        },
        {
            "id": "step-1",
            "stimulus": "&lt;p&gt;¿Qué pide el enunciado?&lt;/p&gt;",
            "seed": {
                "calculated": [
                    {
                        "name": "1-A1",
                        "label": "&lt;p&gt;Ordenar de mayor a menor las medidas de longitud.&lt;/p&gt;",
                        "incorrect": true
                    },
                    {
                        "name": "1-A2",
                        "label": "&lt;p&gt;Ordenar de menor a mayor las medidas de longitud.&lt;/p&gt;"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{"showCheckIcon": false}
            }
        },
        {
            "id": "step-3",
            "stimulus": "&lt;p&gt;Ahora toma una de las cuatro medidas como ejemplo y conviértela a centímetros.&lt;/p&gt;",
            "template": "&lt;p&gt;{{T21}} m = {{T21}} × 100 = {{response}} cm&lt;/p&gt;&lt;p&gt;{{T21}} m y {{T22}} cm = {{response}} cm&lt;/p&gt;",
            "seed": {
                "calculated": [
                    {
                        "name": "T21",
                        "function": "math.floor({{Q2}}/100)",
                        "temp": true
                    },
                    {
                        "name": "T22",
                        "function": "{{Q2}}-math.floor({{Q2}}/100)*100",
                        "temp": true
                    },
                    {
                        "name": "3-A1",
                        "function": "math.floor({{Q2}}/100)*100"
                    },
                    {
                        "name": "3-A2",
                        "function": "{{Q2}}"
                    }
                ]
            },
            "algorithm": {
                "name": "calculateOperation",
                "params": {
                    "method": "equivLiteral",
                    "keyboard": "NUMERICAL"
                }
            }
        },
        {
            "id": "step-4",
            "stimulus": "&lt;p&gt;Repitiendo los cálculos del paso anterior, ordena las medidas de menor a mayor.&lt;/p&gt;",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y {{T12}} cm = {{Q1}} cm",
                        "function": "{{Q1}}"
                    },
                    {
                        "name": "4-A2",
                        "label": "{{T21}} m y {{T22}} cm = {{Q2}} cm",
                        "function": "{{Q2}}"
                    },
                    {
                        "name": "4-A3",
                        "label": "{{T3}} dm = {{Q3}} cm",
                        "function": "{{Q3}}"
                    },
                    {
                        "name": "4-A4",
                        "label": "{{T4}} cm",
                        "function": "{{Q4}}"
                    }
                ]
            },
            "algorithm": {
                "name": "orderNumbers",
                "params": {
                    "order": "asc"
                }
            }
        }
    ]
}</t>
  </si>
  <si>
    <t>{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t>
  </si>
  <si>
    <t>Un granjero necesita &lt;span class=\"no-break\"&gt;{{Q1}} dam&lt;/span&gt; y &lt;span class=\"no-break\"&gt;{{Q2}} m&lt;/span&gt; de alambre para cercar el gallinero y &lt;span class=\"no-break\"&gt;{{Q3}} cm&lt;/span&gt; para el corral de las ovejas. ¿Cuántos centímetros mide el cerco de menor longitud?
El cerco de menor longitud tiene &lt;span class=\"no-break\"&gt;{{A1}} m.&lt;/span&gt;</t>
  </si>
  <si>
    <t>Q1: lista 1
Q2: Mín 1;Máx 9; Step: 2
Q3: Mín 1000;Máx 2000; Step: 200</t>
  </si>
  <si>
    <t>A1 = math.min({{Q1}}*1000+{{Q2}}*100, {{Q3}})</t>
  </si>
  <si>
    <t>¿Cuánto alambre necesita el granjero para cada cerco?
Necesita &lt;span class=\"no-break\"&gt;{{A2}} dam&lt;/span&gt; y &lt;span class=\"no-break\"&gt;{{A3}} m&lt;/span&gt; para el gallinero y &lt;span class=\"no-break\"&gt;{{A4}} cm&lt;/span&gt; para el corral de las ovejas.
[A2 = {{Q1}}
A3 = {{Q2}}
A4 = {{Q3}}]</t>
  </si>
  <si>
    <t>Según el enunciado, ¿qué hay que obtener?
La longitud del cerco más pequeño en centímetros.*
La longitud del cerco más grande en centímetros.
La longitud total de ambos cercos en centímetros.</t>
  </si>
  <si>
    <t>Para comprobar cuál es el cerco más pequeño hay que comparar las dos medidas. ¿Cómo se comparan longitudes que están escritas en unidades diferentes?
Hay que reescribir una de las longitudes en la unidad de la otra.*
La que tenga una cifra mayor a la izquierda es la de mayor longitud.
La que tenga la mayor unidad de longitud es la de mayor longitud.</t>
  </si>
  <si>
    <t>Como la longitud del gallinero está escrita en forma compleja, hay que convertirla en las unidades del corral de las ovejas. Completa este cálculo.
{{Q1}} dam y {{Q2}} m = {{Q1}} dam × 1 000 + {{Q2}} m × 100 = {{A5}} cm</t>
  </si>
  <si>
    <t>Por tanto, ¿cuál es la longitud de menor tamaño? ¿La del gallinero de {{T1}} cm o la del corral de {{Q3}} cm?
La longitud de menor tamaño mide {{A1}} cm.
[T1 = {{Q1}}*1000+{{Q2}}+100]</t>
  </si>
  <si>
    <t>{"id":"M5-MyM-17b-A-1","seed":{"parameters":[{"name":"Q1","label":null,"list":["1"]},{"name":"Q2","label":null,"min":1,"max":9,"step":2},{"name":"Q3","label":null,"min":1000,"max":2000,"step":200}],"uniques":true},"scaffolding":[{"id":"step-0","stimulus":"&lt;p&gt;Un granjero necesita &lt;span class=\"no-break\"&gt;{{Q1}} dam&lt;/span&gt; y &lt;span class=\"no-break\"&gt;{{Q2}} m&lt;/span&gt; de alambre para cercar el gallinero y &lt;span class=\"no-break\"&gt;{{Q3}} cm&lt;/span&gt; para el corral de las ovejas. ¿Cuántos centímetros mide el cerco de menor longitud?&lt;/p&gt;","template":"&lt;p&gt;El cerco de menor longitud tiene &lt;span class=\"no-break\"&gt;{{response}} cm.&lt;/span&gt;&lt;/p&gt;","seed":{"parameters":[],"calculated":[{"name":"A1","function":"math.min({{Q1}}*1000+{{Q2}}*100, {{Q3}})"}]},"algorithm":{"name":"calculateOperation","params":{"method":"equivLiteral","keyboard":"NUMERICAL"}}},{"id":"step-1","stimulus":"&lt;p&gt;¿Cuánto alambre necesita el granjero para cada cerco?&lt;/p&gt;","template":"&lt;p&gt;Necesita &lt;span class=\"no-break\"&gt;{{response}} dam&lt;/span&gt; y &lt;span class=\"no-break\"&gt;{{response}} m&lt;/span&gt; para el gallinero y &lt;span class=\"no-break\"&gt;{{response}} cm&lt;/span&gt; para el corral de las ovejas.&lt;/p&gt;","seed":{"calculated":[{"name":"A2","label":"{{Q1}}","function":"{{Q1}}"},{"name":"A3","label":"{{Q2}}","function":"{{Q2}}"},{"name":"A4","label":"{{Q3}}","function":"{{Q3}}"}]},"algorithm":{"name":"calculateOperation","params":{"method":"equivLiteral","keyboard":"NUMERICAL"}}},{"id":"step-2","stimulus":"&lt;p&gt;Según el enunciado, ¿qué hay que obtener?&lt;/p&gt;","seed":{"calculated":[{"name":"2-A1","label":"&lt;p&gt;La longitud del cerco más pequeño en centímetros.&lt;/p&gt;"},{"name":"2-A2","label":"&lt;p&gt;La longitud del cerco más grande en centímetros.&lt;/p&gt;","incorrect":true},{"name":"2-A3","label":"&lt;p&gt;La longitud total de ambos cercos en centímetros.&lt;/p&gt;","incorrect":true}]},"algorithm":{"name":"trueFalse","template":"Multiple choice – standard"}},{"id":"step-3","stimulus":"&lt;p&gt;Para comprobar cuál es el cerco más pequeño hay que comparar las dos medidas. ¿Cómo se comparan longitudes que están escritas en unidades diferentes?&lt;/p&gt;","seed":{"calculated":[{"name":"2-A1","label":"&lt;p&gt;Hay que reescribir una de las longitudes en la unidad de la otra.&lt;/p&gt;"},{"name":"2-A2","label":"&lt;p&gt;La que tenga una cifra mayor a la izquierda es la de mayor longitud.&lt;/p&gt;","incorrect":true},{"name":"2-A3","label":"&lt;p&gt;La que tenga la mayor unidad de longitud es la de mayor longitud.&lt;/p&gt;","incorrect":true}]},"algorithm":{"name":"trueFalse","template":"Multiple choice – standard"}},{"id":"step-4","stimulus":"&lt;p&gt;Como la longitud del gallinero está escrita en forma compleja, hay que convertirla en las unidades del corral de las ovejas. Completa este cálculo.&lt;/p&gt;","template":"&lt;p&gt;{{Q1}} dam y {{Q2}} m = {{Q1}} dam × 1 000 + {{Q2}} m × 100 = {{response}} cm&lt;/p&gt;","seed":{"calculated":[{"name":"A1","function":"{{Q1}}*1000+{{Q2}}*100"}]},"algorithm":{"name":"calculateOperation","params":{"method":"equivLiteral","keyboard":"NUMERICAL"}}},{"id":"step-5","stimulus":"&lt;p&gt;Por tanto, ¿cuál es la longitud de menor tamaño? ¿La del gallinero de {{T1}} cm o la del corral de {{Q3}} cm?&lt;/p&gt;","template":"&lt;p&gt;La longitud de menor tamaño mide {{response}} cm.&lt;/p&gt;","seed":{"calculated":[{"name":"A1","function":"math.min({{Q1}}*1000+{{Q2}}*100, {{Q3}})"},{"name":"T1","function":"{{Q1}}*1000+{{Q2}}*100","temp":true}]},"algorithm":{"name":"calculateOperation","params":{"method":"equivLiteral","keyboard":"NUMERICAL"}}}]}</t>
  </si>
  <si>
    <t>{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t>
  </si>
  <si>
    <t>{{Q91}}, {{Q92}} y {{Q93}} están volando sus cometas. {{Q91}} ha soltado &lt;span class=\"no-break\"&gt;{{T11}} dm&lt;/span&gt; y &lt;span class=\"no-break\"&gt;{{T12}} cm&lt;/span&gt; de hilo; {{Q92}}, &lt;span class=\"no-break\"&gt;{{T2}} cm&lt;/span&gt; y {{Q93}}, &lt;span class=\"no-break\"&gt;{{Q3}} mm.&lt;/span&gt; Ordénalos de mayor a menor según el hilo que han soltado
A1/A2/A3</t>
  </si>
  <si>
    <t>Q1: Mín = 5010; Máx = 16000; Step = 20
Q2: Mín = 5000; Máx = 16000; Step = 10
Q3: Mín = 5000; Máx = 16000; Step = 10
Q91: Jorge, Felipe, Román
Q92: Catalina, Iria, Óliver
Q93: Eire, Carlota, Ayan</t>
  </si>
  <si>
    <t>T11 = math.floor({{Q1}}/100)
T12 = {{Q1}}/10-math.floor({{Q1}}/100)*10
T2 = {{Q2}}/10
Ordenar según los valores de Q1-Q4</t>
  </si>
  <si>
    <t>¿Qué pide el enunciado?
Ordenar de mayor a menor las longitudes de los hilos.*
Ordenar de menor a mayor las longitudes de los hilos.
(Single choice)</t>
  </si>
  <si>
    <t>Ahora toma una de las tres medidas como ejemplo y conviértela a milímetros.
{{T11}} dm = {{T11}} × 100 = {{A1}} mm
{{T12}} cm = {{T12}} × 10 = {{A2}} mm
{{T11}} dm y {{T12}} cm = {{A3}} mm
(Cloze Math)
A1 = math.floor({{Q1}}/100)*100
A2 = {{Q1}}-math.floor({{Q1}}/100)*100
A3 = {{Q1}}</t>
  </si>
  <si>
    <t xml:space="preserve">Repitiendo los cálculos del paso anterior, ordena la longitud de los hilos de mayor a menor.
{{Q91}}: {{T11}} dm y {{T12}} cm = {{Q1}} mm
{{Q92}}: {{T2}} cm = {{Q2}} mm
{{Q93}}: {{Q3}} mm
(Order list)
</t>
  </si>
  <si>
    <t>{"id":"M5-MyM-17b-A-2","seed":{"parameters":[{"name":"Q1","label":null,"min":5010,"max":16000,"step":20},{"name":"Q2","label":null,"min":5000,"max":16000,"step":10},{"name":"Q3","label":null,"min":5000,"max":16000,"step":10},{"name":"Q91","list":["Jorge","Felipe","Román"]},{"name":"Q92","list":["Catalina","Iria","Óliver"]},{"name":"Q93","list":["Eire","Carlota","Ayan"]}],"uniques":true},"scaffolding":[{"id":"step-0","stimulus":"&lt;p&gt;{{Q91}}, {{Q92}} y {{Q93}} están volando sus cometas. {{Q91}} ha soltado &lt;span class=\"no-break\"&gt;{{T11}} dm&lt;/span&gt; y &lt;span class=\"no-break\"&gt;{{T12}} cm&lt;/span&gt; de hilo; {{Q92}}, &lt;span class=\"no-break\"&gt;{{T2}} cm&lt;/span&gt; y {{Q93}}, &lt;span class=\"no-break\"&gt;{{Q3}} mm.&lt;/span&gt; Ordénalos de mayor a menor según el hilo que han soltado.&lt;/p&gt;","seed":{"parameters":[],"calculated":[{"name":"A1","label":"{{Q91}}","function":"{{Q1}}"},{"name":"A2","label":"{{Q92}}","function":"{{Q2}}"},{"name":"A3","label":"{{Q93}}","function":"{{Q3}}"},{"name":"T11","label":"{{function}}","function":"math.floor({{Q1}}/100)","temp":"true"},{"name":"T12","label":"{{function}}","function":"{{Q1}}/10-math.floor({{Q1}}/100)*10","temp":"true"},{"name":"T2","label":"{{function}}","function":"{{Q2}}/10","temp":"true"}]},"algorithm":{"name":"orderNumbers","params":{"order":"desc"}}},{"id":"step-1","stimulus":"&lt;p&gt;¿Qué pide el enunciado?&lt;/p&gt;","seed":{"calculated":[{"name":"1-A1","label":"&lt;p&gt;Ordenar de mayor a menor las longitudes de los hilos.&lt;/p&gt;"},{"name":"1-A2","label":"&lt;p&gt;Ordenar de menor a mayor las longitudes de los hilos.&lt;/p&gt;","incorrect":true}]},"algorithm":{"name":"trueFalse","template":"Multiple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milímetros.&lt;/p&gt;","template":"&lt;p&gt;{{T11}} dm = {{T11}} × 100 = {{response}} mm&lt;/p&gt;&lt;p&gt;{{T12}} cm = {{T12}} × 10 = {{response}} mm&lt;/p&gt;&lt;p&gt;{{T11}} dm y {{T12}} cm = {{response}} mm&lt;/p&gt;","seed":{"calculated":[{"name":"T11","label":"{{function}}","function":"math.floor({{Q1}}/100)","temp":"true"},{"name":"T12","label":"{{function}}","function":"{{Q1}}/10-math.floor({{Q1}}/100)*10","temp":"true"},{"name":"3-A1","function":"math.floor({{Q1}}/100)*100"},{"name":"3-A2","function":"{{Q1}}-math.floor({{Q1}}/100)*100"},{"name":"3-A3","function":"{{Q1}}"}]},"algorithm":{"name":"calculateOperation","params":{"method":"equivLiteral","keyboard":"INTERMEDIATE"}}},{"id":"step-4","stimulus":"&lt;p&gt;Repitiendo los cálculos del paso anterior, ordena la longitud de los hilos de mayor a menor.&lt;/p&gt;","seed":{"calculated":[{"name":"A1","label":"{{Q91}}: {{T11}} dm y {{T12}} cm = {{Q1}} mm","function":"{{Q1}}"},{"name":"A2","label":"{{Q92}}: {{T2}} cm = {{Q2}} mm","function":"{{Q2}}"},{"name":"A3","label":"{{Q93}}: {{Q3}} mm","function":"{{Q3}}"},{"name":"T11","label":"{{function}}","function":"math.floor({{Q1}}/100)","temp":"true"},{"name":"T12","label":"{{function}}","function":"{{Q1}}/10-math.floor({{Q1}}/100)*10","temp":"true"},{"name":"T2","label":"{{function}}","function":"{{Q2}}/10","temp":"true"}]},"algorithm":{"name":"orderNumbers","params":{"order":"desc"}}}]}</t>
  </si>
  <si>
    <t>{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t>
  </si>
  <si>
    <t>Camila compró una comba de &lt;span class=\"no-break\"&gt;{{T1}} cm&lt;/span&gt; y su hermana, una de &lt;span class=\"no-break\"&gt;{{T21}} m&lt;/span&gt; y &lt;span class=\"no-break\"&gt;{{T22}} dm.&lt;/span&gt; ¿Cuántos decímetros mide la comba más corta?
La comba de menor longitud mide &lt;span class=\"no-break\"&gt;{{A1}} dm.&lt;/span&gt;</t>
  </si>
  <si>
    <t>Q1: Mín = 21; Máx = 41; Step = 2
Q2: Mín = 21; Máx = 41; Step = 2</t>
  </si>
  <si>
    <t>T1 = {{Q1}}*10
T21 = math.floor({{Q2}}/10)
T22 = {{Q2}}-math.floor({{Q2}}/10)*10
A1 = math.min({{Q1}}, {{Q2}})</t>
  </si>
  <si>
    <t>¿Cuánto mide cada comba?
La de Camila mide &lt;span class=\"no-break\"&gt;{{A1}} cm&lt;/span&gt; y la de su hermana, &lt;span class=\"no-break\"&gt;{{A2}} m&lt;/span&gt; y &lt;span class=\"no-break\"&gt;{{A3}} dm&lt;/span&gt;.
(Cloze math)
A2 = {{T1}}
A3 = {{T21}}
A4 = {{T22}}</t>
  </si>
  <si>
    <t>Según el enunciado, ¿qué hay que obtener?
La longitud de la comba más corta en decímetros.*
La longitud de la comba más larga en decímetros.
La longitud total de las dos combas en decímetros.</t>
  </si>
  <si>
    <t>Para comprobar cuál es la comba más corta, hay que convertir las dos longitudes en decímetros. ¿En qué tabla están las conversiones de unidades correctas?
Imagen M5-MyM-1b-3*
Imagen M5-MyM-1b-4
Imagen M5-MyM-1b-5</t>
  </si>
  <si>
    <t>Ahora completa estos cálculos para dejar las dos longitudes en decímetros.
La comba de Camila:
{{T1}} cm = {{T1}} : 10 = {{A5}} dm
La comba de su hermana:
{{T21}} m = {{T21}} × 10 = {{A6}} dm
{{T21}} m y {{T22}} dm = {{A7}} dm
(Cloze text)
A5 = {{Q1}}
A6 = math.floor({{Q2}}/10)*10
A7 = {{Q2}}</t>
  </si>
  <si>
    <t>Por tanto, ¿cuál es la comba de menor tamaño?
La comba de {{T3}} dm.*
La comba de {{T4}} dm.
(Single choice)
T3 = math.min({{Q1}}, {{Q2}})
T4 = math.max({{Q1}}, {{Q2}})</t>
  </si>
  <si>
    <t>{"id":"M5-MyM-17b-A-3","seed":{"parameters":[{"name":"Q1","label":null,"min":21,"max":41,"step":2},{"name":"Q2","label":null,"min":21,"max":41,"step":2}],"uniques":true},"scaffolding":[{"id":"step-0","stimulus":"&lt;p&gt;Camila compró una comba de &lt;span class=\"no-break\"&gt;{{T1}} cm&lt;/span&gt; y su hermana, una de &lt;span class=\"no-break\"&gt;{{T21}} m&lt;/span&gt; y &lt;span class=\"no-break\"&gt;{{T22}} dm.&lt;/span&gt; ¿Cuántos decímetros mide la comba más corta?&lt;/p&gt;","template":"&lt;p&gt;La comba de menor longitud mide &lt;span class=\"no-break\"&gt;{{response}} dm.&lt;/span&gt;&lt;/p&gt;","seed":{"parameters":[],"calculated":[{"name":"A1","label":"{{function}}","function":"math.min({{Q1}}, {{Q2}})"},{"name":"T1","label":"{{function}}","function":"{{Q1}}*10","temp":"true"},{"name":"T21","label":"{{function}}","function":"math.floor({{Q2}}/10)","temp":"true"},{"name":"T22","label":"{{function}}","function":"{{Q2}}-math.floor({{Q2}}/10)*10","temp":"true"}]},"algorithm":{"name":"calculateOperation","params":{"method":"equivLiteral","keyboard":"INTERMEDIATE"}}},{"id":"step-1","stimulus":"&lt;p&gt;¿Cuánto mide cada comba?&lt;/p&gt;","template":"&lt;p&gt;La de Camila mide &lt;span class=\"no-break\"&gt;{{response}} cm&lt;/span&gt; y la de su hermana, &lt;span class=\"no-break\"&gt;{{response}} m&lt;/span&gt; y &lt;span class=\"no-break\"&gt;{{response}} dm&lt;/span&gt;.&lt;/p&gt;","seed":{"calculated":[{"name":"A2","label":"{{T1}}","function":"{{T1}}"},{"name":"A3","label":"{{T21}}","function":"{{T21}}"},{"name":"A4","label":"{{T22}}","function":"{{T22}}"},{"name":"T1","label":"{{function}}","function":"{{Q1}}*10","temp":"true"},{"name":"T21","label":"{{function}}","function":"math.floor({{Q2}}/10)","temp":"true"},{"name":"T22","label":"{{function}}","function":"{{Q2}}-math.floor({{Q2}}/10)*10","temp":"true"}]},"algorithm":{"name":"calculateOperation","params":{"method":"equivLiteral","keyboard":"INTERMEDIATE"}}},{"id":"step-2","stimulus":"&lt;p&gt;Según el enunciado, ¿qué hay que obtener?&lt;/p&gt;","seed":{"calculated":[{"name":"2-A1","label":"&lt;p&gt;La longitud de la comba más corta en decímetros.&lt;/p&gt;"},{"name":"2-A2","label":"&lt;p&gt;La longitud de la comba más larga en decímetros.&lt;/p&gt;","incorrect":true},{"name":"2-A3","label":"&lt;p&gt;La longitud total de las dos combas en decímetros.&lt;/p&gt;","incorrect":true}]},"algorithm":{"name":"trueFalse","template":"Multiple choice – standard"}},{"id":"step-3","stimulus":"&lt;p&gt;Para comprobar cuál es la comba más corta, hay que convertir las dos longitudes en decímetros.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decímetros.&lt;/p&gt;","template":"&lt;p&gt;La comba de Camila:&lt;/p&gt;&lt;p&gt;{{T1}} cm = {{T1}} : 10 = {{response}} dm&lt;/p&gt;&lt;p&gt;La comba de su hermana:&lt;/p&gt;&lt;p&gt;{{T21}} m = {{T21}} × 10 = {{response}} dm&lt;/p&gt;&lt;p&gt;{{T21}} m y {{T22}} dm = {{response}} dm&lt;/p&gt;","seed":{"calculated":[{"name":"T1","label":"{{function}}","function":"{{Q1}}*10","temp":"true"},{"name":"T21","label":"{{function}}","function":"math.floor({{Q2}}/10)","temp":"true"},{"name":"T22","label":"{{function}}","function":"{{Q2}}-math.floor({{Q2}}/10)*10","temp":"true"},{"name":"A5","function":"{{Q1}}"},{"name":"A6","function":"math.floor({{Q2}}/10)*10"},{"name":"A7","function":"{{Q2}}"}]},"algorithm":{"name":"calculateOperation","params":{"method":"equivLiteral","keyboard":"INTERMEDIATE"}}},{"id":"step-5","stimulus":"&lt;p&gt;Por tanto, ¿cuál es la comba de menor tamaño?&lt;/p&gt;","template":"&lt;p&gt;La longitud de menor tamaño mide {{response}} cm.&lt;/p&gt;","seed":{"calculated":[{"name":"T3","function":"math.min({{Q1}}, {{Q2}})","temp":true},{"name":"T4","function":"math.max({{Q1}}, {{Q2}})","temp":true},{"name":"A1","label":"La comba de {{T3}} dm."},{"name":"A2","label":"La comba de {{T4}} dm.","incorrect":true}]},"algorithm":{"name":"trueFalse","template":"Multiple choice – standard"}}]}</t>
  </si>
  <si>
    <t>{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t>
  </si>
  <si>
    <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
(Opciones:
Carol
Laura
Isabel)</t>
  </si>
  <si>
    <t>Q1: Mín = 601; Máx = 701; Step = 2
Q2: Mín = 600; Máx = 700; Step = 1
Q3: Mín = 601; Máx = 701; Step = 2</t>
  </si>
  <si>
    <t>T11 = math.floor({{Q1}}/100)
T12 = {{Q1}}-math.floor({{Q1}}/100)*100
T2 =  {{Q2}}/100
T31 = math.floor({{Q3}}/10)
T32 = {{Q3}}-math.floor({{Q3}}/10)*10</t>
  </si>
  <si>
    <t>¿Qué pide el enunciado?
Ordenar de menor a mayor la longitud de los saltos.
Ordenar de mayor a menor la longitud de los saltos.*
(Single choice)</t>
  </si>
  <si>
    <t>Ahora toma una de las tres medidas como ejemplo y conviértela a centímetros.
{{T11}} m = {{T11}} × 100 = {{A2}} cm
{{T11}} m y {{T12}} cm = {{A3}} cm
(Cloze Math)
A2 = math.floor({{Q1}}/100)*100
A3 = {{Q1}}</t>
  </si>
  <si>
    <t>Repitiendo los cálculos del paso anterior, ordena a las saltadoras de mayor a menor.
Carol: {{T11}} m y {{T12}} cm = {{Q1}} cm
Laura: {{T2}} m = {{Q2}} cm
Isabel: {{T31}} dm y {{T32}} cm = {{Q3}} cm
(Order list)</t>
  </si>
  <si>
    <t>{"id":"M5-MyM-17b-A-4","seed":{"parameters":[{"name":"Q1","label":null,"min":601,"max":701,"step":2},{"name":"Q2","label":null,"min":600,"max":700,"step":1},{"name":"Q3","label":null,"min":601,"max":701,"step":2}],"uniques":true},"scaffolding":[{"id":"step-0","stimulus":"&lt;p&g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menor.&lt;/p&gt;","seed":{"parameters":[],"calculated":[{"name":"A1","label":"Carol","function":" {{Q1}}"},{"name":"A2","label":"Laura","function":" {{Q2}}"},{"name":"A3","label":"Isabel","function":" {{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id":"step-1","stimulus":"&lt;p&gt;¿Qué pide el enunciado?&lt;/p&gt;","seed":{"calculated":[{"name":"1-A1","label":"&lt;p&gt;Ordenar de mayor a menor las longitudes de los saltos.&lt;/p&gt;"},{"name":"1-A2","label":"&lt;p&gt;Ordenar de menor a mayor las longitudes de los saltos.&lt;/p&gt;","incorrect":true}]},"algorithm":{"name":"trueFalse","template":"Multiple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centímetros.&lt;/p&gt;","template":"&lt;p&gt;{{T11}} m = {{T11}} × 100 = {{response}} cm&lt;/p&gt;&lt;p&gt;{{T11}} m y {{T12}} cm = {{response}} cm&lt;/p&gt;","seed":{"calculated":[{"name":"T11","label":"{{function}}","function":"math.floor({{Q1}}/100)","temp":"true"},{"name":"T12","label":"{{function}}","function":"{{Q1}}-math.floor({{Q1}}/100)*100","temp":"true"},{"name":"3-A1","function":"math.floor({{Q1}}/100)*100"},{"name":"3-A2","function":"{{Q1}}"}]},"algorithm":{"name":"calculateOperation","params":{"method":"equivLiteral","keyboard":"INTERMEDIATE"}}},{"id":"step-4","stimulus":"&lt;p&gt;Repitiendo los cálculos del paso anterior, ordena a las saltadoras de mayor a menor.&lt;/p&gt;","seed":{"calculated":[{"name":"A1","label":"Carol: {{T11}} m y {{T12}} cm = {{Q1}} cm","function":"{{Q1}}"},{"name":"A2","label":"Laura: {{T2}} m = {{Q2}} cm","function":"{{Q2}}"},{"name":"A3","label":"Isabel: {{T31}} dm y {{T32}} cm = {{Q3}} cm","function":"{{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t>
  </si>
  <si>
    <t>{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t>
  </si>
  <si>
    <t>Un puente mide &lt;span class=\"no-break\"&gt;{{T1}} m&lt;/span&gt; de largo y otro, &lt;span class=\"no-break\"&gt;{{T21}} km&lt;/span&gt; y &lt;span class=\"no-break\"&gt;{{T22}} m.&lt;/span&gt; ¿Cuántos hectómetros mide el puente más largo?
El puente más largo mide &lt;span class=\"no-break\"&gt;{{A1}} hm.&lt;/span&gt;</t>
  </si>
  <si>
    <t>Q1: Mín = 600; Máx = 800; Step = 1
Q2: Mín = 600; Máx = 800; Step = 1</t>
  </si>
  <si>
    <t>T1 = {{Q1}}*10
T21 = math.floor({{Q2}}/100)
T22 = {{Q2}}*10-math.floor({{Q2}}/100)*1000
A1 = math.max({{Q1}}/10, {{Q2}}/10)</t>
  </si>
  <si>
    <t>¿Cuál es la longitud de cada puente?
El primer puente mide &lt;span class=\"no-break\"&gt;{{A2}} m&lt;/span&gt; y el segundo, &lt;span class=\"no-break\"&gt;{{A3}} km&lt;/span&gt; y &lt;span class=\"no-break\"&gt;{{A4}} m&lt;/span&gt;.
[A2 = {{T1}}
A3 = {{T21}}
A4 = {{T22}}]</t>
  </si>
  <si>
    <t>Según el enunciado, ¿qué hay que obtener?
La longitud del puente más largo en hectómetros.*
La longitud del puente más corto en hectómetros.
La longitud total de los dos puentes en hectómetros.</t>
  </si>
  <si>
    <t>Para comprobar cuál es el puente más largo, hay que convertir las longitudes en hectómetros. ¿En qué tabla están las conversiones de unidades correctas?
Imagen M5-MyM-1b-3*
Imagen M5-MyM-1b-4
Imagen M5-MyM-1b-5</t>
  </si>
  <si>
    <t>Ahora completa estos cálculos para dejar las dos longitudes en hectómetros.
El primer puente:
{{T1}} m = {{T1}} : 100 = {{A5}} hm
El segundo puente:
{{T21}} km = {{T21}} × 10 = {{A6}} hm
{{T22}} m = {{T22}} : 100 = {{A7}} hm
{{T21}} km y {{T22}} m = {{A8}} hm
(Cloze text)
A5 = {{Q1}}/10
A6 = math.floor({{Q2}}/100)*10
A7 = ({{Q2}}*10-math.floor({{Q2}}/100)*1000)/100
A8 = {{Q2}}/10</t>
  </si>
  <si>
    <t>Por tanto, ¿cuál es el puente más largo?
El puente de {{T3}} hm.*
El puente de {{T4}} hm.
(Single choice)
T3 = math.max({{Q1}}/10, {{Q2}}/10)
T4 = math.min({{Q1}}/10, {{Q2}}/10)</t>
  </si>
  <si>
    <t>{"id":"M5-MyM-17b-A-5","seed":{"parameters":[{"name":"Q1","label":null,"min":600,"max":800,"step":1},{"name":"Q2","label":null,"min":600,"max":800,"step":1}],"uniques":true},"scaffolding":[{"id":"step-0","stimulus":"&lt;p&gt;Un puente mide &lt;span class=\"no-break\"&gt;{{T1}} m&lt;/span&gt; de largo y otro, &lt;span class=\"no-break\"&gt;{{T21}} km&lt;/span&gt; y &lt;span class=\"no-break\"&gt;{{T22}} m.&lt;/span&gt; ¿Cuántos hectómetros mide el puente más largo?&lt;/p&gt;","template":"&lt;p&gt;El puente más largo mide &lt;span class=\"no-break\"&gt;{{response}} hm.&lt;/span&gt;&lt;/p&gt;","seed":{"parameters":[],"calculated":[{"name":"A1","label":"{{function}}","function":"math.max({{Q1}}/10,{{Q2}}/10)"},{"name":"T1","label":"{{function}}","function":"{{Q1}}*10","temp":"true"},{"name":"T21","label":"{{function}}","function":"math.floor({{Q2}}/100)","temp":"true"},{"name":"T22","label":"{{function}}","function":"{{Q2}}*10-math.floor({{Q2}}/100)*1000","temp":"true"}]},"algorithm":{"name":"calculateOperation","params":{"method":"equivLiteral","keyboard":"INTERMEDIATE"}}},{"id":"step-1","stimulus":"&lt;p&gt;¿Cuál es la longitud de cada puente?&lt;/p&gt;","template":"&lt;p&gt;El primer puente mide &lt;span class=\"no-break\"&gt;{{response}} m&lt;/span&gt; y el segundo, &lt;span class=\"no-break\"&gt;{{response}} km&lt;/span&gt; y &lt;span class=\"no-break\"&gt;{{response}} m&lt;/span&gt;.&lt;/p&gt;","seed":{"calculated":[{"name":"A2","label":"{{T1}}","function":"{{T1}}"},{"name":"A3","label":"{{T21}}","function":"{{T21}}"},{"name":"A4","label":"{{T22}}","function":"{{T22}}"},{"name":"T1","label":"{{function}}","function":"{{Q1}}*10","temp":"true"},{"name":"T21","label":"{{function}}","function":"math.floor({{Q2}}/100)","temp":"true"},{"name":"T22","label":"{{function}}","function":"{{Q2}}*10-math.floor({{Q2}}/100)*1000","temp":"true"}]},"algorithm":{"name":"calculateOperation","params":{"method":"equivLiteral","keyboard":"INTERMEDIATE"}}},{"id":"step-2","stimulus":"&lt;p&gt;Según el enunciado, ¿qué hay que obtener?&lt;/p&gt;","seed":{"calculated":[{"name":"2-A1","label":"&lt;p&gt;La longitud del puente más largo en hectómetros.&lt;/p&gt;"},{"name":"2-A2","label":"&lt;p&gt;La longitud del puente más corto en hectómetros.&lt;/p&gt;","incorrect":true},{"name":"2-A3","label":"&lt;p&gt;La longitud total de los dos puentes en hectómetros.&lt;/p&gt;","incorrect":true}]},"algorithm":{"name":"trueFalse","template":"Multiple choice – standard"}},{"id":"step-3","stimulus":"&lt;p&gt;Para comprobar cuál es el puente más largo, hay que convertir las longitudes en hectómetros.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hectómetros.&lt;/p&gt;","template":"&lt;p&gt;El primer puente:&lt;/p&gt;&lt;p&gt;{{T1}} m = {{T1}} : 100 = {{response}} hm&lt;/p&gt;&lt;p&gt;El segundo puente:&lt;/p&gt;&lt;p&gt;{{T21}} km = {{T21}} × 10 = {{response}} hm&lt;/p&gt;&lt;p&gt;{{T22}} m = {{T22}} : 100 = {{response}} hm&lt;/p&gt;&lt;p&gt;{{T21}} km y {{T22}} m = {{response}} hm&lt;/p&gt;","seed":{"calculated":[{"name":"T1","label":"{{function}}","function":"{{Q1}}*10","temp":"true"},{"name":"T21","label":"{{function}}","function":"math.floor({{Q2}}/100)","temp":"true"},{"name":"T22","label":"{{function}}","function":"{{Q2}}*10-math.floor({{Q2}}/100)*1000","temp":"true"},{"name":"A5","function":"{{Q1}}/10"},{"name":"A6","function":"math.floor({{Q2}}/100)*10"},{"name":"A7","function":"({{Q2}}*10-math.floor({{Q2}}/100)*1000)/100"},{"name":"A8","function":"{{Q2}}/10"}]},"algorithm":{"name":"calculateOperation","params":{"method":"equivLiteral","keyboard":"INTERMEDIATE"}}},{"id":"step-5","stimulus":"&lt;p&gt;Por tanto, ¿cuál es el puente más largo?&lt;/p&gt;","seed":{"calculated":[{"name":"T3","function":"math.min({{Q1}}/10, {{Q2}}/10)","temp":true},{"name":"T4","function":"math.max({{Q1}}/10, {{Q2}}/10)","temp":true},{"name":"A1","label":"El puente de {{T3}} hm.","incorrect":true},{"name":"A2","label":"El puente de {{T4}} hm."}]},"algorithm":{"name":"trueFalse","template":"Multiple choice – standard"}}]}</t>
  </si>
  <si>
    <t>{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t>
  </si>
  <si>
    <t>M5-MyM-2a</t>
  </si>
  <si>
    <t>Elige la unidad más adecuada para la expresión de una medida de masa</t>
  </si>
  <si>
    <t>Elige la unidad más adecuada para expresar la masa de los siguientes elementos.
{{Q1}}: {{A1}}
{{Q2}}: {{A2}}
{{Q3}}: {{A3}}</t>
  </si>
  <si>
    <t>Q1 = "Armario", "Mesa", "Ordenador"
Q2 = "Libro", "Tableta de chocolate", "Bolsa de caramelos"
Q3 = "Grano de arroz", "Gota de agua", "Hoja de un árbol"</t>
  </si>
  <si>
    <t>A1: kg
A2: g
A3: mg</t>
  </si>
  <si>
    <t>1 kg = 1 000 g y 1 g = 1 000 mg</t>
  </si>
  <si>
    <t>&lt;p&gt;1 kg equivale a 1 000 g y 1 g equivale a 1 000 mg.&lt;/p&gt;
- Si falla A1:
&lt;p&gt;Por comparar, el peso de una mesa de comedor suele estar en alrededor de unos 100 kg.&lt;/p&gt;
- Si falla A2:
&lt;p&gt;Por comparar, el peso de un libro suele estar en alrededor de unos 500 g.&lt;/p&gt;
- Si falla A3:
&lt;p&gt;Por comparar, el peso de un grano de arroz suele estar en alrededor de unos 1.5 mg.&lt;/p&gt;</t>
  </si>
  <si>
    <t>{"id":"M5-MyM-2a-I-1","stimulus":"&lt;p&gt;Elige la unidad más adecuada para expresar la masa de los siguientes objetos.&lt;/p&gt;","template":"&lt;p&gt;{{Q1}}: {{response}}&lt;/p&gt;&lt;p&gt;{{Q2}}: {{response}}&lt;/p&gt;&lt;p&gt;{{Q3}}: {{response}}&lt;/p&gt;","hint":"&lt;p&gt;1 kg = 1 000 g y 1 g = 1 000 mg&lt;/p&gt;","feedback":"&lt;p&gt;1 kg equivale a 1 000 g y 1 g equivale a 1 000 mg.&lt;/p&gt;","seed":{"parameters":[{"name":"Q1","label":null,"list":["Armario","Mesa","Ordenador"]},{"name":"Q2","label":null,"list":["Libro","Tableta de chocolate","Bolsa de caramelos"]},{"name":"Q3","label":null,"list":["Grano de arroz","Gota de agua","Hoja de un árbol"]}],"calculated":[{"name":"A1","label":"kg","function":"","feedback":"&lt;p&gt;Por comparar, el peso de una mesa de comedor suele estar en alrededor de unos 100 kg.&lt;/p&gt;"},{"name":"A2","label":"g","function":"","feedback":"&lt;p&gt;Por comparar, el peso de un libro suele estar en alrededor de unos 500 g.&lt;/p&gt;"},{"name":"A3","label":"mg","function":"","feedback":"&lt;p&gt;Por comparar, el peso de un grano de arroz suele estar en alrededor de unos 1.5 mg.&lt;/p&gt;"}],"uniques":true},"algorithm":{"name":"calculateOperation","template":"Cloze with drag &amp; drop","params":{"keyboard":"INTERMEDIATE"}}}</t>
  </si>
  <si>
    <t>{"id":"M5-MyM-2a-I-1","stimulus":"&lt;p&gt;Escolha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t>
  </si>
  <si>
    <t>Escribe, en su forma abreviada, en cuál de estas unidades de masa (kilogramos, gramos y miligramos) se expresan mejor los siguientes animales.
{{Q1}}: {{A1}}
{{Q2}}: {{A2}}
{{Q3}}: {{A3}}</t>
  </si>
  <si>
    <t>Q1 = "Hormiga", "Abeja", "Mariposa"
Q2 = "Elefante", "Rinoceronte", "Caballo"
Q3 = "Pez de acuario", "Hámster", "Periquito"</t>
  </si>
  <si>
    <t>A1: mg
A2: kg
A3: g</t>
  </si>
  <si>
    <t>&lt;p&gt;1 kg equivale a 1 000 g y 1 g equivale a 1 000 mg.&lt;/p&gt;
- Si falla A1:
&lt;p&gt;La masa de las mariposas, abejas y hormigas se encuentra entre los 2 mg y los 8 mg.&lt;/p&gt;
- Si falla A2:
&lt;p&gt;La masa de los caballos, rinocerontes y elefantes se encuentra entre los 300 kg y los 6 000 kg.&lt;/p&gt;
- Si falla A3:
&lt;p&gt;La masa de los peces de acuario, hámsteres y periquitos se encuentra entre los 10 g y los 150 g.&lt;/p&gt;</t>
  </si>
  <si>
    <t>{"id":"M5-MyM-2a-E-1","stimulus":"&lt;p&gt;Escribe, en su forma abreviada, en cuál de estas unidades de masa (kilogramos, gramos y miligramos) se expresa mejor la masa de los siguientes animales.&lt;/p&gt;","template":"&lt;p&gt;{{Q1}}: {{response}}&lt;/p&gt;&lt;p&gt;{{Q2}}: {{response}}&lt;/p&gt;&lt;p&gt;{{Q3}}: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acuario","Hámster","Periquito"]}],"calculated":[{"name":"A1","label":"mg","function":"","feedback":"&lt;p&gt;La masa de las mariposas, abejas y hormigas se encuentra entre los 2 mg y los 8 mg.&lt;/p&gt;"},{"name":"A2","label":"kg","function":"","feedback":"&lt;p&gt;La masa de los caballos, rinocerontes y elefantes se encuentra entre los 300 kg y los 6 000 kg.&lt;/p&gt;"},{"name":"A3","label":"g","function":"","feedback":"&lt;p&gt;La masa de los peces de acuario, hámsteres y periquitos se encuentra entre los 10 g y los 150 g.&lt;/p&gt;"}],"uniques":true},"algorithm":{"name":"calculateOperation","template":"Cloze with text"}}</t>
  </si>
  <si>
    <t>{"id":"M5-MyM-2a-E-1","stimulus":"&lt;p&gt;Escreva,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t>
  </si>
  <si>
    <t>Escribe, en su forma abreviada, en cuál de estas unidades de masa (kilogramos, gramos y miligramos) se expresan mejor los siguientes animales.
{{Q3}}: {{A3}}
{{Q2}}: {{A2}}
{{Q1}}: {{A1}}</t>
  </si>
  <si>
    <t>&lt;p&gt;1 kg equivale a 1 000 g y 1 g equivale a 1 000 mg.&lt;/p&gt;
- Si falla A1:
&lt;p&gt;La masa de los peces de acuario, hámsteres y periquitos se encuentra entre los 10 g y los 150 g.&lt;/p&gt;
- Si falla A2:
&lt;p&gt;La masa de los caballos, rinocerontes y elefantes se encuentra entre los 300 kg y los 6 000 kg.&lt;/p&gt;
- Si falla A3:
&lt;p&gt;La masa de las mariposas, abejas y hormigas se encuentra entre los 2 mg y los 8 mg.&lt;/p&gt;</t>
  </si>
  <si>
    <t>{"id":"M5-MyM-2a-E-2","stimulus":"&lt;p&gt;Escribe, en su forma abreviada, en cuál de estas unidades de masa (kilogramos, gramos y miligramos) se expresa mejor la masa de los siguientes animales.&lt;/p&gt;","template":"&lt;p&gt;{{Q3}}: {{response}}&lt;/p&gt;&lt;p&gt;{{Q2}}: {{response}}&lt;/p&gt;&lt;p&gt;{{Q1}}: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acuario","Hámster","Periquito"]}],"calculated":[{"name":"A1","label":"g","function":"","feedback":"&lt;p&gt;La masa de los peces de acuario, hámsteres y periquitos se encuentra entre los 10 g y los 150 g.&lt;/p&gt;"},{"name":"A2","label":"kg","function":"","feedback":"&lt;p&gt;La masa de los caballos, rinocerontes y elefantes se encuentra entre los 300 kg y los 6 000 kg.&lt;/p&gt;"},{"name":"A3","label":"mg","function":"","feedback":"&lt;p&gt;La masa de las mariposas, abejas y hormigas se encuentra entre los 2 mg y los 8 mg.&lt;/p&gt;"}],"uniques":true},"algorithm":{"name":"calculateOperation","template":"Cloze with text"}}</t>
  </si>
  <si>
    <t>{"id":"M5-MyM-2a-E-2","stimulus":"&lt;p&gt;Escreva,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t>
  </si>
  <si>
    <t>M5-MyM-27a</t>
  </si>
  <si>
    <t>Calcula conversiones de unidades de masa (números de hasta 4 cifras entera y 2 decimales)</t>
  </si>
  <si>
    <t>Selecciona la conversión de unidades correcta.
{{Q1}} kg = {{grupo1}} dm
{{Q2}} g = {{grupo2}} cg
{{Q3}} mg = {{grupo3}} dg</t>
  </si>
  <si>
    <t>Q1: Mín = 10; Máx = 99; Step = 0.1
Q2: Mín = 100; Máx = 999; Step = 1
Q3: Mín = 100; Máx = 900; Step = 10</t>
  </si>
  <si>
    <t>grupo 1: A1*|A2|A3
A1 = {{Q1}}*10000
A2 = {{Q1}}*1000
A3 = {{Q1}}*100
grupo 2: A4*|A5|A6
A4 = {{Q2}}*100
A5 = {{Q2}}*10
A6 = {{Q2}}*1000
grupo 3: A7*|A8|A9
A7 = {{Q3}}/100
A8 = {{Q3}}/10
A9 = {{Q3}}*100</t>
  </si>
  <si>
    <t>Imagen M5-MyM-2b-1</t>
  </si>
  <si>
    <t>Imagen M5-MyM-2b-1
- Si falla A1:
&lt;p&gt;{{Q1}} kg = {{Q1}} × 10 000 = {{T1}} dg&lt;/p&gt;
- Si falla A2:
&lt;p&gt;{{Q2}} g = {{Q2}} × 100 = {{T2}} cg&lt;/p&gt;
- Si falla A3:
&lt;p&gt;{{Q3}} mg = {{Q3}} : 100 = {{T3}} dg&lt;/p&gt;</t>
  </si>
  <si>
    <t>T1 = {{Q1}}*10000
T2 = {{Q2}}*100
T3 = {{Q3}}/100</t>
  </si>
  <si>
    <t>{"id":"M5-MyM-27a-I-1","stimulus":"&lt;p&gt;Selecciona la conversión de unidades correcta.&lt;/p&gt;","template":"&lt;p&gt;{{Q1}}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</si>
  <si>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</si>
  <si>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Selecciona la conversión de unidades correcta.
{{Q1}} dg = {{grupo1}} hg
{{Q2}} g = {{grupo2}} dag
{{Q3}} dag = {{grupo3}} dg</t>
  </si>
  <si>
    <t>Q1: Mín = 1000; Máx = 9900; Step = 10
Q2: Mín = 10; Máx = 99; Step = 0.1
Q3: Mín = 10; Máx = 99; Step = 0.1</t>
  </si>
  <si>
    <t>grupo 1: A1*|A2|A3
A1 = {{Q1}}/1000
A2 = {{Q1}}/100
A3 = {{Q1}}*10
grupo 2: A4*|A5|A6
A4 = {{Q2}}/10
A5 = {{Q2}}*10
A6 = {{Q2}}/100
grupo 3: A7*|A8|A9
A7 = {{Q3}}*100
A8 = {{Q3}}*10
A9 = {{Q3}}/100</t>
  </si>
  <si>
    <t>Imagen M5-MyM-2b-1
- Si falla A1:
&lt;p&gt;{{Q1}} dg = {{Q1}} : 1 000 = {{T1}} hg&lt;/p&gt;
- Si falla A2:
&lt;p&gt;{{Q2}} g = {{Q2}} : 10 = {{T2}} dag&lt;/p&gt;
- Si falla A3:
&lt;p&gt;{{Q3}} dag = {{Q3}} × 100 = {{T3}} dg&lt;/p&gt;</t>
  </si>
  <si>
    <t>T1 = Lemonlib.round({{Q1}}/1000, 2)
T2 = Lemonlib.round({{Q2}}/10, 2)
T3 = Lemonlib.round({{Q3}}*100, 2)</t>
  </si>
  <si>
    <t>{"id":"M5-MyM-27a-I-2","stimulus":"&lt;p&gt;Selecciona la conversión de unidades correcta.&lt;/p&gt;","template":"&lt;p&gt;{{Q1}}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</si>
  <si>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</si>
  <si>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Expresa las siguientes cantidades en la unidad de masa indicada.
{{Q1}} g = {{A1}} mg
{{Q2}} dg = {{A2}} kg</t>
  </si>
  <si>
    <t>Q1: Mín 0.01;Máx 9.99; Step: 0.01
Q2: Mín 100;Máx 9900; Step: 100</t>
  </si>
  <si>
    <t>A1: {{Q1}}*1000
A2: {{Q2}}/10000</t>
  </si>
  <si>
    <t>Imagen M5-MyM-2b-1
- Si falla A1: 
&lt;p&gt;{{Q1}} g = {{Q1}} × 1 000 = {{A1}} mg&lt;/p&gt;
- Si falla A2:
&lt;p&gt;{{Q2}} dg = {{Q2}} : 10 000 = {{A2}} kg</t>
  </si>
  <si>
    <t>{"id":"M5-MyM-27a-E-1","stimulus":"&lt;p&gt;Expresa las siguientes cantidades en la unidad de masa indicada.&lt;/p&gt;","template":"&lt;p&gt;{{T1}}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</si>
  <si>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</si>
  <si>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Expresa las siguientes cantidades en la unidad de masa indicada.
{{Q1}} hg = {{A1}} g
{{Q2}} dag = {{A2}} cg</t>
  </si>
  <si>
    <t>Q1: Mín 10;Máx 99.9; Step: 0.1
Q2: Mín 0.01;Máx 9.99; Step: 0.01</t>
  </si>
  <si>
    <t>A1: {{Q1}}*100
A2: {{Q2}}*1000</t>
  </si>
  <si>
    <t>Imagen M5-MyM-2b-1
- Si falla A1:
&lt;p&gt;{{Q1}} hg = {{Q1}}  × 100 = {{A1}} g&lt;/p&gt;
- Si falla A2:
&lt;p&gt;{{Q2}} dag = {{Q2}} × 1 000 = {{A2}} cg&lt;/p&gt;</t>
  </si>
  <si>
    <t>{"id":"M5-MyM-27a-E-2","stimulus":"&lt;p&gt;Expresa las siguientes cantidades en la unidad de masa indicada.&lt;/p&gt;","template":"&lt;p&gt;{{T1}}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</si>
  <si>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</si>
  <si>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Expresa las siguientes cantidades en la unidad de masa indicada.
{{Q1}} g = {{A1}} cg
{{Q2}} g = {{A2}} kg</t>
  </si>
  <si>
    <t>Q1: Mín 0.001;Máx 0.999; Step: 0.001
Q2: Mín 100;Máx 9900; Step: 100</t>
  </si>
  <si>
    <t>A1: {{Q1}}*100
A2:{{Q2}}/1000</t>
  </si>
  <si>
    <t xml:space="preserve">Imagen M5-MyM-2b-1
- Si falla A1:
&lt;p&gt;{{Q1}} g = {{Q1}} × 100 = {{A1}} cg&lt;/p&gt;
- Si falla A2:
&lt;p&gt;{{Q2}} g = {{Q2}} : 1 000 = {{A2}} kg&lt;/p&gt;
</t>
  </si>
  <si>
    <t>{"id":"M5-MyM-27a-E-3","stimulus":"&lt;p&gt;Expresa las siguientes cantidades en la unidad de masa indicada.&lt;/p&gt;","template":"&lt;p&gt;{{T1}}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</si>
  <si>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</si>
  <si>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Nicolás ha comprado &lt;span class=\"no-break\"&gt;{{Q1}} kg&lt;/span&gt; de albaricoque para hacer mermelada. ¿Cómo se expresaría esta cantidad en gramos?
Nicolás ha comprado &lt;span class=\"no-break\"&gt;{{A1}} g&lt;/span&gt; de albaricoque.</t>
  </si>
  <si>
    <t>Q1: Mín 1;Máx 10; Step: 0.01</t>
  </si>
  <si>
    <t xml:space="preserve">A1: {{Q1}}*1000
</t>
  </si>
  <si>
    <t>¿Cuántos kilogramos de albaricoques ha comprado Nicolás?
Nicolás ha comprado &lt;span class=\"no-break\"&gt;{{A2}} kg&lt;/span&gt; de albaricoques.
[{{A2}}:{{Q1}}]</t>
  </si>
  <si>
    <t>¿Qué pide el enunciado?
Convertir los kilogramos en gramos.*
Convertir los gramos en kilogramos.
Convertir los kilogramos en miligramos.</t>
  </si>
  <si>
    <t>¿En qué tabla están las conversiones de unidades correctas?
M5-MyM-2b-1*
M5-MyM-2b-2
M5-MyM-2b-3
(Single choice)</t>
  </si>
  <si>
    <t>Realiza la siguiente operación para obtener los gramos de albaricoques.
{{Q1}} kg = {{Q1}} × 1 000 = {{A1}} g
(Cloze math)
{{A3}}: {{Q1}}*1000</t>
  </si>
  <si>
    <t>{"id":"M5-MyM-27a-A-1","seed":{"parameters":[{"name":"Q1","label":null,"min":1.01,"max":9.99,"step":0.01}],"uniques":true},"scaffolding":[{"id":"step-0","stimulus":"&lt;p&gt;Nicolás ha comprado &lt;span class=\"no-break\"&gt;{{Q1}} kg&lt;/span&gt; de albaricoque para hacer mermelada. ¿Cómo se expresaría esta cantidad en gramos?&lt;/p&gt;","template":"&lt;p&gt;Nicolás ha comprado &lt;span class=\"no-break\"&gt;{{response}} g&lt;/span&gt; de albaricoque.&lt;/p&gt;","seed":{"parameters":[],"calculated":[{"name":"A1","label":"{{function}}","function":"{{Q1}}*1000"}]},"algorithm":{"name":"calculateOperation","params":{"method":"equivLiteral","keyboard":"INTERMEDIATE"}}},{"id":"step-1","stimulus":"&lt;p&gt;¿Cuántos kilogramos de albaricoques ha comprado Nicolás?&lt;/p&gt;","template":"&lt;p&gt;Nicolás ha comprado &lt;span class=\"no-break\"&gt;{{response}} kg&lt;/span&gt; de albaricoque.&lt;/p&gt;","seed":{"calculated":[{"name":"A2","label":"{{Q1}}","function":"{{Q1}}"}]},"algorithm":{"name":"calculateOperation","params":{"method":"equivLiteral","keyboard":"INTERMEDIATE"}}},{"id":"step-2","stimulus":"&lt;p&gt;¿Qué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gramos de albaricoques.&lt;/p&gt;","template":"&lt;p&gt;{{Q1}} kg = {{Q1}} × 1 000 = {{response}} g&lt;/p&gt;","seed":{"calculated":[{"name":"A5","function":"{{Q1}}*1000"}]},"algorithm":{"name":"calculateOperation","params":{"method":"equivLiteral","keyboard":"INTERMEDIATE"}}}]}</t>
  </si>
  <si>
    <t>{"id":"M5-MyM-27a-A-1","seed":{"parameters":[{"name":"Q1","label":null,"min":1.01,"max":9.99,"step":0.01}],"uniques":true},"scaffolding":[{"id":"step-0","stimulus":"&lt;p&gt;Nicolás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t>
  </si>
  <si>
    <t>Un elefante pesa {{Q1}} toneladas. ¿A cuantós hectogramos equivale esa cantidad?
Equivale a &lt;span class=\"no-break\"&gt;{{A1}} hg.&lt;/span&gt;</t>
  </si>
  <si>
    <t>Q1: Mín 3;Máx 6; Step: 0.1</t>
  </si>
  <si>
    <t>A1 = {{Q1}}*10000</t>
  </si>
  <si>
    <t>¿Cuántas toneladas pesa el elefante?
El elefante pesa &lt;span class=\"no-break\"&gt;{{A2}} toneladas.&lt;/span&gt;
[{{A2}} = {{Q1}}]</t>
  </si>
  <si>
    <t>¿Qué pide el enunciado?
Convertir las toneladas en hectogramos.*
Convertir los hectogramos en toneladas.
Convertir las toneladas en kilogramos.</t>
  </si>
  <si>
    <t>¿Cuál de estas equivalencias de toneladas y kilogramos es correcta?
1 t = 1 000 kg*
1 t = 10 kg
1 t = 100 kg</t>
  </si>
  <si>
    <t>Realiza la siguiente operación para obtener los hectogramos del elefante.
{{Q1}} t = {{Q1}} × 10 000 = {{A1}} hg
(Cloze math)
A1 = {{Q1}}*10000</t>
  </si>
  <si>
    <t>{"id":"M5-MyM-27a-A-2","seed":{"parameters":[{"name":"Q1","label":null,"min":3,"max":6,"step":0.1}],"uniques":true},"scaffolding":[{"id":"step-0","stimulus":"&lt;p&gt;Un elefante pesa {{Q1}} toneladas. ¿A cuantós hectogramos equivale esa cantidad?&lt;/p&gt;","template":"&lt;p&gt;Equivale a &lt;span class=\"no-break\"&gt;{{response}} hg.&lt;/span&gt;&lt;/p&gt;","seed":{"parameters":[],"calculated":[{"name":"A1","label":"{{function}}","function":"{{Q1}}*10000"}]},"algorithm":{"name":"calculateOperation","params":{"method":"equivLiteral","keyboard":"INTERMEDIATE"}}},{"id":"step-1","stimulus":"&lt;p&gt;¿Cuántas toneladas pesa el elefante?&lt;/p&gt;","template":"&lt;p&gt;El elefante pesa &lt;span class=\"no-break\"&gt;{{response}} toneladas.&lt;/span&gt;&lt;/p&gt;","seed":{"calculated":[{"name":"A2","label":"{{Q1}}","function":"{{Q1}}"}]},"algorithm":{"name":"calculateOperation","params":{"method":"equivLiteral","keyboard":"INTERMEDIATE"}}},{"id":"step-2","stimulus":"&lt;p&gt;¿Qué pide el enunciado?&lt;/p&gt;","seed":{"calculated":[{"name":"2-A1","label":"&lt;p&gt;Convertir las toneladas en hectogramos.&lt;/p&gt;"},{"name":"2-A2","label":"&lt;p&gt;Convertir los hectogramos en toneladas.&lt;/p&gt;","incorrect":true},{"name":"2-A3","label":"&lt;p&gt;Convertir las toneladas en kilogramos.&lt;/p&gt;","incorrect":true}]},"algorithm":{"name":"trueFalse","template":"Multiple choice – standard"}},{"id":"step-3","stimulus":"&lt;p&gt;¿Cuál de estas equivalencias de toneladas y kilogramos es correcta?&lt;/p&gt;","seed":{"calculated":[{"name":"3-A1","label":"&lt;p&gt;1 t = 1 000 kg&lt;/p&gt;"},{"name":"3-A2","label":"&lt;p&gt;1 t = 10 kg&lt;/p&gt;","incorrect":true},{"name":"3-A3","label":"&lt;p&gt;1 t = 100 kg&lt;/p&gt;","incorrect":true}]},"algorithm":{"name":"trueFalse","template":"Multiple choice – standard",
                "params": {"showCheckIcon": false}}},{"id":"step-4","stimulus":"&lt;p&gt;Realiza la siguiente operación para obtener los hectogramos del elefante.&lt;/p&gt;","template":"&lt;p&gt;{{Q1}} t = {{Q1}} × 10 000 = {{response}} hg&lt;/p&gt;","seed":{"calculated":[{"name":"A5","function":"{{Q1}}*10000"}]},"algorithm":{"name":"calculateOperation","params":{"method":"equivLiteral","keyboard":"INTERMEDIATE"}}}]}</t>
  </si>
  <si>
    <t>{"id":"M5-MyM-27a-A-2","seed":{"parameters":[{"name":"Q1","label":null,"min":3,"max":6,"step":0.1}],"uniques":true},"scaffolding":[{"id":"step-0","stimulus":"&lt;p&gt;Um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t>
  </si>
  <si>
    <t>Una pastelería ha encargado &lt;span class=\"no-break\"&gt;{{Q1}} dag&lt;/span&gt; de harina. ¿Cuántos kilogramos son?
Ha pedido &lt;span class=\"no-break\"&gt;{{A1}} kg&lt;/span&gt; de harina.</t>
  </si>
  <si>
    <t>Q1: Mín 1000;Máx 9999; Step: 1</t>
  </si>
  <si>
    <t>¿Cuántos decagramos de harina ha encargado la pastelería?
Ha encargado &lt;span class=\"no-break\"&gt;{{A2}} dag.&lt;/span&gt;
[{{A2}}:{{Q1}}]</t>
  </si>
  <si>
    <t>¿Qué pide el enunciado?
Convertir los decagramos en kilogramos.*
Convertir los kilogramos en decagramos.
Convertir los gramos en kilogramos.</t>
  </si>
  <si>
    <t>Realiza la siguiente operación para obtener los kilogramos de harina.
{{Q1}} dag = {{Q1}} : 100 = {{A1}} kg
(Cloze math)
A1 = {{Q1}}/100</t>
  </si>
  <si>
    <t>{"id":"M5-MyM-27a-A-3","seed":{"parameters":[{"name":"Q1","label":null,"min":1000,"max":9999,"step":1}],"uniques":true},"scaffolding":[{"id":"step-0","stimulus":"&lt;p&gt;Una pastelería ha encargado &lt;span class=\"no-break\"&gt;{{Q1}} dag&lt;/span&gt; de harina. ¿Cuántos kilogramos son?&lt;/p&gt;","template":"&lt;p&gt;Ha pedido &lt;span class=\"no-break\"&gt;{{response}} kg&lt;/span&gt; de harina.&lt;/p&gt;","seed":{"parameters":[],"calculated":[{"name":"A1","label":"{{function}}","function":"{{Q1}}/100"}]},"algorithm":{"name":"calculateOperation","params":{"method":"equivLiteral","keyboard":"INTERMEDIATE"}}},{"id":"step-1","stimulus":"&lt;p&gt;¿Cuántos decagramos de harina ha encargado la pastelería?&lt;/p&gt;","template":"&lt;p&gt;Ha encargado &lt;span class=\"no-break\"&gt;{{response}} dag.&lt;/span&gt;&lt;/p&gt;","seed":{"calculated":[{"name":"A2","label":"{{Q1}}","function":"{{Q1}}"}]},"algorithm":{"name":"calculateOperation","params":{"method":"equivLiteral","keyboard":"INTERMEDIATE"}}},{"id":"step-2","stimulus":"&lt;p&gt;¿Qué pide el enunciado?&lt;/p&gt;","seed":{"calculated":[{"name":"2-A1","label":"&lt;p&gt;Convertir los decagramos en kilogramos.&lt;/p&gt;"},{"name":"2-A2","label":"&lt;p&gt;Convertir los kilogramos en decagramos.&lt;/p&gt;","incorrect":true},{"name":"2-A3","label":"&lt;p&gt;Convertir los gramos en kilogramos.&lt;/p&gt;","incorrect":true}]},"algorithm":{"name":"trueFalse","template":"Multiple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kilogramos de harina.&lt;/p&gt;","template":"&lt;p&gt;{{Q1}} dag = {{Q1}} : 100 = {{response}} kg&lt;/p&gt;","seed":{"calculated":[{"name":"A5","function":"{{Q1}}/100"}]},"algorithm":{"name":"calculateOperation","params":{"method":"equivLiteral","keyboard":"INTERMEDIATE"}}}]}</t>
  </si>
  <si>
    <t>{"id":"M5-MyM-27a-A-3","seed":{"parameters":[{"name":"Q1","label":null,"min":1000,"max":9999,"step":1}],"uniques":true},"scaffolding":[{"id":"step-0","stimulus":"&lt;p&gt;Uma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t>
  </si>
  <si>
    <t>Raquel ha comprado &lt;span class=\"no-break\"&gt;{{Q1}} cg&lt;/span&gt; de canela. ¿A cuántos decagramos equivalen?
Raquel ha comprado &lt;span class=\"no-break\"&gt;{{A1}} dag.&lt;/span&gt;</t>
  </si>
  <si>
    <t>Q1: Mín 100;Máx 999; Step: 1</t>
  </si>
  <si>
    <t>¿Cuántos centigramos de canela ha comprado Raquel?
Ha comprado &lt;span class=\"no-break\"&gt;{{A2}} cg.&lt;/span&gt;
[{{A2}}:{{Q1}}]</t>
  </si>
  <si>
    <t>¿Qué pide el enunciado?
Convertir los centigramos en decagramos.*
Convertir los decagramos en centigramos .
Convertir los centigramos en miligramos.</t>
  </si>
  <si>
    <t>¿En qué tabla están las conversiones de unidades correctas?
M5-MyM-2b-1*
M5-MyM-2b-2
M5-MyM-2b-3
(Single choice)</t>
  </si>
  <si>
    <t>Realiza la siguiente operación para obtener los decagramos de canela.
{{Q1}} cg = {{Q1}} : 1 000 = {{A1}} dag
(Cloze math)
A1 = {{Q1}}/1000</t>
  </si>
  <si>
    <t>{"id":"M5-MyM-27a-A-4","seed":{"parameters":[{"name":"Q1","label":null,"min":100,"max":999,"step":1}],"uniques":true},"scaffolding":[{"id":"step-0","stimulus":"&lt;p&gt;Raquel ha comprado &lt;span class=\"no-break\"&gt;{{Q1}} cg&lt;/span&gt; de canela. ¿A cuántos decagramos equivalen?&lt;/p&gt;","template":"&lt;p&gt;Raquel ha comprado &lt;span class=\"no-break\"&gt;{{response}} dag.&lt;/span&gt;&lt;/p&gt;","seed":{"parameters":[],"calculated":[{"name":"A1","label":"{{function}}","function":"{{Q1}}/1000"}]},"algorithm":{"name":"calculateOperation","params":{"method":"equivLiteral","keyboard":"INTERMEDIATE"}}},{"id":"step-1","stimulus":"&lt;p&gt;¿Cuántos centigramos de canela ha comprado Raquel?&lt;/p&gt;","template":"&lt;p&gt;Ha comprado &lt;span class=\"no-break\"&gt;{{response}} cg.&lt;/span&gt;&lt;/p&gt;","seed":{"calculated":[{"name":"A2","label":"{{Q1}}","function":"{{Q1}}"}]},"algorithm":{"name":"calculateOperation","params":{"method":"equivLiteral","keyboard":"INTERMEDIATE"}}},{"id":"step-2","stimulus":"&lt;p&gt;¿Qué pide el enunciado?&lt;/p&gt;","seed":{"calculated":[{"name":"2-A1","label":"&lt;p&gt;Convertir los centigramos en decagramos.&lt;/p&gt;"},{"name":"2-A2","label":"&lt;p&gt;Convertir los decagramos en centigramos.&lt;/p&gt;","incorrect":true},{"name":"2-A3","label":"&lt;p&gt;Convertir los centigramos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decagramos de canela.&lt;/p&gt;","template":"&lt;p&gt;{{Q1}} cg = {{Q1}} : 1 000 = {{response}} dag&lt;/p&gt;","seed":{"calculated":[{"name":"A5","function":"{{Q1}}/1000"}]},"algorithm":{"name":"calculateOperation","params":{"method":"equivLiteral","keyboard":"INTERMEDIATE"}}}]}</t>
  </si>
  <si>
    <t>{"id":"M5-MyM-27a-A-4","seed":{"parameters":[{"name":"Q1","label":null,"min":100,"max":999,"step":1}],"uniques":true},"scaffolding":[{"id":"step-0","stimulus":"&lt;p&gt;Raquel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t>
  </si>
  <si>
    <t>Sonia ha comprado &lt;span class=\"no-break\"&gt;{{Q1}} dag&lt;/span&gt; de abono para sus plantas. ¿Cuántos hectogramos son?
Ha comprado &lt;span class=\"no-break\"&gt;{{A1}} hg&lt;/span&gt; de abono.</t>
  </si>
  <si>
    <t>Q1: Mín 500;Máx 5500; Step: 1</t>
  </si>
  <si>
    <t>¿Cuántos decagramos de abono ha comprado Sonia?
Ha comprado &lt;span class=\"no-break\"&gt;{{A2}} dag.&lt;/span&gt;
[{{A2}}:{{Q1}}]</t>
  </si>
  <si>
    <t>¿Qué pide el enunciado?
Convertir los decagramos en hectogramos.*
Convertir los hectogramos en decagramos.
Convertir los gramos en hectogramos.</t>
  </si>
  <si>
    <t>Realiza la siguiente operación para obtener los hectogramos de abono.
{{Q1}} dag = {{Q1}} : 10 = {{A1}} hg
(Cloze math)
A1 = {{Q1}}/10</t>
  </si>
  <si>
    <t>{"id":"M5-MyM-27a-A-5","seed":{"parameters":[{"name":"Q1","label":null,"min":500,"max":5500,"step":1}],"uniques":true},"scaffolding":[{"id":"step-0","stimulus":"&lt;p&gt;Sonia ha comprado &lt;span class=\"no-break\"&gt;{{Q1}} dag&lt;/span&gt; de abono para sus plantas. ¿Cuántos hectogramos son?&lt;/p&gt;","template":"&lt;p&gt;Ha comprado &lt;span class=\"no-break\"&gt;{{response}} hg&lt;/span&gt; de abono.&lt;/p&gt;","seed":{"parameters":[],"calculated":[{"name":"A1","label":"{{function}}","function":"{{Q1}}/10"}]},"algorithm":{"name":"calculateOperation","params":{"method":"equivLiteral","keyboard":"INTERMEDIATE"}}},{"id":"step-1","stimulus":"&lt;p&gt;¿Cuántos decagramos de abono ha comprado Sonia?&lt;/p&gt;","template":"&lt;p&gt;Ha comprado &lt;span class=\"no-break\"&gt;{{response}} dag.&lt;/span&gt;&lt;/p&gt;","seed":{"calculated":[{"name":"A2","label":"{{Q1}}","function":"{{Q1}}"}]},"algorithm":{"name":"calculateOperation","params":{"method":"equivLiteral","keyboard":"INTERMEDIATE"}}},{"id":"step-2","stimulus":"&lt;p&gt;¿Qué pide el enunciado?&lt;/p&gt;","seed":{"calculated":[{"name":"2-A1","label":"&lt;p&gt;Convertir los decagramos en hectogramos.&lt;/p&gt;"},{"name":"2-A2","label":"&lt;p&gt;Convertir los hectogramos en decagramos.&lt;/p&gt;","incorrect":true},{"name":"2-A3","label":"&lt;p&gt;Convertir los gramos en hectogramos.&lt;/p&gt;","incorrect":true}]},"algorithm":{"name":"trueFalse","template":"Multiple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hectogramos de abono.&lt;/p&gt;","template":"&lt;p&gt;{{Q1}} dag = {{Q1}} : 10 = {{response}} hg&lt;/p&gt;","seed":{"calculated":[{"name":"A5","function":"{{Q1}}/10"}]},"algorithm":{"name":"calculateOperation","params":{"method":"equivLiteral","keyboard":"INTERMEDIATE"}}}]}</t>
  </si>
  <si>
    <t>{"id":"M5-MyM-27a-A-5","seed":{"parameters":[{"name":"Q1","label":null,"min":500,"max":5500,"step":1}],"uniques":true},"scaffolding":[{"id":"step-0","stimulus":"&lt;p&gt;Sonia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t>
  </si>
  <si>
    <t>M5-MyM-38a</t>
  </si>
  <si>
    <t>Calcula conversiones de unidades de masa (kg, g y mg) (números de hasta 4 cifras entera y 2 decimales)</t>
  </si>
  <si>
    <t>&lt;p&gt;¿Qué masa es equivalente a {{Q1}} g?&lt;/p&gt;</t>
  </si>
  <si>
    <t>Single Choice
*:  showCheckIcon=false
*: columns=3</t>
  </si>
  <si>
    <t>Q1 = min = 1; max = 10; step = 0.1</t>
  </si>
  <si>
    <t>T1 = {{Q1}}/1000
T2 = {{Q1}}*1000
T3 = {{Q1}}/10
T4 = {{Q1}}/100
T5 = {{Q1}}*10
T6 = {{Q1}}*100
A1={{T1}} kg#*
A2={{T2}} mg#*
A3={{T3}} kg#
A4={{T4}} kg#
A5={{T5}} mg#
A6={{T6}} mg#</t>
  </si>
  <si>
    <t>&lt;p&gt;La equivalencia entre estas unidades es:&lt;/p&gt;&lt;p style=\"text-align: center\"&gt;1 kg = 1 000 g&lt;/p&gt;&lt;p style=\"text-align: center\"&gt;1 g = 1 000 mg&lt;/p&gt;</t>
  </si>
  <si>
    <t>&lt;p&gt;La equivalencia entre estas unidades es:&lt;/p&gt;&lt;p style=\"text-align: center\"&gt;1 kg = 1 000 g&lt;/p&gt;&lt;p style=\"text-align: center\"&gt;1 g = 1 000 mg&lt;/p&gt;&lt;p&gt;En este caso:&lt;/p&gt;&lt;p style=\"text-align: center\"&gt;{{Q1}} g = {{T1}} kg = {{T2}} mg&lt;/p&gt;</t>
  </si>
  <si>
    <t>{ "id": "M5-MyM-38a-I-1", "stimulus": "&lt;p&gt;¿Qué masa es equivalente a {{Q1}}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t>
  </si>
  <si>
    <t>{
    "id": "M5-MyM-38a-I-1",
    "stimulus": "&lt;p&gt;What mass is equivalent to {{Q1}} g?&lt;/p&gt;",
    "hint": "&lt;p&gt;The conversion between these units is:&lt;/p&gt;&lt;p style=\"text-align: center\"&gt;1 kg = 1 000 g&lt;/p&gt;&lt;p style=\"text-align: center\"&gt;1 g = 1 000 mg&lt;/p&gt;",
    "feedback": "&lt;p&gt;The conversion between these units is:&lt;/p&gt;&lt;p style=\"text-align: center\"&gt;1 kg = 1 000 g&lt;/p&gt;&lt;p style=\"text-align: center\"&gt;1 g = 1 000 mg&lt;/p&gt;&lt;p&gt;In this case:&lt;/p&gt;&lt;p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t>
  </si>
  <si>
    <t>&lt;p&gt;¿Qué masa es equivalente a {{Q1}} mg?&lt;/p&gt;</t>
  </si>
  <si>
    <t>T1 = {{Q1}}/1000
T2 = {{Q1}}/100
T3 = {{Q1}}/10
T4 = {{Q1}}*10
T5 = {{Q1}}*100
A1={{T1}} g#*
A2={{T2}} g#
A3={{T3}} g#
A4={{T4}} g#
A5={{T5}} g#</t>
  </si>
  <si>
    <t>&lt;p&gt;La equivalencia entre estas unidades es:&lt;/p&gt;&lt;p style="text-align: center"&gt;1 kg = 1 000 g&lt;/p&gt;&lt;p style="text-align: center"&gt;1 g = 1 000 mg&lt;/p&gt;</t>
  </si>
  <si>
    <t>&lt;p&gt;La equivalencia entre estas unidades es:&lt;/p&gt;&lt;p style="text-align: center"&gt;1 kg = 1 000 g&lt;/p&gt;&lt;p style="text-align: center"&gt;1 g = 1 000 mg&lt;/p&gt;&lt;p&gt;En este caso:&lt;/p&gt;&lt;p style="text-align: center"&gt;{{Q1}} mg = {{Q1}} : 1 000 = {{T1}} g&lt;/p&gt;</t>
  </si>
  <si>
    <t>{
    "id": "M5-MyM-38a-I-2",
    "stimulus": "&lt;p&gt;¿Qué masa es equivalente a {{Q1}}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</si>
  <si>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"id": "M5-MyM-38a-I-2",
    "stimulus": "&lt;p&gt;What mass is equivalent to {{Q1}} mg?&lt;/p&gt;",
    "hint": "&lt;p&gt;The conversion between these units is:&lt;/p&gt;&lt;p style=\"text-align: center\"&gt;1 kg = 1 000 g&lt;/p&gt;&lt;p style=\"text-align:center\"&gt;1 g = 1 000 mg&lt;/p&gt;",
    "feedback": "&lt;p&gt;The conversion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</si>
  <si>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&lt;p&gt;¿Qué masa es equivalente a {{Q1}} kg?&lt;/p&gt;</t>
  </si>
  <si>
    <t>T1 = {{Q1}}*1000
T2 = {{Q1}}*100
T3 = {{Q1}}*10
T4 = {{Q1}}/10
T5 = {{Q1}}/100
A1={{T1}} g#*
A2={{T2}} g#
A3={{T3}} g#
A4={{T4}} g#
A5={{T5}} g#</t>
  </si>
  <si>
    <t>&lt;p&gt;La equivalencia entre estas unidades es:&lt;/p&gt;&lt;p style="text-align: center"&gt;1 kg = 1 000 g&lt;/p&gt;&lt;p style="text-align: center"&gt;1 g = 1 000 mg&lt;/p&gt;&lt;p&gt;En este caso:&lt;/p&gt;&lt;p style="text-align: center"&gt;{{Q1}} mg = {{Q1}} × 1 000 = {{T1}} g&lt;/p&gt;</t>
  </si>
  <si>
    <t>{
    "id": "M5-MyM-38a-I-3",
    "stimulus": "&lt;p&gt;¿Qué masa es equivalente a {{Q1}}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</si>
  <si>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"id": "M5-MyM-38a-I-3",
    "stimulus": "&lt;p&gt;What mass is equivalent to {{Q1}}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</si>
  <si>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&lt;p&gt;Calcula esta conversión de unidades.&lt;/p&gt;</t>
  </si>
  <si>
    <t>&lt;p style="text-align: center"&gt;{{Q1}} g = {{response}} mg&lt;/p&gt;</t>
  </si>
  <si>
    <t>Q1 = Min = 1; Max = 999; Step = 0.1</t>
  </si>
  <si>
    <t>A1 = {{Q1}}*1000</t>
  </si>
  <si>
    <t>&lt;p&gt;La equivalencia entre estas unidades es:&lt;/p&gt;&lt;p style="text-align: center"&gt;1 kg = 1 000 g&lt;/p&gt;&lt;p style="text-align: center"&gt;1 g = 1 000 mg&lt;/p&gt;&lt;p&gt;En este caso:&lt;/p&gt;&lt;p style="text-align: center"&gt;{{Q1}} g = {{Q1}} × 1 000 = {{A1}} mg&lt;/p&gt;</t>
  </si>
  <si>
    <t>{
    "id": "M5-MyM-38a-E-1",
    "stimulus": "&lt;p&gt;Calcula esta conversión de unidades.&lt;/p&gt;",
    "template": "&lt;p style=\"text-align: center\"&gt;{{Q1}} g = {{response}}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t>
  </si>
  <si>
    <t>{
    "id": "M5-MyM-38a-E-1",
    "stimulus": "&lt;p&gt;Calculate this unit conversion.&lt;/p&gt;",
    "template": "&lt;p style=\"text-align: center\"&gt;{{Q1}} g = {{response}} mg&lt;/p&gt;",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t>
  </si>
  <si>
    <t>&lt;p style="text-align: center"&gt;{{Q1}} g = {{response}} kg&lt;/p&gt;</t>
  </si>
  <si>
    <t>&lt;p&gt;La equivalencia entre estas unidades es:&lt;/p&gt;&lt;p style="text-align: center"&gt;1 kg = 1 000 g&lt;/p&gt;&lt;p style="text-align: center"&gt;1 g = 1 000 mg&lt;/p&gt;&lt;p&gt;En este caso:&lt;/p&gt;&lt;p style="text-align: center"&gt;{{Q1}} g = {{Q1}} : 1 000 = {{A1}} kg&lt;/p&gt;</t>
  </si>
  <si>
    <t>{
    "id": "M5-MyM-38a-E-2",
    "stimulus": "&lt;p&gt;Calcula esta conversión de unidades.&lt;/p&gt;",
    "template": "&lt;p style=\"text-align: center\"&gt;{{Q1}} g = {{response}}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t>
  </si>
  <si>
    <t>{
    "id": "M5-MyM-38a-E-2",
    "stimulus": "&lt;p&gt;Calculate this unit conversion.&lt;/p&gt;",
    "template": "&lt;p style=\"text-align: center\"&gt;{{Q1}} g = {{response}}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t>
  </si>
  <si>
    <t>&lt;p style="text-align: center"&gt;{{Q1}} mg = {{response}} g&lt;/p&gt;</t>
  </si>
  <si>
    <t>&lt;p&gt;La equivalencia entre estas unidades es:&lt;/p&gt;&lt;p style="text-align: center"&gt;1 kg = 1 000 g&lt;/p&gt;&lt;p style="text-align: center"&gt;1 g = 1 000 mg&lt;/p&gt;&lt;p&gt;En este caso:&lt;/p&gt;&lt;p style="text-align: center"&gt;{{Q1}} mg = {{Q1}} : 1 000 = {{A1}} g&lt;/p&gt;</t>
  </si>
  <si>
    <t>{
    "id": "M5-MyM-38a-E-3",
    "stimulus": "&lt;p&gt;Calcula esta conversión de unidades.&lt;/p&gt;",
    "template": "&lt;p style=\"text-align: center\"&gt;{{Q1}} mg = {{response}}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t>
  </si>
  <si>
    <t>{
    "id": "M5-MyM-38a-E-3",
    "stimulus": "&lt;p&gt;Calculate this unit conversion.&lt;/p&gt;",
    "template": "&lt;p style=\"text-align: center\"&gt;{{Q1}} mg =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t>
  </si>
  <si>
    <t>&lt;p&gt;La madre de Leticia ha comprado {{Q1}} g de embutido en la carnicería. ¿A cuántos miligramos equivalen?&lt;/p&gt;</t>
  </si>
  <si>
    <t>&lt;p&gt;Ha comprado {{A1}} mg.&lt;/p&gt;</t>
  </si>
  <si>
    <t>Q1 = Min = 100; Max = 500; Step = 10</t>
  </si>
  <si>
    <t>{
    "id": "M5-MyM-38a-A-1",
    "stimulus": "&lt;p&gt;La madre de Leticia ha comprado {{Q1}} g de embutido en la carnicería. ¿A cuántos miligramos equivalen?&lt;/p&gt;",
    "template": "&lt;p&gt;Ha comprado {{response}}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t>
  </si>
  <si>
    <t>{
    "id": "M5-MyM-38a-A-1",
    "stimulus": "&lt;p&gt;Leticia's mother bought {{Q1}} g of cold cuts at the butcher shop. How many milligrams is that equivalent to?&lt;/p&gt;",
    "template": "&lt;p&gt;She bought {{response}} mg.&lt;/p&gt;",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t>
  </si>
  <si>
    <t>&lt;p&gt;Cuando nació, el perro de Armando pesaba {{Q1}} g. ¿A cuántos kilogramos equivalen?&lt;/p&gt;</t>
  </si>
  <si>
    <t>&lt;p&gt;Equivale a {{response}} kg.&lt;/p&gt;</t>
  </si>
  <si>
    <t>Q1 = Min = 200; Max = 700; Step = 0.1</t>
  </si>
  <si>
    <t>{
    "id": "M5-MyM-38a-A-2",
    "stimulus": "&lt;p&gt;Cuando nació, el perro de Armando pesaba {{Q1}} g. ¿A cuántos kilogramos equivalen?&lt;/p&gt;",
    "template": "&lt;p&gt;Equivale a {{response}}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t>
  </si>
  <si>
    <t>{
    "id": "M5-MyM-38a-A-2",
    "stimulus": "&lt;p&gt;When it was born, Armando's dog weighed {{Q1}} g. How many kilograms is that equivalent to?&lt;/p&gt;",
    "template": "&lt;p&gt;It is equivalent to {{response}} kg.&lt;/p&gt;",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t>
  </si>
  <si>
    <t>&lt;p&gt;La masa de una pastilla de cloro para la piscina es de {{Q1}} kg. ¿A cuántos gramos equivale?&lt;/p&gt;</t>
  </si>
  <si>
    <t>&lt;p&gt;Pesa {{response}} g.&lt;/p&gt;</t>
  </si>
  <si>
    <t>Q1 = Min = 0.05; Max = 0.2; Step = 0.01</t>
  </si>
  <si>
    <t>&lt;p&gt;La equivalencia entre estas unidades es:&lt;/p&gt;&lt;p style="text-align: center"&gt;1 kg = 1 000 g&lt;/p&gt;&lt;p style="text-align: center"&gt;1 g = 1 000 mg&lt;/p&gt;&lt;p&gt;En este caso:&lt;/p&gt;&lt;p style="text-align: center"&gt;{{Q1}} kg = {{Q1}} × 1 000 = {{A1}} g&lt;/p&gt;</t>
  </si>
  <si>
    <t>{
    "id": "M5-MyM-38a-A-3",
    "stimulus": "&lt;p&gt;La masa de una pastilla de cloro para la piscina es de {{Q1}} kg. ¿A cuántos gramos equivale?&lt;/p&gt;",
    "template": "&lt;p&gt;Pesa {{response}}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t>
  </si>
  <si>
    <t>{
    "id": "M5-MyM-38a-A-3",
    "stimulus": "&lt;p&gt;The mass of a chlorine tablet for the pool is {{Q1}} kg. How many grams is this equivalent to?&lt;/p&gt;",
    "template": "&lt;p&gt;It weighs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t>
  </si>
  <si>
    <t>M5-MyM-35a</t>
  </si>
  <si>
    <t>Calcula conversiones de unidades de masa (onzas, libras y toneladas) (números de hasta 4 cifras entera y 2 decimales)</t>
  </si>
  <si>
    <t>&lt;p&gt;¿Cuál de las siguientes masas es equivalente a {{Q1}} libras?&lt;/p&gt;</t>
  </si>
  <si>
    <t>Q1 = Min = 2; Max = 200; Step = 0.01
Q2 = Min = 2; Max = 200; Step = 0.01
Q3 = Min = 2; Max = 200; Step = 0.01</t>
  </si>
  <si>
    <t>T1 = {{Q1}}*16
T2 = {{Q2}}*16
T3 = {{Q3}}*16
A1={{T1}} onzas#*
A2={{T2}} onzas#
A3={{T3}} onzas#</t>
  </si>
  <si>
    <t>&lt;p&gt;Las equivalencias entre las unidades de masa que no son del Sistema Métrico Decimal son las siguientes:&lt;/p&gt;&lt;p style="text-align: center"&gt;1 libra = 16 onzas&lt;/p&gt;&lt;p style="text-align: center"&gt;1 tonelada corta = 2 000 libras&lt;/p&gt;</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</si>
  <si>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{{T1}} onzas&lt;/p&gt;</t>
  </si>
  <si>
    <t>{
    "id": "M5-MyM-35a-I-1",
    "stimulus": "&lt;p&gt;¿Cuál de las siguientes masas es equivalente a {{Q1}}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{{T1}} onzas&lt;/p&gt;",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onzas"
            },
            {
                "name": "A2",
                "label": "{{T2}} onzas",
                "incorrect": true
            },
            {
                "name": "A3",
                "label": "{{T3}} onzas",
                "incorrect": true
            }
        ],
        "uniques": true
    },
    "algorithm": {
        "name": "trueFalse",
        "template": "Multiple choice – standard",
        "params": {
            "countCorrect": 1,
            "countIncorrect": 2,
            "showCheckIcon": false,
            "columns": 3
        }
    }
}</t>
  </si>
  <si>
    <t>{
    "id": "M5-MyM-35a-I-1",
    "stimulus": "&lt;p&gt;Which of the following masses is equivalent to {{Q1}}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style=\"text-align:center\"&gt;{{Q1}} pounds = {{Q1}} × 16 = {{T1}} ounces&lt;/p&gt;",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ounces"
            },
            {
                "name": "A2",
                "label": "{{T2}} ounces",
                "incorrect": true
            },
            {
                "name": "A3",
                "label": "{{T3}} ounces",
                "incorrect": true
            }
        ],
        "uniques": true
    },
    "algorithm": {
        "name": "trueFalse",
        "template": "Multiple choice – standard",
        "params": {
            "countCorrect": 1,
            "countIncorrect": 2,
            "showCheckIcon": false,
            "columns": 3
        }
    }
}</t>
  </si>
  <si>
    <t>&lt;p&gt;¿Cuál de las siguientes masas es equivalente a {{T1}} libras?&lt;/p&gt;</t>
  </si>
  <si>
    <t>Q1 = Min = 2; Max = 10; Step = 0.01
Q2 = Min = 2; Max = 10; Step = 0.01
Q3 = Min = 2; Max = 10; Step = 0.01</t>
  </si>
  <si>
    <t>T1 = {{Q1}}*2000
A1={{Q1}} toneladas cortas#*
A2={{Q2}} toneladas cortas#
A3={{Q3}} toneladas cortas#</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</si>
  <si>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2000 = {{Q1}} toneladas cortas&lt;/p&gt;</t>
  </si>
  <si>
    <t>{
    "id": "M5-MyM-35a-I-2",
    "stimulus": "&lt;p&gt;¿Cuál de las siguientes masas es equivalente a {{T1}}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2000 = {{Q1}} toneladas cortas&lt;/p&gt;",
    "seed": {
        "parameters": [
            {
                "name": "Q1",
                "label": null,
                "min": 2,
                "max": 10,
                "step": 0.01
            },
            {
                "name": "Q2",
                "label": null,
                "min": 2,
                "max": 10,
                "step": 0.01
            },
            {
                "name": "Q3",
                "label": null,
                "min": 2,
                "max": 10,
                "step": 0.01
            }
        ],
        "calculated": [
            {
                "name": "T1",
                "label": "{{function}}",
                "function": "Lemonlib.round({{Q1}}*2000,1)",
                "temp": true
            },
            {
                "name": "A1",
                "label": "{{Q1}} toneladas cortas"
            },
            {
                "name": "A2",
                "label": "{{Q2}} toneladas cortas",
                "incorrect": true
            },
            {
                "name": "A3",
                "label": "{{Q3}} toneladas cortas",
                "incorrect": true
            }
        ],
        "uniques": true
    },
    "algorithm": {
        "name": "trueFalse",
        "template": "Multiple choice – standard",
        "params": {
            "countCorrect": 1,
            "countIncorrect": 2,
            "showCheckIcon": false,
            "columns": 3
        }
    }
}</t>
  </si>
  <si>
    <t>{
    "id": "M5-MyM-35a-I-2",
    "stimulus": "&lt;p&gt;Which of the following masses is equivalent to {{T1}}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style=\"text-align:center\"&gt;{{T1}} pounds = {{T1}} ÷ 2 000 = {{Q1}} short tons&lt;/p&gt;",
    "seed": {
        "parameters": [
            {
                "name": "Q1",
                "label": null,
                "min": 2,
                "max": 10,
                "step": 0.01
            },
            {
                "name": "Q2",
                "label": null,
                "min": 2,
                "max": 10,
                "step": 0.01
            },
            {
                "name": "Q3",
                "label": null,
                "min": 2,
                "max": 10,
                "step": 0.01
            }
        ],
        "calculated": [
            {
                "name": "T1",
                "label": "{{function}}",
                "function": "Lemonlib.round({{Q1}}*2000,1)",
                "temp": true
            },
            {
                "name": "A1",
                "label": "{{Q1}} short tons"
            },
            {
                "name": "A2",
                "label": "{{Q2}} short tons",
                "incorrect": true
            },
            {
                "name": "A3",
                "label": "{{Q3}} short tons",
                "incorrect": true
            }
        ],
        "uniques": true
    },
    "algorithm": {
        "name": "trueFalse",
        "template": "Multiple choice – standard",
        "params": {
            "countCorrect": 1,
            "countIncorrect": 2,
            "showCheckIcon": false,
            "columns": 3
        }
    }
}</t>
  </si>
  <si>
    <t>&lt;p&gt;¿Cuál de las siguientes masas es equivalente a {{Q1}} toneladas cortas?&lt;/p&gt;</t>
  </si>
  <si>
    <t>Q1 = Min = 2; Max = 600; Step = 0.01
Q2 = Min = 2; Max = 600; Step = 0.01
Q3 = Min = 2; Max = 600; Step = 0.01</t>
  </si>
  <si>
    <t>T1 = {{Q1}}*2000
T2 = {{Q2}}*2000
T3 = {{Q3}}*2000
A1={{T1}} libras#*
A2={{T2}} libras#
A3={{T3}} libras#</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</si>
  <si>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cortas = {{Q1}} × 2 000 = {{T1}} libras&lt;/p&gt;</t>
  </si>
  <si>
    <t>{
    "id": "M5-MyM-35a-I-3",
    "stimulus": "&lt;p&gt;¿Cuál de las siguientes masas es equivalente a {{Q1}} toneladas cortas?&lt;/p&gt;",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cortas = {{Q1}} × 2 000 = {{T1}} libras&lt;/p&gt;",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libras"
            },
            {
                "name": "A2",
                "label": "{{T2}} libras",
                "incorrect": true
            },
            {
                "name": "A3",
                "label": "{{T3}} libras",
                "incorrect": true
            }
        ],
        "uniques": true
    },
    "algorithm": {
        "name": "trueFalse",
        "template": "Multiple choice – standard",
        "params": {
            "countCorrect": 1,
            "countIncorrect": 2,
            "showCheckIcon": false,
            "columns": 3
        }
    }
}</t>
  </si>
  <si>
    <t>{
    "id": "M5-MyM-35a-I-3",
    "stimulus": "&lt;p&gt;Which of the following masses is equivalent to {{Q1}} short tons?&lt;/p&gt;",
    "hint": "&lt;p&gt;The equivalences between non-decimal metric system units of mass are as follows:&lt;/p&gt;&lt;p style=\"text-align: center\"&gt;1 pound = 16 ounces&lt;/p&gt;&lt;p style=\"text-align: center\"&gt;1 short ton = 2 000 pounds&lt;/p&gt;",
    "feedback": "&lt;p&gt;The equivalences between non-decimal metric system units of mass are as follows:&lt;/p&gt;&lt;p style=\"text-align: center\"&gt;1 pound = 16 ounces&lt;/p&gt;&lt;p style=\"text-align: center\"&gt;1 short ton = 2 000 pounds&lt;/p&gt;&lt;p&gt;In this case:&lt;/p&gt;&lt;p style=\"text-align: center\"&gt;{{Q1}} short tons = {{Q1}} × 2 000 = {{T1}} pounds&lt;/p&gt;",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pounds"
            },
            {
                "name": "A2",
                "label": "{{T2}} pounds",
                "incorrect": true
            },
            {
                "name": "A3",
                "label": "{{T3}} pounds",
                "incorrect": true
            }
        ],
        "uniques": true
    },
    "algorithm": {
        "name": "trueFalse",
        "template": "Multiple choice – standard",
        "params": {
            "countCorrect": 1,
            "countIncorrect": 2,
            "showCheckIcon": false,
            "columns": 3
        }
    }
}</t>
  </si>
  <si>
    <t>&lt;p style="text-align: center"&gt;{{T1}} onzas = {{response}} libras&lt;/p&gt;</t>
  </si>
  <si>
    <t>Q1 = Min = 2; Max = 200; Step = 0.01</t>
  </si>
  <si>
    <t>T1 = {{Q1}}*16
A1 = {{Q1}}</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</si>
  <si>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t>
  </si>
  <si>
    <t>{
    "id": "M5-MyM-35a-E-1",
    "stimulus": "&lt;p&gt;Completa la siguiente equivalencia.&lt;/p&gt;",
    "template": "&lt;p style=\"text-align: center\"&gt;{{T1}} onzas =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t>
  </si>
  <si>
    <t>{
    "id": "M5-MyM-35a-E-1",
    "stimulus": "&lt;p&gt;Fill in the following equivalence.&lt;/p&gt;",
    "template": "&lt;p style=\"text-align: center\"&gt;{{T1}} ounces = {{response}} pounds&lt;/p&gt;",
    "hint": "&lt;p&gt;Conversions between non-metric mass units are as follows:&lt;/p&gt;&lt;p style=\"text-align: center\"&gt;1 pound = 16 ounces&lt;/p&gt;&lt;p style=\"text-align: center\"&gt;1 short ton = 2 000 pounds&lt;/p&gt;",
    "feedback": "&lt;p&gt;Conversions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t>
  </si>
  <si>
    <t>&lt;p style="text-align: center"&gt;{{T1}} libras = {{response}} toneladas cortas&lt;/p&gt;</t>
  </si>
  <si>
    <t>T1 = {{Q1}}*2000
A1 = {{Q1}}</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</si>
  <si>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2 000 = {{Q1}} toneladas cortas&lt;/p&gt;</t>
  </si>
  <si>
    <t>{
    "id": "M5-MyM-35a-E-2",
    "stimulus": "&lt;p&gt;Completa la siguiente equivalencia.&lt;/p&gt;",
    "template": "&lt;p style=\"text-align: center\"&gt;{{T1}} libras = {{response}} toneladas cortas&lt;/p&gt;",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2 000 = {{Q1}} toneladas cortas&lt;/p&gt;",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t>
  </si>
  <si>
    <t>{
    "id": "M5-MyM-35a-E-2",
    "stimulus": "&lt;p&gt;Fill in the blank for the following equivalence.&lt;/p&gt;",
    "template": "&lt;p style=\"text-align: center\"&gt;{{T1}} pounds = {{response}} short tons&lt;/p&gt;",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center\"&gt;{{T1}} pounds = {{T1}} : 2 000 = {{Q1}} short tons&lt;/p&gt;",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t>
  </si>
  <si>
    <t>&lt;p style="text-align: center"&gt;{{Q1}} libras = {{response}} onzas&lt;/p&gt;</t>
  </si>
  <si>
    <t>A1 = {{Q1}}*16</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</si>
  <si>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t>
  </si>
  <si>
    <t>{
    "id": "M5-MyM-35a-E-3",
    "stimulus": "&lt;p&gt;Completa la siguiente equivalencia.&lt;/p&gt;",
    "template": "&lt;p style=\"text-align: center\"&gt;{{Q1}} libras = {{response}} onzas&lt;/p&gt;",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
    "seed": {
        "parameters": [
            {
                "name": "Q1",
                "label": null,
                "min": 2,
                "max": 200,
                "step": 0.01
            }
        ],
        "calculated": [
            {
                "name": "A1",
                "label": "{{function}}",
                "function": "Lemonlib.round({{Q1}}*16,2)"
            }
        ],
        "uniques": true
    },
    "algorithm": {
        "name": "calculateOperation",
        "params": {
            "method": "equivLiteral",
            "keyboard": "INTERMEDIATE"
        }
    }
}</t>
  </si>
  <si>
    <t>{
    "id": "M5-MyM-35a-E-3",
    "stimulus": "&lt;p&gt;Fill in the blank for the following equivalence.&lt;/p&gt;",
    "template": "&lt;p style=\"text-align: center\"&gt;{{Q1}} pounds = {{response}} ounces&lt;/p&gt;",
    "hint": "&lt;p&gt;The equivalences between non-metric units of mass are the following:&lt;/p&gt;&lt;p style=\"text-align: center\"&gt;1 pound = 16 ounces&lt;/p&gt;&lt;p style=\"text-align: center\"&gt;1 short ton = 2 000 pounds&lt;/p&gt;",
    "feedback": "&lt;p&gt;The equivalences between non-metric units of mass are the following:&lt;/p&gt;&lt;p style=\"text-align: center\"&gt;1 pound = 16 ounces&lt;/p&gt;&lt;p style=\"text-align: center\"&gt;1 short ton = 2 000 pounds&lt;/p&gt;&lt;p&gt;In this case:&lt;/p&gt;&lt;p style=\"text-align: center\"&gt;{{Q1}} pounds = {{Q1}} × 16 = {{A1}} ounces&lt;/p&gt;",
    "seed": {
        "parameters": [
            {
                "name": "Q1",
                "label": null,
                "min": 2,
                "max": 200,
                "step": 0.01
            }
        ],
        "calculated": [
            {
                "name": "A1",
                "label": "{{function}}",
                "function": "Lemonlib.round({{Q1}}*16,2)"
            }
        ],
        "uniques": true
    },
    "algorithm": {
        "name": "calculateOperation",
        "params": {
            "method": "equivLiteral",
            "keyboard": "INTERMEDIATE"
        }
    }
}</t>
  </si>
  <si>
    <t>&lt;p&gt;El peso de Roberto es de {{T1}} onzas. ¿A cuántas libras equivalen?&lt;/p&gt;</t>
  </si>
  <si>
    <t>&lt;p&gt;Roberto pesa {{response}} libras.&lt;/p&gt;</t>
  </si>
  <si>
    <t>Q1 = Min = 75; Max = 100; Step = 0.01</t>
  </si>
  <si>
    <t>{
    "id": "M5-MyM-35a-A-1",
    "stimulus": "&lt;p&gt;El peso de Roberto es de {{T1}} onzas. ¿A cuántas libras equivalen?&lt;/p&gt;",
    "template": "&lt;p&gt;Roberto pesa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t>
  </si>
  <si>
    <t>{
    "id": "M5-MyM-35a-A-1",
    "stimulus": "&lt;p&gt;Robert's weight is {{T1}} ounces. How many pounds is this equivalent to?&lt;/p&gt;",
    "template": "&lt;p&gt;Robert weighs {{response}} pounds.&lt;/p&gt;",
    "hint": "&lt;p&gt;The equivalences between non-metric mass units are as follows:&lt;/p&gt;&lt;p style=\"text-align: center\"&gt;1 pound = 16 ounces&lt;/p&gt;&lt;p style=\"text-align: center\"&gt;1 short ton = 2 000 pounds&lt;/p&gt;",
    "feedback": "&lt;p&gt;The equivalences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t>
  </si>
  <si>
    <t>&lt;p&gt;La ballena que están buscando unos biólogos marinos pesa {{Q1}} toneladas. ¿A cuántas libras equivalen?&lt;/p&gt;</t>
  </si>
  <si>
    <t>&lt;p&gt;La ballena pesa {{response}} libras.&lt;/p&gt;</t>
  </si>
  <si>
    <t>Q1 = Min = 25; Max = 30; Step = 0.01</t>
  </si>
  <si>
    <t>A1 = {{Q1}}*2000</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</si>
  <si>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 {{Q1}} × 2 000 = {{A1}} libras&lt;/p&gt;</t>
  </si>
  <si>
    <t>{
    "id": "M5-MyM-35a-A-2",
    "stimulus": "&lt;p&gt;La ballena que están buscando unos biólogos marinos pesa {{Q1}} toneladas cortas. ¿A cuántas libras equivalen?&lt;/p&gt;",
    "template": "&lt;p&gt;La ballena pesa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 {{Q1}} × 2 000 = {{A1}} libras&lt;/p&gt;",
    "seed": {
        "parameters": [
            {
                "name": "Q1",
                "label": null,
                "min": 25,
                "max": 30,
                "step": 0.01
            }
        ],
        "calculated": [
            {
                "name": "A1",
                "label": "{{function}}",
                "function": "Lemonlib.round({{Q1}}*2000,1)"
            }
        ],
        "uniques": true
    },
    "algorithm": {
        "name": "calculateOperation",
        "params": {
            "method": "equivLiteral",
            "keyboard": "INTERMEDIATE"
        }
    }
}</t>
  </si>
  <si>
    <t>{
    "id": "M5-MyM-35a-A-2",
    "stimulus": "&lt;p&gt;The whale that some marine biologists are looking for weighs {{Q1}} short tons. How many pounds is that equivalent to?&lt;/p&gt;",
    "template": "&lt;p&gt;The whale weighs {{response}} pounds.&lt;/p&gt;",
    "hint": "&lt;p&gt;Conversions between non-metric weight units are as follows:&lt;/p&gt;&lt;p style=\"text-align: center\"&gt;1 pound = 16 ounces&lt;/p&gt;&lt;p style=\"text-align: center\"&gt;1 short ton = 2 000 pounds&lt;/p&gt;",
    "feedback": "&lt;p&gt;Conversions between non-metric weight units are as follows:&lt;/p&gt;&lt;p style=\"text-align: center\"&gt;1 pound = 16 ounces&lt;/p&gt;&lt;p style=\"text-align: center\"&gt;1 short ton = 2 000 pounds&lt;/p&gt;&lt;p&gt;In this case:&lt;/p&gt;&lt;p style=\"text-align: center\"&gt;{{Q1}} short tons = {{Q1}} × 2 000 = {{A1}} pounds&lt;/p&gt;",
    "seed": {
        "parameters": [
            {
                "name": "Q1",
                "label": null,
                "min": 25,
                "max": 30,
                "step": 0.01
            }
        ],
        "calculated": [
            {
                "name": "A1",
                "label": "{{function}}",
                "function": "Lemonlib.round({{Q1}}*2000,1)"
            }
        ],
        "uniques": true
    },
    "algorithm": {
        "name": "calculateOperation",
        "params": {
            "method": "equivLiteral",
            "keyboard": "INTERMEDIATE"
        }
    }
}</t>
  </si>
  <si>
    <t>&lt;p&gt;Para preparar un pastel se necesitan {{Q1}} libras de harina. ¿A cuántas onzas equivalen?&lt;/p&gt;</t>
  </si>
  <si>
    <t>&lt;p&gt;Son {{response}} onzas.&lt;/p&gt;</t>
  </si>
  <si>
    <t>Q1 = Min = 1; Max = 2; Step = 0.01</t>
  </si>
  <si>
    <t>{
    "id": "M5-MyM-35a-A-3",
    "stimulus": "&lt;p&gt;Para preparar un pastel se necesitan {{Q1}} libras de harina. ¿A cuántas onzas equivalen?&lt;/p&gt;",
    "template": "&lt;p&gt;Son {{response}} onzas.&lt;/p&gt;",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
    "seed": {
        "parameters": [
            {
                "name": "Q1",
                "label": null,
                "min": 1,
                "max": 2,
                "step": 0.01
            }
        ],
        "calculated": [
            {
                "name": "A1",
                "label": "{{function}}",
                "function": "Lemonlib.round({{Q1}}*16,2)"
            }
        ],
        "uniques": true
    },
    "algorithm": {
        "name": "calculateOperation",
        "params": {
            "method": "equivLiteral",
            "keyboard": "INTERMEDIATE"
        }
    }
}</t>
  </si>
  <si>
    <t>{
    "id": "M5-MyM-35a-A-3",
    "stimulus": "&lt;p&gt;To prepare a cake, you will need {{Q1}} pounds of flour. How many ounces does that equal?&lt;/p&gt;",
    "template": "&lt;p&gt;That is {{response}} ounces.&lt;/p&gt;",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center\"&gt;{{Q1}} pounds = {{Q1}} × 16 = {{A1}} ounces&lt;/p&gt;",
    "seed": {
        "parameters": [
            {
                "name": "Q1",
                "label": null,
                "min": 1,
                "max": 2,
                "step": 0.01
            }
        ],
        "calculated": [
            {
                "name": "A1",
                "label": "{{function}}",
                "function": "Lemonlib.round({{Q1}}*16,2)"
            }
        ],
        "uniques": true
    },
    "algorithm": {
        "name": "calculateOperation",
        "params": {
            "method": "equivLiteral",
            "keyboard": "INTERMEDIATE"
        }
    }
}</t>
  </si>
  <si>
    <t>M5-MyM-28a</t>
  </si>
  <si>
    <t>Ordena medidas de masa con números de hasta 4 cifras y 2 decimales</t>
  </si>
  <si>
    <t>Ordena de mayor a menor las siguientes medidas de masa.
{{Q1}} {{Q9}}
{{Q2}} {{Q9}}
{{Q3}} {{Q9}}
{{Q4}} {{Q9}}</t>
  </si>
  <si>
    <t>Q1: Mín 1;Máx 100; Step: 1
Q2: Mín 1;Máx 100; Step: 1
Q3: Mín 1;Máx 100; Step: 1
Q4: Mín 1;Máx 100; Step: 1
Q9 Lista: dg, cg, g, dag, hg, kg</t>
  </si>
  <si>
    <t>A1 = {{Q1}}
A2 = {{Q2}}
A3 = {{Q3}}
A4 = {{Q4}}</t>
  </si>
  <si>
    <t>&lt;p&gt;Para comparar medidas de masa, estas tienen que estar expresadas en la misma unidad. Después, se comparan sus cifras empezando por la izquierda. Por ejemplo, 50 {{Q9}} es mayor que 40 {{Q9}}.&lt;/p&gt;</t>
  </si>
  <si>
    <t>{"id":"M5-MyM-28a-I-1","stimulus":"&lt;p&gt;Arrastra y ordena de mayor a menor las siguientes medidas de masa.&lt;/p&gt;","template":"&lt;p style=\"text-align:center;\"&gt;{{response}} &gt; {{response}} &gt; {{response}}&lt;/p&gt;","hint":"&lt;p&gt;Como están expresadas en la misma unidad, solo hay que comparar sus cifras empezando por la izquierda.&lt;/p&gt;","feedback":"&lt;p&gt;Para comparar medidas de masa, estas tienen que estar expresadas en la misma unidad. Después, se comparan sus cifras empezando por la izquierda. Por ejemplo, 50 {{Q9}} es mayor que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</si>
  <si>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</si>
  <si>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Ordena de mayor a menor las siguientes medidas de masa.
{{T1}} cg
{{T2}} dg
{{T3}} g
{{T4}} dag</t>
  </si>
  <si>
    <t>Q1: Mín 1;Máx 100; Step: 0.1
Q2: Mín 1;Máx 100; Step: 0.1
Q3: Mín 1;Máx 100; Step: 0.1
Q4: Mín 1;Máx 100; Step: 0.1</t>
  </si>
  <si>
    <t>T1 = {{Q1}}*100
T2 = {{Q2}}*10
T3 = {{Q3}}
T4 = {{Q4}}/10
A1 = {{Q1}}
A2 = {{Q2}}
A3 = {{Q3}}
A4 = {{Q4}}</t>
  </si>
  <si>
    <t>¿Qué pide el enunciado?
Ordenar las medidas de masa de mayor a menor.*
Ordenar las medidas de masa de menor a mayor.
Averiguar la medida de masa de mayor peso.
Averiguar la medida de masa de menor peso.
[single choice]</t>
  </si>
  <si>
    <t>Para ordenar las distintas medidas, hay que expresarlas en la misma unidad. ¿En qué tabla están las conversiones de unidades correctas?
Imagen M5-MyM-2b-1*
Imagen M5-MyM-2b-2
Imagen M5-MyM-2b-3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</si>
  <si>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</si>
  <si>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mayor a menor.
{{T1}} cg = {{Q1}} g 
{{T2}} dg = {{Q2}} g
{{Q3}} g
{{T4}} dag = {{Q4}} g
[order list]
T1 = {{Q1}}*100
T2 = {{Q2}}*10
T4 = {{Q4}}/10</t>
  </si>
  <si>
    <t>{"id":"M5-MyM-28a-E-1","seed":{"parameters":[{"name":"Q1","label":null,"min":1,"max":100,"step":0.1},{"name":"Q2","label":null,"min":1,"max":100,"step":0.1},{"name":"Q3","label":null,"min":1,"max":100,"step":0.1},{"name":"Q4","label":null,"min":1,"max":100,"step":0.1}],"uniques":true},"scaffolding":[{"id":"step-0","stimulus":"&lt;p&gt;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dag","function":"{{Q4}}"}]},"algorithm":{"name":"orderNumbers","params":{"order":"desc"}}},{"id":"step-1","stimulus":"&lt;p&gt;¿Qué pide el enunciado?&lt;/p&gt;","seed":{"calculated":[{"name":"2-A1","label":"&lt;p&gt;Ordenar las medidas de masa de mayor a menor.&lt;/p&gt;"},{"name":"2-A2","label":"&lt;p&gt;Ordenar las medidas de masa de menor a mayor.&lt;/p&gt;","incorrect":true},{"name":"2-A3","label":"&lt;p&gt;Averiguar la medida de masa de mayor peso.&lt;/p&gt;","incorrect":true},{"name":"2-A4","label":"&lt;p&gt;Averiguar la medida de masa de menor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2)","temp":true},{"name":"A1","function":"{{Q1}}"},{"name":"A2","function":"{{Q2}}"},{"name":"A4","function":"{{Q4}}"}]},"algorithm":{"name":"calculateOperation","params":{"method":"equivLiteral","keyboard":"INTERMEDIATE"}}},{"id":"step-4","stimulus":"&lt;p&gt;Con los resultados anteriores, 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</si>
  <si>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</si>
  <si>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A un museo acaban de llegar dos fósiles de trilobites. Uno pesa &lt;span class=\"no-break\"&gt;{{T1}} dag&lt;/span&gt; y el otro, &lt;span class=\"no-break\"&gt;{{T2}} dg.&lt;/span&gt; ¿Cuántos gramos pesa el más ligero de los dos?
El fósil de menor masa pesa &lt;span class=\"no-break\"&gt;{{A1}} g.&lt;/span&gt;</t>
  </si>
  <si>
    <t>Mauricio tiene un perro que pesa {{Q1}} dag Y Micky tiene un gato que pesa {{Q2}} g. ¿Cuántos decigramos pesa el animal de menor masa?
El animal de menor masa tiene {{A1}} dag.</t>
  </si>
  <si>
    <t>Q1: Mín 100;Máx 999 ; Step: 0.1
Q2: Mín 100;Máx 999; Step: 0.1</t>
  </si>
  <si>
    <t>T1 = {{Q1}}/10
T2 = {{Q2}}*10
A1 = math.min({{Q1}}, {{Q2}})</t>
  </si>
  <si>
    <t>¿Cuánto pesan los fósiles de trilobites?
El primero pesa {{T1}} dag.
El segundo pesa {{T2}} dg.</t>
  </si>
  <si>
    <t>¿Qué pide el enunciado?
Indicar cuántos gramos pesa el fósil más ligero. *
Indicar cuántos gramos pesa el fósil más pesado.
Indicar cuántos gramos pesan los fósiles juntos.
[single choice]</t>
  </si>
  <si>
    <t>Con la ayuda de la anterior tabla de conversiones, calcula los gramos que pesa cada fósil.
{{T1}} dag = {{T1}} × 10 = {{A2}} g
{{T2}} dg = {{T2}} : 10 = {{A3}} g
[cloze with math]
A2 = Q1
A3 = Q2</t>
  </si>
  <si>
    <t>Selecciona por tanto cuál es el fósil más ligero.
El trilobite de {{T3}} g
El trilobite de {{T4}} g*
(single choice) 
T3 = math.max({{Q1}}, {{Q2}})
T4 = math.min({{Q1}}, {{Q2}})</t>
  </si>
  <si>
    <t>{"id":"M5-MyM-28a-A-1","seed":{"parameters":[{"name":"Q1","label":null,"min":100,"max":999,"step":0.1},{"name":"Q2","label":null,"min":100,"max":999,"step":1}],"uniques":true},"scaffolding":[{"id":"step-0","stimulus":"&lt;p&gt;A un museo acaban de llegar dos fósiles de trilobites. Uno pesa &lt;span class=\"no-break\"&gt;{{T1}} dag&lt;/span&gt; y el otro, &lt;span class=\"no-break\"&gt;{{T2}} dg.&lt;/span&gt; ¿Cuántos gramos pesa el más ligero de los dos?&lt;/p&gt;","template":"&lt;p&gt;El fósil de menor masa pesa &lt;span class=\"no-break\"&gt;{{response}} g.&lt;/span&gt;&lt;/p&gt;","seed":{"parameters":[],"calculated":[{"name":"T1","function":"Lemonlib.round({{Q1}}/10, 2)","temp":true},{"name":"T2","function":"{{Q2}}*10","temp":true},{"name":"A1","label":"{{function}}","function":"math.min({{Q1}}, {{Q2}})"}]},"algorithm":{"name":"calculateOperation","params":{"method":"equivLiteral","keyboard":"INTERMEDIATE"}}},{"id":"step-1","stimulus":"&lt;p&gt;¿Cuánto pesan los fósiles de trilobites?&lt;/p&gt;","template":"&lt;p&gt;El primero pesa {{response}} dag.&lt;/p&gt;&lt;p&gt;El segundo pesa {{response}} dg.&lt;/p&gt;","seed":{"parameters":[],"calculated":[{"name":"A2","function":"Lemonlib.round({{Q1}}/10, 2)"},{"name":"A3","function":"{{Q2}}*10"}]},"algorithm":{"name":"calculateOperation","params":{"method":"equivLiteral","keyboard":"INTERMEDIATE"}}},{"id":"step-2","stimulus":"&lt;p&gt;¿Qué pide el enunciado?&lt;/p&gt;","seed":{"calculated":[{"name":"2-A1","label":"&lt;p&gt;Indicar cuántos gramos pesa el fósil más ligero.&lt;/p&gt;"},{"name":"2-A2","label":"&lt;p&gt;Indicar cuántos gramos pesa el fósil más pesado.&lt;/p&gt;","incorrect":true},{"name":"2-A3","label":"&lt;p&gt;Indicar cuántos gramos pesan los fósiles juntos.&lt;/p&gt;","incorrect":true}]},"algorithm":{"name":"trueFalse","template":"Multiple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fósil.&lt;/p&gt;","template":"&lt;p&gt;{{T1}}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ciona por tanto cuál es el fósil más ligero.&lt;/p&gt;","seed":{"calculated":[{"name":"T3","function":"math.max({{Q1}}, {{Q2}})","temp":true},{"name":"T4","function":"math.min({{Q1}}, {{Q2}})","temp":true},{"name":"2-A1","label":"&lt;p&gt;El trilobite de {{T3}} g&lt;/p&gt;","incorrect":true},{"name":"2-A2","label":"&lt;p&gt;El trilobite de {{T4}} g&lt;/p&gt;"}]},"algorithm":{"name":"trueFalse","template":"Multiple choice – standard"}}]}</t>
  </si>
  <si>
    <t>{"id":"M5-MyM-28a-A-1","seed":{"parameters":[{"name":"Q1","label":null,"min":100,"max":999,"step":0.1},{"name":"Q2","label":null,"min":100,"max":999,"step":1}],"uniques":true},"scaffolding":[{"id":"step-0","stimulus":"&lt;p&gt;Em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t>
  </si>
  <si>
    <t>El padre de Mariano tiene una camioneta que pesa {{T1}} toneladas y su tío, un coche que pesa &lt;span class=\"no-break\"&gt;{{T2}} hg.&lt;/span&gt; ¿Cuántos kilogramos pesa el vehículo de mayor masa?
El vehículo de mayor masa pesa &lt;span class=\"no-break\"&gt;{{A1}} kg.&lt;/span&gt;</t>
  </si>
  <si>
    <t>Q1: Mín = 2000; Máx = 5000; Step = 100.
Q2: Mín = 2000; Máx = 5000; Step = 10.</t>
  </si>
  <si>
    <t>T1 = {{Q1}}/1000
T2 = {{Q2}}*10
A1 = math.max({{Q1}}, {{Q2}})</t>
  </si>
  <si>
    <t>¿Cuánto pesan los vehículos?
La camioneta pesa {{T1}} toneladas.
El coche pesa {{T2}} hg.</t>
  </si>
  <si>
    <t>¿Qué pide el enunciado?
Indicar cuántos kilogramos pesa el vehículo de mayor masa. *
Indicar cuántos kilogramos pesa el vehículo de menor masa.
Indicar cuántos gramos pesa el vehículo de menor masa.
[single choice]</t>
  </si>
  <si>
    <t>Con la ayuda de la anterior tabla de conversiones, calcula los kilogramos que pesa cada vehículo.
{{T1}} toneladas = {{T1}} × 1 000 = {{A2}} kg
{{T2}} hg = {{T2}} : 10 = {{A3}} kg
[cloze with math]
A2 = {{Q1}}
A3 = {{Q2}}</t>
  </si>
  <si>
    <t>Selecciona, por tanto, cuál es el vehículo más pesado.
La camioneta de {{T3}} kg*
El coche de {{T4}} kg
(single choice) 
T3 = math.max({{Q1}}, {{Q2}})
T4 = math.min({{Q1}}, {{Q2}})</t>
  </si>
  <si>
    <t>{"id":"M5-MyM-28a-A-2","seed":{"parameters":[{"name":"Q1","label":null,"min":2000,"max":5000,"step":100},{"name":"Q2","label":null,"min":2000,"max":5000,"step":10}],"uniques":true},"scaffolding":[{"id":"step-0","stimulus":"&lt;p&gt;El padre de Mariano tiene una camioneta que pesa {{T1}} toneladas y su tío, un coche que pesa &lt;span class=\"no-break\"&gt;{{T2}} hg.&lt;/span&gt; ¿Cuántos kilogramos pesa el vehículo de mayor masa?&lt;/p&gt;","template":"&lt;p&gt;El vehículo de mayor masa pesa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{{Q2}})"}]},"algorithm":{"name":"calculateOperation","params":{"method":"equivLiteral","keyboard":"INTERMEDIATE"}}},{"id":"step-1","stimulus":"&lt;p&gt;¿Cuánto pesan los vehículos?&lt;/p&gt;","template":"&lt;p&gt;La camioneta pesa {{response}} toneladas.&lt;/p&gt;&lt;p&gt;El coche pesa {{response}} hg.&lt;/p&gt;","seed":{"parameters":[],"calculated":[{"name":"A2","function":"Lemonlib.round({{Q1}}/1000, 2)"},{"name":"A3","function":"Lemonlib.round({{Q2}}*10, 2)"}]},"algorithm":{"name":"calculateOperation","params":{"method":"equivLiteral","keyboard":"INTERMEDIATE"}}},{"id":"step-2","stimulus":"&lt;p&gt;¿Qué pide el enunciado?&lt;/p&gt;","seed":{"calculated":[{"name":"2-A1","label":"&lt;p&gt;Indicar cuántos kilogramos pesa el vehículo de mayor masa.&lt;/p&gt;"},{"name":"2-A2","label":"&lt;p&gt;Indicar cuántos kilogramos pesa el vehículo de menor masa.&lt;/p&gt;","incorrect":true},{"name":"2-A3","label":"&lt;p&gt;Indicar cuántos gramos pesa el vehículo de menor masa.&lt;/p&gt;","incorrect":true}]},"algorithm":{"name":"trueFalse","template":"Multiple choice – standard"}},{"id":"step-3","stimulus":"&lt;p&gt;Para ordenar las distintas medidas, hay que expresarlas en la misma unidad.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kilogramos que pesa cada vehículo.&lt;/p&gt;","template":"&lt;p&gt;{{T1}}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2)","temp":true},{"name":"A2","function":"{{Q1}}"},{"name":"A3","function":"{{Q2}}"}]},"algorithm":{"name":"calculateOperation","params":{"method":"equivLiteral","keyboard":"INTERMEDIATE"}}},{"id":"step-5","stimulus":"&lt;p&gt;Selecciona, por tanto, cuál es el vehículo más pesado.&lt;/p&gt;","seed":{"calculated":[{"name":"T3","function":"math.max({{Q1}}, {{Q2}})","temp":true},{"name":"T4","function":"math.min({{Q1}}, {{Q2}})","temp":true},{"name":"5-A1","label":"&lt;p&gt;La camioneta de {{T3}} kg&lt;/p&gt;"},{"name":"5-A2","label":"&lt;p&gt;El coche de {{T4}} kg&lt;/p&gt;","incorrect":true}]},"algorithm":{"name":"trueFalse","template":"Multiple choice – standard"}}]}</t>
  </si>
  <si>
    <t>{"id":"M5-MyM-28a-A-2","seed":{"parameters":[{"name":"Q1","label":null,"min":2000,"max":5000,"step":100},{"name":"Q2","label":null,"min":2000,"max":5000,"step":10}],"uniques":true},"scaffolding":[{"id":"step-0","stimulus":"&lt;p&gt;O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t>
  </si>
  <si>
    <t>Rodrigo está cocinando una gran lasaña y necesita comprar un gran trozo de queso. Ordena de mayor a menor las siguientes opciones.
{{T1}} kg de {{Qa}}
{{T2}} hg de {{Qb}}
{{T3}} dag de {{Qc}}
{{Q4}} g de {{Qd}}</t>
  </si>
  <si>
    <t>Qa: "Gouda", "Parmesano", "Raclette", "Cheddar", "Edam", "Mozzarella", "Provolone"
Qb: "Gouda", "Parmesano", "Raclette", "Cheddar", "Edam", "Mozzarella", "Provolone"
Qc: "Gouda", "Parmesano", "Raclette", "Cheddar", "Edam", "Mozzarella", "Provolone"
Qd: "Gouda", "Parmesano", "Raclette", "Cheddar", "Edam", "Mozzarella", "Provolone"
Q1: Mín  = 800; Máx = 1200; Step = 1
Q2: Mín  = 800; Máx = 1200; Step = 1
Q3: Mín  = 800; Máx = 1200; Step = 1
Q4: Mín  = 800; Máx = 1200; Step = 1</t>
  </si>
  <si>
    <t>T1 = {{Q1}}/1000
T2 = {{Q2}}/100
T3 = {{Q3}}/10</t>
  </si>
  <si>
    <t>¿Qué pide el enunciado?
Ordenar de mayor a menor las masas de los quesos.*
Ordenar de menor a mayor las masas de los quesos.
Seleccionar el queso de menor masa.
Seleccionar el queso de mayor masa.</t>
  </si>
  <si>
    <t>Con la ayuda de la anterior tabla de conversiones, convierte todas las cantidades a gramos.
{{T1}} kg = {{T1}} × 1 000 = {{A1}} g de {{Qa}}
{{T2}} hg = {{T2}} × 100 = {{A2}} g de {{Qb}}
{{T3}} dag = {{T3}} × 10 = {{A3}} g de {{Qc}}
{{Q4}} g de {{Qd}}
[Cloze with math]
A1 = Q1
A2 = Q2
A3 = Q3</t>
  </si>
  <si>
    <t>Con los resultados anteriores, ordena las masas de los quesos de mayor a menor.
{{T1}} kg × 1 000 = {{A1}} g de {{Qa}}
{{T2}} hg × 100 = {{A2}} g de {{Qb}}
{{T3}} dag × 10 = {{A3}} g de {{Qc}}
{{Q4}} g de {{Qd}}</t>
  </si>
  <si>
    <t>{"id":"M5-MyM-28a-A-3","seed":{"parameters":[{"name":"Q1","label":null,"min":800,"max":1200,"step":1},{"name":"Q2","label":null,"min":800,"max":1200,"step":1},{"name":"Q3","label":null,"min":800,"max":1200,"step":1},{"name":"Q4","label":null,"min":800,"max":1200,"step":1},{"name":"Qa","label":null,"list":["Gouda","Parmesano","Raclette","Cheddar","Edam","Mozzarella","Provolone"]},{"name":"Qb","label":null,"list":["Gouda","Parmesano","Raclette","Cheddar","Edam","Mozzarella","Provolone"]},{"name":"Qc","label":null,"list":["Gouda","Parmesano","Raclette","Cheddar","Edam","Mozzarella","Provolone"]},{"name":"Qd","label":null,"list":["Gouda","Parmesano","Raclette","Cheddar","Edam","Mozzarella","Provolone"]}],"uniques":true},"scaffolding":[{"id":"step-0","stimulus":"&lt;p&gt;Rodrigo quiere cocinar una gran lasaña y necesita comprar un gran trozo de queso. Arrastra y ordena de mayor a menor las siguientes opciones. Colócalas de arriba y abajo.&lt;/p&gt;","seed":{"parameters":[],"calculated":[{"name":"A1","label":"{{T1}}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3)","temp":true}]},"algorithm":{"name":"orderNumbers","params":{"order":"desc"}}},{"id":"step-1","stimulus":"&lt;p&gt;¿Qué pide el enunciado?&lt;/p&gt;","seed":{"calculated":[{"name":"2-A1","label":"&lt;p&gt;Ordenar de mayor a menor las masas de los quesos.&lt;/p&gt;"},{"name":"2-A2","label":"&lt;p&gt;Ordenar de menor a mayor las masas de los quesos.&lt;/p&gt;","incorrect":true},{"name":"2-A3","label":"&lt;p&gt;Seleccionar el queso de menor masa.&lt;/p&gt;","incorrect":true},{"name":"2-A4","label":"&lt;p&gt;Seleccionar el queso de mayor masa.&lt;/p&gt;","incorrect":true}]},"algorithm":{"name":"trueFalse","template":"Multiple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3)","temp":true},{"name":"A1","function":"{{Q1}}"},{"name":"A2","function":"{{Q2}}"},{"name":"A3","function":"{{Q3}}"}]},"algorithm":{"name":"calculateOperation","params":{"method":"equivLiteral","keyboard":"INTERMEDIATE"}}},{"id":"step-4","stimulus":"&lt;p&gt;Con los resultados anteriores, arrastra y ordena las masas de los quesos de mayor a menor. Colócalas de arriba a abajo.&lt;/p&gt;","seed":{"parameters":[],"calculated":[{"name":"T1","function":"Lemonlib.round({{Q1}}/1000,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</si>
  <si>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</si>
  <si>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Alejandro ha comprado las siguientes cantidades de fruta. Ordénalas de menor a mayor masa.
{{T1}} kg de picotas
{{T2}} hg de frambuesas
{{T3}} dag de uvas</t>
  </si>
  <si>
    <t>Q1: Mín 1;Máx 2; Step: 0.1
Q2: Mín 1;Máx 2; Step: 0.1
Q3: Mín 1;Máx 2; Step: 0.1</t>
  </si>
  <si>
    <t>{{T1}} = {{Q1}}
{{T2}} = {{Q2}}*10
{{T3}} = {{Q3}}*100</t>
  </si>
  <si>
    <t>¿Qué pide el enunciado?
Ordenar de menor a mayor las masas de las frutas.*
Ordenar de mayor a menor las masas de las frutas.
Seleccionar qué fruta compró en menor cantidad.</t>
  </si>
  <si>
    <t>Con la ayuda de la anterior tabla de conversiones, convierte todas las cantidades a kilogramos.
{{T1}} kg
{{T2}} hg = {{T2}} : 10 = {{A2}} kg
{{T3}} dag = {{T3}} : 100 = {{A2}} kg
[Cloze with math]
A2 = Q2
A3 = Q3</t>
  </si>
  <si>
    <t>Con los resultados anteriores, ordena la masa de las frutas de menor a mayor.
{{T1}} kg de picotas
{{T2}} hg de frambuesas = {{A2}} kg
{{T3}} dag de uvas = {{A3}} kg</t>
  </si>
  <si>
    <t>{"id":"M5-MyM-28a-A-4","seed":{"parameters":[{"name":"Q1","label":null,"min":1,"max":2,"step":0.1},{"name":"Q2","label":null,"min":1,"max":2,"step":0.1},{"name":"Q3","label":null,"min":1,"max":2,"step":0.1}],"uniques":true},"scaffolding":[{"id":"step-0","stimulus":"&lt;p&gt;Alejandro ha comprado las siguientes cantidades de fruta. Arrastra y ordénalas de menor a mayor masa. Colócalas de arriba a abajo.&lt;/p&gt;","seed":{"parameters":[],"calculated":[{"name":"A1","label":"{{Q1}} kg de picotas","function":"{{Q1}}"},{"name":"A2","label":"{{T2}} hg de frambuesas","function":"{{Q2}}"},{"name":"A3","label":"{{T3}} dag de uvas","function":"{{Q3}}"},{"name":"T1","function":"{{Q1}}","temp":true},{"name":"T2","function":"Lemonlib.round({{Q2}}*10, 3)","temp":true},{"name":"T3","function":"Lemonlib.round({{Q3}}*100, 3)","temp":true}]},"algorithm":{"name":"orderNumbers","params":{"order":"asc"}}},{"id":"step-1","stimulus":"&lt;p&gt;¿Qué pide el enunciado?&lt;/p&gt;","seed":{"calculated":[{"name":"2-A1","label":"&lt;p&gt;Ordenar de menor a mayor las masas de las frutas.&lt;/p&gt;"},{"name":"2-A2","label":"&lt;p&gt;Ordenar de mayor a menor las masas de las frutas.&lt;/p&gt;","incorrect":true},{"name":"2-A3","label":"&lt;p&gt;Seleccionar qué fruta compró en menor cantidad.&lt;/p&gt;","incorrect":true}]},"algorithm":{"name":"trueFalse","template":"Multiple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kilogramos.&lt;/p&gt;","template":"&lt;p&gt;{{T1}}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3)","temp":true},{"name":"A2","function":"{{Q2}}"},{"name":"A3","function":"{{Q3}}"}]},"algorithm":{"name":"calculateOperation","params":{"method":"equivLiteral","keyboard":"INTERMEDIATE"}}},{"id":"step-4","stimulus":"&lt;p&gt;Con los resultados anteriores, arrastra y ordena la masa de las frutas de menor a mayor. Colócalas de arriba a abajo.&lt;/p&gt;","seed":{"parameters":[],"calculated":[{"name":"T1","function":"{{Q1}}","temp":true},{"name":"T2","function":"Lemonlib.round({{Q2}}*10, 3)","temp":true},{"name":"T3","function":"Lemonlib.round({{Q3}}*100, 3)","temp":true},{"name":"A1","label":"{{T1}} kg de picotas","function":"{{Q1}}"},{"name":"A2","label":"{{T2}} hg de frambuesas = {{function}} kg","function":"{{Q2}}"},{"name":"A3","label":"{{T3}} dag de uvas = {{function}} kg","function":"{{Q3}}"}]},"algorithm":{"name":"orderNumbers","params":{"order":"asc"}}}]}</t>
  </si>
  <si>
    <t>{"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t>
  </si>
  <si>
    <t>Juan Pablo ha comprado una bolsa con &lt;span class=\"no-break\"&gt;{{T1}} dg&lt;/span&gt; de caramelos y Vera, una con &lt;span class=\"no-break\"&gt;{{T2}} dag.&lt;/span&gt; ¿Cuántos gramos tiene la bolsa que pesa más?
La bolsa que pesa más tiene &lt;span class=\"no-break\"&gt;{{A1}} g.&lt;/span&gt;</t>
  </si>
  <si>
    <t>Q1: Mín 500;Máx 750; Step: 1
Q1: Mín 500;Máx 750; Step: 1</t>
  </si>
  <si>
    <t>T1 = {{Q1}}*10
T2 = {{Q2}}/10
A1 = math.max({{Q1}}, {{Q2}})</t>
  </si>
  <si>
    <t>¿Cuánto pesan las bolsas de caramelos?
La de Juan Pablo pesa {{T1}} dg.
La de Vera pesa {{T2}} dag.</t>
  </si>
  <si>
    <t xml:space="preserve">¿Qué pide el enunciado?
Indicar cuántos gramos tiene la bolsa más pesada. *
Indicar cuántos gramos pesa la bolsa menos pesada.
Indicar cuántos gramos pesan las dos bolsas juntas. </t>
  </si>
  <si>
    <t>Con la ayuda de la anterior tabla de conversiones, calcula los gramos que pesa cada bolsa.
{{T1}} dg = {{T1}} : 10 = {{A2}} g
{{T2}} dag = {{T2}} × 10 = {{A3}} g
[Cloze with math]
A3 = {{Q1}}
A3 = {{Q2}}</t>
  </si>
  <si>
    <t>Selecciona, por tanto, cuál es la bolsa más pesada.
La bolsa de {{T3}} g*
La bolsa de {{T4}} g
(single choice) 
T3 = math.max({{Q1}}, {{Q2}})
T4 = math.min({{Q1}}, {{Q2}})</t>
  </si>
  <si>
    <t>{"id":"M5-MyM-28a-A-5","seed":{"parameters":[{"name":"Q1","label":null,"min":500,"max":750,"step":1},{"name":"Q2","label":null,"min":500,"max":750,"step":1}],"uniques":true},"scaffolding":[{"id":"step-0","stimulus":"&lt;p&gt;Juan Pablo ha comprado una bolsa con &lt;span class=\"no-break\"&gt;{{T1}} dg&lt;/span&gt; de caramelos y Vera, una con &lt;span class=\"no-break\"&gt;{{T2}} dag.&lt;/span&gt; ¿Cuántos gramos tiene la bolsa que pesa más?&lt;/p&gt;","template":"&lt;p&gt;La bolsa que pesa más tiene &lt;span class=\"no-break\"&gt;{{response}} g.&lt;/span&gt;&lt;/p&gt;","seed":{"parameters":[],"calculated":[{"name":"T1","function":"{{Q1}}*10","temp":true},{"name":"T2","function":"{{Q2}}/10","temp":true},{"name":"A1","label":"{{function}}","function":"math.max({{Q1}}, {{Q2}})"}]},"algorithm":{"name":"calculateOperation","params":{"method":"equivLiteral","keyboard":"INTERMEDIATE"}}},{"id":"step-1","stimulus":"&lt;p&gt;¿Cuánto pesan las bolsas de caramelos?&lt;/p&gt;","template":"&lt;p&gt;La de Juan Pablo pesa {{response}} dg.&lt;/p&gt;&lt;p&gt;La de Vera pesa {{response}} dag.&lt;/p&gt;","seed":{"parameters":[],"calculated":[{"name":"A2","function":"{{Q1}}*10"},{"name":"A3","function":"{{Q2}}/10"}]},"algorithm":{"name":"calculateOperation","params":{"method":"equivLiteral","keyboard":"INTERMEDIATE"}}},{"id":"step-2","stimulus":"&lt;p&gt;¿Qué pide el enunciado?&lt;/p&gt;","seed":{"calculated":[{"name":"2-A1","label":"&lt;p&gt;Indicar cuántos gramos tiene la bolsa más pesada.&lt;/p&gt;"},{"name":"2-A2","label":"&lt;p&gt;Indicar cuántos gramos pesa la bolsa menos pesada.&lt;/p&gt;","incorrect":true},{"name":"2-A3","label":"&lt;p&gt;Indicar cuántos gramos pesan las dos bolsas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bolsa.&lt;/p&gt;","template":"&lt;p&gt;{{T1}}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ciona, por tanto, cuál es la bolsa más pesada.&lt;/p&gt;","seed":{"calculated":[{"name":"T3","function":"math.max({{Q1}}, {{Q2}})","temp":true},{"name":"T4","function":"math.min({{Q1}}, {{Q2}})","temp":true},{"name":"2-A1","label":"&lt;p&gt;La bolsa de {{T3}} g&lt;/p&gt;"},{"name":"2-A2","label":"&lt;p&gt;La bolsa de {{T4}} g&lt;/p&gt;","incorrect":true}]},"algorithm":{"name":"trueFalse","template":"Multiple choice – standard"}}]}</t>
  </si>
  <si>
    <t>{"id":"M5-MyM-28a-A-5","seed":{"parameters":[{"name":"Q1","label":null,"min":500,"max":750,"step":1},{"name":"Q2","label":null,"min":500,"max":750,"step":1}],"uniques":true},"scaffolding":[{"id":"step-0","stimulus":"&lt;p&gt;Paulo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t>
  </si>
  <si>
    <t>M5-MyM-18a</t>
  </si>
  <si>
    <t xml:space="preserve">Expresa en forma simple una medición de masa dada en forma compleja y viceversa con números de hasta 4 cifras y 2 decimales </t>
  </si>
  <si>
    <t>Señala cuáles de las siguientes equivalencias son correctas.
{{A1}} g = {{Q1}} g y {{Q2}} cg *
{{Q3}} dag y {{Q4}} g = {{T2}} g *
{{T3}} kg = {{Q5}} kg y {{Q6}} g
{{T4}} mg = {{Q7}} g y {{Q8}} mg
{{Q9}} g y {{Q10}} cg = {{T5}} g
{{Q11}} hg y {{Q12}} dg = {{T6}} dg
(Se ven 3 opciones, 1 correcta)</t>
  </si>
  <si>
    <t>Q1: Mín 1;Máx 99; Step: 1
Q2: Mín 1;Máx 99; Step: 1
Q3: Mín 1;Máx 900; Step: 1
Q4: Mín 1;Máx 9; Step: 1
Q5: Mín 10;Máx 90; Step: 10
Q6: Mín 1;Máx 99; Step: 1
Q7: Mín 1;Máx 9; Step: 1
Q8: Mín 10;Máx 90; Step: 10
Q9: Mín 1;Máx 90; Step: 1
Q10: Mín 1;Máx 99; Step: 1
Q11: Mín 1;Máx 9; Step: 1
Q12: Mín 1;Máx 999; Step: 1</t>
  </si>
  <si>
    <t>T1: {{Q1}}+ {{Q2}}/100
T2: {{Q3}}*10 + {{Q4}}
T3: {{Q5}}*100 + {{Q6}}
T4: {{Q7}}*100 + {{Q8}}
T5: {{Q9}} + {{Q10}}/10
T6: {{Q11}}*10000 + {{Q12}}</t>
  </si>
  <si>
    <t>Imagen: M5-MyM-2b-1</t>
  </si>
  <si>
    <t>Imagen: M5-MyM-2b-1
-Si falla {{A3}}:
{{T3}} kg = {{T7}} g + {{Q6}} g = {{T14}} kg y {{Q6}} g
-Si falla {{A4}}:
{{T4}} mg = {{T8}} mg + {{Q8}} mg = {{T13}} g y {{Q8}} mg
-Si falla {{A5}}:
{{Q9}} g y {{Q10}} cg = {{Q9}} g + {{T9}} g = {{T10}} g
-Si falla {{A6}}:
{{Q11}} hg y {{Q12}} dg = {{T11}} dg + {{Q12}} dg = {{T12}} dg</t>
  </si>
  <si>
    <t>T7 = {{Q5}} * 100
T8 = {{Q7}}*100
T9 = {{Q10}}/100
T10 = Lemonlib.round({{Q10}}/100, 2)+{{Q9}}
T11 = {{Q11}}*1000
T12 = {{Q11}}*1000 + {{Q12}}
T13 = {{Q7}}/10
T14 = {{Q5}}/10</t>
  </si>
  <si>
    <t>{"id":"M5-MyM-18a-I-1","stimulus":"&lt;p&gt;Selecciona cuáles de las siguientes equivalencias son correctas.&lt;/p&gt;","hint":"&lt;div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900,"step":1},{"name":"Q4","label":null,"min":1,"max":9,"step":1},{"name":"Q5","label":null,"min":10,"max":90,"step":10},{"name":"Q6","label":null,"min":1,"max":99,"step":1},{"name":"Q7","label":null,"min":10,"max":90,"step":10},{"name":"Q8","label":null,"min":10,"max":99,"step":1},{"name":"Q9","label":null,"min":1,"max":90,"step":1},{"name":"Q10","label":null,"min":1,"max":99,"step":1},{"name":"Q11","label":null,"min":1,"max":9,"step":1},{"name":"Q12","label":null,"min":1,"max":999,"step":1}],"calculated":[{"name":"T7","function":"Lemonlib.round({{Q5}}*100, 2)","temp":true},{"name":"T8","function":"Lemonlib.round({{Q7}}*100, 2)","temp":true},{"name":"T9","function":"Lemonlib.round({{Q10}}/100, 2)","temp":true},{"name":"T10","function":"Lemonlib.round({{Q10}}/100, 2)+{{Q9}}","temp":true},{"name":"T11","function":"{{Q11}}*1000","temp":true},{"name":"T12","function":"{{Q11}}*1000 + {{Q12}}","temp":true},{"name":"T13","function":"{{Q7}}/10","temp":true},{"name":"T14","function":"{{Q5}}/10","temp":true},{"name":"A1","label":"{{function}} g = {{Q1}} g y {{Q2}} cg","function":"{{Q1}}+ {{Q2}}/100"},{"name":"A2","label":"{{Q3}} dag y {{Q4}} g = {{function}} g ","function":"{{Q3}}*10 + {{Q4}}"},{"name":"A3","label":"{{function}} kg = {{Q5}} kg y {{Q6}} g","function":"{{Q5}}*100 + {{Q6}}","incorrect":true,"feedback":"&lt;p&gt;{{function}} kg = {{T7}} g + {{Q6}} g = {{T14}} kg y {{Q6}} g&lt;/p&gt;"},{"name":"A4","label":"{{function}} mg = {{Q7}} g y {{Q8}} mg","function":"{{Q7}}*100 + {{Q8}}","incorrect":true,"feedback":"&lt;p&gt;{{function}} mg = {{T8}} mg + {{Q8}} mg = {{T13}} g y {{Q8}} mg&lt;/p&gt;"},{"name":"A5","label":"{{Q9}} g y {{Q10}} cg = {{function}} g","function":"{{Q9}} + {{Q10}}/10","incorrect":true,"feedback":"&lt;p&gt;{{Q9}} g y {{Q10}} cg = {{Q9}} g + {{T9}} g = {{T10}} g&lt;/p&gt;"},{"name":"A6","label":"{{Q11}} hg y {{Q12}} dg = {{function}} dg","function":"{{Q11}}*10000 + {{Q12}}","incorrect":true,"feedback":"&lt;p&gt;{{Q11}} hg y {{Q12}} dg = {{T11}} dg + {{Q12}} dg = {{T12}} dg&lt;/p&gt;"}],"uniques":true},"algorithm":{"name":"trueFalse","template":"Multiple choice – standard","params":{"countCorrect":1,"countIncorrect":2,"showCheckIcon":true}}}</t>
  </si>
  <si>
    <t>{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t>
  </si>
  <si>
    <t>Expresa las siguientes masas en forma simple.
{{Q1}} hg y {{Q2}} g = {{A1}} hg
{{Q3}} dag y {{Q4}} cg = {{A2}} cg</t>
  </si>
  <si>
    <t>Q1: Mín 1;Máx 99; Step: 1
Q2: Mín 1;Máx 99; Step: 1
Q3: Mín 1;Máx 9; Step: 1
Q4: Mín 1;Máx 999; Step: 1</t>
  </si>
  <si>
    <t>A1 = {{Q1}} + {{Q2}}/100
A2 = {{Q3}}*1000 + {{Q4}}</t>
  </si>
  <si>
    <t>Imagen: M5-MyM-2b-1
-Si falla {{A1}}:
&lt;p&gt;{{Q1}} hg y {{Q2}} g = {{Q1}} hg + {{Q2}} g : 100 = {{Q1}} hg + {{T1}} hg = &lt;span class=\"no-break\"&gt;{{T2}} hg&lt;/span&gt;&lt;/p&gt;
-Si falla {{A2}}:
&lt;p&gt;{{Q3}} dag y {{Q4}} cg = {{Q3}} dag × 1 000 + {{Q4}} cg = {{T3}} cg + {{Q4}} cg = &lt;span class=\"no-break\"&gt;{{T4}} cg&lt;/span&gt;&lt;/p&gt;</t>
  </si>
  <si>
    <t>T1 = {{Q2}}/100
T2 = {{Q1}} + {{Q2}}/100
T3 = {{Q3}}*1000
T4 = {{Q3}}*1000 +  {{Q4}}</t>
  </si>
  <si>
    <t>{"id":"M5-MyM-18a-E-1","stimulus":"&lt;p&gt;Expresa las siguientes masas en forma simple.&lt;/p&gt;","template":"&lt;p&gt;{{Q1}} hg y {{Q2}} g = {{response}} hg&lt;/p&gt;&lt;p&gt;{{Q3}} dag y {{Q4}} cg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step":1},{"name":"Q4","label":null,"min":1,"max":999,"step":1}],"calculated":[{"name":"T1","function":"{{Q2}}/100","temp":true},{"name":"T3","function":"{{Q3}}*1000","temp":true},{"name":"A1","label":"{{function}}","function":"{{Q1}} + {{Q2}}/100","feedback":"&lt;p&gt;{{Q1}} hg y {{Q2}} g = {{Q1}} hg + {{Q2}} g : 100 = {{Q1}} hg + {{T1}} hg = &lt;span class=\"no-break\"&gt;{{function}} hg&lt;/span&gt;&lt;/p&gt;"},{"name":"A2","label":"{{function}}","function":"{{Q3}}*1000 + {{Q4}}","feedback":"&lt;p&gt;{{Q3}} dag y {{Q4}} cg = {{Q3}} dag × 1 000 + {{Q4}} cg = {{T3}} cg + {{Q4}} cg = &lt;span class=\"no-break\"&gt;{{function}} cg&lt;/span&gt;&lt;/p&gt;"}],"uniques":true},"algorithm":{"name":"calculateOperation","params":{"method":"equivLiteral","keyboard":"INTERMEDIATE"}}}</t>
  </si>
  <si>
    <t>{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t>
  </si>
  <si>
    <t>Expresa las siguientes masas en forma compleja.
{{T1}} mg = {{A1}} dg y {{A2}} mg
{{T2}} kg = {{A3}} kg y {{A4}} dg</t>
  </si>
  <si>
    <t>Q1: Mín 1;Máx 99; Step: 1
Q2: Mín 1;Máx 99; Step: 1
Q3: Mín 1; Máx 99; Step: 1
Q4: Mín 1;Máx 9999; Step: 1</t>
  </si>
  <si>
    <t>T1 = {{Q1}}*100 + {{Q2}}
A1 = {{Q1}}
A2 = {{Q2}}
T2 = {{Q3}} + {{Q4}}/10000
A3 = {{Q3}}
A4 = {{Q4}}</t>
  </si>
  <si>
    <t>Imagen: M5-MyM-2b-1
-Si falla A1
{{T1}} mg = {{T3}} mg y {{Q2}} mg = {{Q1}} dg y {{Q2}} mg
-Si falla A2
{{T2}} kg = {{Q3}} kg y {{T4}} kg = {{Q3}} kg y {{Q4}} dg</t>
  </si>
  <si>
    <t>T3 = {{Q1}}*100 
T4 = {{Q4}}/10000</t>
  </si>
  <si>
    <t>{"id":"M5-MyM-18a-E-2","stimulus":"&lt;p&gt;Expresa las siguientes masas en forma compleja.&lt;/p&gt;","template":"&lt;p&gt;{{T1}} mg = {{response}} dg y {{response}} mg&lt;/p&gt;&lt;p&gt;{{T2}} kg = {{response}} kg y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99,"step":1},{"name":"Q4","label":null,"min":1,"max":9999,"step":1}],"calculated":[{"name":"T1","function":"{{Q1}} *100 + {{Q2}}","temp":true},{"name":"T2","function":"{{Q3}}+ {{Q4}}/10000","temp":true},{"name":"T3","function":"{{Q1}}*100","temp":true},{"name":"T4","function":"{{Q4}}/10000","temp":true},{"name":"A1","label":"{{function}}","function":"{{Q1}}","feedback":"&lt;p&gt;{{T1}} mg = {{T3}} mg y {{Q2}} mg = {{Q1}} dg y {{Q2}} mg&lt;/p&gt;"},{"name":"A2","label":"{{function}}","function":"{{Q2}}","feedback":"&lt;p&gt;{{T1}} mg = {{T3}} mg y {{Q2}} mg = {{Q1}} dg y {{Q2}} mg&lt;/p&gt;"},{"name":"A3","label":"{{function}}","function":"{{Q3}}","feedback":"&lt;p&gt;{{T2}} kg = {{Q3}} kg y {{T4}} kg = {{Q3}} kg y {{Q4}} dg&lt;/p&gt;"},{"name":"A4","label":"{{function}}","function":"{{Q4}}","feedback":"&lt;p&gt;{{T2}} kg = {{Q3}} kg y {{T4}} kg = {{Q3}} kg y {{Q4}} dg&lt;/p&gt;"}],"uniques":true},"algorithm":{"name":"calculateOperation","params":{"method":"equivLiteral","keyboard":"NUMERICAL"}}}</t>
  </si>
  <si>
    <t>{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t>
  </si>
  <si>
    <t>Una empresa ha comprado &lt;span class=\"no-break\"&gt;{{T1}} dag&lt;/span&gt; de arena para una construccion. ¿Cómo se escribiría esa cantidad en forma compleja?
Se han comprado &lt;span class=\"no-break\"&gt;{{A1}} kg&lt;/span&gt; y &lt;span class=\"no-break\"&gt;{{A2}} dag&lt;/span&gt; de arena.</t>
  </si>
  <si>
    <t>Q1: Mín 20;Máx 99; Step: 1
Q2: Mín 1;Máx 99; Step: 1</t>
  </si>
  <si>
    <t>T1 = {{Q1}}*100 + {{Q2}}
A1 = {{Q1}}
A2 = {{Q2}}</t>
  </si>
  <si>
    <t>¿Cuánta arena ha comprado la empresa?
Ha comprado {{A3}} dag de arena.
A3 = {{Q1}}*100 + {{Q2}}</t>
  </si>
  <si>
    <t>¿Qué pide el enunciado?
La masa de arena expresada en kilogramos y decagramos.*
La masa de arena expresada en kilogramos.
La masa de arena expresada en gramos.</t>
  </si>
  <si>
    <t>¿En qué tabla están las conversiones de unidades correctas?
Imagen M5-MyM-2b-1*
Imagen M5-MyM-2b-2
Imagen M5-MyM-2b-3</t>
  </si>
  <si>
    <t>Con esto en mente, completa el siguiente cálculo para obtener la masa de arena.
{{T1}} dag = {{A1}} dag y {{Q2}} dag = {{A2}} kg y {{A3}} dag
(Cloze math)
A1 = {{Q1}}*100
A2 = {{Q1}}
A3 = {{Q2}}</t>
  </si>
  <si>
    <t>{"id":"M5-MyM-18a-A-1","seed":{"parameters":[{"name":"Q1","label":null,"min":20,"max":99,"step":1},{"name":"Q2","label":null,"min":1,"max":99,"step":1}],"uniques":true},"scaffolding":[{"id":"step-0","stimulus":"&lt;p&gt;Una empresa ha comprado &lt;span class=\"no-break\"&gt;{{T1}} dag&lt;/span&gt; de arena para una construccion. ¿Cómo se escribiría esa cantidad en forma compleja?&lt;/p&gt;","template":"&lt;p&gt;Se han comprado &lt;span class=\"no-break\"&gt;{{response}} kg&lt;/span&gt; y &lt;span class=\"no-break\"&gt;{{response}} dag&lt;/span&gt; de arena.&lt;/p&gt;","seed":{"parameters":[],"calculated":[{"name":"T1","function":"{{Q1}} *100 + {{Q2}}","temp":true},{"name":"A1","label":"{{function}}","function":"{{Q1}}"},{"name":"A2","label":"{{function}}","function":"{{Q2}}"}]},"algorithm":{"name":"calculateOperation","params":{"method":"equivLiteral","keyboard":"NUMERICAL"}}},{"id":"step-1","stimulus":"&lt;p&gt;¿Cuánta arena ha comprado la empresa?&lt;/p&gt;","template":"&lt;p&gt;Ha comprado {{response}} dag de arena.&lt;/p&gt;","seed":{"parameters":[],"calculated":[{"name":"A2","function":"{{Q1}}*100 + {{Q2}}"}]},"algorithm":{"name":"calculateOperation","params":{"method":"equivLiteral","keyboard":"NUMERICAL"}}},{"id":"step-2","stimulus":"&lt;p&gt;¿Qué pide el enunciado?&lt;/p&gt;","seed":{"calculated":[{"name":"2-A1","label":"&lt;p&gt;La masa de arena expresada en kilogramos y decagramos.&lt;/p&gt;"},{"name":"2-A2","label":"&lt;p&gt;La masa de arena expresada en kilogramos.&lt;/p&gt;","incorrect":true},{"name":"2-A3","label":"&lt;p&gt;La masa de arena expresada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arena.&lt;/p&gt;","template":"&lt;p&gt;{{T1}} dag = {{response}} dag y {{Q2}} dag = {{response}} kg y {{response}} dag&lt;/p&gt;","seed":{"calculated":[{"name":"T1","function":"{{Q1}} *100 + {{Q2}}","temp":true},{"name":"A1","label":"{{function}}","function":"{{Q1}}*100"},{"name":"A2","label":"{{function}}","function":"{{Q1}}"},{"name":"A3","label":"{{function}}","function":"{{Q2}}"}]},"algorithm":{"name":"calculateOperation","params":{"method":"equivLiteral","keyboard":"NUMERICAL"}}}]}</t>
  </si>
  <si>
    <t>{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t>
  </si>
  <si>
    <t>Rocky, el perro de Camila, pesa &lt;span class=\"no-break\"&gt;{{Q1}} kg&lt;/span&gt; y &lt;span class=\"no-break\"&gt;{{Q2}} hg.&lt;/span&gt; ¿A cuántos hectogramos equivale esta masa?
Rocky pesa &lt;span class=\"no-break\"&gt;{{A1}} hg.&lt;/span&gt;</t>
  </si>
  <si>
    <t>Q1: Mín 5;Máx 70; Step: 1
Q2: Mín 1;Máx 9; Step: 1</t>
  </si>
  <si>
    <t>A1 = {{Q1}}*10 + {{Q2}}</t>
  </si>
  <si>
    <t>¿Cuánto pesa Rocky?
Rocky pesa &lt;span class=\"no-break\"&gt;{{Q1}} kg&lt;/span&gt; y &lt;span class=\"no-break\"&gt;{{Q2}} hg.&lt;/span&gt;</t>
  </si>
  <si>
    <t>¿Qué pide el enunciado?
El peso de Rocky en hectogramos.*
El peso de Rocky en kilogramos.
El peso de Rocky en gramos.</t>
  </si>
  <si>
    <t>Con esto en mente, completa el siguiente cálculo para obtener los hectogramos de Rocky.
{{Q1}} kg y {{Q2}} hg = {{Q1}} kg × 10 + {{Q2}} hg = {{A1}} hg + {{Q2}} hg = {{A2}} hg
(Cloze math)
A1 = {{Q1}}*10
A2 = {{Q1}}*10 + {{Q2}}</t>
  </si>
  <si>
    <t>{"id":"M5-MyM-18a-A-2","seed":{"parameters":[{"name":"Q1","label":null,"min":5,"max":70,"step":1},{"name":"Q2","label":null,"min":1,"max":9,"step":1}],"uniques":true},"scaffolding":[{"id":"step-0","stimulus":"&lt;p&gt;Rocky, el perro de Camila, pesa &lt;span class=\"no-break\"&gt;{{Q1}} kg&lt;/span&gt; y &lt;span class=\"no-break\"&gt;{{Q2}} hg.&lt;/span&gt; ¿A cuántos hectogramos equivale esta masa?&lt;/p&gt;","template":"&lt;p&gt;Rocky pesa &lt;span class=\"no-break\"&gt;{{response}} hg.&lt;/span&gt;&lt;/p&gt;","seed":{"parameters":[],"calculated":[{"name":"A1","label":"{{function}}","function":"{{Q1}}*10 + {{Q2}}"}]},"algorithm":{"name":"calculateOperation","params":{"method":"equivLiteral","keyboard":"NUMERICAL"}}},{"id":"step-1","stimulus":"&lt;p&gt;¿Cuánto pesa Rocky?&lt;/p&gt;","template":"&lt;p&gt;Rocky pesa &lt;span class=\"no-break\"&gt;{{response}} kg&lt;/span&gt; y &lt;span class=\"no-break\"&gt;{{response}} hg.&lt;/span&gt;&lt;/p&gt;","seed":{"parameters":[],"calculated":[{"name":"A2","function":"{{Q1}}"},{"name":"A3","function":"{{Q2}}"}]},"algorithm":{"name":"calculateOperation","params":{"method":"equivLiteral","keyboard":"NUMERICAL"}}},{"id":"step-2","stimulus":"&lt;p&gt;¿Qué pide el enunciado?&lt;/p&gt;","seed":{"calculated":[{"name":"2-A1","label":"&lt;p&gt;El peso de Rocky en hectogramos.&lt;/p&gt;"},{"name":"2-A2","label":"&lt;p&gt;El peso de Rocky en kilogramos.&lt;/p&gt;","incorrect":true},{"name":"2-A3","label":"&lt;p&gt;El peso de Rocky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hectogramos de Rocky.&lt;/p&gt;","template":"&lt;p&gt;{{Q1}} kg y {{Q2}} hg = {{Q1}} kg × 10 + {{Q2}} hg = {{response}} hg + {{Q2}} hg = {{response}} hg&lt;/p&gt;","seed":{"calculated":[{"name":"A1","label":"{{function}}","function":"{{Q1}}*10"},{"name":"A2","label":"{{function}}","function":"{{Q1}}*10+{{Q2}}"}]},"algorithm":{"name":"calculateOperation","params":{"method":"equivLiteral","keyboard":"NUMERICAL"}}}]}</t>
  </si>
  <si>
    <t>{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t>
  </si>
  <si>
    <t>Un zoo necesita &lt;span class=\"no-break\"&gt;{{T1}} g&lt;/span&gt; de verduras al día dar de comer a las tortugas. ¿Cuántos kilogramos y gramos comen diariamente?
Las tortugas comen &lt;span class=\"no-break\"&gt;{{A1}} kg&lt;/span&gt; y &lt;span class=\"no-break\"&gt;{{A2}} g&lt;/span&gt; al día.</t>
  </si>
  <si>
    <t>Q1: Mín 1;Máx 9; Step: 1
Q: Mín 100;Máx 999; Step: 10</t>
  </si>
  <si>
    <t>T1 = {{Q1}} *1000 + {{Q2}}
A1 = {{Q1}}
A2 = {{Q2}}</t>
  </si>
  <si>
    <t>¿Cuánta verdura comen las tortugas?
Comen &lt;span class=\"no-break\"&gt;{{T1}} g&lt;/span&gt; de verduras al día.
A3 = {{Q1}} *1000 + {{Q2}}</t>
  </si>
  <si>
    <t>¿Qué pide el enunciado?
La masa de las verduras expresada en kilogramos y gramos.*
La masa de las verduras expresada en kilogramos.
La masa de las verduras expresada en decagramos y gramos.</t>
  </si>
  <si>
    <t>Con esto en mente, completa el siguiente cálculo para obtener la masa de verduras que comen las tortugas.
{{T1}} g = {{A1}} g y {{Q2}} g = {{A2}} kg y {{A3}} g
(Cloze math)
A1 = {{Q1}}*1000
A2 = {{Q1}}
A3 = {{Q2}}</t>
  </si>
  <si>
    <t>{"id":"M5-MyM-18a-A-3","seed":{"parameters":[{"name":"Q1","label":null,"min":1,"max":9,"step":1},{"name":"Q2","label":null,"min":100,"max":999,"step":10}],"uniques":true},"scaffolding":[{"id":"step-0","stimulus":"&lt;p&gt;Un zoo necesita &lt;span class=\"no-break\"&gt;{{T1}} g&lt;/span&gt; de verduras al día para dar de comer a las tortugas. ¿Cuántos kilogramos y gramos comen diariamente?&lt;/p&gt;","template":"&lt;p&gt;Las tortugas comen &lt;span class=\"no-break\"&gt;{{response}} kg&lt;/span&gt; y &lt;span class=\"no-break\"&gt;{{response}} g&lt;/span&gt; al día.&lt;/p&gt;","seed":{"parameters":[],"calculated":[{"name":"T1","function":"{{Q1}}*1000 + {{Q2}}","temp":true},{"name":"A1","label":"{{function}}","function":"{{Q1}}"},{"name":"A2","label":"{{function}}","function":"{{Q2}}"}]},"algorithm":{"name":"calculateOperation","params":{"method":"equivLiteral","keyboard":"NUMERICAL"}}},{"id":"step-1","stimulus":"&lt;p&gt;¿Cuánta verdura comen las tortugas?&lt;/p&gt;","template":"&lt;p&gt;Comen &lt;span class=\"no-break\"&gt;{{response}} g&lt;/span&gt; de verduras al día.&lt;/p&gt;","seed":{"parameters":[],"calculated":[{"name":"A2","function":"{{Q1}} *1000 + {{Q2}}"}]},"algorithm":{"name":"calculateOperation","params":{"method":"equivLiteral","keyboard":"NUMERICAL"}}},{"id":"step-2","stimulus":"&lt;p&gt;¿Qué pide el enunciado?&lt;/p&gt;","seed":{"calculated":[{"name":"2-A1","label":"&lt;p&gt;La masa de las verduras expresada en kilogramos y gramos.&lt;/p&gt;"},{"name":"2-A2","label":"&lt;p&gt;La masa de las verduras expresada en kilogramos.&lt;/p&gt;","incorrect":true},{"name":"2-A3","label":"&lt;p&gt;La masa de las verduras expresada en decagramos y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verduras que comen las tortugas.&lt;/p&gt;","template":"&lt;p&gt;{{T1}} g = {{response}} g y {{Q2}} g = {{response}} kg y {{response}} g&lt;/p&gt;","seed":{"calculated":[{"name":"T1","function":"{{Q1}}*1000 + {{Q2}}","temp":true},{"name":"A1","label":"{{function}}","function":"{{Q1}}*1000"},{"name":"A2","label":"{{function}}","function":"{{Q1}}"},{"name":"A3","label":"{{function}}","function":"{{Q2}}"}]},"algorithm":{"name":"calculateOperation","params":{"method":"equivLiteral","keyboard":"NUMERICAL"}}}]}</t>
  </si>
  <si>
    <t>{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t>
  </si>
  <si>
    <t>Para hacer una tarta se han usado &lt;span class=\"no-break\"&gt;{{Q1}} g&lt;/span&gt; y &lt;span class=\"no-break\"&gt;{{Q2}} dg&lt;/span&gt; de azúcar. ¿A cuántos gramos equivalen?
Se han necesitado &lt;span class=\"no-break\"&gt;{{A1}} g.&lt;/span&gt;</t>
  </si>
  <si>
    <t>Q1: Mín 100;Máx 500; Step: 10
Q2: Mín 1;Máx 9; Step: 1</t>
  </si>
  <si>
    <t>A1 = {{Q1}} + {{Q2}}/10</t>
  </si>
  <si>
    <t>¿Cuánto azúcar se ha utilizado para la tarta?
Se han utilizado &lt;span class=\"no-break\"&gt;{{A2}} g&lt;/span&gt; y &lt;span class=\"no-break\"&gt;{{A3}} dg&lt;/span&gt; de azúcar.
[{{A2}} ={{Q1}}
{{A3}} = {{Q2}}]</t>
  </si>
  <si>
    <t>¿Qué pide el enunciado?
El total de gramos de azúcar.*
El total de decigramos de azúcar.
El total de centigramos de azúcar.</t>
  </si>
  <si>
    <t>Con esto en mente, completa el siguiente cálculo para obtener los gramos de azúcar.
{{Q1}} g y {{Q2}} dg = {{Q1}} g + {{Q2}} dg : 10 = {{Q1}} g + {{A1}} g = {{A2}} g
(Cloze math)
A1 = {{Q2}}/10
A2 = {{Q1}} + {{Q2}}/10</t>
  </si>
  <si>
    <t>{"id":"M5-MyM-18a-A-4","seed":{"parameters":[{"name":"Q1","label":null,"min":100,"max":500,"step":10},{"name":"Q2","label":null,"min":1,"max":9,"step":1}],"uniques":true},"scaffolding":[{"id":"step-0","stimulus":"&lt;p&gt;Para hacer una tarta se han usado &lt;span class=\"no-break\"&gt;{{Q1}} g&lt;/span&gt; y &lt;span class=\"no-break\"&gt;{{Q2}} dg&lt;/span&gt; de azúcar. ¿A cuántos gramos equivalen?&lt;/p&gt;","template":"&lt;p&gt;Se han necesitado &lt;span class=\"no-break\"&gt;{{response}} g.&lt;/span&gt;&lt;/p&gt;","seed":{"parameters":[],"calculated":[{"name":"A1","label":"{{function}}","function":"{{Q1}}+{{Q2}}/10"}]},"algorithm":{"name":"calculateOperation","params":{"method":"equivLiteral","keyboard":"INTERMEDIATE"}}},{"id":"step-1","stimulus":"&lt;p&gt;¿Cuánto azúcar se ha utilizado para la tarta?&lt;/p&gt;","template":"&lt;p&gt;Se han utilizado &lt;span class=\"no-break\"&gt;{{response}} g&lt;/span&gt; y &lt;span class=\"no-break\"&gt;{{response}} dg&lt;/span&gt; de azúcar.&lt;/p&gt;","seed":{"parameters":[],"calculated":[{"name":"A2","function":"{{Q1}}"},{"name":"A3","function":"{{Q2}}"}]},"algorithm":{"name":"calculateOperation","params":{"method":"equivLiteral","keyboard":"INTERMEDIATE"}}},{"id":"step-2","stimulus":"&lt;p&gt;¿Qué pide el enunciado?&lt;/p&gt;","seed":{"calculated":[{"name":"2-A1","label":"&lt;p&gt;El total de gramos de azúcar.&lt;/p&gt;"},{"name":"2-A2","label":"&lt;p&gt;El total de decigramos de azúcar.&lt;/p&gt;","incorrect":true},{"name":"2-A3","label":"&lt;p&gt;El total de centigramos de azúcar.&lt;/p&gt;","incorrect":true}]},"algorithm":{"name":"trueFalse","template":"Multiple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gramos de azúcar.&lt;/p&gt;","template":"&lt;p&gt;{{Q1}} g y {{Q2}} dg = {{Q1}} g + {{Q2}} dg : 10 = {{Q1}} g + {{response}} g = {{response}} g&lt;/p&gt;","seed":{"calculated":[{"name":"A1","label":"{{function}}","function":"{{Q2}}/10"},{"name":"A2","label":"{{function}}","function":"{{Q1}} + {{Q2}}/10"}]},"algorithm":{"name":"calculateOperation","params":{"method":"equivLiteral","keyboard":"INTERMEDIATE"}}}]}</t>
  </si>
  <si>
    <t>{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t>
  </si>
  <si>
    <t>La maleta de Jorge pesa &lt;span class=\"no-break\"&gt;{{Q1}} kg&lt;/span&gt; y &lt;span class=\"no-break\"&gt;{{Q2}} dag.&lt;/span&gt; ¿Cómo se escribiría esa cantidad en kilogramos?
La maleta pesa &lt;span class=\"no-break\"&gt;{{A1}} kg.&lt;/span&gt;</t>
  </si>
  <si>
    <t>Q1: Mín 5;Máx 32; Step: 1
Q2: Mín 1;Máx 99; Step: 1</t>
  </si>
  <si>
    <t>A1 = {{Q1}} + {{Q2}}/100</t>
  </si>
  <si>
    <t>¿Cuánto pesa la maleta de Jorge?
La maleta pesa &lt;span class=\"no-break\"&gt;{{A2}} kg&lt;/span&gt; y &lt;span class=\"no-break\"&gt;{{A3}} dag.&lt;/span
(cloze math)
{{A2}} = {{Q1}}
{{A3}} = {{Q2}}</t>
  </si>
  <si>
    <t>¿Qué pide el enunciado?
La masa en kilogramos de la maleta.*
La masa en decagramos de la maleta.
La masa en gramos de la maleta.</t>
  </si>
  <si>
    <t>¿En qué tabla están las conversiones de unidades correctas?
Imagen M5-MyM-2b-1*
Imagen M5-MyM-2b-2
Imagen M5-MyM-2b-3</t>
  </si>
  <si>
    <t>Con esto en mente, completa el siguiente cálculo para obtener los kilogramos que pesa la maleta.
{{Q1}} kg y {{Q2}} dag = {{Q1}} kg + {{Q2}} dag : 100 = {{Q1}} kg + {{A1}} kg = {{A2}} kg
(Cloze math)
A1 = {{Q2}}/100
A2 = {{Q1}} + {{Q2}}/100</t>
  </si>
  <si>
    <t>{"id":"M5-MyM-18a-A-5","seed":{"parameters":[{"name":"Q1","label":null,"min":5,"max":32,"step":1},{"name":"Q2","label":null,"min":1,"max":99,"step":1}],"uniques":true},"scaffolding":[{"id":"step-0","stimulus":"&lt;p&gt;La maleta de Jorge pesa &lt;span class=\"no-break\"&gt;{{Q1}} kg&lt;/span&gt; y &lt;span class=\"no-break\"&gt;{{Q2}} dag.&lt;/span&gt; ¿Cómo se escribiría esa cantidad en kilogramos?&lt;/p&gt;","template":"&lt;p&gt;La maleta pesa &lt;span class=\"no-break\"&gt;{{response}} kg.&lt;/span&gt;&lt;/p&gt;","seed":{"parameters":[],"calculated":[{"name":"A1","label":"{{function}}","function":"{{Q1}}+{{Q2}}/100"}]},"algorithm":{"name":"calculateOperation","params":{"method":"equivLiteral","keyboard":"INTERMEDIATE"}}},{"id":"step-1","stimulus":"&lt;p&gt;¿Cuánto pesa la maleta de Jorge?&lt;/p&gt;","template":"&lt;p&gt;La maleta pesa &lt;span class=\"no-break\"&gt;{{response}} kg&lt;/span&gt; y &lt;span class=\"no-break\"&gt;{{response}} dag.&lt;/span&lt;/p&gt;","seed":{"parameters":[],"calculated":[{"name":"A2","function":"{{Q1}}"},{"name":"A3","function":"{{Q2}}"}]},"algorithm":{"name":"calculateOperation","params":{"method":"equivLiteral","keyboard":"NUMERICAL"}}},{"id":"step-2","stimulus":"&lt;p&gt;¿Qué pide el enunciado?&lt;/p&gt;","seed":{"calculated":[{"name":"2-A1","label":"&lt;p&gt;La masa en kilogramos de la maleta.&lt;/p&gt;"},{"name":"2-A2","label":"&lt;p&gt;La masa en decagramos de la maleta.&lt;/p&gt;","incorrect":true},{"name":"2-A3","label":"&lt;p&gt;La masa en gramos de la maleta.&lt;/p&gt;","incorrect":true}]},"algorithm":{"name":"trueFalse","template":"Multiple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kilogramos que pesa la maleta.&lt;/p&gt;","template":"&lt;p&gt;{{Q1}} kg y {{Q2}} dag = {{Q1}} kg + {{Q2}} dag : 100 = {{Q1}} kg + {{response}} kg = {{response}} kg&lt;/p&gt;","seed":{"calculated":[{"name":"A1","label":"{{function}}","function":"{{Q2}}/100"},{"name":"A2","label":"{{function}}","function":"{{Q1}} + {{Q2}}/100"}]},"algorithm":{"name":"calculateOperation","params":{"method":"equivLiteral","keyboard":"INTERMEDIATE"}}}]}</t>
  </si>
  <si>
    <t>{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t>
  </si>
  <si>
    <t>M5-MyM-18b</t>
  </si>
  <si>
    <t>Ordena medidas de masa dadas en forma simple y compleja</t>
  </si>
  <si>
    <t>Ordena las siguientes masas de mayor a menor.
{{T1}} g
{{T2}} dg
{{T3}} cg
{{T4}} dag</t>
  </si>
  <si>
    <t>T1 = {{Q1}}/100
T2 = {{Q2}}/10
T3 = {{Q3}}
T4 = {{Q4}}/1000
Ordenar según valores de Q1-Q4.</t>
  </si>
  <si>
    <t>&lt;p&gt;Para ordenar estas medidas de mayor a menor, conviértelas todas a la misma unidad y después compáralas.&lt;/p&gt;
Imagen M5-MyM-2b-1
&lt;p&gt;{{T4}} dag = {{T4}} × 1 000 = {{Q4}} cg&lt;/p&gt;&lt;p&gt;{{T1}} g = {{T1}} × 100 = {{Q1}} cg&lt;/p&gt;&lt;p&gt;{{T2}} dg = {{T2}} × 10 = {{Q2}} cg&lt;/p&gt;&lt;p&gt;{{T3}} cg&lt;/p&gt;</t>
  </si>
  <si>
    <t>{"id":"M5-MyM-18b-I-1","stimulus":"&lt;p&gt;Ordena las siguientes masas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src='https://blueberry-assets.oneclick.es/M5_MyM_2b_1.svg' width=\"450\"&gt;&lt;/div&gt;&lt;p&gt;{{T4}} dag = {{T4}} × 1 000 = {{Q4}} cg&lt;/p&gt;&lt;p&gt;{{T1}} g = {{T1}} × 100 = {{Q1}} cg&lt;/p&gt;&lt;p&gt;{{T2}} dg = {{T2}} × 10 = {{Q2}} cg&lt;/p&gt;&lt;p&gt;{{T3}} cg&lt;/p&gt;","seed":{"parameters":[{"name":"Q1","label":null,"min":1,"max":9999,"step":1},{"name":"Q2","label":null,"min":1,"max":9999,"step":1},{"name":"Q3","label":null,"min":1,"max":9999,"step":1},{"name":"Q4","label":null,"min":1,"max":9999,"step":1}],"calculated":[{"name":"A1","label":"{{T1}} g","function":"{{Q1}}"},{"name":"A2","label":"{{T2}} dg","function":"{{Q2}}"},{"name":"A3","label":"{{T3}} cg","function":"{{Q3}}"},{"name":"A4","label":"{{T4}} dag","function":"{{Q4}}"},{"name":"T1","function":"Lemonlib.round({{Q1}}/100,2)","temp":true},{"name":"T2","function":"Lemonlib.round({{Q2}}/10,1)","temp":true},{"name":"T3","function":"{{Q3}}","temp":true},{"name":"T4","function":"Lemonlib.round({{Q4}}/1000,3)","temp":true}],"uniques":true},"algorithm":{"name":"orderNumbers","params":{"order":"desc"}}}</t>
  </si>
  <si>
    <t>{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t>
  </si>
  <si>
    <t>Ordena de menor a mayor las siguientes medidas de masa.
{{T11}} hg y {{T12}} dag
{{T21}} kg y {{T22}} dag
{{T3}} hg
{{T4}} dag</t>
  </si>
  <si>
    <t>Q1: Mín = 101; Máx = 9999; Step = 2
Q2: Mín = 101; Máx = 9999; Step = 2
Q3: Mín = 101; Máx = 9999; Step = 2
Q4: Mín = 101; Máx = 9999; Step = 2</t>
  </si>
  <si>
    <t>T11 = math.floor({{Q1}}/10)
T12 = {{Q1}}-math.floor({{Q1}}/10)*10
T21 = math.floor({{Q2}}/100)
T22 = {{Q2}}-math.floor({{Q2}}/100)*100
T3 = {{Q3}}*10
T4 = {{Q4}}
Ordenar según los valores de Q1-Q4</t>
  </si>
  <si>
    <t>¿Qué pide el enunciado?
Ordenar de mayor a menor las medidas de masa.
Ordenar de menor a mayor las medidas de masa. *
(Single choice)</t>
  </si>
  <si>
    <t>Ahora toma una de las cuatro medidas como ejemplo y conviértela a decagramos.
{{T21}} kg = {{T21}} × 100 = {{A2}} dag
{{T21}} kg y {{T22}} dag = {{A4}} dag
(Cloze Math)
A2 = math.floor({{Q1}}/10)*10
A4 = {{Q1}}</t>
  </si>
  <si>
    <t>Repitiendo los cálculos del paso anterior, ordena las medidas de menor a mayor.
{{T11}} hg y {{T12}} dag = {{Q1}} dag
{{T21}} kg y {{T22}} dag = {{Q2}} dag
{{T3}} hg = {{Q3}} dag
{{T4}} dag
(Order list)</t>
  </si>
  <si>
    <t>{"id":"M5-MyM-18b-E-1","seed":{"parameters":[{"name":"Q1","label":null,"min":101,"max":9999,"step":2},{"name":"Q2","label":null,"min":101,"max":9999,"step":2},{"name":"Q3","label":null,"min":101,"max":9999,"step":2},{"name":"Q4","label":null,"min":101,"max":9999,"step":2}],"uniques":true},"scaffolding":[{"id":"step-0","stimulus":"&lt;p&gt;Ordena de menor a mayor las siguientes medidas de masa.&lt;/p&gt;","seed":{"parameters":[],"calculated":[{"name":"T11","function":"math.floor({{Q1}}/10)","temp":true},{"name":"T12","function":"{{Q1}}-math.floor({{Q1}}/10)*10","temp":true},{"name":"T21","function":"math.floor({{Q2}}/100)","temp":true},{"name":"T22","function":"{{Q2}}-math.floor({{Q2}}/100)*100","temp":true},{"name":"T3","function":"{{Q3}}*10","temp":true},{"name":"T4","function":"{{Q4}}","temp":true},{"name":"A1","label":"{{T11}} hg y {{T12}} dag","function":"{{Q1}}"},{"name":"A2","label":"{{T21}} kg y {{T22}} dag","function":"{{Q2}}"},{"name":"A3","label":"{{T3}} hg","function":"{{Q3}}"},{"name":"A4","label":"{{T4}} dag","function":"{{Q4}}"}]},"algorithm":{"name":"orderNumbers","params":{"order":"asc"}}},{"id":"step-1","stimulus":"&lt;p&gt;¿Qué pide el enunciado?&lt;/p&gt;","seed":{"calculated":[{"name":"1-A1","label":"&lt;p&gt;Ordenar de mayor a menor las medidas de masa.&lt;/p&gt;","incorrect":true},{"name":"1-A2","label":"&lt;p&gt;Ordenar de menor a mayor las medidas de masa.&lt;/p&gt;"}]},"algorithm":{"name":"trueFalse","template":"Multiple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false}}},{"id":"step-3","stimulus":"&lt;p&gt;Ahora toma una de las cuatro medidas como ejemplo y conviértela a decagramos.&lt;/p&gt;","template":"&lt;p&gt;{{T21}} kg = {{T21}} × 100 = {{response}} dag&lt;/p&gt;&lt;p&gt;{{T21}} kg y {{T22}} dag = {{response}} dag&lt;/p&gt;","seed":{"calculated":[{"name":"T21","function":"math.floor({{Q2}}/100)","temp":true},{"name":"T22","function":"{{Q2}}-math.floor({{Q2}}/100)*100","temp":true},{"name":"3-A2","function":"math.floor({{Q2}}/100)*100"},{"name":"3-A4","function":"{{Q2}}"}]},"algorithm":{"name":"calculateOperation","params":{"method":"equivLiteral","keyboard":"INTERMEDIATE"}}},{"id":"step-4","stimulus":"&lt;p&gt;Repitiendo los cálculos del paso anterior, ordena las medidas de menor a mayor.&lt;/p&gt;","seed":{"calculated":[{"name":"T11","function":"math.floor({{Q1}}/10)","temp":true},{"name":"T12","function":"{{Q1}}-math.floor({{Q1}}/10)*10","temp":true},{"name":"T21","function":"math.floor({{Q2}}/100)","temp":true},{"name":"T22","function":"{{Q2}}-math.floor({{Q2}}/100)*100","temp":true},{"name":"T3","function":"{{Q3}}*10","temp":true},{"name":"T4","function":"{{Q4}}","temp":true},{"name":"4-A1","label":"{{T11}} hg y {{T12}} dag = {{Q1}} dag","function":"{{Q1}}"},{"name":"4-A2","label":"{{T21}} kg y {{T22}} dag = {{Q2}} dag","function":"{{Q2}}"},{"name":"4-A3","label":"{{T3}} hg = {{Q3}} dag","function":"{{Q3}}"},{"name":"4-A4","label":"{{T4}} dag","function":"{{Q4}}"}]},"algorithm":{"name":"orderNumbers","params":{"order":"asc"}}}]}</t>
  </si>
  <si>
    <t>{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t>
  </si>
  <si>
    <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
La tienda de campaña más ligera pesa &lt;span class=\"no-break\"&gt;{{A1}} g.&lt;/span&gt;</t>
  </si>
  <si>
    <t>Máx, uno de los perros de Lucia, come diariamente {{Q1}} hg, Toby come {{Q2}} dag y {{Q3}} g. ¿Cuántos gramos ingiere diariamente el perro que come más?
El perro que come mas ingiere {{A1}} g.</t>
  </si>
  <si>
    <t>Q1: Mín = 1010; Máx = 1510; Step: 20
Q2: Mín = 1010; Máx = 1510; Step: 20</t>
  </si>
  <si>
    <t>T1 = math.floor({{Q1}}/100)
T2 = {{Q1}}/10-math.floor({{Q1}}/100)*10
T3 = {{Q2}}/10
A1 = math.min({{Q1}},{{Q2}})</t>
  </si>
  <si>
    <t>¿Cuál es la masa de cada tienda de campaña?
La masa de la primera tienda de campaña es &lt;span class=\"no-break\"&gt;{{A1}} hg&lt;/span&gt; y &lt;span class=\"no-break\"&gt;{{A2}} dag&lt;/span&gt; y de la segunda, &lt;span class=\"no-break\"&gt;{{A3}} dag.&lt;/span&gt;
(cloze math)
[A1 = {{T1}}
A2 = {{T2}}
A3 = {{T3}}]</t>
  </si>
  <si>
    <t>Según el enunciado, ¿qué hay que obtener?
La masa de la tienda de campaña más ligera en gramos.*
La masa de la tienda de campaña más pesada en gramos.
La masa total de las dos tiendas de campaña en gramos.</t>
  </si>
  <si>
    <t>Para comprobar cuál es la tienda de campaña más ligera, hay que convertir las masas en gramos. ¿En qué tabla están las conversiones de unidades correctas?
Imagen M5-MyM-2b-1*
Imagen M5-MyM-2b-2
Imagen M5-MyM-2b-3</t>
  </si>
  <si>
    <t>Ahora completa estos cálculos para saber los gramos de las dos masas.
La primera tienda de campaña:
{{T1}} hg = {{T1}} × 100 = {{A5}} g
{{T2}} dag = {{T2}} × 10 = {{A6}} g
{{T1}} hg y {{T2}} dag = {{A7}} g
La segunda tienda de campaña:
{{T3}} dag = {{T3}} × 10 = {{A8}} g
(Cloze text)
A5 = {{T1}}*100
A6 = {{T2}}*10
A7 = {{Q1}}
A8 = {{T3}}*10</t>
  </si>
  <si>
    <t>Por tanto, ¿cuál es la tienda de campaña más ligera?
La tienda de campaña de {{T3}} g.*
La tienda de campaña de {{T4}} g.
(Single choice)
T3 = math.min({{Q1}}, {{Q2}})
T4 = math.max({{Q1}}, {{Q2}})</t>
  </si>
  <si>
    <t>{"id":"M5-MyM-18b-A-1","seed":{"parameters":[{"name":"Q1","label":null,"min":1010,"max":1510,"step":20},{"name":"Q2","label":null,"min":1010,"max":1510,"step":20}],"uniques":true},"scaffolding":[{"id":"step-0","stimulus":"&lt;p&gt;Para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elegir?&lt;/p&gt;","template":"&lt;p&gt;La tienda de campaña más ligera pesa &lt;span class=\"no-break\"&gt;{{response}} g.&lt;/span&gt;&lt;/p&gt;","seed":{"parameters":[],"calculated":[{"name":"A1","function":"math.min({{Q1}},{{Q2}})"},{"name":"T1","function":"math.floor({{Q1}}/100)","temp":true},{"name":"T2","function":"{{Q1}}/10-math.floor({{Q1}}/100)*10","temp":true},{"name":"T3","function":"{{Q2}}/10","temp":true}]},"algorithm":{"name":"calculateOperation","params":{"method":"equivLiteral","keyboard":"NUMERICAL"}}},{"id":"step-1","stimulus":"&lt;p&gt;¿Cuál es la masa de cada tienda de campaña?&lt;/p&gt;","template":"&lt;p&gt;La masa de la primera tienda de campaña es &lt;span class=\"no-break\"&gt;{{response}} hg&lt;/span&gt; y &lt;span class=\"no-break\"&gt;{{response}} dag&lt;/span&gt; y de la segunda, &lt;span class=\"no-break\"&gt;{{response}} dag.&lt;/span&gt;&lt;/p&gt;","seed":{"parameters":[],"calculated":[{"name":"T1","function":"math.floor({{Q1}}/100)","temp":true},{"name":"T2","function":"{{Q1}}/10-math.floor({{Q1}}/100)*10","temp":true},{"name":"T3","function":"{{Q2}}/10","temp":true},{"name":"1-A1","function":"{{T1}}"},{"name":"1-A2","function":"{{T2}}"},{"name":"1-A3","function":"{{T3}}"}]},"algorithm":{"name":"calculateOperation","params":{"method":"equivLiteral","keyboard":"NUMERICAL"}}},{"id":"step-2","stimulus":"&lt;p&gt;Según el enunciado, ¿qué hay que obtener?&lt;/p&gt;","seed":{"calculated":[{"name":"2-A1","label":"&lt;p&gt;La masa de la tienda de campaña más ligera en gramos.&lt;/p&gt;"},{"name":"2-A2","label":"&lt;p&gt;La masa de la tienda de campaña más pesada en gramos.&lt;/p&gt;","incorrect":true},{"name":"2-A3","label":"&lt;p&gt;La masa total de las dos tiendas de campaña en gramos.&lt;/p&gt;","incorrect":true}]},"algorithm":{"name":"trueFalse","template":"Multiple choice – standard"}},{"id":"step-3","stimulus":"&lt;p&gt;Para comprobar cuál es la tienda de campaña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dos masas.&lt;/p&gt;","template":"&lt;p&gt;La primera tienda de campaña:&lt;/p&gt;&lt;p&gt;{{T1}} hg = {{T1}} × 100 = {{response}} g&lt;/p&gt;&lt;p&gt;{{T2}} dag = {{T2}} × 10 = {{response}} g&lt;/p&gt;&lt;p&gt;{{T1}} hg y {{T2}} dag = {{response}} g&lt;/p&gt;&lt;p&gt;La segunda tienda de campaña:&lt;/p&gt;&lt;p&gt;{{T3}} dag = {{T3}} × 10 = {{response}} g&lt;/p&gt;","seed":{"calculated":[{"name":"T1","function":"math.floor({{Q1}}/100)","temp":true},{"name":"T2","function":"{{Q1}}/10-math.floor({{Q1}}/100)*10","temp":true},{"name":"T3","function":"{{Q2}}/10","temp":true},{"name":"4-A1","function":"{{T1}}*100"},{"name":"4-A2","function":"{{T2}}*10"},{"name":"4-A3","function":"{{Q1}}"},{"name":"4-A4","function":"{{T3}}*10"}]},"algorithm":{"name":"calculateOperation","params":{"method":"equivLiteral","keyboard":"NUMERICAL"}}},{"id":"step-5","stimulus":"&lt;p&gt;Por tanto, ¿cuál es la tienda de campaña más ligera?&lt;/p&gt;","seed":{"parameters":[],"calculated":[{"name":"T3","function":"math.min({{Q1}}, {{Q2}})","temp":true},{"name":"T4","function":"math.max({{Q1}}, {{Q2}})","temp":true},{"name":"A1","label":"La tienda de campaña de {{T3}} g.","function":"math.min({{Q1}}, {{Q2}})"},{"name":"A2","label":"La tienda de campaña de {{T4}} g.","function":"math.max({{Q1}}, {{Q2}})","incorrect":true}]},"algorithm":{"name":"trueFalse","template":"Multiple choice – standard"}}]}</t>
  </si>
  <si>
    <t>{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t>
  </si>
  <si>
    <t>Las siguientes son las masas que pueden subir los ascensores de tres torres diferentes. Ordénalas de menor a mayor.
El ascensor de la torre {{QA}} levanta {{T1}} kg .
El ascensor de la torre {{QB}} levanta {{T2}} hg.
El ascensor de la torre {{QC}} levanta {{T3}} dag.</t>
  </si>
  <si>
    <t>Q1-Q3: Mín = 300; Máx = 500; Step = 10
QA, QB, QC = "gótica", "barroca", "neoclásica"</t>
  </si>
  <si>
    <t>T1 = {{Q1}}
T2 = {{Q2}}*10
T3 = {{Q3}}*100</t>
  </si>
  <si>
    <t>¿Qué pide el enunciado?
Ordenar la masa que pueden levantar los ascensores de menor a mayor.*
Ordenar la masa que pueden levantar los ascensores de mayor a menor.
(Single choice)</t>
  </si>
  <si>
    <t>Para ordenar las distintas masas, hay que expresarlas en la misma unidad. ¿En qué tabla están las conversiones de unidades correctas?
Imagen M5-MyM-2b-1*
Imagen M5-MyM-2b-2
Imagen M5-MyM-2b-3
(Single choice)</t>
  </si>
  <si>
    <t>Completa los siguientes cálculos para convertir todas las masas a kilogramos.
{{T1}} kg
{{T2}} hg = {{T2}} : 10 = {{A2}} kg
{{T3}} dag = {{T3}} : 100 = {{A3}} kg
(Cloze Math)
A2 = {{Q2}}
A3 = {{Q3}}</t>
  </si>
  <si>
    <t>Ahora ordena la masa que pueden subir los ascensores de menor a mayor.
La torre {{QA}}: {{Q1}} kg
La torre {{QB}}: {{T2}} hg = {{Q2}} kg
La torre {{QC}}: {{T3}} dag = {{Q3}} kg
(Order list)</t>
  </si>
  <si>
    <t>{"id":"M5-MyM-18b-A-2","seed":{"parameters":[{"name":"Q1","label":null,"min":300,"max":500,"step":10},{"name":"Q2","label":null,"min":300,"max":500,"step":10},{"name":"Q3","label":null,"min":300,"max":500,"step":10},{"name":"QA","label":null,"list":["gótica","barroca","neoclásica"]},{"name":"QB","label":null,"list":["gótica","barroca","neoclásica"]},{"name":"QC","label":null,"list":["gótica","barroca","neoclásica"]}],"uniques":true},"scaffolding":[{"id":"step-0","stimulus":"&lt;p&gt;Las siguientes son las masas que pueden subir los ascensores de tres torres diferentes. Ordénalas de menor a mayor.&lt;/p&gt;","seed":{"parameters":[],"calculated":[{"name":"A1","label":"El ascensor de la torre {{QA}} levanta {{T1}} kg.","function":"{{Q1}}"},{"name":"A2","label":"El ascensor de la torre {{QB}} levanta {{T2}} hg.","function":"{{Q2}}"},{"name":"A3","label":"El ascensor de la torre {{QC}} levanta {{T3}} dag.","function":"{{Q3}}"},{"name":"T1","function":"{{Q1}}","temp":true},{"name":"T2","function":"{{Q2}}*10","temp":true},{"name":"T3","function":"{{Q3}}*100","temp":true}]},"algorithm":{"name":"orderNumbers","params":{"order":"asc"}}},{"id":"step-1","stimulus":"&lt;p&gt;¿Qué pide el enunciado?&lt;/p&gt;","seed":{"calculated":[{"name":"1-A1","label":"&lt;p&gt;Ordenar la masa que pueden levantar los ascensores de menor a mayor.&lt;/p&gt;"},{"name":"1-A2","label":"&lt;p&gt;Ordenar la masa que pueden levantar los ascensores de mayor a menor.&lt;/p&gt;","incorrect":true}]},"algorithm":{"name":"trueFalse","template":"Multiple choice – standard"}},{"id":"step-2","stimulus":"&lt;p&gt;Para ordenar las distintas masas,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kilogramos.&lt;/p&gt;","template":"&lt;p&gt;{{T1}} kg&lt;/p&gt;&lt;p&gt;{{T2}} hg = {{T2}} : 10 = {{response}} kg&lt;/p&gt;&lt;p&gt;{{T3}} dag = {{T3}} : 100 = {{response}} kg&lt;/p&gt;","seed":{"calculated":[{"name":"T1","function":"{{Q1}}","temp":true},{"name":"T2","function":"{{Q2}}*10","temp":true},{"name":"T3","function":"{{Q3}}*100","temp":true},{"name":"3-A1","function":"{{Q2}}"},{"name":"3-A2","function":"{{Q3}}"}]},"algorithm":{"name":"calculateOperation","params":{"method":"equivLiteral","keyboard":"INTERMEDIATE"}}},{"id":"step-4","stimulus":"&lt;p&gt;Ahora ordena la masa que pueden subir los ascensores de menor a mayor.&lt;/p&gt;","seed":{"parameters":[],"calculated":[{"name":"T1","function":"{{Q1}}","temp":true},{"name":"T2","function":"{{Q2}}*10","temp":true},{"name":"T3","function":"{{Q3}}*100","temp":true},{"name":"4-A1","label":"La torre {{QA}}: {{Q1}} kg","function":"{{Q1}}"},{"name":"4-A2","label":"La torre {{QB}}: {{T2}} hg = {{Q2}} kg","function":"{{Q2}}"},{"name":"4-A3","label":"La torre {{QC}}: {{T3}} dag = {{Q3}} kg","function":"{{Q3}}"}]},"algorithm":{"name":"orderNumbers","params":{"order":"asc"}}}]}</t>
  </si>
  <si>
    <t>{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t>
  </si>
  <si>
    <t>{{Q11}}, {{Q12}}, y {{Q13}} son trillizas. {{Q11}} pesó al nacer &lt;span class=\"no-break\"&gt;{{T1}} kg;&lt;/span&gt; {{Q12}}, &lt;span class=\"no-break\"&gt;{{T21}} kg&lt;/span&gt; y &lt;span class=\"no-break\"&gt;{{T22}} g&lt;/span&gt; y {{Q13}}, &lt;span class=\"no-break\"&gt;{{T3}} hg.&lt;/span&gt; ¿Cuántos gramos pesaba la hermana más ligera?
La hermana que pesó menos es la de &lt;span class=\"no-break\"&gt;{{A1}} g.&lt;/span&gt;</t>
  </si>
  <si>
    <t>Q1-Q3: Mín = 2500; Máx = 4000; Step = 1
Q11-Q13: "Lorena", "Matilde", "Diana", "María", "Sabela", "Juana", "Esther", "Ruth", "Ainhoa"</t>
  </si>
  <si>
    <t>T1 = {{Q1}}/1000
T21 = math.floor({{Q2}}/1000)
T22 = {{Q2}}-math.floor({{Q2}}/1000)*1000
T3 = {{Q3}}/100
A1 = math.min({{Q1}}, {{Q2}}, {{Q3}})</t>
  </si>
  <si>
    <t>¿Cuál fue la masa de cada trilliza?
{{Q11}} pesaba &lt;span class=\"no-break\"&gt;{{A1}} kg.&lt;/span&gt;
{{Q12}} pesaba &lt;span class=\"no-break\"&gt;{{A2}} kg&lt;/span&gt; y &lt;span class=\"no-break\"&gt;{{A3}} g.&lt;/span&gt;
{{Q13}} pesaba &lt;span class=\"no-break\"&gt;{{A4}} hg.&lt;/span&gt;
(cloze math)
A2 = {{T1}}
A3 = {{T21}}
A4 = {{T22}}
A5 = {{T3}}</t>
  </si>
  <si>
    <t>Según el enunciado, ¿qué hay que obtener?
La masa de la trilliza más ligera en gramos.*
La masa de la trilliza más pesada en gramos.
La masa total de las trillizas en gramos.</t>
  </si>
  <si>
    <t>Para comprobar cuál es la trilliza más ligera, hay que convertir las masas en gramos. ¿En qué tabla están las conversiones de unidades correctas?
Imagen M5-MyM-2b-1*
Imagen M5-MyM-2b-2
Imagen M5-MyM-2b-3</t>
  </si>
  <si>
    <t>Ahora completa estos cálculos para saber los gramos de las tres masas.
La masa de {{Q11}}:
{{T1}} kg = {{T1}} × 1 000 = {{A8}} g
La masa de {{Q12}}:
{{T21}} kg = {{T21}} × 1 000 = {{A5}} g
{{T21}} kg y {{T22}} g = {{A7}} g
La masa de {{Q13}}:
{{T3}} hg = {{T3}} × 100 = {{A8}} g
(Cloze text)
A5 = {{Q1}}
A6 = math.floor({{Q2}}/1000)*1000
A7 = {{Q2}}
A8 = {{Q3}}</t>
  </si>
  <si>
    <t>Por tanto, ¿qué trilliza fue la más ligera?
La recién nacida de {{T3}} g.*
La recién nacida de {{T4}} g.
La recién nacida de {{T5}} g.
(Single choice)
T3 = math.min({{Q1}}, {{Q2}}, {{Q3}})
T4 = math.max({{Q1}}, {{Q2}}, {{Q3}})
T5 = {{Q1}}+{{Q2}}+{{Q3}}-math.min({{Q1}}, {{Q2}}, {{Q3}})-math.max({{Q1}}, {{Q2}}, {{Q3}})</t>
  </si>
  <si>
    <t>{"id":"M5-MyM-18b-A-3","seed":{"parameters":[{"name":"Q1","label":null,"min":2500,"max":4000,"step":1},{"name":"Q2","label":null,"min":2500,"max":4000,"step":1},{"name":"Q3","label":null,"min":2500,"max":4000,"step":1},{"name":"Q11","label":null,"list":["Lorena","Matilde","Diana","María","Sabela","Juana","Esther","Ruth","Ainhoa"]},{"name":"Q12","label":null,"list":["Lorena","Matilde","Diana","María","Sabela","Juana","Esther","Ruth","Ainhoa"]},{"name":"Q13","label":null,"list":["Lorena","Matilde","Diana","María","Sabela","Juana","Esther","Ruth","Ainhoa"]}],"uniques":true},"scaffolding":[{"id":"step-0","stimulus":"&lt;p&gt;{{Q11}}, {{Q12}}, y {{Q13}} son trillizas. {{Q11}} pesó al nacer &lt;span class=\"no-break\"&gt;{{T1}} kg;&lt;/span&gt; {{Q12}}, &lt;span class=\"no-break\"&gt;{{T21}} kg&lt;/span&gt; y &lt;span class=\"no-break\"&gt;{{T22}} g&lt;/span&gt; y {{Q13}}, &lt;span class=\"no-break\"&gt;{{T3}} hg.&lt;/span&gt; ¿Cuántos gramos pesó la hermana más ligera?&lt;/p&gt;","template":"&lt;p&gt;La hermana que pesó menos es la de &lt;span class=\"no-break\"&gt;{{response}} g.&lt;/span&gt;&lt;/span&gt;&lt;/p&gt;","seed":{"parameters":[],"calculated":[{"name":"A1","function":"math.min({{Q1}}, {{Q2}}, {{Q3}})"},{"name":"T1","function":"{{Q1}}/1000","temp":true},{"name":"T21","function":"math.floor({{Q2}}/1000)","temp":true},{"name":"T22","function":"{{Q2}}-math.floor({{Q2}}/1000)*1000","temp":true},{"name":"T3","function":"{{Q3}}/100","temp":true}]},"algorithm":{"name":"calculateOperation","params":{"method":"equivLiteral","keyboard":"INTERMEDIATE"}}},{"id":"step-1","stimulus":"&lt;p&gt;¿Cuál fue la masa de cada trilliza?&lt;/p&gt;","template":"&lt;p&gt;{{Q11}} pesaba &lt;span class=\"no-break\"&gt;{{response}} kg.&lt;/span&gt;&lt;/p&gt;&lt;p&gt;{{Q12}} pesaba &lt;span class=\"no-break\"&gt;{{response}} kg&lt;/span&gt; y &lt;span class=\"no-break\"&gt;{{response}} g.&lt;/span&gt;&lt;/p&gt;&lt;p&gt;{{Q13}} pesaba &lt;span class=\"no-break\"&gt;{{response}} hg.&lt;/span&gt;&lt;/p&gt;","seed":{"parameters":[],"calculated":[{"name":"T1","function":"{{Q1}}/1000","temp":true},{"name":"T21","function":"math.floor({{Q2}}/1000)","temp":true},{"name":"T22","function":"{{Q2}}-math.floor({{Q2}}/1000)*1000","temp":true},{"name":"T3","function":"{{Q3}}/100","temp":true},{"name":"1-A1","function":"{{T1}}"},{"name":"1-A2","function":"{{T21}}"},{"name":"1-A3","function":"{{T22}}"},{"name":"1-A4","function":"{{T3}}"}]},"algorithm":{"name":"calculateOperation","params":{"method":"equivLiteral","keyboard":"NUMERICAL"}}},{"id":"step-2","stimulus":"&lt;p&gt;Según el enunciado, ¿qué hay que obtener?&lt;/p&gt;","seed":{"calculated":[{"name":"2-A1","label":"&lt;p&gt;La masa de la trilliza más ligera en gramos.&lt;/p&gt;"},{"name":"2-A2","label":"&lt;p&gt;La masa de la trilliza más pesada en gramos.&lt;/p&gt;","incorrect":true},{"name":"2-A3","label":"&lt;p&gt;La masa total de las trillizas en gramos.&lt;/p&gt;","incorrect":true}]},"algorithm":{"name":"trueFalse","template":"Multiple choice – standard"}},{"id":"step-3","stimulus":"&lt;p&gt;Para comprobar cuál es la trilliza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tres masas.&lt;/p&gt;","template":"&lt;p&gt;La masa de {{Q11}}:&lt;/p&gt;&lt;p&gt;{{T1}} kg = {{T1}} × 1 000 = {{response}} g&lt;/p&gt;&lt;p&gt;La masa de {{Q12}}:&lt;/p&gt;&lt;p&gt;{{T21}} kg = {{T21}} × 1 000 = {{response}} g&lt;/p&gt;&lt;p&gt;{{T21}} kg y {{T22}} g = {{response}} g&lt;/p&gt;&lt;p&gt;La masa de {{Q13}}:&lt;/p&gt;&lt;p&gt;{{T3}} hg = {{T3}} × 100 = {{response}} g&lt;/p&gt;","seed":{"calculated":[{"name":"T1","function":"{{Q1}}/1000","temp":true},{"name":"T21","function":"math.floor({{Q2}}/1000)","temp":true},{"name":"T22","function":"{{Q2}}-math.floor({{Q2}}/1000)*1000","temp":true},{"name":"T3","function":"{{Q3}}/100","temp":true},{"name":"4-A1","function":"{{Q1}}"},{"name":"4-A2","function":"math.floor({{Q2}}/1000)*1000"},{"name":"4-A3","function":"{{Q2}}"},{"name":"4-A4","function":"{{Q3}}"}]},"algorithm":{"name":"calculateOperation","params":{"method":"equivLiteral","keyboard":"NUMERICAL"}}},{"id":"step-5","stimulus":"&lt;p&gt;Por tanto, ¿qué trilliza fue la más ligera?&lt;/p&gt;","seed":{"parameters":[],"calculated":[{"name":"T5","function":"math.min({{Q1}}, {{Q2}}, {{Q3}})","temp":true},{"name":"T6","function":"math.max({{Q1}}, {{Q2}}, {{Q3}})","temp":true},{"name":"T7","function":"{{Q1}}+{{Q2}}+{{Q3}}-math.min({{Q1}}, {{Q2}}, {{Q3}})-math.max({{Q1}}, {{Q2}}, {{Q3}})","temp":true},{"name":"5-A1","label":"La recién nacida de {{T5}} g.","function":"math.min({{Q1}}, {{Q2}}, {{Q3}})"},{"name":"5-A2","label":"La recién nacida de {{T6}} g.","function":"","incorrect":true},{"name":"5-A3","label":"La recién nacida de {{T7}} g.","function":"","incorrect":true}]},"algorithm":{"name":"trueFalse","template":"Multiple choice – standard"}}]}</t>
  </si>
  <si>
    <t>{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t>
  </si>
  <si>
    <t xml:space="preserve">Emilia ha apuntado la siguiente la masa de varios animales. Ordénalas de mayor a menor.
{{T1}} cg
{{T2}} g
{{T3}} hg
{{T4}} kg
</t>
  </si>
  <si>
    <t>Romina y Emilia se fueron de viaje, 
la valija de Romina pesa {{Q1}} kg y {{Q2}} g, 
la de Emilia {{Q3}} dag. 
¿Cuanto kilogramos pesa la valija más liviana?
La valija más liviana pesa {{A1}} kg.</t>
  </si>
  <si>
    <t>Q1-Q4: Mín = 1; Máx = 9999; Step = 1</t>
  </si>
  <si>
    <t>T1 = {{Q1}}*100
T2 = {{Q2}}
T3 = {{Q3}}/100
T4 = {{Q4}}/1000</t>
  </si>
  <si>
    <t>¿Qué pide el enunciado?
Ordenar la masa de los animales de mayor a menor.*
Ordenar la masa de los animales de menor a mayor. 
(Single choice)</t>
  </si>
  <si>
    <t>Para ordenar la masa de los animales, hay que expresarlas en la misma unidad. ¿En qué tabla están las conversiones de unidades correctas?
Imagen M5-MyM-2b-1*
Imagen M5-MyM-2b-2
Imagen M5-MyM-2b-3
(Single choice)</t>
  </si>
  <si>
    <t>Completa los siguientes cálculos para convertir todas las masas a gramos.
{{T1}} cg = {{T1}} : 100 = {{A1}} g
{{T2}} g
{{T3}} hg = {{T3}} × 100 = {{A2}} g
{{T4}} kg = {{T4}} × 1 000 = {{A3}} g
(Cloze Math)
A1 = {{Q1}}
A2 = {{Q3}}
A3 = {{Q4}}</t>
  </si>
  <si>
    <t>Ahora ordena la masa de los animales de mayor a menor.
{{T1}} cg = {{Q1}} g
{{T2}} g
{{T3}} hg = {{Q3}} g
{{T4}} kg = {{Q4}} g
(Order list)</t>
  </si>
  <si>
    <t>{"id":"M5-MyM-18b-A-4","seed":{"parameters":[{"name":"Q1","label":null,"min":1,"max":9999,"step":1},{"name":"Q2","label":null,"min":1,"max":9999,"step":1},{"name":"Q3","label":null,"min":1,"max":9999,"step":1},{"name":"Q4","label":null,"min":1,"max":9999,"step":1}],"uniques":true},"scaffolding":[{"id":"step-0","stimulus":"&lt;p&gt;Emilia ha apuntado la siguiente la masa de varios animales. Ordénalas de mayor a menor.&lt;/p&gt;","seed":{"parameters":[],"calculated":[{"name":"A1","label":"{{T1}} cg","function":"{{Q1}}"},{"name":"A2","label":"{{T2}} g","function":"{{Q2}}"},{"name":"A3","label":"{{T3}} hg","function":"{{Q3}}"},{"name":"A4","label":"{{T4}} kg","function":"{{Q4}}"},{"name":"T1","function":"{{Q1}}*100","temp":true},{"name":"T2","function":"{{Q2}}","temp":true},{"name":"T3","function":"Lemonlib.round({{Q3}}/100, 2)","temp":true},{"name":"T4","function":"Lemonlib.round({{Q4}}/1000, 3)","temp":true}]},"algorithm":{"name":"orderNumbers","params":{"order":"desc"}}},{"id":"step-1","stimulus":"&lt;p&gt;¿Qué pide el enunciado?&lt;/p&gt;","seed":{"calculated":[{"name":"1-A1","label":"&lt;p&gt;Ordenar la masa de los animales de mayor a menor.&lt;/p&gt;"},{"name":"1-A2","label":"&lt;p&gt;Ordenar la masa de los animales de menor a mayor.&lt;/p&gt;","incorrect":true}]},"algorithm":{"name":"trueFalse","template":"Multiple choice – standard"}},{"id":"step-2","stimulus":"&lt;p&gt;Para ordenar la masa de los animales,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gramos.&lt;/p&gt;","template":"&lt;p&gt;{{T1}} cg = {{T1}} : 100 = {{response}} g&lt;/p&gt;&lt;p&gt;{{T2}} g&lt;/p&gt;&lt;p&gt;{{T3}} hg = {{T3}} × 100 = {{response}} g&lt;/p&gt;&lt;p&gt;{{T4}} kg = {{T4}} × 1 000 = {{response}} g&lt;/p&gt;","seed":{"calculated":[{"name":"T1","function":"{{Q1}}*100","temp":true},{"name":"T2","function":"{{Q2}}","temp":true},{"name":"T3","function":"Lemonlib.round({{Q3}}/100, 2)","temp":true},{"name":"T4","function":"Lemonlib.round({{Q4}}/1000, 3)","temp":true},{"name":"3-A1","function":"{{Q1}}"},{"name":"3-A2","function":"{{Q3}}"},{"name":"3-A3","function":"{{Q4}}"}]},"algorithm":{"name":"calculateOperation","params":{"method":"equivLiteral","keyboard":"INTERMEDIATE"}}},{"id":"step-4","stimulus":"&lt;p&gt;Ahora ordena la masa de los animales de mayor a menor.&lt;/p&gt;","seed":{"parameters":[],"calculated":[{"name":"T1","function":"{{Q1}}*100","temp":true},{"name":"T2","function":"{{Q2}}","temp":true},{"name":"T3","function":"Lemonlib.round({{Q3}}/100, 2)","temp":true},{"name":"T4","function":"Lemonlib.round({{Q4}}/1000, 3)","temp":true},{"name":"4-A1","label":"{{T1}} cg = {{Q1}} g","function":"{{Q1}}"},{"name":"4-A2","label":"{{T2}} g","function":"{{Q2}}"},{"name":"4-A3","label":"{{T3}} hg = {{Q3}} g","function":"{{Q3}}"},{"name":"4-A4","label":"{{T4}} kg = {{Q4}} g","function":"{{Q4}}"}]},"algorithm":{"name":"orderNumbers","params":{"order":"desc"}}}]}</t>
  </si>
  <si>
    <t>{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t>
  </si>
  <si>
    <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
El más fuerte levanta &lt;span class=\"no-break\"&gt;{{A1}} g.&lt;/span&gt;</t>
  </si>
  <si>
    <t>Q1-Q3: Mín = 20000; Máx = 45000; Step = 10</t>
  </si>
  <si>
    <t>T1 = {{Q1}}/1000
T21 = math.floor({{Q2}}/1000)
T22 = {{Q2}}-math.floor({{Q2}}/1000)*1000
T31 = math.floor({{Q3}}/100)
T32 = {{Q3}}/10-math.floor({{Q3}}/100)*10
A1 = math.max({{Q1}}, {{Q2}}, {{Q3}})</t>
  </si>
  <si>
    <t>¿Cuánto peso levanta cada uno en el gimnasio?
Julián levanta &lt;span class=\"no-break\"&gt;{{A2}} kg.&lt;/span&gt;
Matías levanta &lt;span class=\"no-break\"&gt;{{A3}} kg&lt;/span&gt; y &lt;span class=\"no-break\"&gt;{{A4}} g.&lt;/span&gt;
Alicia levanta &lt;span class=\"no-break\"&gt;{{A5}} hg&lt;/span&gt; y &lt;span class=\"no-break\"&gt;{{A6}} dag.&lt;/span&gt;
(cloze math)
A2 = {{T1}}
A3 = {{T21}}
A4 = {{T22}}
A5 = {{T31}}
A6 = {{T32}}</t>
  </si>
  <si>
    <t>Según el enunciado, ¿qué hay que obtener?
La masa en gramos que levanta la persona más fuerte.*
La masa en gramos que levanta la persona más débil.
La masa en gramos que levantan entre todos.</t>
  </si>
  <si>
    <t>Para comprobar quién sube más peso, hay que convertir las masas en gramos. ¿En qué tabla están las conversiones de unidades correctas?
Imagen M5-MyM-2b-1*
Imagen M5-MyM-2b-2
Imagen M5-MyM-2b-3</t>
  </si>
  <si>
    <t>Ahora toma esta medida como ejemplo para convertirla a gramos.
La masa que levanta Alicia:
{{T31}} hg = {{T31}} × 100 = {{A5}} g
{{T32}} dag = {{T32}} × 10 = {{A6}} g
{{T31}} hg y {{T32}} dag = {{A7}} g
(Cloze text)
A5 = math.floor({{Q3}}/100)*100
A6 = {{Q3}}-math.floor({{Q3}}/100)*100
A7 = {{Q3}}</t>
  </si>
  <si>
    <t>Por tanto, ¿cuál es la masa que levanta el más fuerte de los tres?
{{T4}} g*
{{T5}} g
{{T6}} g
(Single choice)
T4 = math.max({{Q1}}, {{Q2}}, {{Q3}})
T5 = math.min({{Q1}}, {{Q2}}, {{Q3}})
T6 = {{Q1}}+{{Q2}}+{{Q3}}-math.min({{Q1}}, {{Q2}}, {{Q3}})-math.max({{Q1}}, {{Q2}}, {{Q3}})</t>
  </si>
  <si>
    <t>{
    "id": "M5-MyM-18b-A-5",
    "seed": {
        "parameters": [
            {
                "name": "Q1",
                "label": "null",
                "min": 20000,
                "max": 45000,
                "step": 10
            },
            {
                "name": "Q2",
                "label": null,
                "min": 20000,
                "max": 45000,
                "step": 10
            },
            {
                "name": "Q3",
                "label": null,
                "min": 20000,
                "max": 45000,
                "step": 10
            }
        ],
        "uniques": true
    },
    "scaffolding": [
        {
            "id": "step-0",
            "stimulus": "&lt;p&gt;Julián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tres?&lt;/p&gt;",
            "template": "&lt;p&gt;El más fuerte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"&lt;p&gt;¿Cuánto peso levanta cada uno en el gimnasio?&lt;/p&gt;",
            "template": "&lt;p&gt;Julián levanta &lt;span class=\"no-break\"&gt;{{response}} kg.&lt;/span&gt;&lt;/p&gt;&lt;p&gt;Matías levanta &lt;span class=\"no-break\"&gt;{{response}} kg&lt;/span&gt; y &lt;span class=\"no-break\"&gt;{{response}} g.&lt;/span&gt;&lt;/p&gt;&lt;p&gt;Alicia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"&lt;p&gt;Según el enunciado, ¿qué hay que obtener?&lt;/p&gt;",
            "seed": {
                "calculated": [
                    {
                        "name": "2-A1",
                        "label": "&lt;p&gt;La masa en gramos que levanta la persona más fuerte.&lt;/p&gt;"
                    },
                    {
                        "name": "2-A2",
                        "label": "&lt;p&gt;La masa en gramos que levanta la persona más débil.&lt;/p&gt;",
                        "incorrect": true
                    },
                    {
                        "name": "2-A3",
                        "label": "&lt;p&gt;La masa en gramos que levantan entre todos.&lt;/p&gt;",
                        "incorrect": true
                    }
                ]
            },
            "algorithm": {
                "name": "trueFalse",
                "template": "Multiple choice – standard"
            }
        },
        {
            "id": "step-3",
            "stimulus": "&lt;p&gt;Para comprobar quién sube más peso, hay que convertir las masas en gramos. ¿En qué tabla están las conversiones de unidades correctas?&lt;/p&gt;",
            "seed": {
                "calculated": [
                    {
                        "name": "3-A1",
                        "label": "&lt;div style=\"display:flex; justify-content:center;\"&gt;&lt;img src='https://blueberry-assets.oneclick.es/M5_MyM_2b_1.svg' width=\"450\"&gt;&lt;/div&gt;"
                    },
                    {
                        "name": "3-A2",
                        "label": "&lt;div style=\"display:flex; justify-content:center;\"&gt;&lt;img src='https://blueberry-assets.oneclick.es/M5_MyM_2b_2.svg' width=\"450\"&gt;&lt;/div&gt;",
                        "incorrect": true
                    },
                    {
                        "name": "3-A3",
                        "label": "&lt;div style=\"display:flex; justify-content:center;\"&gt;&lt;img src='https://blueberry-assets.oneclick.es/M5_MyM_2b_3.svg' width=\"450\"&gt;&lt;/div&gt;",
                        "incorrect": true
                    }
                ]
            },
            "algorithm": {
                "name": "trueFalse",
                "template": "Multiple choice – standard",
                "params": {
                    "showCheckIcon": false
                }
            }
        },
        {
            "id": "step-4",
            "stimulus": "&lt;p&gt;Ahora toma esta medida como ejemplo para convertirla a gramos.&lt;/p&gt;",
            "template": "&lt;p&gt;La masa que levanta Alicia:&lt;/p&gt;&lt;p&gt;{{T31}}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"&lt;p&gt;Por tanto, ¿cuál es la masa que levanta el más fuerte de los tres?&lt;/p&gt;",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</si>
  <si>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</si>
  <si>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M5-MyM-3a</t>
  </si>
  <si>
    <t>Elige la unidad más adecuada para la expresión de una medida de volumen</t>
  </si>
  <si>
    <t>Selecciona las afirmaciones correctas.
Una botella tiene una capacidad de 50 cl.*
Un vaso tiene una capacidad de 20 cl.*
Una bañera tiene una capacidad de 200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</si>
  <si>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</si>
  <si>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</si>
  <si>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cl.&lt;/p&gt;
- Si falla A7
&lt;p&gt;La capacidad de una bañera está por encima de los 100 l.&lt;/p&gt;
-Si falla A8
&lt;p&gt;La capacidad de una garrafa suele estar entre los 5 l y los 20 l.&lt;/p&gt;
(No TE correcto)</t>
  </si>
  <si>
    <t>{"id":"M5-MyM-3a-I-1","stimulus":"&lt;p&gt;Selecciona las afirmaciones correctas.&lt;/p&gt;","hint":"&lt;p&gt;1 kl = 1 000 l y 1 l = 1 000 ml&lt;/p&gt;","feedback":"&lt;p&gt;1 kl equivale a 1 000 l y 1 l equivale a 1 000 ml.&lt;/p&gt;","seed":{"parameters":[{"name":"Q1","label":null,"min":10,"max":30,"step":5},{"name":"Q2","list":["l","dal","hl","kl","ml"]},{"name":"Q3","label":null,"min":5,"max":30,"step":5},{"name":"Q4","list":["l","dal","hl","kl","ml"]},{"name":"Q5","label":null,"min":100,"max":200,"step":5},{"name":"Q6","list":["ml","dl","cl","kl"]},{"name":"Q7","label":null,"min":5,"max":20,"step":1},{"name":"Q8","list":["ml","dl","cl","kl"]}],"calculated":[{"name":"A1","label":"Una botella tiene una capacidad de 50 cl."},{"name":"A2","label":"Un vaso tiene una capacidad de 20 cl."},{"name":"A3","label":"Una bañera tiene una capacidad de 200 l."},{"name":"A4","label":"Una garrafa tiene una capacidad de 20 l."},{"name":"A5","label":"Una botella tiene una capacidad de {{Q1}} {{Q2}}.","incorrect":true,"feedback":"&lt;p&gt;La capacidad de una botella suele estar entre los 0.75 l y los 2 l.&lt;/p&gt;"},{"name":"A6","label":"Un vaso tiene una capacidad de {{Q3}} {{Q4}}.","incorrect":true,"feedback":"&lt;p&gt;La capacidad de un vaso suele ser de unos 250 cl.&lt;/p&gt;"},{"name":"A7","label":"Una bañera tiene una capacidad de {{Q5}} {{Q6}}.","incorrect":true,"feedback":"&lt;p&gt;La capacidad de una bañera está por encima de los 100 l.&lt;/p&gt;"},{"name":"A8","label":"Una garrafa tiene una capacidad de {{Q7}} {{Q8}}.","incorrect":true,"feedback":"&lt;p&gt;La capacidad de una garrafa suele estar entre los 5 l y los 20 l.&lt;/p&gt;"}],"uniques":true},"algorithm":{"name":"trueFalse","template":"Multiple choice – multiple response","params":{"countCorrect":2,"countIncorrect":1,"showCheckIcon":true}}}</t>
  </si>
  <si>
    <t>{"id":"M5-MyM-3a-I-1","stimulus":"&lt;p&gt;Selecione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t>
  </si>
  <si>
    <t>Completa las siguientes oraciones con la unidad de volumen abreviada correspondiente.
El depósito de un coche tiene una capacidad de {{Q1}} {{A1}}.
Estefanía ha llenado una taza con {{Q2}} {{A2}} de leche.
El volumen de una lágrima es de {{Q3}} {{A3}}.</t>
  </si>
  <si>
    <t>Q1: Mín = 40; Máx = 70; Step = 1.
Q2: Mín = 20; Máx = 30; Step = 0.5.
Q3: Mín = 0.001; Máx = 0.007; Step = 0.001.</t>
  </si>
  <si>
    <t>A1 = "l"
A2 = "cl"
A3 = "ml"</t>
  </si>
  <si>
    <t>&lt;p&gt;1 kl equivale a 1 000 l y 1 l equivale a 1 000 ml.&lt;/p&gt;
-Si falla A1
&lt;p&gt;El depósito de un coche tiene un volumen de entre 40 l y 70 l.&lt;/p&gt;
-Si falla A2
&lt;p&gt;Una taza de desayuno tiene una capacidad de 33 cl.&lt;/p&gt;
-Si falla A3
&lt;p&gt;El volumen de una lágrima es de unos 0.005 ml.&lt;/p&gt;</t>
  </si>
  <si>
    <t>{"id":"M5-MyM-3a-E-1","stimulus":"&lt;p&gt;Completa las siguientes oraciones con la unidad de volumen abreviada correspondiente.&lt;/p&gt;","template":"&lt;p&gt;El depósito de un coche tiene una capacidad de {{Q1}} {{response}}.&lt;/p&gt;&lt;p&gt;Estefanía ha llenado una taza con {{Q2}} {{response}} de leche.&lt;/p&gt;&lt;p&gt;El volumen de una lágrima es de {{Q3}} {{response}}.&lt;/p&gt;","hint":"&lt;p&gt;1 kl = 1 000 l y 1 l = 1 000 ml&lt;/p&gt;","feedback":"&lt;p&gt;1 kl equivale a 1 000 l y 1 l equivale a 1 000 ml.&lt;/p&gt;","seed":{"parameters":[{"name":"Q1","label":null,"min":40,"max":70,"step":1},{"name":"Q2","label":null,"min":20,"max":30,"step":0.5},{"name":"Q3","label":null,"min":0.001,"max":0.007,"step":0.001}],"calculated":[{"name":"A1","label":"l","function":"","feedback":"&lt;p&gt;El depósito de un coche tiene un volumen de entre &lt;span class=\"no-break\"&gt;40 l&lt;/span&gt; y &lt;span class=\"no-break\"&gt;70 l.&lt;/span&gt;&lt;/p&gt;"},{"name":"A2","label":"cl","function":"","feedback":"&lt;p&gt;Una taza de desayuno tiene una capacidad de &lt;span class=\"no-break\"&gt;33 cl.&lt;/span&gt;&lt;/p&gt;"},{"name":"A3","label":"ml","function":"","feedback":"&lt;p&gt;El volumen de una lágrima es de unos &lt;span class=\"no-break\"&gt;0.005 ml.&lt;/span&gt;&lt;/p&gt;"}],"uniques":true},"algorithm":{"name":"calculateOperation","template":"Cloze with text"}}</t>
  </si>
  <si>
    <t>{"id":"M5-MyM-3a-E-1","stimulus":"&lt;p&gt;Complete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t>
  </si>
  <si>
    <t>Completa las siguientes oraciones con la unidad de volumen abreviada correspondiente.
El volumen de un tarro de mermelada mide {{Q1}} {{A1}}.
Es recomendable beber {{Q2}} {{A2}} de agua al día.
Un brik tiene una capacidad de {{Q3}} {{A3}} de leche.</t>
  </si>
  <si>
    <t>Q1: Mín = 20; Máx = 30; Step = 1.
Q2: Mín = 2; Máx = 3; Step = 0.1.
Q3: Mín = 950; Máx = 1000; Step = 1.</t>
  </si>
  <si>
    <t>A1 = "cl"
A2 = "l"
A3 = "ml"</t>
  </si>
  <si>
    <t xml:space="preserve">&lt;p&gt;1 kl equivale a 1 000 l y 1 l equivale a 1 000 ml.&lt;/p&gt;
-Si falla A1
&lt;p&gt;El volumen de un tarro de mermelada suele estar entre los 20 cl y los 30 cl.&lt;/p&gt;
-Si falla A2
&lt;p&gt;Es recomendable beber al día entre 2 l y 3 l de agua.&lt;/p&gt;
-Si falla A3
&lt;p&gt;El volumen de un brik de leche es de alrededor 1 l.&lt;/p&gt;
</t>
  </si>
  <si>
    <t>{"id":"M5-MyM-3a-E-2","stimulus":"&lt;p&gt;Completa las siguientes oraciones con la unidad de volumen abreviada correspondiente.&lt;/p&gt;","template":"&lt;p&gt;El volumen de un tarro de mermelada mide {{Q1}} {{response}}.&lt;/p&gt;&lt;p&gt;Es recomendable beber {{Q2}} {{response}} de agua al día.&lt;/p&gt;&lt;p&gt;Un brik tiene una capacidad de {{Q3}} {{response}} de leche.&lt;/p&gt;","hint":"&lt;p&gt;1 kl = 1 000 l y 1 l = 1 000 ml&lt;/p&gt;","feedback":"&lt;p&gt;1 kl equivale a 1 000 l y 1 l equivale a 1 000 ml.&lt;/p&gt;","seed":{"parameters":[{"name":"Q1","label":null,"min":20,"max":30,"step":1},{"name":"Q2","label":null,"min":2,"max":3,"step":0.1},{"name":"Q3","label":null,"min":950,"max":1000,"step":1}],"calculated":[{"name":"A1","label":"cl","function":"","feedback":"&lt;p&gt;El volumen de un tarro de mermelada suele estar entre los &lt;span class=\"no-break\"&gt;20 cl&lt;/span&gt; y los &lt;span class=\"no-break\"&gt;30 cl.&lt;/span&gt;&lt;/p&gt;"},{"name":"A2","label":"l","function":"","feedback":"&lt;p&gt;Es recomendable beber al día entre &lt;span class=\"no-break\"&gt;2 l&lt;/span&gt; y &lt;span class=\"no-break\"&gt;3 l&lt;/span&gt; de agua.&lt;/p&gt;"},{"name":"A3","label":"ml","function":"","feedback":"&lt;p&gt;El volumen de un brik de leche es de alrededor de &lt;span class=\"no-break\"&gt;1 l.&lt;/span&gt;&lt;/p&gt;"}],"uniques":true},"algorithm":{"name":"calculateOperation","template":"Cloze with text"}}</t>
  </si>
  <si>
    <t>{"id":"M5-MyM-3a-E-2","stimulus":"&lt;p&gt;Complete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t>
  </si>
  <si>
    <t>Completa las siguientes oraciones con la unidades de volumen abreviada correspondiente.
Una dosis de una vacuna contiene {{Q1}} {{A1}}.
Una garrafa tiene un volumen de {{Q2}} {{A2}}.
Una lata de refresco tiene una capacidad de {{Q3}} {{A3}}.</t>
  </si>
  <si>
    <t>Q1: Mín = 0.1; Máx = 0.5; Step = 0.1.
Q2: Mín = 5; Máx = 20; Step = 0.1.
Q3: Mín = 25; Máx = 35; Step = 1.</t>
  </si>
  <si>
    <t>A1 = "ml"
A2 = "l"
A3 = "cl"</t>
  </si>
  <si>
    <t xml:space="preserve">&lt;p&gt;1 kl equivale a 1 000 l y 1 l equivale a 1 000 ml.&lt;/p&gt;
-Si falla A1
&lt;p&gt;La dosis de una vacuna suele ser de unos 0.5 ml.&lt;/p&gt;
-Si falla A2
&lt;p&gt;La capacidad de una garrafa suele estar entre los 5 l y los 20 l.&lt;/p&gt;
-Si falla A3
&lt;p&gt;Una lata suele contener entre 33 cl o 50 cl de líquido.&lt;/p&gt;
</t>
  </si>
  <si>
    <t>{"id":"M5-MyM-3a-E-3","stimulus":"&lt;p&gt;Completa las siguientes oraciones con la unidad de volumen abreviada correspondiente.&lt;/p&gt;","template":"&lt;p&gt;Una dosis de una vacuna contiene {{Q1}} {{response}}.&lt;/p&gt;&lt;p&gt;Una garrafa tiene un volumen de {{Q2}} {{response}}.&lt;/p&gt;&lt;p&gt;Una lata de refresco tiene una capacidad de {{Q3}} {{response}}.&lt;/p&gt;","hint":"&lt;p&gt;1 kl = 1 000 l y 1 l = 1 000 ml&lt;/p&gt;","feedback":"&lt;p&gt;1 kl equivale a 1 000 l y 1 l equivale a 1 000 ml.&lt;/p&gt;","seed":{"parameters":[{"name":"Q1","label":null,"min":0.1,"max":0.5,"step":0.1},{"name":"Q2","label":null,"min":5,"max":10,"step":0.1},{"name":"Q3","label":null,"min":25,"max":35,"step":1}],"calculated":[{"name":"A1","label":"ml","function":"","feedback":"&lt;p&gt;La dosis de una vacuna suele ser de unos &lt;span class=\"no-break\"&gt;0.5 ml.&lt;/span&gt;&lt;/p&gt;"},{"name":"A2","label":"l","function":"","feedback":"&lt;p&gt;La capacidad de una garrafa suele estar entre los &lt;span class=\"no-break\"&gt;5 l&lt;/span&gt; y los &lt;span class=\"no-break\"&gt;20 l.&lt;/span&gt;&lt;/p&gt;"},{"name":"A3","label":"cl","function":"","feedback":"&lt;p&gt;Una lata suele contener entre &lt;span class=\"no-break\"&gt;33 cl&lt;/span&gt; y &lt;span class=\"no-break\"&gt;50 cl&lt;/span&gt; de líquido.&lt;/p&gt;"}],"uniques":true},"algorithm":{"name":"calculateOperation","template":"Cloze with text"}}</t>
  </si>
  <si>
    <t>{"id":"M5-MyM-3a-E-3","stimulus":"&lt;p&gt;Complete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t>
  </si>
  <si>
    <t>M5-MyM-29a</t>
  </si>
  <si>
    <t>Calcula conversiones de unidades de volumen (números de hasta 4 cifras entera y 2 decimales)</t>
  </si>
  <si>
    <t>Selecciona la conversión de unidades correcta.
{{Q1}} l = {{grupo1}} ml
{{Q2}} dl = {{grupo2}} dal
{{Q3}} hl = {{grupo3}} kl</t>
  </si>
  <si>
    <t>Q1: Mín = 1; Máx = 9; Step = 0.01
Q2: Mín = 100; Máx = 999; Step = 1
Q3: Mín = 100; Máx = 900; Step = 1</t>
  </si>
  <si>
    <t>grupo 1: A1*|A2|A3
A1 = {{Q1}}*1000
A2 = {{Q1}}*10
A3 = {{Q1}}*100
grupo 2: A4*|A5|A6
A4 = {{Q2}}/100
A5 = {{Q2}}/1000
A6 = {{Q2}}/10
grupo 3: A7*|A8|A9
A7 = {{Q3}}/10
A8 = {{Q3}}*10
A9 = {{Q3}}/100</t>
  </si>
  <si>
    <t>Imagen M5-MyM-3c-1</t>
  </si>
  <si>
    <t>Imagen M5-MyM-3c-1
- Si falla A1:
&lt;p&gt;{{Q1}} l = {{Q1}} × 1 000 = {{T1}} ml&lt;/p&gt;
- Si falla A2:
&lt;p&gt;{{Q2}} dl = {{Q2}} : 100 = {{T2}} dal&lt;/p&gt;
- Si falla A3:
&lt;p&gt;{{Q3}} hl = {{Q3}} : 10 = {{T3}} kl&lt;/p&gt;</t>
  </si>
  <si>
    <t>T1 = {{Q1}}*1000
T2 = {{Q2}}/100
T3 = {{Q3}}/10</t>
  </si>
  <si>
    <t>{"id":"M5-MyM-29a-I-1","stimulus":"&lt;p&gt;Selecciona la conversión de unidades correcta.&lt;/p&gt;","template":"&lt;p&gt;{{Q1}}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</si>
  <si>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</si>
  <si>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Selecciona la conversión de unidades correcta.
{{Q1}} cl = {{grupo1}} dal
{{Q2}} ml = {{grupo2}} dl
{{Q3}} hl = {{grupo3}} dl</t>
  </si>
  <si>
    <t>Q1: Mín = 100; Máx = 9900; Step = 10
Q2: Mín = 100; Máx = 9900; Step = 10
Q3: Mín = 1; Máx = 9; Step = 0.01</t>
  </si>
  <si>
    <t>grupo 1: A1*|A2|A3
A1 = {{Q1}}/1000
A2 = {{Q1}}/10
A3 = {{Q1}}/100
grupo 2: A4|A5|A6*
A4 = {{Q2}}/100
A5 = {{Q2}}*100
A6 = {{Q2}}/10
grupo 3: A7|A8|A9*
A7 = {{Q3}}*1000
A8 = {{Q3}}*10
A9 = {{Q3}}*100</t>
  </si>
  <si>
    <t>Imagen M5-MyM-3c-1
- Si falla A1:
&lt;p&gt;{{Q1}} cl = {{Q1}} : 1 000 = {{T1}} dal&lt;/p&gt;
- Si falla A2:
&lt;p&gt;{{Q2}} ml = {{Q2}} : 100 = {{T2}} dl&lt;/p&gt;
- Si falla A3:
&lt;p&gt;{{Q3}} hl = {{Q3}} × 1000 = {{T3}} dl&lt;/p&gt;</t>
  </si>
  <si>
    <t>T1 = {{Q1}}/1000
T2 = {{Q2}}/100
T3 = {{Q3}}*1000</t>
  </si>
  <si>
    <t>{"id":"M5-MyM-29a-I-2","stimulus":"&lt;p&gt;Selecciona la conversión de unidades correcta.&lt;/p&gt;","template":"&lt;p&gt;{{Q1}}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</si>
  <si>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</si>
  <si>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Calcula las siguientes conversiones.
{{Q1}} kl = {{A1}} dal
{{Q2}} dl = {{A2}} l</t>
  </si>
  <si>
    <t>Q1: Mín 0.01;Máx 0.09; Step: 0.01
Q2: Mín 1;Máx 9.99; Step: 0.1</t>
  </si>
  <si>
    <t>A1 = {{Q1}}*100
A2 = {{Q2}}/10</t>
  </si>
  <si>
    <t>Imagen M5-MyM-3c-1
- Si falla A1 
&lt;p&gt;{{Q1}} kl = {{Q1}} × 100 = {{A1}} dal&lt;/p&gt;
- Si falla A2
&lt;p&gt;{{Q2}} dl = {{Q2}} : 10 = {{A2}} l</t>
  </si>
  <si>
    <t>{
    "id": "M5-MyM-29a-E-1",
    "stimulus": "&lt;p&gt;Calcula las siguientes conversiones.&lt;/p&gt;",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</si>
  <si>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</si>
  <si>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Calcula las siguientes conversiones.
{{Q3}} cl = {{A3}} ml
{{Q1}} l = {{A1}} cl</t>
  </si>
  <si>
    <t>Q3: Mín 10;Máx 90; Step: 0.1
Q1: Mín 0.01;Máx 0.99; Step: 0.01</t>
  </si>
  <si>
    <t>A3 = {{Q3}}*10
A1 = {{Q1}}*100</t>
  </si>
  <si>
    <t>Imagen M5-MyM-3c-1
- Si falla A1
&lt;p&gt;{{Q3}} cl = {{Q3}} × 10 = {{A3}} ml&lt;/p&gt;
- Si falla A2 
&lt;p&gt;{{Q1}} l = {{Q1}} × 100 = {{A1}} cl&lt;/p&gt;</t>
  </si>
  <si>
    <r>
      <rPr>
        <rFont val="Calibri, Arial"/>
        <color theme="1"/>
        <sz val="12.0"/>
      </rPr>
      <t>{
    "id": "M5-MyM-29a-E-2",
    "stimulus": "&lt;p&gt;Calcula las siguientes conversiones.&lt;/p&gt;",
    "template": "&lt;p&gt;{{Q3}} cl = {{response}} ml&lt;/p&gt;&lt;p&gt;{{Q1}} l = {{response}} cl&lt;/p&gt;",
    "hint": "&lt;div style=\"display:flex; justify-content:center;\"&gt;&lt;img src='</t>
    </r>
    <r>
      <rPr>
        <rFont val="Calibri, Arial"/>
        <color rgb="FF000000"/>
        <sz val="12.0"/>
      </rPr>
      <t>https://blueberry-assets.oneclick.es/M5_MyM_3c_1.svg</t>
    </r>
    <r>
      <rPr>
        <rFont val="Calibri, Arial"/>
        <color theme="1"/>
        <sz val="12.0"/>
      </rPr>
      <t>'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r>
  </si>
  <si>
    <t>{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</si>
  <si>
    <t>Calcula las siguientes conversiones.
{{Q2}} dl = {{A2}} dal
{{Q3}} hl = {{A3}} kl</t>
  </si>
  <si>
    <t>Q2: Mín 10;Máx 99.9; Step: 0.1
Q3: Mín 10;Máx 90; Step: 0.1</t>
  </si>
  <si>
    <t>A2 = {{Q2}}/100
A3 = {{Q3}}/10</t>
  </si>
  <si>
    <t>Imagen M5-MyM-3c-1
- Si falla A1
&lt;p&gt;{{Q2}} dl = {{Q2}} : 100 = {{A2}} dal
- Si falla A2 
&lt;p&gt;{{Q3}} hl = {{Q3}} : 10 = {{A3}} kl&lt;/p&gt;</t>
  </si>
  <si>
    <t>{"id":"M5-MyM-29a-E-3","stimulus":"&lt;p&gt;Calcula las siguientes conversiones.&lt;/p&gt;","template":"&lt;p&gt;{{Q2}}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</si>
  <si>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</si>
  <si>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Una botella tiene una capacidad de &lt;span class=\"no-break\"&gt;{{Q1}} dl.&lt;/span&gt; ¿A cuántos centilitros equivalen?
Tiene &lt;span class=\"no-break\"&gt;{{A1}} cl.&lt;/span&gt; de capacidad</t>
  </si>
  <si>
    <t>Q1: Mín 5;Máx 10; Step: 0.1</t>
  </si>
  <si>
    <t>¿Qué capacidad en decilitros tiene la botella?
En la botella caben &lt;span class=\"no-break\"&gt;{{A2}} dl.&lt;/span&gt;
[{{A2}}:{{Q1}}]</t>
  </si>
  <si>
    <t>¿Qué pide el enunciado?
Convertir los decilitros en centilitros.*
Convertir los centilitros en decilitros.
Convertir los decilitros en litros.</t>
  </si>
  <si>
    <t>¿En qué tabla están las conversiones de unidades correctas?
M5-MyM-3c-1*
M5-MyM-3c-2
M5-MyM-3c-3</t>
  </si>
  <si>
    <t>Realiza la siguiente operación para obtener los centilitros que caben en la botella.
{{Q1}} dl = {{Q1}} × 10 = {{A1}} cl*
A1 = {{Q1}}*10</t>
  </si>
  <si>
    <t>{
    "id": "M5-MyM-29a-A-1",
    "seed": {
        "parameters": [
            {
                "name": "Q1",
                "label": null,
                "min": 5,
                "max": 10,
                "step": 0.1
            }
        ],
        "uniques": true
    },
    "scaffolding": [
        {
            "id": "step-0",
            "stimulus": "&lt;p&gt;Una botella tiene una capacidad de &lt;span class=\"no-break\"&gt;{{Q1}} dl.&lt;/span&gt; ¿A cuántos centilitros equivalen?&lt;/p&gt;",
            "template": "&lt;p&gt;Tiene &lt;span class=\"no-break\"&gt;{{response}} cl&lt;/span&gt; de capacidad.&lt;/p&gt;",
            "seed": {
                "parameters": [],
                "calculated": [
                    {
                        "name": "A1",
                        "label": "{{function}}",
                        "function": "{{Q1}}*10"
                    }
                ]
            },
            "algorithm": {
                "name": "calculateOperation",
                "params": {
                    "method": "equivLiteral",
                    "keyboard": "NUMERICAL"
                }
            }
        },
        {
            "id": "step-1",
            "stimulus": "&lt;p&gt;¿Qué capacidad en decilitros tiene la botella?&lt;/p&gt;",
            "template": "&lt;p&gt;En la botella caben &lt;span class=\"no-break\"&gt;{{response}} dl.&lt;/span&gt;&lt;/p&gt;",
            "seed": {
                "parameters": [],
                "calculated": [
                    {
                        "name": "A3",
                        "function": "{{Q1}}"
                    }
                ]
            },
            "algorithm": {
                "name": "calculateOperation",
                "params": {
                    "method": "equivLiteral",
                    "keyboard": "INTERMEDIATE"
                }
            }
        },
        {
            "id": "step-2",
            "stimulus": "&lt;p&gt;¿Qué pide el enunciado?&lt;/p&gt;",
            "seed": {
                "calculated": [
                    {
                        "name": "2-A1",
                        "label": "&lt;p&gt;Convertir los decilitros en centilitros.&lt;/p&gt;"
                    },
                    {
                        "name": "2-A2",
                        "label": "&lt;p&gt;Convertir los centilitros en decilitros.&lt;/p&gt;",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centilitros que caben en la botella.&lt;/p&gt;",
            "template": "&lt;p&gt;{{Q1}} dl = {{Q1}} × 10 = {{response}} cl&lt;/p&gt;",
            "seed": {
                "calculated": [
                    {
                        "name": "A2",
                        "function": "{{Q1}}*10"
                    }
                ]
            },
            "algorithm": {
                "name": "calculateOperation",
                "params": {
                    "method": "equivLiteral",
                    "keyboard": "NUMERICAL"
                }
            }
        }
    ]
}</t>
  </si>
  <si>
    <t>{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t>
  </si>
  <si>
    <t>Se quiere llenar un recipiente que tiene &lt;span class=\"no-break\"&gt;{{Q1}} ml&lt;/span&gt; de capacidad. ¿Cuántos centilitros de líquido serán necesarios?
Se necesitarán &lt;span class=\"no-break\"&gt;{{A1}} cl.&lt;/span&gt;</t>
  </si>
  <si>
    <t>Q1: Mín 1000;Máx 9990; Step: 10</t>
  </si>
  <si>
    <t>¿Qué capacidad en mililitros tiene el recipiente?
En el recipiente caben &lt;span class=\"no-break\"&gt;{{A2}} ml.&lt;/span&gt;
[{{A2}}:{{Q1}}]</t>
  </si>
  <si>
    <t>¿Qué pide el enunciado?
Convertir los mililitros en centilitros.*
Convertir los centilitros en mililitros.
Convertir los decalitros en centilitros.</t>
  </si>
  <si>
    <t>Realiza la siguiente operación para obtener los centilitros que caben en el recipiente.
{{Q1}} ml = {{Q1}} : 10 = {{A1}} cl*
A1 = {{Q1}}/10</t>
  </si>
  <si>
    <t>{"id":"M5-MyM-29a-A-2","seed":{"parameters":[{"name":"Q1","label":null,"min":1000,"max":9990,"step":10}],"uniques":true},"scaffolding":[{"id":"step-0","stimulus":"&lt;p&gt;Se quiere llenar un recipiente que tiene &lt;span class=\"no-break\"&gt;{{Q1}} ml&lt;/span&gt; de capacidad. ¿Cuántos centilitros de líquido serán necesarios?&lt;/p&gt;","template":"&lt;p&gt;Se necesitarán &lt;span class=\"no-break\"&gt;{{response}} cl.&lt;/span&gt;&lt;/p&gt;","seed":{"parameters":[],"calculated":[{"name":"A1","label":"{{function}}","function":"{{Q1}}/10"}]},"algorithm":{"name":"calculateOperation","params":{"method":"equivLiteral","keyboard":"NUMERICAL"}}},{"id":"step-1","stimulus":"&lt;p&gt;¿Qué capacidad en mililitros tiene el recipiente?&lt;/p&gt;","template":"&lt;p&gt;En el recipiente caben &lt;span class=\"no-break\"&gt;{{response}} ml.&lt;/span&gt;&lt;/p&gt;","seed":{"parameters":[],"calculated":[{"name":"A3","function":"{{Q1}}"}]},"algorithm":{"name":"calculateOperation","params":{"method":"equivLiteral","keyboard":"NUMERICAL"}}},{"id":"step-2","stimulus":"&lt;p&gt;¿Qué pide el enunciado?&lt;/p&gt;","seed":{"calculated":[{"name":"2-A1","label":"&lt;p&gt;Convertir los mililitros en centilitros.&lt;/p&gt;"},{"name":"2-A2","label":"&lt;p&gt;Convertir los centilitros en mililitros.&lt;/p&gt;","incorrect":true},{"name":"2-A3","label":"&lt;p&gt;Convertir los decalitros en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centilitros que caben en el recipiente.&lt;/p&gt;","template":"&lt;p&gt;{{Q1}} ml = {{Q1}} : 10 = {{response}} cl&lt;/p&gt;","seed":{"calculated":[{"name":"A2","function":"{{Q1}}/10"}]},"algorithm":{"name":"calculateOperation","params":{"method":"equivLiteral","keyboard":"NUMERICAL"}}}]}</t>
  </si>
  <si>
    <t>{"id":"M5-MyM-29a-A-2","seed":{"parameters":[{"name":"Q1","label":null,"min":1000,"max":9990,"step":10}],"uniques":true},"scaffolding":[{"id":"step-0","stimulus":"&lt;p&gt;Uma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t>
  </si>
  <si>
    <t>Un contenedor tiene una capacidad de &lt;span class=\"no-break\"&gt;{{Q1}} dal.&lt;/span&gt; ¿A cuántos litros equivalen?
El contenedor tiene &lt;span class=\"no-break\"&gt;{{A1}} l&lt;/span&gt; de capacidad.</t>
  </si>
  <si>
    <t>Q1: Mín 30;Máx 70; Step: 0.1</t>
  </si>
  <si>
    <t>¿Qué capacidad en decalitros tiene el contenedor?
En el contenedor caben &lt;span class=\"no-break\"&gt;{{A2}} dal.&lt;/span&gt;
[{{A2}}:{{Q1}}]</t>
  </si>
  <si>
    <t>¿Qué pide el enunciado?
Convertir los decalitros en litros.*
Convertir los litros en decalitros.
Convertir los decilitros en litros.</t>
  </si>
  <si>
    <t>Realiza la siguiente operación para obtener los litros que caben en el contenedor.
{{Q1}} dal = {{Q1}} × 10 = {{A1}} l
A1 = {{Q1}}*10</t>
  </si>
  <si>
    <t>{
    "id": "M5-MyM-29a-A-3",
    "seed": {
        "parameters": [
            {
                "name": "Q1",
                "label": null,
                "min": 30,
                "max": 70,
                "step": 0.1
            }
        ],
        "uniques": true
    },
    "scaffolding": [
        {
            "id": "step-0",
            "stimulus": "&lt;p&gt;Un contenedor tiene una capacidad de &lt;span class=\"no-break\"&gt;{{Q1}} dal.&lt;/span&gt; ¿A cuántos litros equivalen?&lt;/p&gt;",
            "template": "&lt;p&gt;El contenedor tiene &lt;span class=\"no-break\"&gt;{{response}} l&lt;/span&gt; de capacidad.&lt;/p&gt;",
            "seed": {
                "parameters": [],
                "calculated": [
                    {
                        "name": "A1",
                        "label": "{{function}}",
                        "function": "Lemonlib.round({{Q1}}*10, 3)"
                    }
                ]
            },
            "algorithm": {
                "name": "calculateOperation",
                "params": {
                    "method": "equivLiteral",
                    "keyboard": "NUMERICAL"
                }
            }
        },
        {
            "id": "step-1",
            "stimulus": "&lt;p&gt;¿Qué capacidad en decalitros tiene el contenedor?&lt;/p&gt;",
            "template": "&lt;p&gt;En el contenedor caben &lt;span class=\"no-break\"&gt;{{response}} dal.&lt;/span&gt;&lt;/p&gt;",
            "seed": {
                "parameters": [],
                "calculated": [
                    {
                        "name": "A3",
                        "function": "{{Q1}}"
                    }
                ]
            },
            "algorithm": {
                "name": "calculateOperation",
                "params": {
                    "method": "equivLiteral",
                    "keyboard": "INTERMEDIATE"
                }
            }
        },
        {
            "id": "step-2",
            "stimulus": "&lt;p&gt;¿Qué pide el enunciado?&lt;/p&gt;",
            "seed": {
                "calculated": [
                    {
                        "name": "2-A1",
                        "label": "&lt;p&gt;Convertir los decalitros en litros.&lt;/p&gt;"
                    },
                    {
                        "name": "2-A2",
                        "label": "&lt;p&gt;Convertir los litros en decalitros.&lt;/p&gt;",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litros que caben en el contenedor.&lt;/p&gt;",
            "template": "&lt;p&gt;{{Q1}} dal = {{Q1}} × 10 = {{response}} l&lt;/p&gt;",
            "seed": {
                "calculated": [
                    {
                        "name": "A2",
                        "function": "Lemonlib.round({{Q1}}*10, 3)"
                    }
                ]
            },
            "algorithm": {
                "name": "calculateOperation",
                "params": {
                    "method": "equivLiteral",
                    "keyboard": "NUMERICAL"
                }
            }
        }
    ]
}</t>
  </si>
  <si>
    <t>{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t>
  </si>
  <si>
    <t>En el laboratorio de ciencias, Sebastián ha llenado su pipeta con {{Q1}} ml de agua. ¿A cuántos decilitros equivalen?
La pipeta contiene {{A1}} dl de agua.</t>
  </si>
  <si>
    <t>Q1: Mín 5;Máx 20; Step: 0.1</t>
  </si>
  <si>
    <t>¿Cuántos mililitros contiene la pipeta?
La pipeta contiene &lt;span class=\"no-break\"&gt;{{A2}} ml.&lt;/span&gt;
[{{A2}}:{{Q1}}]</t>
  </si>
  <si>
    <t>¿Qué pide el enunciado?
Convertir los mililitros en decilitros.*
Convertir los decilitros en mililitros.
Convertir los mililitros en litros.</t>
  </si>
  <si>
    <t>¿En qué tabla están las conversiones de unidades correctas?
M5-MyM-3c-1*
M5-MyM-3c-2
M5-MyM-3c-3</t>
  </si>
  <si>
    <t>Realiza la siguiente operación para obtener los decilitros que caben en el contenedor.
{{Q1}} ml = {{Q1}} : 100 = {{A1}} dl
A1 = {{Q1}}/100</t>
  </si>
  <si>
    <t>{"id":"M5-MyM-29a-A-4","seed":{"parameters":[{"name":"Q1","label":null,"min":5,"max":20,"step":0.1}],"uniques":true},"scaffolding":[{"id":"step-0","stimulus":"&lt;p&gt;En el laboratorio de ciencias, Sebastián ha llenado su pipeta con {{Q1}} ml de agua. ¿A cuántos decilitros equivalen?&lt;/p&gt;","template":"&lt;p&gt;La pipeta contiene {{response}} dl de agua.&lt;/p&gt;","seed":{"parameters":[],"calculated":[{"name":"A1","label":"{{function}}","function":"Lemonlib.round({{Q1}}/100, 3)"}]},"algorithm":{"name":"calculateOperation","params":{"method":"equivLiteral","keyboard":"INTERMEDIATE"}}},{"id":"step-1","stimulus":"&lt;p&gt;¿Cuántos mililitros contiene la pipeta?&lt;/p&gt;","template":"&lt;p&gt;La pipeta contiene &lt;span class=\"no-break\"&gt;{{response}} ml.&lt;/span&gt;&lt;/p&gt;","seed":{"parameters":[],"calculated":[{"name":"A3","function":"{{Q1}}"}]},"algorithm":{"name":"calculateOperation","params":{"method":"equivLiteral","keyboard":"INTERMEDIATE"}}},{"id":"step-2","stimulus":"&lt;p&gt;¿Qué pide el enunciado?&lt;/p&gt;","seed":{"calculated":[{"name":"2-A1","label":"&lt;p&gt;Convertir los mililitros en decilitros.&lt;/p&gt;"},{"name":"2-A2","label":"&lt;p&gt;Convertir los decilitros en mililitros.&lt;/p&gt;","incorrect":true},{"name":"2-A3","label":"&lt;p&gt;Convertir los mililitros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decilitros que caben en el contenedor.&lt;/p&gt;","template":"&lt;p&gt;{{Q1}} ml = {{Q1}} : 100 = {{response}} dl&lt;/p&gt;","seed":{"calculated":[{"name":"A2","function":"Lemonlib.round({{Q1}}/100, 3)"}]},"algorithm":{"name":"calculateOperation","params":{"method":"equivLiteral","keyboard":"INTERMEDIATE"}}}]}</t>
  </si>
  <si>
    <t>{"id":"M5-MyM-29a-A-4","seed":{"parameters":[{"name":"Q1","label":null,"min":5,"max":20,"step":0.1}],"uniques":true},"scaffolding":[{"id":"step-0","stimulus":"&lt;p&gt;No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t>
  </si>
  <si>
    <t>Un camión cisterna de bomberos tiene una capacidad de &lt;span class=\"no-break\"&gt;{{Q1}} dl.&lt;/span&gt; ¿A cuántos litros de capacidad equivalen?
La capacidad del camión es de &lt;span class=\"no-break\"&gt;{{A1}} l.&lt;/span&gt;</t>
  </si>
  <si>
    <t>Q1: Mín 3000;Máx 4500; Step: 10</t>
  </si>
  <si>
    <t>¿Qué capacidad en decilitros tiene el camión cisterna?
En el camión cisterna caben &lt;span class=\"no-break\"&gt;{{A2}} dl.&lt;/span&gt;
[{{A2}}:{{Q1}}]</t>
  </si>
  <si>
    <t>¿Qué pide el enunciado?
Convertir los decilitros en litros.*
Convertir los litros en decilitros.
Convertir los decilitros en kilolitros.</t>
  </si>
  <si>
    <t>Realiza la siguiente operación para obtener los litros que caben en el camión cisterna.
{{Q1}} dl = {{Q1}} : 10 = {{A1}} l
A1 = {{Q1}}/10</t>
  </si>
  <si>
    <t>{"id":"M5-MyM-29a-A-5","seed":{"parameters":[{"name":"Q1","label":null,"min":3000,"max":4500,"step":10}],"uniques":true},"scaffolding":[{"id":"step-0","stimulus":"&lt;p&gt;Un camión cisterna de bomberos tiene una capacidad de &lt;span class=\"no-break\"&gt;{{Q1}} dl.&lt;/span&gt; ¿A cuántos litros de capacidad equivalen?&lt;/p&gt;","template":"&lt;p&gt;La capacidad del camión es de &lt;span class=\"no-break\"&gt;{{response}} l.&lt;/span&gt;&lt;/p&gt;","seed":{"parameters":[],"calculated":[{"name":"A1","label":"{{function}}","function":"{{Q1}}/10"}]},"algorithm":{"name":"calculateOperation","params":{"method":"equivLiteral","keyboard":"NUMERICAL"}}},{"id":"step-1","stimulus":"&lt;p&gt;¿Qué capacidad en decilitros tiene el camión cisterna?&lt;/p&gt;","template":"&lt;p&gt;En el camión cisterna caben &lt;span class=\"no-break\"&gt;{{response}} dl.&lt;/span&gt;&lt;/p&gt;","seed":{"parameters":[],"calculated":[{"name":"A3","function":"{{Q1}}"}]},"algorithm":{"name":"calculateOperation","params":{"method":"equivLiteral","keyboard":"NUMERICAL"}}},{"id":"step-2","stimulus":"&lt;p&gt;¿Qué pide el enunciado?&lt;/p&gt;","seed":{"calculated":[{"name":"2-A1","label":"&lt;p&gt;Convertir los decilitros en litros.&lt;/p&gt;"},{"name":"2-A2","label":"&lt;p&gt;Convertir los litros en decilitros.&lt;/p&gt;","incorrect":true},{"name":"2-A3","label":"&lt;p&gt;Convertir los decilitros en kilolitros.&lt;/p&gt;","incorrect":true}]},"algorithm":{"name":"trueFalse","template":"Multiple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litros que caben en el camión cisterna.&lt;/p&gt;","template":"&lt;p&gt;{{Q1}} dl = {{Q1}} : 10 = {{response}} l&lt;/p&gt;","seed":{"calculated":[{"name":"A2","function":"{{Q1}}/10"}]},"algorithm":{"name":"calculateOperation","params":{"method":"equivLiteral","keyboard":"NUMERICAL"}}}]}</t>
  </si>
  <si>
    <t>{"id":"M5-MyM-29a-A-5","seed":{"parameters":[{"name":"Q1","label":null,"min":3000,"max":4500,"step":10}],"uniques":true},"scaffolding":[{"id":"step-0","stimulus":"&lt;p&gt;Um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t>
  </si>
  <si>
    <t>M5-MyM-39a</t>
  </si>
  <si>
    <t>Calcula conversiones de unidades de volumen (l y ml) (números de hasta 4 cifras entera y 2 decimales)</t>
  </si>
  <si>
    <t>&lt;p&gt;Señala si las siguientes conversiones son correctas o no.&lt;/p&gt;</t>
  </si>
  <si>
    <t>True or False
*: countCorrect=1
*: countIncorrect=2</t>
  </si>
  <si>
    <t>Q1 = Min = 1; Max = 10; Step = 0.1
Q2 = Min = 1; Max = 10; Step = 0.1
Q3 = Min = 1; Max = 10; Step = 0.1
Q4 = Min = 1; Max = 10; Step = 0.1
Q5 = Min = 1; Max = 10; Step = 0.1
Q6 = Min = 1; Max = 10; Step = 0.1</t>
  </si>
  <si>
    <t>T1 = {{Q1}}*1000
T2 = {{Q2}}/1000
T3 = {{Q3}}*1000
T4 = {{Q4}}*1000
T5 = {{Q5}}/1000
T6 = {{Q6}}/1000
T7 = {{Q3}}*100
T8 = {{Q4}}*10
T9 = {{Q5}}/100
T10 = {{Q6}}/10
A1={{Q1}} l = {{T1}} ml#*
A2={{Q2}} ml = {{T2}} l#*
A3={{Q3}} l = {{T7}} ml#|&lt;p&gt;La conversión correcta es:&lt;/p&gt;&lt;p&gt;{{Q3}} l = {{Q3}} × 1 000 = {{T3}} ml&lt;/p&gt;
A4={{Q4}} l = {{T8}} ml#|&lt;p&gt;La conversión correcta es:&lt;/p&gt;&lt;p&gt;{{Q4}} l = {{Q4}} × 1 000 = {{T4}} ml&lt;/p&gt;
A5={{Q5}} ml = {{T9}} l#|&lt;p&gt;La conversión correcta es:&lt;/p&gt;&lt;p&gt;{{Q5}} ml = {{Q5}} : 1 000 = {{T5}} l&lt;/p&gt;
A6={{Q6}} ml = {{T10}} l#|&lt;p&gt;La conversión correcta es:&lt;/p&gt;&lt;p&gt;{{Q6}} ml = {{Q6}} : 1 000 = {{T6}} l&lt;/p&gt;</t>
  </si>
  <si>
    <t>&lt;p&gt;La equivalencia en estas unidades de capacidad es:&lt;/p&gt;&lt;p style="text-align: center"&gt;1 l = 1 000 ml&lt;/p&gt;</t>
  </si>
  <si>
    <t>{
    "id": "M5-MyM-39a-I-1",
    "stimulus": "&lt;p&gt;Señala si las siguientes conversiones son correctas o no.&lt;/p&gt;",
    "hint": "&lt;p&gt;La equivalencia en estas unidades de capacidad es:&lt;/p&gt;&lt;p style=\"text-align: center\"&gt;1 l = 1 000 ml&lt;/p&gt;",
    "feedback": "&lt;p&gt;La equivalencia en estas unidades de capacidad es:&lt;/p&gt;&lt;p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"&lt;p&gt;La conversión correcta es:&lt;/p&gt;&lt;p&gt;{{Q3}} l = {{Q3}} × 1 000 = {{T3}} ml&lt;/p&gt;"
            },
            {
                "name": "A4",
                "label": "{{Q4}} l = {{T8}} ml",
                "function": "",
                "incorrect": true,
                "feedback": "&lt;p&gt;La conversión correcta es:&lt;/p&gt;&lt;p&gt;{{Q4}} l = {{Q4}} × 1 000 = {{T4}} ml&lt;/p&gt;"
            },
            {
                "name": "A5",
                "label": "{{Q5}} ml = {{T9}} l",
                "function": "",
                "incorrect": true,
                "feedback": "&lt;p&gt;La conversión correcta es:&lt;/p&gt;&lt;p&gt;{{Q5}} ml = {{Q5}} : 1 000 = {{T5}} l&lt;/p&gt;"
            },
            {
                "name": "A6",
                "label": "{{Q6}} ml = {{T10}} l",
                "function": "",
                "incorrect": true,
                "feedback": "&lt;p&gt;La conversión correcta es:&lt;/p&gt;&lt;p&gt;{{Q6}} ml = {{Q6}} : 1 000 = {{T6}} l&lt;/p&gt;"
            }
        ],
        "uniques": true
    },
    "algorithm": {
        "name": "trueFalse",
        "template": "Choice matrix – inline",
        "params": {
            "countCorrect": 1,
            "countIncorrect": 2,
            "showCheckIcon": false,
            "options": [
                "Verdadero",
                "Falso"
            ]
        }
    }
}</t>
  </si>
  <si>
    <t>{
    "id": "M5-MyM-39a-I-1",
    "stimulus": "&lt;p&gt;Indicate if the following conversions are correct or not.&lt;/p&gt;",
    "hint": "&lt;p&gt;The equivalence in these capacity units is:&lt;/p&gt;&lt;p style=\"text-align: center\"&gt;1 l = 1 000 ml&lt;/p&gt;",
    "feedback": "&lt;p&gt;The equivalence in these capacity units is:&lt;/p&gt;&lt;p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"&lt;p&gt;The correct conversion is:&lt;/p&gt;&lt;p&gt;{{Q3}} l = {{Q3}} × 1 000 = {{T3}} ml&lt;/p&gt;"
            },
            {
                "name": "A4",
                "label": "{{Q4}} l = {{T8}} ml",
                "function": "",
                "incorrect": true,
                "feedback": "&lt;p&gt;The correct conversion is:&lt;/p&gt;&lt;p&gt;{{Q4}} l = {{Q4}} × 1 000 = {{T4}} ml&lt;/p&gt;"
            },
            {
                "name": "A5",
                "label": "{{Q5}} ml = {{T9}} l",
                "function": "",
                "incorrect": true,
                "feedback": "&lt;p&gt;The correct conversion is:&lt;/p&gt;&lt;p&gt;{{Q5}} ml = {{Q5}} : 1 000 = {{T5}} l&lt;/p&gt;"
            },
            {
                "name": "A6",
                "label": "{{Q6}} ml = {{T10}} l",
                "function": "",
                "incorrect": true,
                "feedback": "&lt;p&gt;The correct conversion is:&lt;/p&gt;&lt;p&gt;{{Q6}} ml = {{Q6}} : 1 000 = {{T6}} l&lt;/p&gt;"
            }
        ],
        "uniques": true
    },
    "algorithm": {
        "name": "trueFalse",
        "template": "Choice matrix – inline",
        "params": {
            "countCorrect": 1,
            "countIncorrect": 2,
            "showCheckIcon": false,
            "options": [
                "True",
                "False"
            ]
        }
    }
}</t>
  </si>
  <si>
    <t>&lt;p style=\"text-align: center\"&gt;{{Q1}} l = {{response}} ml&lt;/p&gt;</t>
  </si>
  <si>
    <t>Q1 = Min = 1; Max = 10; Step = 0.01</t>
  </si>
  <si>
    <t>&lt;p&gt;La equivalencia de estas unidades de capacidad es:&lt;/p&gt;&lt;p style="text-align: center"&gt;1 l = 1 000 ml&lt;/p&gt;</t>
  </si>
  <si>
    <t>&lt;p&gt;La equivalencia de estas unidades de capacidad es:&lt;/p&gt;&lt;p style="text-align: center"&gt;1 l = 1 000 ml&lt;/p&gt;&lt;p&gt;En este caso:&lt;/p&gt;&lt;p style="text-align: center"&gt;{{Q1}} l = {{Q1}} × 1 000 = {{A1}} ml&lt;/p&gt;</t>
  </si>
  <si>
    <t>{
    "id": "M5-MyM-39a-E-1",
    "stimulus": "&lt;p&gt;Calcula esta conversión de unidades.&lt;/p&gt;",
    "template": "&lt;p style=\"text-align: center\"&gt;{{Q1}} l = {{response}} ml&lt;/p&gt;",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1,
                "max": 10,
                "step": 0.01
            }
        ],
        "calculated": [
            {
                "name": "A1",
                "label": "{{function}}",
                "function": "{{Q1}}*1000"
            }
        ],
        "uniques": true
    },
    "algorithm": {
        "name": "calculateOperation",
        "params": {
            "method": "equivLiteral",
            "keyboard": "NUMERICAL"
        }
    }
}</t>
  </si>
  <si>
    <t>{
    "id": "M5-MyM-39a-E-1",
    "stimulus": "&lt;p&gt;Calculate this unit conversion.&lt;/p&gt;",
    "template": "&lt;p style=\"text-align: center\"&gt;{{Q1}} l =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1,
                "max": 10,
                "step": 0.01
            }
        ],
        "calculated": [
            {
                "name": "A1",
                "label": "{{function}}",
                "function": "{{Q1}}*1000"
            }
        ],
        "uniques": true
    },
    "algorithm": {
        "name": "calculateOperation",
        "params": {
            "method": "equivLiteral",
            "keyboard": "NUMERICAL"
        }
    }
}</t>
  </si>
  <si>
    <t>&lt;p style=\"text-align: center\"&gt;{{Q1}} ml = {{response}} l&lt;/p&gt;</t>
  </si>
  <si>
    <t>Q1 = Min = 1; Max = 9999; Step = 1</t>
  </si>
  <si>
    <t>&lt;p&gt;La equivalencia de estas unidades de capacidad es:&lt;/p&gt;&lt;p style="text-align: center"&gt;1 l = 1 000 ml&lt;/p&gt;&lt;p&gt;En este caso:&lt;/p&gt;&lt;p style="text-align: center"&gt;{{Q1}} ml = {{Q1}} : 1 000 = {{A1}} l&lt;/p&gt;</t>
  </si>
  <si>
    <t>{
    "id": "M5-MyM-39a-E-2",
    "stimulus": "&lt;p&gt;Calcula esta conversión de unidades.&lt;/p&gt;",
    "template": "&lt;p style=\"text-align: center\"&gt;{{Q1}} ml = {{response}} 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t>
  </si>
  <si>
    <t>{
    "id": "M5-MyM-39a-E-2",
    "stimulus": "&lt;p&gt;Calculate this unit conversion.&lt;/p&gt;",
    "template": "&lt;p style=\"text-align: center\"&gt;{{Q1}} ml = {{response}} l&lt;/p&gt;",
    "hint": "&lt;p&gt;The conversion for these capacity units is:&lt;/p&gt;&lt;p style=\"text-align: center\"&gt;1 l = 1 000 ml&lt;/p&gt;",
    "feedback": "&lt;p&gt;The conversion for these capacity units is:&lt;/p&gt;&lt;p style=\"text-align: center\"&gt;1 l = 1 000 ml&lt;/p&gt;&lt;p&gt;In this case:&lt;/p&gt;&lt;p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t>
  </si>
  <si>
    <t>&lt;p&gt;Un camarero ha derramado accidentalmente {{Q1}} l de leche. ¿A cuántos mililitros equivalen?&lt;/p&gt;</t>
  </si>
  <si>
    <t>&lt;p&gt;Ha derramado {{response}} ml.&lt;/p&gt;</t>
  </si>
  <si>
    <t>Q1 = Min = 0.01; Max = 1; Step = 0.01</t>
  </si>
  <si>
    <t>{
    "id": "M5-MyM-39a-A-1",
    "stimulus": "&lt;p&gt;Un camarero ha derramado accidentalmente {{Q1}} l de leche. ¿A cuántos mililitros equivalen?&lt;/p&gt;",
    "template": "&lt;p&gt;Ha derramado {{response}} ml.&lt;/p&gt;",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0.01,
                "max": 1,
                "step": 0.01
            }
        ],
        "calculated": [
            {
                "name": "A1",
                "label": "{{function}}",
                "function": "{{Q1}}*1000"
            }
        ],
        "uniques": true
    },
    "algorithm": {
        "name": "calculateOperation",
        "params": {
            "method": "equivLiteral",
            "keyboard": "NUMERICAL"
        }
    }
}</t>
  </si>
  <si>
    <t>{
    "id": "M5-MyM-39a-A-1",
    "stimulus": "&lt;p&gt;A waiter has accidentally spilled {{Q1}} l of milk. How many milliliters is this equivalent to?&lt;/p&gt;",
    "template": "&lt;p&gt;He has spilled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0.01,
                "max": 1,
                "step": 0.01
            }
        ],
        "calculated": [
            {
                "name": "A1",
                "label": "{{function}}",
                "function": "{{Q1}}*1000"
            }
        ],
        "uniques": true
    },
    "algorithm": {
        "name": "calculateOperation",
        "params": {
            "method": "equivLiteral",
            "keyboard": "NUMERICAL"
        }
    }
}</t>
  </si>
  <si>
    <t>&lt;p&gt;Un científico está trabajando en un laboratorio con {{Q1}} ml de alcohol. ¿A cuántos litros equivalen?&lt;/p&gt;</t>
  </si>
  <si>
    <t>&lt;p&gt;Equivalen a {{response}} l de alcohol.&lt;/p&gt;</t>
  </si>
  <si>
    <t>Q1 = Min = 1000; Max = 2000; Step = 100</t>
  </si>
  <si>
    <t>{
    "id": "M5-MyM-39a-A-2",
    "stimulus": "&lt;p&gt;Un científico está trabajando en un laboratorio con {{Q1}} ml de alcohol. ¿A cuántos litros equivalen?&lt;/p&gt;",
    "template": "&lt;p&gt;Equivalen a {{response}} l de alcohol.&lt;/p&gt;",
    "hint": "&lt;p&gt;La equivalencia en estas unidades de capacidad es:&lt;/p&gt;&lt;p style=\"text-align: center\"&gt;1 l = 1 000 ml&lt;/p&gt;",
    "feedback": "&lt;p&gt;La equivalencia de estas unidades de capacidad es:&lt;/p&gt;&lt;p style=\"text-align: center\"&gt;1 l = 1 000 ml&lt;/p&gt;&lt;p&gt;En este caso:&lt;/p&gt;&lt;p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t>
  </si>
  <si>
    <t>{
    "id": "M5-MyM-39a-A-2",
    "stimulus": "&lt;p&gt;A scientist is working in a lab with {{Q1}} ml of alcohol. How many liters is that equivalent to?&lt;/p&gt;",
    "template": "&lt;p&gt;It is equivalent to {{response}} l of alcohol.&lt;/p&gt;",
    "hint": "&lt;p&gt;The equivalence in these units of capacity is:&lt;/p&gt;&lt;p style=\"text-align: center\"&gt;1 l = 1 000 ml&lt;/p&gt;",
    "feedback": "&lt;p&gt;The equivalence of these units of capacity is:&lt;/p&gt;&lt;p style=\"text-align: center\"&gt;1 l = 1 000 ml&lt;/p&gt;&lt;p&gt;In this case:&lt;/p&gt;&lt;p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t>
  </si>
  <si>
    <t>&lt;p&gt;Andrés ha utilizado {{Q1}} l de agua para rellener cantimploras. ¿Cuántos mililitros son en total?&lt;/p&gt;</t>
  </si>
  <si>
    <t>&lt;p&gt;Las ha llenado con {{response}} ml de agua.&lt;/p&gt;</t>
  </si>
  <si>
    <t>Q1 = Min = 5; Max = 10; Step = 0.01</t>
  </si>
  <si>
    <t>{
    "id": "M5-MyM-39a-A-3",
    "stimulus": "&lt;p&gt;Andrés ha utilizado {{Q1}} l de agua para rellener cantimploras. ¿Cuántos mililitros son en total?&lt;/p&gt;",
    "template": "&lt;p&gt;Las ha llenado con {{response}} ml de agua.&lt;/p&gt;",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5,
                "max": 10,
                "step": 0.01
            }
        ],
        "calculated": [
            {
                "name": "A1",
                "label": "{{function}}",
                "function": "{{Q1}}*1000"
            }
        ],
        "uniques": true
    },
    "algorithm": {
        "name": "calculateOperation",
        "params": {
            "method": "equivLiteral",
            "keyboard": "NUMERICAL"
        }
    }
}</t>
  </si>
  <si>
    <t>{
    "id": "M5-MyM-39a-A-3",
    "stimulus": "&lt;p&gt;Andrew has used {{Q1}} l of water to fill up canteens. How many milliliters are there in total?&lt;/p&gt;",
    "template": "&lt;p&gt;He has filled them with {{response}} ml of water.&lt;/p&gt;",
    "hint": "&lt;p&gt;The equivalence of these units of capacity is:&lt;/p&gt;&lt;p style=\"text-align: center\"&gt;1 l = 1 000 ml&lt;/p&gt;",
    "feedback": "&lt;p&gt;The equivalence of these units of capacity is:&lt;/p&gt;&lt;p style=\"text-align: center\"&gt;1 l = 1 000 ml&lt;/p&gt;&lt;p&gt;In this case:&lt;/p&gt;&lt;p style=\"text-align: center\"&gt;{{Q1}} l = {{Q1}} × 1 000 = {{A1}} ml&lt;/p&gt;",
    "seed": {
        "parameters": [
            {
                "name": "Q1",
                "label": null,
                "min": 5,
                "max": 10,
                "step": 0.01
            }
        ],
        "calculated": [
            {
                "name": "A1",
                "label": "{{function}}",
                "function": "{{Q1}}*1000"
            }
        ],
        "uniques": true
    },
    "algorithm": {
        "name": "calculateOperation",
        "params": {
            "method": "equivLiteral",
            "keyboard": "NUMERICAL"
        }
    }
}</t>
  </si>
  <si>
    <t>M5-MyM-36a</t>
  </si>
  <si>
    <t>Calcula conversiones de unidades de volumen (onzas, tazas, pintas, cuartos y galones) (números de hasta 4 cifras entera y 2 decimales)</t>
  </si>
  <si>
    <t>&lt;p&gt;Arrastra el valor de la conversión correcta.&lt;/p&gt;</t>
  </si>
  <si>
    <t>&lt;p style="text-align: center"&gt;{{T1}} tazas = {{response}} pintas&lt;/p&gt;</t>
  </si>
  <si>
    <t>Q1 = min = 100; max = 2000; step = 0.01
Q2 = min = 100; max = 2000; step = 0.01
Q3 = min = 100; max = 2000; step = 0.01</t>
  </si>
  <si>
    <t>T1 = {{Q1}}*2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</si>
  <si>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</si>
  <si>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tazas = {{T1}} : 2 = {{Q1}} pintas&lt;/p&gt;</t>
  </si>
  <si>
    <t>{
    "id": "M5-MyM-36a-I-1",
    "stimulus": "&lt;p&gt;Arrastra el valor de la conversión correcta.&lt;/p&gt;",
    "template": "&lt;p style=\"text-align: center\"&gt;{{T1}} tazas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tazas = {{T1}} : 2 = {{Q1}} pintas&lt;/p&gt;",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t>
  </si>
  <si>
    <t>{
    "id": "M5-MyM-36a-I-1",
    "stimulus": "&lt;p&gt;Drag the correct conversion value.&lt;/p&gt;",
    "template": "&lt;p style=\"text-align: center\"&gt;{{T1}} cups = {{response}} pints&lt;/p&gt;",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center\"&gt;{{T1}} cups = {{T1}} : 2 = {{Q1}} pints&lt;/p&gt;",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t>
  </si>
  <si>
    <t>&lt;p style="text-align: center"&gt;{{T1}} cuartos = {{response}} galones&lt;/p&gt;</t>
  </si>
  <si>
    <t>T1 = {{Q1}}*4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</si>
  <si>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4 = {{A1}} galones&lt;/p&gt;</t>
  </si>
  <si>
    <t>{
    "id": "M5-MyM-36a-I-2",
    "stimulus": "&lt;p&gt;Arrastra el valor de la conversión correcta.&lt;/p&gt;",
    "template": "&lt;p style=\"text-align: center\"&gt;{{T1}} cuartos = {{response}} galones&lt;/p&gt;",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4 = {{A1}} galones&lt;/p&gt;",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t>
  </si>
  <si>
    <t>{
    "id": "M5-MyM-36a-I-2",
    "stimulus": "&lt;p&gt;Drag the correct conversion value.&lt;/p&gt;",
    "template": "&lt;p style=\"text-align: center\"&gt;{{T1}} quarts = {{response}} gallons&lt;/p&gt;",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4 = {{A1}} gallons&lt;/p&gt;",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t>
  </si>
  <si>
    <t>&lt;p style="text-align: center"&gt;{{T1}} cuartos = {{response}} pintas&lt;/p&gt;</t>
  </si>
  <si>
    <t>T1 = {{Q1}}/2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</si>
  <si>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2 = {{Q1}} pintas&lt;/p&gt;</t>
  </si>
  <si>
    <t>{
    "id": "M5-MyM-36a-I-3",
    "stimulus": "&lt;p&gt;Arrastra el valor de la conversión correcta.&lt;/p&gt;",
    "template": "&lt;p style=\"text-align: center\"&gt;{{T1}} cuartos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2 = {{Q1}} pintas&lt;/p&gt;",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t>
  </si>
  <si>
    <t>{
    "id": "M5-MyM-36a-I-3",
    "stimulus": "&lt;p&gt;Drag the correct conversion value.&lt;/p&gt;",
    "template": "&lt;p style=\"text-align: center\"&gt;{{T1}} quarts = {{response}} pints&lt;/p&gt;",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2 = {{Q1}} pints&lt;/p&gt;",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t>
  </si>
  <si>
    <t>&lt;p style="text-align: center"&gt;{{Q1}} pintas = {{response}} tazas&lt;/p&gt;</t>
  </si>
  <si>
    <t>Q1 = Min = 100; Max = 1200; Step = 0.1</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</si>
  <si>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tazas&lt;/p&gt;</t>
  </si>
  <si>
    <t>{
    "id": "M5-MyM-36a-E-1",
    "stimulus": "&lt;p&gt;Completa la siguiente equivalencia.&lt;/p&gt;",
    "template": "&lt;p style=\"text-align: center\"&gt;{{Q1}} pintas = {{response}} tazas&lt;/p&gt;",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tazas&lt;/p&gt;",
    "seed": {
        "parameters": [
            {
                "name": "Q1",
                "label": null,
                "min": 100,
                "max": 1200,
                "step": 0.1
            }
        ],
        "calculated": [
            {
                "name": "A1",
                "label": "{{function}}",
                "function": "Lemonlib.round({{Q1}}*2,1)"
            }
        ],
        "uniques": true
    },
    "algorithm": {
        "name": "calculateOperation",
        "params": {
            "method": "equivLiteral",
            "keyboard": "INTERMEDIATE"
        }
    }
}</t>
  </si>
  <si>
    <t>{
    "id": "M5-MyM-36a-E-1",
    "stimulus": "&lt;p&gt;Fill in the blank for the following equivalence.&lt;/p&gt;",
    "template": "&lt;p style=\"text-align: center\"&gt;{{Q1}} pints = {{response}} cups&lt;/p&gt;",
    "hint": "&lt;p&gt;The equivalences between non-metric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cups&lt;/p&gt;",
    "seed": {
        "parameters": [
            {
                "name": "Q1",
                "label": null,
                "min": 100,
                "max": 1200,
                "step": 0.1
            }
        ],
        "calculated": [
            {
                "name": "A1",
                "label": "{{function}}",
                "function": "Lemonlib.round({{Q1}}*2,1)"
            }
        ],
        "uniques": true
    },
    "algorithm": {
        "name": "calculateOperation",
        "params": {
            "method": "equivLiteral",
            "keyboard": "INTERMEDIATE"
        }
    }
}</t>
  </si>
  <si>
    <t>&lt;p style="text-align: center"&gt;{{Q1}} galones = {{response}} pintas&lt;/p&gt;</t>
  </si>
  <si>
    <t>A1 = {{Q1}}*8</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</si>
  <si>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2 = {{A1}} pintas&lt;/p&gt;</t>
  </si>
  <si>
    <t>{
    "id": "M5-MyM-36a-E-2",
    "stimulus": "&lt;p&gt;Completa la siguiente equivalencia.&lt;/p&gt;",
    "template": "&lt;p style=\"text-align: center\"&gt;{{Q1}} galones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2 = {{A1}} pintas&lt;/p&gt;",
    "seed": {
        "parameters": [
            {
                "name": "Q1",
                "label": null,
                "min": 100,
                "max": 1200,
                "step": 0.1
            }
        ],
        "calculated": [
            {
                "name": "A1",
                "label": "{{function}}",
                "function": "Lemonlib.round({{Q1}}*8,1)"
            }
        ],
        "uniques": true
    },
    "algorithm": {
        "name": "calculateOperation",
        "params": {
            "method": "equivLiteral",
            "keyboard": "INTERMEDIATE"
        }
    }
}</t>
  </si>
  <si>
    <t>{
    "id": "M5-MyM-36a-E-2",
    "stimulus": "&lt;p&gt;Complete the following equivalence.&lt;/p&gt;",
    "template": "&lt;p style=\"text-align: center\"&gt;{{Q1}} gallons = {{response}} pints&lt;/p&gt;",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2 = {{A1}} pints&lt;/p&gt;",
    "seed": {
        "parameters": [
            {
                "name": "Q1",
                "label": null,
                "min": 100,
                "max": 1200,
                "step": 0.1
            }
        ],
        "calculated": [
            {
                "name": "A1",
                "label": "{{function}}",
                "function": "Lemonlib.round({{Q1}}*8,1)"
            }
        ],
        "uniques": true
    },
    "algorithm": {
        "name": "calculateOperation",
        "params": {
            "method": "equivLiteral",
            "keyboard": "INTERMEDIATE"
        }
    }
}</t>
  </si>
  <si>
    <t>&lt;p style="text-align: center"&gt;{{Q1}} pintas = {{response}} cuartos&lt;/p&gt;</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</si>
  <si>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cuartos&lt;/p&gt;</t>
  </si>
  <si>
    <t>{
    "id": "M5-MyM-36a-E-3",
    "stimulus": "&lt;p&gt;Completa la siguiente equivalencia.&lt;/p&gt;",
    "template": "&lt;p style=\"text-align: center\"&gt;{{Q1}} pintas = {{response}} cuartos&lt;/p&gt;",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cuartos&lt;/p&gt;",
    "seed": {
        "parameters": [
            {
                "name": "Q1",
                "label": null,
                "min": 100,
                "max": 1200,
                "step": 0.1
            }
        ],
        "calculated": [
            {
                "name": "A1",
                "label": "{{function}}",
                "function": "Lemonlib.round({{Q1}}/2,2)"
            }
        ],
        "uniques": true
    },
    "algorithm": {
        "name": "calculateOperation",
        "params": {
            "method": "equivLiteral",
            "keyboard": "INTERMEDIATE"
        }
    }
}</t>
  </si>
  <si>
    <t>{
    "id": "M5-MyM-36a-E-3",
    "stimulus": "&lt;p&gt;Fill in the blank with the following equivalence.&lt;/p&gt;",
    "template": "&lt;p style=\"text-align: center\"&gt;{{Q1}} pints = {{response}} quarts&lt;/p&gt;",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quarts&lt;/p&gt;",
    "seed": {
        "parameters": [
            {
                "name": "Q1",
                "label": null,
                "min": 100,
                "max": 1200,
                "step": 0.1
            }
        ],
        "calculated": [
            {
                "name": "A1",
                "label": "{{function}}",
                "function": "Lemonlib.round({{Q1}}/2,2)"
            }
        ],
        "uniques": true
    },
    "algorithm": {
        "name": "calculateOperation",
        "params": {
            "method": "equivLiteral",
            "keyboard": "INTERMEDIATE"
        }
    }
}</t>
  </si>
  <si>
    <t>&lt;p&gt;Julia ha comprado {{Q1}} cuartos de refresco para una fiesta familiar. ¿A cuántas tazas equivalen?&lt;/p&gt;</t>
  </si>
  <si>
    <t>&lt;p&gt;Son {{response}} tazas.&lt;/p&gt;</t>
  </si>
  <si>
    <t>Q2 = Min = 2; Max = 20; Step = 0.25</t>
  </si>
  <si>
    <t>A1 = {{Q1}}*4</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</si>
  <si>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cuartos = {{Q1}} × 2 × 2 = {{A1}} tazas&lt;/p&gt;</t>
  </si>
  <si>
    <t>{
    "id": "M5-MyM-36a-A-1",
    "stimulus": "&lt;p&gt;Julia ha comprado {{Q1}} cuartos de refresco para una fiesta familiar. ¿A cuántas tazas equivalen?&lt;/p&gt;",
    "template": "&lt;p&gt;Ha comprado {{response}} tazas de refresco.&lt;/p&gt;",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cuartos = {{Q1}} × 2 × 2 = {{A1}} tazas&lt;/p&gt;",
    "seed": {
        "parameters": [
            {
                "name": "Q1",
                "label": null,
                "min": 2,
                "max": 20,
                "step": 0.25
            }
        ],
        "calculated": [
            {
                "name": "A1",
                "label": "{{function}}",
                "function": "Lemonlib.round({{Q1}}*4,1)"
            }
        ],
        "uniques": true
    },
    "algorithm": {
        "name": "calculateOperation",
        "params": {
            "method": "equivLiteral",
            "keyboard": "NUMERICAL"
        }
    }
}</t>
  </si>
  <si>
    <t>{
    "id": "M5-MyM-36a-A-1",
    "stimulus": "&lt;p&gt;Julia has bought {{Q1}} quarts of soda for a family party. How many cups are they equivalent to?&lt;/p&gt;",
    "template": "&lt;p&gt;She has bought {{response}} cups of soda.&lt;/p&gt;",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quarts = {{Q1}} × 2 × 2 = {{A1}} cups&lt;/p&gt;",
    "seed": {
        "parameters": [
            {
                "name": "Q1",
                "label": null,
                "min": 2,
                "max": 20,
                "step": 0.25
            }
        ],
        "calculated": [
            {
                "name": "A1",
                "label": "{{function}}",
                "function": "Lemonlib.round({{Q1}}*4,1)"
            }
        ],
        "uniques": true
    },
    "algorithm": {
        "name": "calculateOperation",
        "params": {
            "method": "equivLiteral",
            "keyboard": "NUMERICAL"
        }
    }
}</t>
  </si>
  <si>
    <t>&lt;p&gt;Un camión cisterna transporta {{Q1}} galones de agua. ¿A cuántos cuartos equivalen?&lt;/p&gt;</t>
  </si>
  <si>
    <t>&lt;p&gt;Son {{response}} cuartos.&lt;/p&gt;</t>
  </si>
  <si>
    <t>Q1 = Min = 1000; Max = 2000; Step = 0.1</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</si>
  <si>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{{A1}} cuartos&lt;/p&gt;</t>
  </si>
  <si>
    <t>{
    "id": "M5-MyM-36a-A-2",
    "stimulus": "&lt;p&gt;Un camión cisterna transporta {{Q1}} galones de agua. ¿A cuántos cuartos equivalen?&lt;/p&gt;",
    "template": "&lt;p&gt;Transporta {{response}} cuartos de agua.&lt;/p&gt;",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{{A1}} cuartos&lt;/p&gt;",
    "seed": {
        "parameters": [
            {
                "name": "Q1",
                "label": null,
                "min": 1000,
                "max": 2000,
                "step": 0.1
            }
        ],
        "calculated": [
            {
                "name": "A1",
                "label": "{{function}}",
                "function": "Lemonlib.round({{Q1}}*4,1)"
            }
        ],
        "uniques": true
    },
    "algorithm": {
        "name": "calculateOperation",
        "params": {
            "method": "equivLiteral",
            "keyboard": "INTERMEDIATE"
        }
    }
}</t>
  </si>
  <si>
    <t>{
    "id": "M5-MyM-36a-A-2",
    "stimulus": "&lt;p&gt;A tanker truck carries {{Q1}} gallons of water. How many quarts is that equivalent to?&lt;/p&gt;",
    "template": "&lt;p&gt;It carries {{response}} quarts of water.&lt;/p&gt;",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{{A1}} quarts&lt;/p&gt;",
    "seed": {
        "parameters": [
            {
                "name": "Q1",
                "label": null,
                "min": 1000,
                "max": 2000,
                "step": 0.1
            }
        ],
        "calculated": [
            {
                "name": "A1",
                "label": "{{function}}",
                "function": "Lemonlib.round({{Q1}}*4,1)"
            }
        ],
        "uniques": true
    },
    "algorithm": {
        "name": "calculateOperation",
        "params": {
            "method": "equivLiteral",
            "keyboard": "INTERMEDIATE"
        }
    }
}</t>
  </si>
  <si>
    <t>&lt;p&gt;Un cocinero ha utilizado {{Q1}} onzas líquidas de leche para preparar varios pasteles. ¿A cuántas tazas equivalen?&lt;/p&gt;</t>
  </si>
  <si>
    <t>Q1 = Min = 25; Max = 50; Step = 1</t>
  </si>
  <si>
    <t>A1 = {{Q1}}/8</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</si>
  <si>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onzas líquidas = {{Q1}} : 8 = {{A1}} tazas&lt;/p&gt;</t>
  </si>
  <si>
    <t>{
    "id": "M5-MyM-36a-A-3",
    "stimulus": "&lt;p&gt;Un cocinero ha utilizado {{Q1}} onzas líquidas de leche para preparar varios pasteles. ¿A cuántas tazas equivalen?&lt;/p&gt;",
    "template": "&lt;p&gt;Ha utilizado {{response}} tazas de leche.&lt;/p&gt;",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onzas líquidas = {{Q1}} : 8 = {{A1}} tazas&lt;/p&gt;",
    "seed": {
        "parameters": [
            {
                "name": "Q1",
                "label": null,
                "min": 25,
                "max": 50,
                "step": 1
            }
        ],
        "calculated": [
            {
                "name": "A1",
                "label": "{{function}}",
                "function": "Lemonlib.round({{Q1}}/8,3)"
            }
        ],
        "uniques": true
    },
    "algorithm": {
        "name": "calculateOperation",
        "params": {
            "method": "equivLiteral",
            "keyboard": "INTERMEDIATE"
        }
    }
}</t>
  </si>
  <si>
    <t>{
    "id": "M5-MyM-36a-A-3",
    "stimulus": "&lt;p&gt;A chef has used {{Q1}} fluid ounces of milk to prepare several cakes. How many cups are equivalent?&lt;/p&gt;",
    "template": "&lt;p&gt;They used {{response}} cups of milk.&lt;/p&gt;",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fluid ounces = {{Q1}} : 8 = {{A1}} cups&lt;/p&gt;",
    "seed": {
        "parameters": [
            {
                "name": "Q1",
                "label": null,
                "min": 25,
                "max": 50,
                "step": 1
            }
        ],
        "calculated": [
            {
                "name": "A1",
                "label": "{{function}}",
                "function": "Lemonlib.round({{Q1}}/8,3)"
            }
        ],
        "uniques": true
    },
    "algorithm": {
        "name": "calculateOperation",
        "params": {
            "method": "equivLiteral",
            "keyboard": "INTERMEDIATE"
        }
    }
}</t>
  </si>
  <si>
    <t>M5-MyM-30a</t>
  </si>
  <si>
    <t>Ordena medidas de volumen con números de hasta 4 cifras y 2 decimales</t>
  </si>
  <si>
    <t>Señala si las siguientes comparaciones son correctas o no.
{{Q1}} {{Q21}} &lt; {{Q2}} {{Q21}} *
{{Q3}} {{Q22}} &gt; {{Q4}} {{Q22}}*
{{Q5}} {{Q23}} &lt; {{Q6}} {{Q23}}*
{{Q7}} {{Q24}} &gt; {{Q8}} {{Q24}}
{{Q9}} {{Q25}} &lt; {{Q10}} {{Q25}}
{{Q11}} {{Q26}} &gt; {{Q12}} {{Q26}}
(2 Verdaderas y 1 Falsa)</t>
  </si>
  <si>
    <t>Clasificar como verdadero o falso los siguientes enunciados.
{{Q1}} m^3 &lt; {{Q2}} dm^3 (T)
{{Q3}} dam^3 &lt; {{Q4}} m^3
{{Q5}} hm^3 &gt; {{Q6}} dam^3
{{Q7}} mm^3 &gt; {{Q8}} cm^3
{{Q9}} cm^3 = {{T1}} dm^3 (T)
{{Q10}} km^3 &lt; {{Q11}} hm^3 (T)</t>
  </si>
  <si>
    <t>Q1: Mín = 1; Máx = 99; Step = 1
Q2: Mín = 100; Máx = 200; Step = 1
Q3: Mín = 2000; Máx = 2199; Step = 0.1
Q4: Mín = 2200; Máx = 4000; Step = 0.1
Q5: Mín = 1; Máx = 4.99; Step = 0.01
Q6: Mín = 5; Máx = 10; Step = 0.01
Q7: Mín = 100; Máx = 199; Step = 0.1
Q8: Mín = 200; Máx = 1000; Step = 0.1
Q9: Mín = 1000; Máx = 9999; Step = 1
Q10: Mín = 1;Máx = 999; Step = 1
Q11: Mín = 5; Máx = 10; Step = 0.01
Q12: Mín = 11; Máx = 50; Step = 0.01
Q21-Q26: kl, hl, dal, l, dl, cl, ml</t>
  </si>
  <si>
    <t>&lt;p&gt;Como las medidas están expresadas en la &lt;b&gt;misma unidad,&lt;/b&gt; solo hay que comparar sus cifras empezando por la izquierda.&lt;/p&gt;</t>
  </si>
  <si>
    <t>&lt;p&gt;Para comparar medidas de volumen, estas tienen que estar expresadas en la misma unidad. Después se comparan sus cifras empezando por la izquierda. Por ejemplo, 50 l es mayor que 40 l.&lt;/p&gt;
(No TE individual)</t>
  </si>
  <si>
    <t>{
    "id": "M5-MyM-30a-I-1",
    "stimulus": "&lt;p&gt;Selecciona si las siguientes comparaciones son correctas o no.&lt;/p&gt;",
    "hint": "&lt;p&gt;Como las medidas están expresadas en la &lt;b&gt;misma unidad,&lt;/b&gt; solo hay que comparar sus cifras empezando por la izquierda.&lt;/p&gt;",
    "feedback": "&lt;p&gt;Para comparar medidas de volumen, estas tienen que estar expresadas en la misma unidad. Después se comparan sus cifras empezando por la izquierda. Por ejemplo, 50 l es mayor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"Correcto",
                "Incorrecto"
            ]
        }
    }
}</t>
  </si>
  <si>
    <t>{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t>
  </si>
  <si>
    <t>Ordena de mayor a menor los siguientes volúmenes.
{{T1}} dal
{{T2}} l
{{T3}} dl
{{T4}} cl</t>
  </si>
  <si>
    <t>Ordena de mayor a menor los siguientes volumenes.
{{Q4}} m^3 | {{Q2}} dam^3 | {{Q1}} m^3 | {{Q3}} dm^3</t>
  </si>
  <si>
    <t xml:space="preserve">Q1: Mín = 100; Máx = 9999; Step = 1
Q2: Mín = 100; Máx = 9999; Step = 1
Q3: Mín = 100; Máx = 9999; Step = 1
Q4: Mín = 100; Máx = 9999; Step = 1
</t>
  </si>
  <si>
    <t>T1 = {{Q1}}/1000
T2 = {{Q2}}/100
T3 = {{Q3}}/10
T4 = {{Q4}}</t>
  </si>
  <si>
    <t>¿Qué pide el enunciado?
Ordenar los volúmenes de mayor a menor.*
Ordenar los volúmenes de menor a mayor.
Seleccionar el volumen mayor.
[single choice]</t>
  </si>
  <si>
    <t>Para ordenar las distintas medidas, hay que expresarlas en la misma unidad. ¿En qué tabla están las conversiones de unidades correctas?
Imagen M5-MyM-3c-1*
Imagen M5-MyM-3c-2
Imagen M5-MyM-3c-3
(Single choice)</t>
  </si>
  <si>
    <t>Con la ayuda de la anterior tabla de conversiones, convierte todas las cantidades a centilitros.
{{T1}} dal = {{T1}} × 1 000 = {{A2}} cl
{{T2}} l = {{T2}} × 100 = {{A3}} cl
{{T3}} dl = {{T3}} × 10 = {{A4}} cl
{{T4}} cl
T1 = {{Q1}}/1000
T2 = {{Q2}}/100
T3 = {{Q3}}/10
A2={{Q1}}
A3={{Q2}}
A4={{Q3}}
[cloze with math]</t>
  </si>
  <si>
    <t>Con los resultados anteriores, ordena los volúmenes de mayor a menor.
{{T1}} dal = {{Q1}} cl
{{T2}} l = {{Q2}} cl
{{T3}} dl = {{Q3}} cl
{{T4}} cl
[order list]
T1 = {{Q1}}/1000
T2 = {{Q2}}/100
T3 = {{Q3}}/10</t>
  </si>
  <si>
    <t>{"id":"M5-MyM-30a-E-1","seed":{"parameters":[{"name":"Q1","label":null,"min":100,"max":9999,"step":1},{"name":"Q2","label":null,"min":100,"max":9999,"step":1},{"name":"Q3","label":null,"min":100,"max":9999,"step":1},{"name":"Q4","label":null,"min":100,"max":9999,"step":1}],"uniques":true},"scaffolding":[{"id":"step-0","stimulus":"&lt;p&gt;Arrastra y ordena de mayor a menor los siguientes volúmenes. Colócalos de arriba a abajo.&lt;/p&gt;","seed":{"parameters":[],"calculated":[{"name":"A1","label":"{{T1}}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n los resultados anteriores, arrastra y ordena de mayor a menor los volúmenes. Colócalos de arriba a abajo.&lt;/p&gt;","seed":{"parameters":[],"calculated":[{"name":"A1","label":"{{T1}}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</si>
  <si>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</si>
  <si>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En una finca hay tres depósitos de agua con lo siguientes volúmenes. Ordénalos de mayor a menor.
{{T1}} hl
{{T2}} dal
{{T3}} kl</t>
  </si>
  <si>
    <t>Leo tiene tres depositos llenos de agua, el primero tiene {{Q1}}, el segundo {{Q2}} y el tercero {{Q3}}. Ordenar los volumenes de mayor a menor.
{{Q3}} km^3 {{Q1}} hm^3  {{Q2}} dam^3</t>
  </si>
  <si>
    <t>Q1: Mín = 1; Máx = 100; Step = 1
Q2: Mín = 1; Máx = 100; Step = 1
Q3: Mín = 1; Máx = 100; Step = 1</t>
  </si>
  <si>
    <t>A1 = {{Q1}}/10
A2 = {{Q2}}
A3 = {{Q3}}/100</t>
  </si>
  <si>
    <t>¿Qué pide el enunciado?
Ordenar el volumen de los depósitos de mayor a menor.*
Ordenar el volumen de los depósitos de menor a mayor.
Seleccionar el depósito de mayor volumen.
[single choice]</t>
  </si>
  <si>
    <t>Con la ayuda de la anterior tabla de conversiones, convierte todas las cantidades a decalitros.
{{T1}} hl = {{T1}} × 10 = {{A2}} dal
{{Q2}} dal
{{T3}} kl = {{T3}} × 100 = {{A3}} dal
[cloze with math]
T1 = {{Q1}}/10
T3 = {{Q3}}/100
A2={{Q1}}
A3={{Q3}}</t>
  </si>
  <si>
    <t xml:space="preserve">Con los resultados anteriores, ordena el volumen de los depósitos de mayor a menor.
{{T1}} hl = {{Q1}} dal
{{Q2}} dal
{{T3}} kl = {{Q3}} dal
[order list]
T1 = {{Q1}}/10
T3 = {{Q3}}/100
</t>
  </si>
  <si>
    <t>{"id":"M5-MyM-30a-A-1","seed":{"parameters":[{"name":"Q1","label":null,"min":1,"max":100,"step":1},{"name":"Q2","label":null,"min":1,"max":100,"step":1},{"name":"Q3","label":null,"min":1,"max":100,"step":1}],"uniques":true},"scaffolding":[{"id":"step-0","stimulus":"&lt;p&gt;En una finca hay tres depósitos de agua con lo siguientes volúmenes. Arrastra y ordénalos de mayor a menor. Colócalos de arriba a abajo.&lt;/p&gt;","seed":{"parameters":[],"calculated":[{"name":"A1","label":"{{T1}} hl","function":"{{Q1}}"},{"name":"A2","label":"{{T2}} dal","function":"{{Q2}}"},{"name":"A3","label":"{{T3}} kl","function":"{{Q3}}"},{"name":"T1","function":"{{Q1}}/10","temp":true},{"name":"T2","function":"{{Q2}}","temp":true},{"name":"T3","function":"{{Q3}}/100","temp":true}]},"algorithm":{"name":"orderNumbers","params":{"order":"desc"}}},{"id":"step-1","stimulus":"&lt;p&gt;¿Qué pide el enunciado?&lt;/p&gt;","seed":{"calculated":[{"name":"2-A1","label":"&lt;p&gt;Ordenar el volumen de los depósitos de mayor a menor.&lt;/p&gt;"},{"name":"2-A2","label":"&lt;p&gt;Ordenar el volumen de los depósitos de menor a mayor.&lt;/p&gt;","incorrect":true},{"name":"2-A3","label":"&lt;p&gt;Seleccionar el depósito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n los resultados anteriores, arrastra y ordena el volumen de los depósitos de mayor a menor. Colócalos de arriba a abajo.&lt;/p&gt;","seed":{"parameters":[],"calculated":[{"name":"A1","label":"{{T1}} hl = {{Q1}} dal","function":"{{Q1}}"},{"name":"A2","label":"{{Q2}} dal","function":"{{Q2}}"},{"name":"A3","label":"{{T3}} kl = {{Q3}} dal","function":"{{Q3}}"},{"name":"T1","function":"{{Q1}}/10","temp":true},{"name":"T2","function":"{{Q2}}","temp":true},{"name":"T3","function":"{{Q3}}/100","temp":true}]},"algorithm":{"name":"orderNumbers","params":{"order":"desc"}}}]}</t>
  </si>
  <si>
    <t>{"id":"M5-MyM-30a-A-1","seed":{"parameters":[{"name":"Q1","label":null,"min":1,"max":100,"step":1},{"name":"Q2","label":null,"min":1,"max":100,"step":1},{"name":"Q3","label":null,"min":1,"max":100,"step":1}],"uniques":true},"scaffolding":[{"id":"step-0","stimulus":"&lt;p&gt;Em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t>
  </si>
  <si>
    <t>Joaquín ha comprado tres floreros con las siguientes capacidades. Ordénalas de menor a mayor.
{{Q1}} dl
{{Q2}} cl
{{Q3}} l</t>
  </si>
  <si>
    <t>Para una mudanza Joaquin adquirio tres cajas de diferentes dimensiones, la caja A tiene una capacidad de {{Q1}}, la caja B {{Q2}} y la caja C {{Q3}}. Ordenar las capacidades de las cajas de menor a mayor.
{{Q2}}cm^3 {{Q1}} dm^3 {{Q3}} m^3</t>
  </si>
  <si>
    <t xml:space="preserve">Q1: Mín = 100; Máx = 400; Step = 1
Q2: Mín = 100; Máx = 400; Step = 1
Q3: Mín = 100; Máx = 400; Step = 1
</t>
  </si>
  <si>
    <t>¿Qué pide el enunciado?
Ordenar el volumen de los floreros de menor a mayor.*
Ordenar el volumen de los floreros de mayor a menor.
Seleccionar el florero de mayor volumen.
[single choice]</t>
  </si>
  <si>
    <t>Con la ayuda de la anterior tabla de conversiones, convierte todas las cantidades a centilitros.
{{T1}} dl = {{T1}} × 10 = {{A2}} cl
{{Q2}} cl
{{T3}} l = {{T3}} × 100 = {{A3}} cl
T1 = {{Q1}}/10
T3 = {{Q3}}/100
A2={{Q1}}
A3={{Q3}}
[cloze with math]</t>
  </si>
  <si>
    <t>Con los resultados anteriores, ordena el volumen de los floreros de menor a mayor.
{{T1}} dl = {{Q1}} cl
{{Q2}} cl
{{T3}} l = {{Q3}} cl
[order list]
T1 = {{Q1}}/10
T3 = {{Q3}}/100</t>
  </si>
  <si>
    <t>{"id":"M5-MyM-30a-A-2","seed":{"parameters":[{"name":"Q1","label":null,"min":100,"max":400,"step":1},{"name":"Q2","label":null,"min":100,"max":400,"step":1},{"name":"Q3","label":null,"min":100,"max":400,"step":1}],"uniques":true},"scaffolding":[{"id":"step-0","stimulus":"&lt;p&gt;Joaquín ha comprado tres floreros con las siguientes capacidades. Arrastra y ordénalas de menor a mayor. Colócalas de arriba y abajo.&lt;/p&gt;","seed":{"parameters":[],"calculated":[{"name":"A1","label":"{{T1}} dl","function":"{{Q1}}"},{"name":"A2","label":"{{T2}} cl","function":"{{Q2}}"},{"name":"A3","label":"{{T3}} l","function":"{{Q3}}"},{"name":"T1","function":"{{Q1}}/10","temp":true},{"name":"T2","function":"{{Q2}}","temp":true},{"name":"T3","function":"{{Q3}}/100","temp":true}]},"algorithm":{"name":"orderNumbers","params":{"order":"asc"}}},{"id":"step-1","stimulus":"&lt;p&gt;¿Qué pide el enunciado?&lt;/p&gt;","seed":{"calculated":[{"name":"2-A1","label":"&lt;p&gt;Ordenar el volumen de los floreros de menor a mayor.&lt;/p&gt;"},{"name":"2-A2","label":"&lt;p&gt;Ordenar el volumen de los floreros de mayor a menor.&lt;/p&gt;","incorrect":true},{"name":"2-A3","label":"&lt;p&gt;Seleccionar el florero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n los resultados anteriores, arrastra y ordena el volumen de los floreros de menor a mayor. Colócalos de arriba y abajo.&lt;/p&gt;","seed":{"parameters":[],"calculated":[{"name":"A1","label":"{{T1}} dl = {{Q1}} cl","function":"{{Q1}}"},{"name":"A2","label":"{{T2}} cl","function":"{{Q2}}"},{"name":"A3","label":"{{T3}} l = {{Q3}} cl","function":"{{Q3}}"},{"name":"T1","function":"{{Q1}}/10","temp":true},{"name":"T2","function":"{{Q2}}","temp":true},{"name":"T3","function":"{{Q3}}/100","temp":true}]},"algorithm":{"name":"orderNumbers","params":{"order":"asc"}}}]}</t>
  </si>
  <si>
    <t>{"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t>
  </si>
  <si>
    <t>Un bolígrafo azul contiene &lt;span class=\"no-break\"&gt;{{T1}} dl&lt;/span&gt; de tinta, mientras que uno rojo de otra marca tiene &lt;span class=\"no-break\"&gt;{{T2}} cl.&lt;/span&gt; ¿Cuántos mililitros tiene el bolígrafo con más tinta?
El bolígrafo con más tinta es el de &lt;span class=\"no-break\"&gt;{{A1}} ml.&lt;/span&gt;</t>
  </si>
  <si>
    <t>Q1: Mín = 300;Máx = 500; Step = 1
Q2: Mín = 300;Máx = 500; Step = 1</t>
  </si>
  <si>
    <t>T1 = {{Q1}}/100
T2 = {{Q2}}/10
A1 = math.max({{Q1}}, {{Q2}})</t>
  </si>
  <si>
    <t>¿Cuánta tinta tienen los dos bolígrafos?
El azul contiene {{A2}} dl.
El rojo contiene {{A3}} cl.
(cloze math)
A2 = {{T1}}
A3 = {{T2}}</t>
  </si>
  <si>
    <t>¿Qué pide el enunciado?
Indicar cuántos mililitros contiene el bolígrafo con mayor capacidad.*
Indicar cuántos mililitros contiene el bolígrafo con menor capacidad.
Indicar cuántos mililitros contienen los dos bolígrafos juntos.
[single choice]</t>
  </si>
  <si>
    <t>Con la ayuda de la anterior tabla de conversiones, calcula los mililitros de cada bolígrafo.
{{T1}} dl = {{T1}} × 100 = {{A2}} ml
{{T2}} cl = {{T2}} × 10 = {{A3}} ml
[cloze with math]
A2 = Q1
A3 = Q2</t>
  </si>
  <si>
    <t>Selecciona, por tanto, cuál es el bolígrafo con más tinta.
El bolígrafo con {{T3}} ml*
El bolígrafo con {{T4}} ml
(single choice) 
T3 = math.max({{Q1}}, {{Q2}})
T4 = math.min({{Q1}}, {{Q2}})</t>
  </si>
  <si>
    <t>{
    "id": "M5-MyM-30a-A-3",
    "seed": {
        "parameters": [
            {
                "name": "Q1",
                "label": null,
                "min": 300,
                "max": 500,
                "step": 1
            },
            {
                "name": "Q2",
                "label": null,
                "min": 300,
                "max": 500,
                "step": 1
            }
        ],
        "uniques": true
    },
    "scaffolding": [
        {
            "id": "step-0",
            "stimulus": "&lt;p&gt;Un bolígrafo azul contiene &lt;span class=\"no-break\"&gt;{{T1}} dl&lt;/span&gt; de tinta, mientras que uno rojo de otra marca tiene &lt;span class=\"no-break\"&gt;{{T2}} cl.&lt;/span&gt; ¿Cuántos mililitros tiene el bolígrafo con más tinta?&lt;/p&gt;",
            "template": "&lt;p&gt;El bolígrafo con más tinta es el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"&lt;p&gt;¿Cuánta tinta tienen los dos bolígrafos?&lt;/p&gt;",
            "template": "&lt;p&gt;El azul contiene {{response}} dl.&lt;/p&gt;&lt;p&gt;El rojo contiene {{response}} cl.&lt;/p&gt;",
            "seed": {
                "parameters": [],
                "calculated": [
                    {
                        "name": "T1",
                        "function": "{{Q1}}/100",
                        "temp": true
                    },
                    {
                        "name": "T2",
                        "function": "{{Q2}}/10",
                        "temp": true
                    },
                    {
                        "name": "A2",
                        "function": "{{T1}}"
                    },
                    {
                        "name": "A3",
                        "function": "{{T2}}"
                    }
                ]
            },
            "algorithm": {
                "name": "calculateOperation",
                "params": {
                    "method": "equivLiteral",
                    "keyboard": "INTERMEDIATE"
                }
            }
        },
        {
            "id": "step-2",
            "stimulus": "&lt;p&gt;¿Qué pide el enunciado?&lt;/p&gt;",
            "seed": {
                "calculated": [
                    {
                        "name": "2-A1",
                        "label": "&lt;p&gt;Indicar cuántos mililitros contiene el bolígrafo con mayor capacidad.&lt;/p&gt;"
                    },
                    {
                        "name": "2-A2",
                        "label": "&lt;p&gt;Indicar cuántos mililitros contiene el bolígrafo con menor capacidad.&lt;/p&gt;",
                        "incorrect": true
                    },
                    {
                        "name": "2-A3",
                        "label": "&lt;p&gt;Indicar cuántos mililitros contienen los dos bolígrafos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bolígrafo.&lt;/p&gt;",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"&lt;p&gt;Selecciona, por tanto, cuál es el bolígrafo con más tinta.&lt;/p&gt;",
            "seed": {
                "parameters": [],
                "calculated": [
                    {
                        "name": "A1",
                        "label": "El bolígrafo con {{function}} ml",
                        "function": "math.max({{Q1}}, {{Q2}})"
                    },
                    {
                        "name": "A2",
                        "label": "El bolígrafo con {{function}} ml",
                        "function": "math.min({{Q1}}, {{Q2}})",
                        "incorrect": true
                    }
                ]
            },
            "algorithm": {
                "name": "trueFalse",
                "template": "Multiple choice – standard"
            }
        }
    ]
}</t>
  </si>
  <si>
    <t>{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t>
  </si>
  <si>
    <t>En una tienda hay dos cantimploras: una verde de &lt;span class=\"no-break\"&gt;{{T1}} dl&lt;/span&gt; y una amarilla de &lt;span class=\"no-break\"&gt;{{T2}} ml.&lt;/span&gt; Antonio quiere llevarse la más grande. ¿Cuántos centilitros caben en la cantimplora de mayor capacidad?
La cantimplora más grande tiene una capacidad de &lt;span class=\"no-break\"&gt;{{A1}} cl.&lt;/span&gt;</t>
  </si>
  <si>
    <t>Q1: Mín = 50; Máx = 300; Step = 10
Q2: Mín = 50; Máx = 300; Step = 10</t>
  </si>
  <si>
    <t>T1 = {{Q1}}/10
T2 = {{Q2}}*10
A1 = math.max({{Q1}}, {{Q2}})</t>
  </si>
  <si>
    <t>¿Qué capacidad tienen las dos cantimploras?
La verde tiene una capacidad de {{A2}} dl.
La amarilla tiene una capacidad de {{A3}} ml.
(cloze math)
A2 = {{T1}}
A3 = {{T2}}</t>
  </si>
  <si>
    <t>¿Qué pide el enunciado?
Indicar cuántos centilitros contiene la cantimplora de mayor capacidad.*
Indicar cuántos centilitros contiene la cantimplora de menor capacidad.
Indicar cuántos centilitros contienen las dos cantimploras juntas.
[single choice]</t>
  </si>
  <si>
    <t>Con la ayuda de la anterior tabla de conversiones, calcula los centilitros de cada cantimplora.
{{T1}} dl = {{T1}} × 10 = {{A2}} cl
{{T2}} ml = {{T2}} : 10 = {{A3}} cl
[cloze with math]
A2 = Q1
A3 = Q2</t>
  </si>
  <si>
    <t>Selecciona, por tanto, cuál es la cantimplora con mayor capacidad.
La cantimplora de {{T3}} cl*
La cantimplora de {{T4}} cl
(single choice) 
T3 = math.max({{Q1}}, {{Q2}})
T4 = math.min({{Q1}}, {{Q2}})</t>
  </si>
  <si>
    <t>{"id":"M5-MyM-30a-A-4","seed":{"parameters":[{"name":"Q1","label":null,"min":50,"max":300,"step":10},{"name":"Q2","label":null,"min":50,"max":300,"step":10}],"uniques":true},"scaffolding":[{"id":"step-0","stimulus":"&lt;p&gt;En una tienda hay dos cantimploras: una verde de &lt;span class=\"no-break\"&gt;{{T1}} dl&lt;/span&gt; y una amarilla de &lt;span class=\"no-break\"&gt;{{T2}} ml.&lt;/span&gt; Antonio quiere llevarse la más grande. ¿Cuántos centilitros caben en la cantimplora de mayor capacidad?&lt;/p&gt;","template":"&lt;p&gt;La cantimplora más grande tiene una capacidad de &lt;span class=\"no-break\"&gt;{{response}} cl.&lt;/span&gt;&lt;/p&gt;","seed":{"parameters":[],"calculated":[{"name":"A1","function":"math.max({{Q1}}, {{Q2}})"},{"name":"T1","function":"{{Q1}}/10","temp":true},{"name":"T2","function":"{{Q2}}*10","temp":true}]},"algorithm":{"name":"calculateOperation","params":{"method":"equivLiteral","keyboard":"NUMERICAL"}}},{"id":"step-1","stimulus":"&lt;p&gt;¿Qué capacidad tienen las dos cantimploras?&lt;/p&gt;","template":"&lt;p&gt;La verde tiene una capacidad de {{response}} dl.&lt;/p&gt;&lt;p&gt;La amarilla tiene una capacidad de {{response}} ml.&lt;/p&gt;","seed":{"parameters":[],"calculated":[{"name":"T1","function":"{{Q1}}/10","temp":true},{"name":"T2","function":"{{Q2}}*10","temp":true},{"name":"A2","function":"{{T1}}"},{"name":"A3","function":"{{T2}}"}]},"algorithm":{"name":"calculateOperation","params":{"method":"equivLiteral","keyboard":"NUMERICAL"}}},{"id":"step-2","stimulus":"&lt;p&gt;¿Qué pide el enunciado?&lt;/p&gt;","seed":{"calculated":[{"name":"2-A1","label":"&lt;p&gt;Indicar cuántos centilitros contiene la cantimplora de mayor capacidad.&lt;/p&gt;"},{"name":"2-A2","label":"&lt;p&gt;Indicar cuántos centilitros contiene la cantimplora de menor capacidad.&lt;/p&gt;","incorrect":true},{"name":"2-A3","label":"&lt;p&gt;Indicar cuántos centilitros contienen las dos cantimploras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la ayuda de la anterior tabla de conversiones, calcula los centilitros de cada cantimplora.&lt;/p&gt;","template":"&lt;p&gt;{{T1}} dl = {{T1}} × 10 = {{response}} cl&lt;/p&gt;&lt;p&gt;{{T2}} ml = {{T2}} : 10 = {{response}} cl&lt;/p&gt;","seed":{"calculated":[{"name":"T1","function":"{{Q1}}/10","temp":true},{"name":"T2","function":"{{Q2}}*10","temp":true},{"name":"A2","function":"{{Q1}}"},{"name":"A3","function":"{{Q2}}"}]},"algorithm":{"name":"calculateOperation","params":{"method":"equivLiteral","keyboard":"NUMERICAL"}}},{"id":"step-5","stimulus":"&lt;p&gt;Selecciona, por tanto, cuál es la cantimplora con mayor capacidad.&lt;/p&gt;","seed":{"parameters":[],"calculated":[{"name":"A1","label":"La cantimplora de {{function}} cl.","function":"math.max({{Q1}}, {{Q2}})"},{"name":"A2","label":"La cantimplora de {{function}} cl.","function":"math.min({{Q1}}, {{Q2}})","incorrect":true}]},"algorithm":{"name":"trueFalse","template":"Multiple choice – standard"}}]}</t>
  </si>
  <si>
    <t>{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t>
  </si>
  <si>
    <t>En la fiesta de cumpleaños de Rodrigo habrá una guerra de agua con globos de dos tamaños. Unos serán de &lt;span class=\"no-break\"&gt;{{T1}} dl&lt;/span&gt; y otros de &lt;span class=\"no-break\"&gt;{{T2}} dal.&lt;/span&gt; ¿Cuántos mililitros caben en los globos de menos capacidad?
Los globos de menor capacidad son los de &lt;span class=\"no-break\"&gt;{{A1}} ml.&lt;/span&gt;</t>
  </si>
  <si>
    <t>Q1: Mín = 500; Máx = 1000; Step = 10
Q2: Mín = 500; Máx = 1000; Step = 10</t>
  </si>
  <si>
    <t>T1 = {{Q1}}/100
T2 = {{Q2}}/10000
A1 = math.max({{Q1}}, {{Q2}})</t>
  </si>
  <si>
    <t>¿Cuánta capacidad tienen los globos de agua?
Los primeros tienen una capacidad de {{A2}} dl.
Los segundos tienen una capacidad de {{A3}} dal.
(cloze math)
A2 = {{T1}}
A3 = {{T2}}</t>
  </si>
  <si>
    <t>¿Qué pide el enunciado?
Indicar cuántos mililitros contienen los globos de menor capacidad.*
Indicar cuántos mililitros contienen los globos de mayor capacidad.
Indicar cuántos mililitros contienen todos los globos juntos.
[single choice]</t>
  </si>
  <si>
    <t>Con la ayuda de la anterior tabla de conversiones, calcula los mililitros de cada tipo de globo.
{{T1}} dl = {{T1}} × 100 = {{A2}} ml
{{T2}} dal = {{T2}} × 10 000 = {{A3}} ml
[cloze with math]
A2 = Q1
A3 = Q2</t>
  </si>
  <si>
    <t>Selecciona, por tanto, cuál es el globo con menor capacidad.
El globo de {{T3}} ml
El globo de {{T4}} ml*
(single choice) 
T3 = math.max({{Q1}}, {{Q2}})
T4 = math.min({{Q1}}, {{Q2}})</t>
  </si>
  <si>
    <t>{
    "id": "M5-MyM-30a-A-5",
    "seed": {
        "parameters": [
            {
                "name": "Q1",
                "label": null,
                "min": 500,
                "max": 1000,
                "step": 10
            },
            {
                "name": "Q2",
                "label": null,
                "min": 500,
                "max": 1000,
                "step": 10
            }
        ],
        "uniques": true
    },
    "scaffolding": [
        {
            "id": "step-0",
            "stimulus": "&lt;p&gt;En la fiesta de cumpleaños de Rodrigo habrá una guerra de agua con globos de dos tamaños. Unos serán de &lt;span class=\"no-break\"&gt;{{T1}} dl&lt;/span&gt; y otros de &lt;span class=\"no-break\"&gt;{{T2}} dal.&lt;/span&gt; ¿Cuántos mililitros caben en los globos de menos capacidad?&lt;/p&gt;",
            "template": "&lt;p&gt;Los globos de menor capacidad son los de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"&lt;p&gt;¿Cuánta capacidad tienen los globos de agua?&lt;/p&gt;",
            "template": "&lt;p&gt;Los primeros tienen una capacidad de {{response}} dl.&lt;/p&gt;&lt;p&gt;Los segundos tienen una capacidad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"&lt;p&gt;¿Qué pide el enunciado?&lt;/p&gt;",
            "seed": {
                "calculated": [
                    {
                        "name": "2-A1",
                        "label": "&lt;p&gt;Indicar cuántos mililitros contienen los globos de menor capacidad.&lt;/p&gt;"
                    },
                    {
                        "name": "2-A2",
                        "label": "&lt;p&gt;Indicar cuántos mililitros contienen los globos de mayor capacidad.&lt;/p&gt;",
                        "incorrect": true
                    },
                    {
                        "name": "2-A3",
                        "label": "&lt;p&gt;Indicar cuántos mililitros contienen todos los globos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tipo de globo.&lt;/p&gt;",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"&lt;p&gt;Selecciona, por tanto, cuál es el globo con menor capacidad.&lt;/p&gt;",
            "seed": {
                "parameters": [],
                "calculated": [
                    {
                        "name": "A1",
                        "label": "El globo de {{function}} ml",
                        "function": "math.max({{Q1}}, {{Q2}})",
                        "incorrect": true
                    },
                    {
                        "name": "A2",
                        "label": "El globo de {{function}} ml",
                        "function": "math.min({{Q1}}, {{Q2}})"
                    }
                ]
            },
            "algorithm": {
                "name": "trueFalse",
                "template": "Multiple choice – standard"
            }
        }
    ]
}</t>
  </si>
  <si>
    <t>{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t>
  </si>
  <si>
    <t>M5-MyM-19a</t>
  </si>
  <si>
    <t xml:space="preserve">Expresa en forma simple una medición de volumen dada en forma compleja y viceversa con números de hasta 4 cifras y 2 decimales </t>
  </si>
  <si>
    <t>Selecciona la equivalencia correcta.
{{T1}} l = {{Q1}} kl y {{Q2}} l*
{{T2}} l = {{Q3}} dal y {{Q4}} l*
{{Q5}} dl y {{Q6}} ml =  {{T3}} ml *
{{T4}} cl = {{Q7}} dl y {{Q8}} cl
{{Q9}} kl y {{Q10}} dal = {{T5}} dal
{{Q11}} hl y {{Q12}} l = {{T6}} l
(Se ven 3, 1 bien)</t>
  </si>
  <si>
    <t>Q1: Mín 1;Máx 9; Step: 1
Q2: Mín 1;Máx 999; Step: 1
Q3: Mín 1;Máx 99; Step: 1
Q4: Mín 1;Máx 9; Step: 1
Q5: Mín 1;Máx 99; Step: 1
Q6: Mín 1;Máx 99; Step: 1
Q7: Mín 1;Máx 9; Step: 1
Q8: Mín 1;Máx 9; Step: 1
Q9: Mín 1;Máx 9; Step: 1
Q10: Mín 1;Máx 99; Step: 1
Q11: Mín 1;Máx 9; Step: 1
Q12: Mín 1;Máx 99; Step: 1</t>
  </si>
  <si>
    <t>T1 = {{Q1}}*1000 + {{Q2}}
T2 = {{Q3}}*10 + {{Q4}}
T3 = {{Q5}}*10 + {{Q6}}
T4 = {{Q7}}*100 + {{Q8}}
T5 = {{Q9}}*1000 + {{Q10}}
T6 = {{Q11}}*10 + {{Q12}}</t>
  </si>
  <si>
    <t>Imagen: M5-MyM-3c-1</t>
  </si>
  <si>
    <t>Imagen: M5-MyM-3c-1
-Si falla {{A4}}:
&lt;p&gt;{{T4}} cl = {{Q7}}00 cl + {{Q8}} cl = {{Q7}}0 dl + {{Q8}} cl
-Si falla {{A5}}:
&lt;p&gt;{{Q9}} kl y {{Q10}} dal = ({{Q9}} kl × 100) + &lt;span class=\"no-break\"&gt;{{Q10}} dal&lt;/span&gt; = {{Q9}}00 dal + &lt;span class=\"no-break\"&gt;{{Q10}} dal&lt;/span&gt; = {{T7}} dal&lt;/p&gt;
-Si falla {{A6}}:
&lt;p&gt;{{Q11}} hl y {{Q12}} l = ({{Q11}} hl × 100) + &lt;span class=\"no-break\"&gt;{{Q12}} l&lt;/span&gt; = {{T12}}00 l + &lt;span class=\"no-break\"&gt;{{Q12}} l&lt;/span&gt; = {{T8}} l&lt;/p&gt;</t>
  </si>
  <si>
    <t>T7 = {{Q9}}*100 + {{Q10}}  
T8 = {{Q11}}*100 + {{Q12}}</t>
  </si>
  <si>
    <t>{"id":"M5-MyM-19a-I-1","stimulus":"&lt;p&gt;Selecciona la equivalencia correcta.&lt;/p&gt;","hint":"&lt;div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7","function":"{{Q9}}*100 + {{Q10}}","temp":true},{"name":"T8","function":"{{Q11}}*100 + {{Q12}}","temp":true},{"name":"A1","label":"{{function}} l = {{Q1}} kl y {{Q2}} l","function":"{{Q1}}*1000 + {{Q2}}"},{"name":"A2","label":"{{function}} l = {{Q3}} dal y {{Q4}} l","function":"{{Q3}}*10 + {{Q4}}"},{"name":"A3","label":"{{Q5}} dl y {{Q6}} ml = {{function}} ml","function":"{{Q5}}*10 + {{Q6}}"},{"name":"A4","label":"{{function}} cl = {{Q7}} dl y {{Q8}} cl","function":"{{Q7}}*100 + {{Q8}}","incorrect":true,"feedback":"&lt;p&gt;{{function}} cl = {{Q7}}00 cl + {{Q8}} cl = {{Q7}}0 dl + {{Q8}} cl&lt;/p&gt;"},{"name":"A5","label":"{{Q9}} kl y {{Q10}} dal = {{function}} dal","function":"{{Q9}}*1000 + {{Q10}}","incorrect":true,"feedback":"&lt;p&gt;{{Q9}} kl y {{Q10}} dal = ({{Q9}} kl × 100) + &lt;span class=\"no-break\"&gt;{{Q10}} dal&lt;/span&gt; = {{Q9}}00 dal + &lt;span class=\"no-break\"&gt;{{Q10}} dal&lt;/span&gt; = {{T7}} dal&lt;/p&gt;"},{"name":"A6","label":"{{Q11}} hl y {{Q12}} l = {{function}} l","function":"{{Q11}}*10 + {{Q12}}","incorrect":true,"feedback":"&lt;p&gt;{{Q11}} hl y {{Q12}} l = ({{Q11}} hl × 100) + &lt;span class=\"no-break\"&gt;{{Q12}} l&lt;/span&gt; = {{Q11}}00 l + &lt;span class=\"no-break\"&gt;{{Q12}} l&lt;/span&gt; = {{T8}} l&lt;/p&gt;"}],"uniques":true},"algorithm":{"name":"trueFalse","template":"Multiple choice – standard","params":{"countCorrect":1,"countIncorrect":2,"showCheckIcon":true}}}</t>
  </si>
  <si>
    <t>{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t>
  </si>
  <si>
    <t>Expresa los siguientes volúmenes en forma simple.
{{Q1}} kl y {{Q2}} l = {{A1}} l
{{Q3}} dl y {{Q4}} ml = {{A2}} ml</t>
  </si>
  <si>
    <t>Q1: Mín 1;Máx 9; Step: 1
Q2: Mín 1;Máx 999; Step: 1
Q3: Mín 1;Máx 9; Step: 1
Q4: Mín 1;Máx 99; Step: 1</t>
  </si>
  <si>
    <t>A1 = {{Q1}}*1000 + {{Q2}}
A2 = {{Q3}}*100 + {{Q4}}</t>
  </si>
  <si>
    <t>Imagen: M5-MyM-3c-2</t>
  </si>
  <si>
    <t>Imagen: M5-MyM-3c-1
-Si falla A1
&lt;p&gt;{{Q1}} kl y {{Q2}} l = ({{Q1}} kl × 1 000) + {{Q2}} l = {{Q1}} 000 l + {{Q2}} l = {{A1}} l&lt;/p&gt;
-Si falla A2
&lt;p&gt;{{Q3}} dl y {{Q4}} ml = ({{Q3}} dl × 100) + {{Q4}} ml = {{Q3}}00 cl + {{Q4}} ml = {{A2}} ml&lt;/p&gt;</t>
  </si>
  <si>
    <t>{"id":"M5-MyM-19a-E-1","stimulus":"&lt;p&gt;Expresa los siguientes volúmenes en forma simple.&lt;/p&gt;","template":"&lt;p&gt;{{Q1}} kl y {{Q2}} l = {{response}} l&lt;/p&gt;&lt;p&gt;{{Q3}} dl y {{Q4}} ml = {{response}} ml&lt;/p&gt;","hint":"&lt;div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step":1},{"name":"Q4","label":null,"min":1,"max":99,"step":1}],"calculated":[{"name":"A1","label":"{{function}}","function":"{{Q1}}*1000 + {{Q2}}","feedback":"&lt;p&gt;{{Q1}} kl y {{Q2}} l = ({{Q1}} kl × 1 000) + {{Q2}} l = {{Q1}} 000 l + {{Q2}} l = {{function}} l&lt;/p&gt;"},{"name":"A2","label":"{{function}}","function":"{{Q3}}*100 + {{Q4}}","feedback":"&lt;p&gt;{{Q3}} dl y {{Q4}} ml = ({{Q3}} dl × 100) + {{Q4}} ml = {{Q3}}00 cl + {{Q4}} ml = {{function}} ml&lt;/p&gt;"}],"uniques":true},"algorithm":{"name":"calculateOperation","params":{"method":"equivLiteral","keyboard":"INTERMEDIATE"}}}</t>
  </si>
  <si>
    <t>{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t>
  </si>
  <si>
    <t>Expresa los siguientes volúmenes en forma compleja.
{{T1}} cl = {{A1}} dal y {{A2}} cl
{{T2}} l = {{A3}} hl y {{A4}} l</t>
  </si>
  <si>
    <t>Q1: Mín 1;Máx 99; Step: 1 
Q2: Mín 1;Máx 999; Step: 1
Q3: Mín 1;Máx 99; Step: 1
Q4: Mín 1;Máx 99; Step: 1</t>
  </si>
  <si>
    <t>T1 = {{Q1}}*1000 + {{Q2}}
A1 = {{Q1}}
A2 = {{Q2}}
T2 = {{Q3}}*100 + {{Q4}}
A3 = {{Q3}}
A4 = {{Q4}}</t>
  </si>
  <si>
    <t>Imagen: M5-MyM-3c-3</t>
  </si>
  <si>
    <t>Imagen: M5-MyM-3c-1
-Si falla A1
&lt;p&gt;{{T1}} cl = {{Q1}} 000 cl y {{Q2}} cl = {{Q1}} dal y {{Q2}} cl&lt;/p&gt;
-Si falla A2
&lt;p&gt;{{T2}} l = {{T3}} l y {{Q4}} l = {{Q3}} hl y {{Q4}} l&lt;/p&gt;</t>
  </si>
  <si>
    <t>T3 = {{Q3}}*100</t>
  </si>
  <si>
    <t>{"id":"M5-MyM-19a-E-2","stimulus":"&lt;p&gt;Expresa los siguientes volúmenes en forma compleja.&lt;/p&gt;","template":"&lt;p&gt;{{T1}} cl = {{response}} dal y {{response}} cl&lt;/p&gt;&lt;p&gt;{{T2}} l = {{response}} hl y {{response}} 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99,"step":1},{"name":"Q2","label":null,"min":1,"max":999,"step":1},{"name":"Q3","label":null,"min":1,"max":99,"step":1},{"name":"Q4","label":null,"min":1,"max":99,"step":1}],"calculated":[{"name":"T1","function":"{{Q1}}*1000 + {{Q2}}","temp":true},{"name":"T2","function":"{{Q3}}*100 + {{Q4}}","temp":true},{"name":"T3","function":"{{Q3}}*100","temp":true},{"name":"A1","label":"{{function}}","function":"{{Q1}}","feedback":"&lt;p&gt;{{T1}} cl = {{Q1}} 000 cl y {{Q2}} cl = {{Q1}} dal y {{Q2}} cl&lt;/p&gt;"},{"name":"A2","label":"{{function}}","function":"{{Q2}}","feedback":"&lt;p&gt;{{T1}} cl = {{Q1}} 000 cl y {{Q2}} cl = {{Q1}} dal y {{Q2}} cl&lt;/p&gt;"},{"name":"A3","label":"{{function}}","function":"{{Q3}}","feedback":"&lt;p&gt;{{T2}} l = {{T3}} l y {{Q4}} l = {{Q3}} hl y {{Q4}} l&lt;/p&gt;"},{"name":"A4","label":"{{function}}","function":"{{Q4}}","feedback":"&lt;p&gt;{{T2}} l = {{T3}} l y {{Q4}} l = {{Q3}} hl y {{Q4}} l&lt;/p&gt;"}],"uniques":true},"algorithm":{"name":"calculateOperation","params":{"method":"equivLiteral","keyboard":"INTERMEDIATE"}}}</t>
  </si>
  <si>
    <t>{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t>
  </si>
  <si>
    <t>Para jugar a morder la manzana, en una fiesta han colocado un barreño en el que caben &lt;span class=\"no-break\"&gt;{{Q1}} l&lt;/span&gt; y &lt;span class=\"no-break\"&gt;{{Q2}} cl&lt;/span&gt; de agua. ¿A cuántos decilitros equivalen?
La capacidad del barreño es de &lt;span class=\"no-break\"&gt;{{A1}} cl.&lt;/span&gt;</t>
  </si>
  <si>
    <t>Q1: Mín 1;Máx 9; Step: 1
Q2: Mín 1;Máx 99; Step: 1</t>
  </si>
  <si>
    <t>¿Qué capacidad tiene el barreño?
Su capacidad es de {{A1}} l y {{A2}} cl.
[A1 = {{Q1}}
A2 = {{Q2}}]</t>
  </si>
  <si>
    <t>¿Qué pide el enunciado?
Obtener la capacidad del barreño en centilitros.*
Obtener la capacidad del barreño en decilitros.
Obtener la capacidad del barreño en litros.
(Single choice)</t>
  </si>
  <si>
    <t>¿En qué tabla están las conversiones de unidades correctas?
Imagen M5-MyM-3c-1*
Imagen M5-MyM-3c-2
Imagen M5-MyM-3c-3
(Single choice)</t>
  </si>
  <si>
    <t>Con esto en mente, completa el siguiente cálculo para obtener los centilitros del barreño.
{{Q1}} l y {{Q2}} cl = ({{Q1}} × 100) cl y {{Q2}} cl = {{A1}} cl + {{Q2}} cl = {{A2}} cl
(Cloze math)
A1 = {{Q1}}*100
A2 = {{Q1}}*100 + {{Q2}}</t>
  </si>
  <si>
    <t>{"id":"M5-MyM-19a-A-1","seed":{"parameters":[{"name":"Q1","label":null,"min":1,"max":9,"step":1},{"name":"Q2","label":null,"min":1,"max":99,"step":1}],"uniques":true},"scaffolding":[{"id":"step-0","stimulus":"&lt;p&gt;Para jugar a morder la manzana, en una fiesta han colocado un barreño en el que caben &lt;span class=\"no-break\"&gt;{{Q1}} l&lt;/span&gt; y &lt;span class=\"no-break\"&gt;{{Q2}} cl&lt;/span&gt; de agua. ¿A cuántos centilitros equivalen?&lt;/p&gt;","template":"&lt;p&gt;La capacidad del barreño es de &lt;span class=\"no-break\"&gt;{{response}} cl.&lt;/span&gt;&lt;/p&gt;","seed":{"parameters":[],"calculated":[{"name":"A1","label":"{{function}}","function":"{{Q1}}*100 + {{Q2}}"}]},"algorithm":{"name":"calculateOperation","params":{"method":"equivLiteral","keyboard":"NUMERICAL"}}},{"id":"step-1","stimulus":"&lt;p&gt;¿Qué capacidad tiene el barreño?&lt;/p&gt;","template":"&lt;p&gt;Su capacidad es de {{response}} l y {{response}} cl.&lt;/p&gt;","seed":{"calculated":[{"name":"A2","function":"{{Q1}}"},{"name":"A4","function":"{{Q2}}"}]},"algorithm":{"name":"calculateOperation","params":{"method":"equivLiteral","keyboard":"NUMERICAL"}}},{"id":"step-2","stimulus":"&lt;p&gt;¿Qué pide el enunciado?&lt;/p&gt;","seed":{"calculated":[{"name":"2-A1","label":"&lt;p&gt;Obtener la capacidad del barreño en centilitros.&lt;/p&gt;"},{"name":"2-A2","label":"&lt;p&gt;Obtener la capacidad del barreño en decilitros.&lt;/p&gt;","incorrect":true},{"name":"2-A3","label":"&lt;p&gt;Obtener la capacidad del barreño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del barreño.&lt;/p&gt;","template":"&lt;p&gt;{{Q1}} l y {{Q2}} cl = ({{Q1}} × 100) cl y {{Q2}} cl = {{response}} cl + {{Q2}} cl = {{response}} cl&lt;/p&gt;","seed":{"parameters":[],"calculated":[{"name":"A1","function":"{{Q1}}*100"},{"name":"A2","function":"{{Q1}}*100+{{Q2}}"}]},"algorithm":{"name":"calculateOperation","params":{"method":"equivLiteral","keyboard":"NUMERICAL"}}}]}</t>
  </si>
  <si>
    <t>{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t>
  </si>
  <si>
    <t>Una cacerola tiene una capacidad de &lt;span class=\"no-break\"&gt;{{T1}} cl.&lt;/span&gt; ¿A cuántos decilitros y centilitros equivalen?
La capacidad de la cacerola es de &lt;span class=\"no-break\"&gt;{{A1}} dl&lt;/span&gt; y &lt;span class=\"no-break\"&gt;{{A2}} cl.&lt;/span&gt;</t>
  </si>
  <si>
    <t>Q1: Mín 4;Máx 9;Step: 1
Q2: Mín 1;Máx 9;Step: 1</t>
  </si>
  <si>
    <t>T1 = {{Q1}}*10 + {{Q2}}
A1 = {{Q1}}
A2 = {{Q2}}</t>
  </si>
  <si>
    <t>¿Qué capacidad tiene la cacerola?
Su capacidad es de {{A1}} cl.
[A1 = {{Q1}}*10 + {{Q2}}]</t>
  </si>
  <si>
    <t>¿Qué pide el enunciado?
Obtener la capacidad de la cacerola en decilitros y centilitros.*
Obtener la capacidad de la cacerola en litros y decilitros.
Obtener la capacidad de la cacerola en litros y centilitros.</t>
  </si>
  <si>
    <t>¿En qué tabla están las conversiones de unidades correctas?
Imagen M5-MyM-3c-1*
Imagen M5-MyM-3c-2
Imagen M5-MyM-3c-3
(Single choice)</t>
  </si>
  <si>
    <t>Con esto en mente, completa el siguiente cálculo para obtener la capacidad de la cacerola en decilitros y centilitros.
{{T1}} cl = {{A1}} cl + {{Q2}} cl = {{A2}} dl y {{A3}} cl
(Cloze math)
A1 = {{Q1}}*10
A2 = {{Q1}}
A3 = {{Q2}}</t>
  </si>
  <si>
    <t>{"id":"M5-MyM-19a-A-2","seed":{"parameters":[{"name":"Q1","label":null,"min":4,"max":9,"step":1},{"name":"Q2","label":null,"min":1,"max":9,"step":1}],"uniques":true},"scaffolding":[{"id":"step-0","stimulus":"&lt;p&gt;Una cacerola tiene una capacidad de &lt;span class=\"no-break\"&gt;{{T1}} cl.&lt;/span&gt; ¿A cuántos decilitros y centilitros equivalen?&lt;/p&gt;","template":"&lt;p&gt;La capacidad de la cacerola es de &lt;span class=\"no-break\"&gt;{{response}} dl&lt;/span&gt; y &lt;span class=\"no-break\"&gt;{{response}} cl.&lt;/span&gt;&lt;/p&gt;","seed":{"parameters":[],"calculated":[{"name":"T1","function":"{{Q1}}*10 + {{Q2}}","temp":true},{"name":"A1","label":"{{function}}","function":"{{Q1}}"},{"name":"A2","label":"{{function}}","function":"{{Q2}}"}]},"algorithm":{"name":"calculateOperation","params":{"method":"equivLiteral","keyboard":"NUMERICAL"}}},{"id":"step-1","stimulus":"&lt;p&gt;¿Qué capacidad tiene la cacerola?&lt;/p&gt;","template":"&lt;p&gt;Su capacidad es de {{response}} cl.&lt;/p&gt;","seed":{"calculated":[{"name":"A2","function":"{{Q1}}*10 + {{Q2}}"}]},"algorithm":{"name":"calculateOperation","params":{"method":"equivLiteral","keyboard":"NUMERICAL"}}},{"id":"step-2","stimulus":"&lt;p&gt;¿Qué pide el enunciado?&lt;/p&gt;","seed":{"calculated":[{"name":"2-A1","label":"&lt;p&gt;Obtener la capacidad de la cacerola en decilitros y centilitros.&lt;/p&gt;"},{"name":"2-A2","label":"&lt;p&gt;Obtener la capacidad de la cacerola en litros y decilitros.&lt;/p&gt;","incorrect":true},{"name":"2-A3","label":"&lt;p&gt;Obtener la capacidad de la cacerola en litros y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cacerola en decilitros y centilitros.&lt;/p&gt;","template":"&lt;p&gt;{{T1}} cl = {{response}} cl + {{Q2}} cl = {{response}} dl y {{response}} cl&lt;/p&gt;","seed":{"parameters":[],"calculated":[{"name":"T1","function":"{{Q1}}*10 + {{Q2}}","temp":true},{"name":"A1","label":"{{function}}","function":"{{Q1}}*10"},{"name":"A2","label":"{{function}}","function":"{{Q1}}"},{"name":"A2","label":"{{function}}","function":"{{Q2}}"}]},"algorithm":{"name":"calculateOperation","params":{"method":"equivLiteral","keyboard":"NUMERICAL"}}}]}</t>
  </si>
  <si>
    <t>{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t>
  </si>
  <si>
    <t>En un parque nacional hay un depósito de agua de &lt;span class=\"no-break\"&gt;{{T1}} l&lt;/span&gt; que se utiliza en caso de incendio forestal. ¿Cuál es su capacidad en kilolitros y litros?
La capacidad del depósito es de &lt;span class=\"no-break\"&gt;{{A1}} kl&lt;/span&gt; y &lt;span class=\"no-break\"&gt;{{A2}} l.&lt;/span&gt;</t>
  </si>
  <si>
    <t>Q1: Mín 1;Máx 9; Step: 1
Q2: Mín 10;Máx 990; Step: 10</t>
  </si>
  <si>
    <t>T1 = {{Q1}}*1000 + {{Q2}}
A1 = {{Q1}}
A2 = {{Q2}}</t>
  </si>
  <si>
    <t>¿Qué capacidad tiene el depósito de agua?
Su capacidad es de {{A1}} l.
[A1 = {{Q1}}*1000 + {{Q2}}]</t>
  </si>
  <si>
    <t>¿Qué pide el enunciado?
Obtener la capacidad del depósito de agua en kilolitros y litros.*
Obtener la capacidad del depósito de agua en litros y decilitros.
Obtener la capacidad del depósito de agua en kilolitros y decilitros.</t>
  </si>
  <si>
    <t>Con esto en mente, completa el siguiente cálculo para obtener la capacidad del depósito en kilolitros y litros.
{{T1}} l = {{A1}} l + {{Q2}} l = {{A2}} kl y {{A3}} l
(Cloze math)
A1 = {{Q1}}*1000
A2 = {{Q1}}
A3 = {{Q2}}</t>
  </si>
  <si>
    <t>{"id":"M5-MyM-19a-A-3","seed":{"parameters":[{"name":"Q1","label":null,"min":1,"max":9,"step":1},{"name":"Q2","label":null,"min":10,"max":990,"step":10}],"uniques":true},"scaffolding":[{"id":"step-0","stimulus":"&lt;p&gt;En un parque nacional hay un depósito de agua de &lt;span class=\"no-break\"&gt;{{T1}} l&lt;/span&gt; que se utiliza en caso de incendio forestal. ¿Cuál es su capacidad en kilolitros y litros?&lt;/p&gt;","template":"&lt;p&gt;La capacidad del depósito es de &lt;span class=\"no-break\"&gt;{{response}} kl&lt;/span&gt; y &lt;span class=\"no-break\"&gt;{{response}} l.&lt;/span&gt;&lt;/p&gt;","seed":{"parameters":[],"calculated":[{"name":"T1","function":"{{Q1}}*1000 + {{Q2}}","temp":true},{"name":"A1","label":"{{function}}","function":"{{Q1}}"},{"name":"A2","label":"{{function}}","function":"{{Q2}}"}]},"algorithm":{"name":"calculateOperation","params":{"method":"equivLiteral","keyboard":"NUMERICAL"}}},{"id":"step-1","stimulus":"&lt;p&gt;¿Qué capacidad tiene el depósito de agua?&lt;/p&gt;","template":"&lt;p&gt;Su capacidad es de {{response}} l.&lt;/p&gt;","seed":{"calculated":[{"name":"A2","function":"{{Q1}}*1000 + {{Q2}}"}]},"algorithm":{"name":"calculateOperation","params":{"method":"equivLiteral","keyboard":"NUMERICAL"}}},{"id":"step-2","stimulus":"&lt;p&gt;¿Qué pide el enunciado?&lt;/p&gt;","seed":{"calculated":[{"name":"2-A1","label":"&lt;p&gt;Obtener la capacidad del depósito de agua en kilolitros y litros.&lt;/p&gt;"},{"name":"2-A2","label":"&lt;p&gt;Obtener la capacidad del depósito de agua en litros y decilitros.&lt;/p&gt;","incorrect":true},{"name":"2-A3","label":"&lt;p&gt;Obtener la capacidad del depósito de agua en kilolitros y decilitros.&lt;/p&gt;","incorrect":true}]},"algorithm":{"name":"trueFalse","template":"Multiple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del depósito en kilolitros y litros.&lt;/p&gt;","template":"&lt;p&gt;{{T1}} l = {{response}} l + {{Q2}} l = {{response}} kl y {{response}} l&lt;/p&gt;","seed":{"parameters":[],"calculated":[{"name":"T1","function":"{{Q1}}*1000 + {{Q2}}","temp":true},{"name":"A1","label":"{{function}}","function":"{{Q1}}*1000"},{"name":"A2","label":"{{function}}","function":"{{Q1}}"},{"name":"A2","label":"{{function}}","function":"{{Q2}}"}]},"algorithm":{"name":"calculateOperation","params":{"method":"equivLiteral","keyboard":"NUMERICAL"}}}]}</t>
  </si>
  <si>
    <t>{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t>
  </si>
  <si>
    <t>Después de usar su coche, Lucas observa que tiene &lt;span class=\"no-break\"&gt;{{Q1}} l&lt;/span&gt; y &lt;span class=\"no-break\"&gt;{{Q2}} cl&lt;/span&gt; de gasolina. ¿Cuántos centilitros de combustible quedan en el depósito?
El coche tiene &lt;span class=\"no-break\"&gt;{{A1}} cl&lt;/span&gt; de gasolina.</t>
  </si>
  <si>
    <t>Q1: Mín 20;Máx 40; Step: 1
Q2: Mín 1;Máx 99; Step: 1</t>
  </si>
  <si>
    <t>¿Cuánta gasolina le queda a Lucas?
Le quedan {{A1}} l y {{A2}} cl.
[A1 = {{Q1}}
A2 = {{Q2}}]</t>
  </si>
  <si>
    <t>¿Qué pide el enunciado?
Calcular la gasolina que le queda en centilitros.*
Calcular la gasolina que le queda en decilitros.
Calcular la gasolina que le queda en litros.</t>
  </si>
  <si>
    <t>Con esto en mente, completa el siguiente cálculo para obtener los centilitros de gasolina.
{{Q1}} l y {{Q2}} cl = ({{Q1}} × 100) cl y {{Q2}} cl = {{A1}} cl + {{Q2}} cl = {{A2}} cl
(Cloze math)
A1 = {{Q1}}*100
A2 = {{Q1}}*100 + {{Q2}}</t>
  </si>
  <si>
    <t>{"id":"M5-MyM-19a-A-4","seed":{"parameters":[{"name":"Q1","label":null,"min":20,"max":40,"step":1},{"name":"Q2","label":null,"min":1,"max":99,"step":1}],"uniques":true},"scaffolding":[{"id":"step-0","stimulus":"&lt;p&gt;Después de usar su coche, Lucas observa que tiene &lt;span class=\"no-break\"&gt;{{Q1}} l&lt;/span&gt; y &lt;span class=\"no-break\"&gt;{{Q2}} cl&lt;/span&gt; de gasolina. ¿Cuántos centilitros de combustible quedan en el depósito?&lt;/p&gt;","template":"&lt;p&gt;El coche tiene &lt;span class=\"no-break\"&gt;{{response}} cl&lt;/span&gt; de gasolina.&lt;/p&gt;","seed":{"parameters":[],"calculated":[{"name":"A1","label":"{{function}}","function":"{{Q1}}*100 + {{Q2}}"}]},"algorithm":{"name":"calculateOperation","params":{"method":"equivLiteral","keyboard":"NUMERICAL"}}},{"id":"step-1","stimulus":"&lt;p&gt;¿Cuánta gasolina le queda a Lucas?&lt;/p&gt;","template":"&lt;p&gt;Le quedan {{response}} l y {{response}} cl.&lt;/p&gt;","seed":{"calculated":[{"name":"A2","function":"{{Q1}}"},{"name":"A3","function":"{{Q2}}"}]},"algorithm":{"name":"calculateOperation","params":{"method":"equivLiteral","keyboard":"NUMERICAL"}}},{"id":"step-2","stimulus":"&lt;p&gt;¿Qué pide el enunciado?&lt;/p&gt;","seed":{"calculated":[{"name":"2-A1","label":"&lt;p&gt;Calcular la gasolina que le queda en centilitros.&lt;/p&gt;"},{"name":"2-A2","label":"&lt;p&gt;Calcular la gasolina que le queda en decilitros.&lt;/p&gt;","incorrect":true},{"name":"2-A3","label":"&lt;p&gt;Calcular la gasolina que le queda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 gasolina.&lt;/p&gt;","template":"&lt;p&gt;{{Q1}} l y {{Q2}} cl = ({{Q1}} × 100) cl y {{Q2}} cl = {{response}} cl + {{Q2}} cl = {{response}} cl&lt;/p&gt;","seed":{"parameters":[],"calculated":[{"name":"A1","label":"{{function}}","function":"{{Q1}}*100"},{"name":"A2","label":"{{function}}","function":"{{Q1}}*100 + {{Q2}}"}]},"algorithm":{"name":"calculateOperation","params":{"method":"equivLiteral","keyboard":"NUMERICAL"}}}]}</t>
  </si>
  <si>
    <t>{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t>
  </si>
  <si>
    <t>Una yogurtera tiene una capacidad de &lt;span class=\"no-break\"&gt;{{T1}} ml.&lt;/span&gt; ¿A cuántos decilitros y mililitros equivale?
La heladera tiene &lt;span class=\"no-break\"&gt;{{A1}} dl&lt;/span&gt; y &lt;span class=\"no-break\"&gt;{{A2}} ml&lt;/span&gt; de capacidad.</t>
  </si>
  <si>
    <t>Q1: Mín 1;Máx 4; Step: 1
Q2: Mín 10;Máx 90; Step: 10</t>
  </si>
  <si>
    <t>T1 = {{Q1}}*100+{{Q2}}
A1 = {{Q1}}
A2 = {{Q2}}</t>
  </si>
  <si>
    <t>¿Qué capacidad tiene la yogurtera?
Su capacidad es de {{A1}} ml.
[A1 = {{Q1}}*100+{{Q2}}]</t>
  </si>
  <si>
    <t>¿Qué pide el enunciado?
Obtener la capacidad de la yogurtera en decilitros y mililitros.*
Obtener la capacidad de la yogurtera  en litros y decilitros.
Obtener la capacidad de la yogurtera  en litros y mililitros.</t>
  </si>
  <si>
    <t>Con esto en mente, completa el siguiente cálculo para obtener la capacidad de la yogurtera en decilitros y mililitros.
{{T1}} ml = {{A1}} ml + {{Q2}} ml = {{A2}} dl y {{A3}} ml
(Cloze math)
A1 = {{Q1}}*100
A2 = {{Q1}}
A3 = {{Q2}}</t>
  </si>
  <si>
    <t>{"id":"M5-MyM-19a-A-5","seed":{"parameters":[{"name":"Q1","label":null,"min":1,"max":4,"step":1},{"name":"Q2","label":null,"min":10,"max":90,"step":10}],"uniques":true},"scaffolding":[{"id":"step-0","stimulus":"&lt;p&gt;Una yogurtera tiene una capacidad de &lt;span class=\"no-break\"&gt;{{T1}} ml.&lt;/span&gt; ¿A cuántos decilitros y mililitros equivale?&lt;/p&gt;","template":"&lt;p&gt;La heladera tiene &lt;span class=\"no-break\"&gt;{{response}} dl&lt;/span&gt; y &lt;span class=\"no-break\"&gt;{{response}} ml&lt;/span&gt; de capacidad.&lt;/p&gt;","seed":{"parameters":[],"calculated":[{"name":"T1","function":"{{Q1}}*100 + {{Q2}}","temp":true},{"name":"A1","label":"{{function}}","function":"{{Q1}}"},{"name":"A2","label":"{{function}}","function":"{{Q2}}"}]},"algorithm":{"name":"calculateOperation","params":{"method":"equivLiteral","keyboard":"INTERMEDIATE"}}},{"id":"step-1","stimulus":"&lt;p&gt;¿Qué capacidad tiene la yogurtera?&lt;/p&gt;","template":"&lt;p&gt;Su capacidad es de {{response}} ml.&lt;/p&gt;","seed":{"calculated":[{"name":"A2","function":"{{Q1}}*100+{{Q2}}"}]},"algorithm":{"name":"calculateOperation","params":{"method":"equivLiteral","keyboard":"INTERMEDIATE"}}},{"id":"step-2","stimulus":"&lt;p&gt;¿Qué pide el enunciado?&lt;/p&gt;","seed":{"calculated":[{"name":"2-A1","label":"&lt;p&gt;Obtener la capacidad de la yogurtera en decilitros y mililitros.&lt;/p&gt;"},{"name":"2-A2","label":"&lt;p&gt;Obtener la capacidad de la yogurtera en litros y decilitros.&lt;/p&gt;","incorrect":true},{"name":"2-A3","label":"&lt;p&gt;Obtener la capacidad de la yogurtera en litros y mililitros.&lt;/p&gt;","incorrect":true}]},"algorithm":{"name":"trueFalse","template":"Multiple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yogurtera en decilitros y mililitros.&lt;/p&gt;","template":"&lt;p&gt;{{T1}} ml = {{response}} ml + {{Q2}} ml = {{response}} dl y {{response}} ml&lt;/p&gt;","seed":{"parameters":[],"calculated":[{"name":"T1","function":"{{Q1}}*100 + {{Q2}}","temp":true},{"name":"A1","label":"{{function}}","function":"{{Q1}}*100"},{"name":"A2","label":"{{function}}","function":"{{Q1}}"},{"name":"A3","label":"{{function}}","function":"{{Q2}}"}]},"algorithm":{"name":"calculateOperation","params":{"method":"equivLiteral","keyboard":"INTERMEDIATE"}}}]}</t>
  </si>
  <si>
    <t>{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t>
  </si>
  <si>
    <t>M5-MyM-19b</t>
  </si>
  <si>
    <t>Ordena medidas de volumen dadas en forma simple y compleja</t>
  </si>
  <si>
    <t>Ordena las siguientes medidas de volumen de mayor a menor.
{{T1}} cl
{{T2}} dl
{{T3}} l
{{T4}} dal</t>
  </si>
  <si>
    <t>Q1: Mín 10;Máx 9999; Step: 1
Q2: Mín 10;Máx 9999; Step: 1
Q3: Mín 10;Máx 9999; Step: 1
Q4: Mín 10;Máx 9999; Step: 1</t>
  </si>
  <si>
    <t>T1 = {{Q1}}
T2 = {{Q2}}/10
T3 = {{Q3}}/100
T4 = {{Q4}}/1000</t>
  </si>
  <si>
    <t>&lt;p&gt;Para ordenar estas medidas de mayor a menor, conviértelas todas a la misma unidad y después compáralas.&lt;/p&gt;
Imagen 
&lt;p&gt;{{T2}} dl = {{T2}} × 10 = {{Q2}} cl&lt;/p&gt;
&lt;p&gt;{{T3}} l = {{T1}} × 100 = {{Q1}} cl&lt;/p&gt;
&lt;p&gt;{{T4}} dal = {{T4}} × 1 000 = {{Q4}} cl&lt;/p&gt;</t>
  </si>
  <si>
    <t>{"id":"M5-MyM-19b-I-1","stimulus":"&lt;p&gt;Ordena las siguientes medidas de volumen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src='https://blueberry-assets.oneclick.es/M5_MyM_3c_1.svg' width=\"450\"&gt;&lt;/div&gt;&lt;p&gt;{{T2}} dl = {{T2}} × 10 = {{Q2}} cl&lt;/p&gt;&lt;p&gt;{{T3}} l = {{T3}} × 100 = {{Q3}} cl&lt;/p&gt;&lt;p&gt;{{T4}} dal = {{T4}} × 1 000 = {{Q4}} cl&lt;/p&gt;","seed":{"parameters":[{"name":"Q1","label":null,"min":10,"max":9999,"step":1},{"name":"Q2","label":null,"min":10,"max":9999,"step":1},{"name":"Q3","label":null,"min":10,"max":9999,"step":1},{"name":"Q4","label":null,"min":10,"max":9999,"step":1}],"calculated":[{"name":"T1","function":"{{Q1}}","temp":true},{"name":"T2","function":"{{Q2}}/10","temp":true},{"name":"T3","function":"{{Q3}}/100","temp":true},{"name":"T4","function":"{{Q4}}/1000","temp":true},{"name":"A1","label":"{{T1}} cl","function":"{{Q1}}"},{"name":"A2","label":"{{T2}} dl","function":"{{Q2}}"},{"name":"A3","label":"{{T3}} l","function":"{{Q3}}"},{"name":"A3","label":"{{T4}} dal","function":"{{Q4}}"}],"uniques":true},"algorithm":{"name":"orderNumbers","params":{"order":"desc"}}}</t>
  </si>
  <si>
    <t>{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t>
  </si>
  <si>
    <t>Ordena las siguientes medidas de volumen de menor a mayor.
{{T11}} l y {{T12}} dl
{{T2}} dl
{{T31}} l y {{T32}} cl
{{T4}} l</t>
  </si>
  <si>
    <t>{{Q4}} m^3 y {{Q5}} dm^3 
{{Q1}} m^3 y {{Q2}} dm^3 
{{Q6}} m^3
{{Q3}} dm^3</t>
  </si>
  <si>
    <t>Q1: Mín 100;Máx 9990; Step: 20
Q2: Mín 100Máx 9990; Step: 20
Q3: Mín 100;Máx 9990; Step: 20
Q4: Mín 100;Máx 9990; Step: 20</t>
  </si>
  <si>
    <t>T11 = math.floor({{Q1}}/100)
T12 = {{Q1}}/10-math.floor({{Q1}}/100)*10
T2 = {{Q2}}/10
T31 = math.floor({{Q3}}/100)
T32 = {{Q3}}-math.floor({{Q3}}/100)*100
T4 = {{Q4}}/100</t>
  </si>
  <si>
    <t>¿Qué pide el enunciado?
Ordenar los volúmenes de mayor a menor.
Ordenar los volúmenes de menor a mayor.*
Seleccionar el volumen mayor.
[single choice]</t>
  </si>
  <si>
    <t>Ahora toma una de las cuatro medidas como ejemplo y conviértela a centilitros.
{{T11}} l  = {{T11}} l × 100 = {{A2}} cl
{{T12}} dl = {{T12}} × 10 = {{A3}} cl
{{T11}} l + {{T12}} dl = {{A4}} cl
A2=math.floor({{Q1}}/100)*100
A3={{Q1}}-math.floor({{Q1}}/100)*100
A4={{Q1}}
[cloze with math]</t>
  </si>
  <si>
    <t>Repitiendo los cálculos del paso anterior, ordena las medidas de menor a mayor.
{{T11}} l y {{T12}} dl = {{Q1}} cl
{{T2}} dl = {{Q2}} cl
{{T31}} l y {{T32}} cl = {{Q3}} cl
{{T4}} l = {{Q4}} cl
[order list]</t>
  </si>
  <si>
    <t>{"id":"M5-MyM-19b-E-1","seed":{"parameters":[{"name":"Q1","label":null,"min":100,"max":9990,"step":20},{"name":"Q2","label":null,"min":100,"max":9990,"step":20},{"name":"Q3","label":null,"min":100,"max":9990,"step":20},{"name":"Q4","label":null,"min":100,"max":9990,"step":20}],"uniques":true},"scaffolding":[{"id":"step-0","stimulus":"&lt;p&gt;Ordena las siguientes medidas de volumen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dl","function":"{{Q1}}"},{"name":"A2","label":"{{T2}} dl","function":"{{Q2}}"},{"name":"A3","label":"{{T31}} l y {{T32}} cl","function":"{{Q3}}"},{"name":"A4","label":"{{T4}} l","function":"{{Q4}}"}]},"algorithm":{"name":"orderNumbers","params":{"order":"asc"}}},{"id":"step-1","stimulus":"&lt;p&gt;¿Qué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cuatro medidas como ejemplo y conviértela a centilitros.&lt;/p&gt;","template":"&lt;p&gt;{{T11}} l = {{T11}} l × 100 = {{response}} cl&lt;/p&gt;&lt;p&gt;{{T12}} dl = {{T12}} × 10 = {{response}} cl&lt;/p&gt;&lt;p&gt;{{T11}} l + {{T12}} dl = {{response}} cl&lt;/p&gt;","seed":{"calculated":[{"name":"T11","function":"math.floor({{Q1}}/100)","temp":true},{"name":"T12","function":"{{Q1}}/10-math.floor({{Q1}}/100)*10","temp":true},{"name":"T2","function":"{{Q2}}/10","temp":true},{"name":"T31","function":"math.floor({{Q3}}/100)","temp":true},{"name":"T32","function":"{{Q3}}-math.floor({{Q3}}/100)*100","temp":true},{"name":"T4","function":"{{Q4}}/100","temp":true},{"name":"A1","label":"{{function}}","function":"math.floor({{Q1}}/100)*100"},{"name":"A2","label":"{{function}}","function":"{{Q1}}-math.floor({{Q1}}/100)*100"},{"name":"A3","label":"{{function}}","function":"{{Q1}}"}]},"algorithm":{"name":"calculateOperation","params":{"method":"equivLiteral","keyboard":"INTERMEDIATE"}}},{"id":"step-4","stimulus":"&lt;p&gt;Repitiendo los cálculos del paso anterior, ordena las medidas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 = {{Q1}} cl","function":"{{Q1}}"},{"name":"A2","label":"{{T2}} dl = {{Q2}} cl","function":"{{Q2}}"},{"name":"A3","label":"{{T31}} l y {{T32}} cl = {{Q3}} cl","function":"{{Q3}}"},{"name":"A4","label":"{{T4}} l = {{Q4}} cl","function":"{{Q4}}"}]},"algorithm":{"name":"orderNumbers","params":{"order":"asc"}}}]}</t>
  </si>
  <si>
    <t>{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t>
  </si>
  <si>
    <t>Augusto tiene tres recipientes de comida con las siguientes capacidades. Ordénalos de menor a mayor.
{{Q1}} cl
{{T2}} dl
{{T31}} dl y {{T32}} cl</t>
  </si>
  <si>
    <t xml:space="preserve">{{Q1}} cm^3
{{Q3}} dm^3 {{Q4}} cm^3 
{{Q2}} dm3 </t>
  </si>
  <si>
    <t>Q1-Q3: Mín = 35; Máx = 101; Step = 2</t>
  </si>
  <si>
    <t>T2 = {{Q2}}/10
T31 = math.floor({{Q3}}/10)
T32 = {{Q3}}-math.floor({{Q3}}/10)*10</t>
  </si>
  <si>
    <t>Ahora toma una de las tres medidas como ejemplo y conviértela a centilitros.
{{T31}} dl = {{T31}} dl × 10 = {{A2}} cl
{{T31}} dl + {{T32}} cl = {{A3}} cl
A2=math.floor({{Q3}}/10)*10
A3={{Q3}}
[cloze with math]</t>
  </si>
  <si>
    <t>Repitiendo los cálculos del paso anterior, ordena las medidas de menor a mayor.
{{Q1}} cl
{{T2}} dl = {{Q2}} cl
{{T31}} dl y {{T32}} cl = {{Q3}} cl
[order list]</t>
  </si>
  <si>
    <t>{"id":"M5-MyM-19b-A-1","seed":{"parameters":[{"name":"Q1","label":null,"min":35,"max":101,"step":2},{"name":"Q2","label":null,"min":35,"max":101,"step":2},{"name":"Q3","label":null,"min":35,"max":101,"step":2}],"uniques":true},"scaffolding":[{"id":"step-0","stimulus":"&lt;p&gt;Augusto tiene tres recipientes de comida con las siguientes capacidades. Ordénalos de menor a mayor.&lt;/p&gt;","seed":{"parameters":[],"calculated":[{"name":"T2","function":"{{Q2}}/10","temp":true},{"name":"T31","function":"math.floor({{Q3}}/10)","temp":true},{"name":"T32","function":"{{Q3}}-math.floor({{Q3}}/10)*10","temp":true},{"name":"A1","label":"{{Q1}} cl","function":"{{Q1}}"},{"name":"A2","label":"{{T2}} dl","function":"{{Q2}}"},{"name":"A3","label":"{{T31}} dl y {{T32}} cl","function":"{{Q3}}"}]},"algorithm":{"name":"orderNumbers","params":{"order":"asc"}}},{"id":"step-1","stimulus":"&lt;p&gt;¿Qué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centilitros.&lt;/p&gt;","template":"&lt;p&gt;{{T31}} dl = {{T31}} dl × 10 = {{response}} cl&lt;/p&gt;&lt;p&gt;{{T31}} dl + {{T32}} cl = {{response}} cl&lt;/p&gt;","seed":{"calculated":[{"name":"T31","function":"math.floor({{Q3}}/10)","temp":true},{"name":"T32","function":"{{Q3}}-math.floor({{Q3}}/10)*10","temp":true},{"name":"A2","function":"math.floor({{Q3}}/10)*10"},{"name":"A3","function":"{{Q3}}"}]},"algorithm":{"name":"calculateOperation","params":{"method":"equivLiteral","keyboard":"INTERMEDIATE"}}},{"id":"step-4","stimulus":"&lt;p&gt;Repitiendo los cálculos del paso anterior, ordena las medidas de menor a mayor.&lt;/p&gt;","seed":{"parameters":[],"calculated":[{"name":"T2","function":"{{Q2}}/10","temp":true},{"name":"T31","function":"math.floor({{Q3}}/10)","temp":true},{"name":"T32","function":"{{Q3}}-math.floor({{Q3}}/10)*10","temp":true},{"name":"A1","label":"{{Q1}} cl","function":"{{Q1}}"},{"name":"A2","label":"{{T2}} dl = {{Q2}} cl","function":"{{Q2}}"},{"name":"A3","label":"{{T31}} dl y {{T32}} cl = {{Q3}} cl","function":"{{Q3}}"}]},"algorithm":{"name":"orderNumbers","params":{"order":"asc"}}}]}</t>
  </si>
  <si>
    <t>{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t>
  </si>
  <si>
    <t>Los padres de Sandra quieren comprar una piscina y dudan entre tres que tienen las siguientes capacidades. Ordénalas de mayor a menor.
{{T11}} hl y {{T12}} l
{{T2}} dal
{{T3}} kl</t>
  </si>
  <si>
    <t>{{Q4}} dam^3 0.1/0.15
{{Q3}} m^3 75/99
{{Q1}} {{Q2}}</t>
  </si>
  <si>
    <t>Q1-Q3: Mín = 6000; Máx = 30000; Step = 1</t>
  </si>
  <si>
    <t>T11 = math.floor({{Q1}}/100)
T12 = {{Q1}}-math.floor({{Q1}}/100)*100
T2 = {{Q2}}/10
T3 = {{Q3}}/1000</t>
  </si>
  <si>
    <t>Ahora toma una de las tres medidas como ejemplo y conviértela a litros.
{{T11}} hl = {{T11}} hl × 100 = {{A2}} l
{{T11}} hl + {{T12}} l = {{A3}} l
A2=math.floor({{Q1}}/100)*100
A3={{Q1}}
[cloze with math]</t>
  </si>
  <si>
    <t>Repitiendo los cálculos del paso anterior, ordena las medidas de mayor a menor.
{{T11}} hl y {{T12}} l = {{Q1}} l
{{T2}} dal = {{Q2}} l
{{T3}} kl = {{Q3}} l
[order list]</t>
  </si>
  <si>
    <t>{"id":"M5-MyM-19b-A-2","seed":{"parameters":[{"name":"Q1","label":null,"min":6000,"max":30000,"step":1},{"name":"Q2","label":null,"min":6000,"max":30000,"step":1},{"name":"Q3","label":null,"min":6000,"max":30000,"step":1}],"uniques":true},"scaffolding":[{"id":"step-0","stimulus":"&lt;p&gt;Los padres de Sandra quieren comprar una piscina y dudan entre tres que tienen las siguientes capacidades. Ordénalas de mayor a menor.&lt;/p&gt;","seed":{"parameters":[],"calculated":[{"name":"T11","function":"math.floor({{Q1}}/100)","temp":true},{"name":"T12","function":"{{Q1}}-math.floor({{Q1}}/100)*100","temp":true},{"name":"T2","function":"{{Q2}}/10","temp":true},{"name":"T3","function":"{{Q3}}/1000","temp":true},{"name":"A1","label":"{{T11}} hl y {{T12}} l","function":"{{Q1}}"},{"name":"A2","label":"{{T2}} dal","function":"{{Q2}}"},{"name":"A3","label":"{{T3}} kl","function":"{{Q3}}"}]},"algorithm":{"name":"orderNumbers","params":{"order":"desc"}}},{"id":"step-1","stimulus":"&lt;p&gt;¿Qué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litros.&lt;/p&gt;","template":"&lt;p&gt;{{T11}} hl = {{T11}} hl × 100 = {{response}} l&lt;/p&gt;&lt;p&gt;{{T11}} hl + {{T12}} l = {{response}} l&lt;/p&gt;","seed":{"calculated":[{"name":"T11","function":"math.floor({{Q1}}/100)","temp":true},{"name":"T12","function":"{{Q1}}-math.floor({{Q1}}/100)*100","temp":true},{"name":"T2","function":"{{Q2}}/10","temp":true},{"name":"T3","function":"{{Q3}}/1000","temp":true},{"name":"A1","function":"math.floor({{Q1}}/100)*100"},{"name":"A2","function":"{{Q1}}"}]},"algorithm":{"name":"calculateOperation","params":{"method":"equivLiteral","keyboard":"INTERMEDIATE"}}},{"id":"step-4","stimulus":"&lt;p&gt;Repitiendo los cálculos del paso anterior, ordena las medidas de mayor a menor.&lt;/p&gt;","seed":{"parameters":[],"calculated":[{"name":"T11","function":"math.floor({{Q1}}/100)","temp":true},{"name":"T12","function":"{{Q1}}-math.floor({{Q1}}/100)*100","temp":true},{"name":"T2","function":"{{Q2}}/10","temp":true},{"name":"T3","function":"{{Q3}}/1000","temp":true},{"name":"A1","label":"{{T11}} hl y {{T12}} l = {{Q1}} l","function":"{{Q1}}"},{"name":"A2","label":"{{T2}} dal = {{Q2}} l","function":"{{Q2}}"},{"name":"A3","label":"{{T3}} kl = {{Q3}} l","function":"{{Q3}}"}]},"algorithm":{"name":"orderNumbers","params":{"order":"desc"}}}]}</t>
  </si>
  <si>
    <t>{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t>
  </si>
  <si>
    <t>Un bote de desmaquillante contiene &lt;span class=\"no-break\"&gt;{{T1}} dl,&lt;/span&gt; mientras que otro contiene &lt;span class=\"no-break\"&gt;{{T21}} cl&lt;/span&gt; y &lt;span class=\"no-break\"&gt;{{T22}} ml.&lt;/span&gt; ¿Cuántos centilitros tiene el de mayor volumen?
El desmaquillante de mayor volumen tiene &lt;span class=\"no-break\"&gt;{{A1}} cl.&lt;/span&gt;</t>
  </si>
  <si>
    <t>Q1-Q2: Mín = 55; Máx = 155; Step = 10</t>
  </si>
  <si>
    <t>T1 = {{Q1}}/100
T21 = math.floor({{Q2}}/10)
T22 = {{Q2}}-math.floor({{Q2}}/10)*10
A1 = math.max({{Q1}}/10, {{Q2}}/10)</t>
  </si>
  <si>
    <t>¿Qué cantidades tiene cada uno de los botes de demaquillantes?
El primer bote contiene &lt;span class=\"no-break\"&gt;{{T1}} dl.&lt;/span&gt;
El segundo bote contiene &lt;span class=\"no-break\"&gt;{{A3}} cl&lt;/span&gt; y &lt;span class=\"no-break\"&gt;{{A4}} ml.&lt;/span&gt;
A2 = {{T1}}
A3 = {{T21}}
A4 = {{T22}}
(cloze math)</t>
  </si>
  <si>
    <t>Según el enunciado, ¿qué hay que obtener?
El volumen en centilitros del bote con más desmaquillante.*
El volumen en centilitros del bote con menos desmaquillante.
El volumen total en centilitros de los dos botes de desmaquillante.</t>
  </si>
  <si>
    <t>Para comprobar qué bote tiene más desmaquillante, hay que convertir los volúmenes a la misma unidad. ¿En qué tabla están las conversiones de unidades correctas?
Imagen M5-MyM-3c-1*
Imagen M5-MyM-3c-2
Imagen M5-MyM-3c-3
(Single choice)</t>
  </si>
  <si>
    <t>Ahora toma esta medida como ejemplo para convertirla a centilitros.
El volumen del segundo bote:
{{T22}} ml = {{T22}} ml : 10 = {{A5}} cl
{{T21}} cl y {{T22}} ml = {{A6}} cl
(Cloze text)
A5 = {{Q2}}/10-math.floor({{Q2}}/10)
A6 = {{Q2}}/10</t>
  </si>
  <si>
    <t>Por tanto, ¿cuál es el volumen del bote con más desmaquillante?
{{T4}} cl*
{{T5}} cl
(Single choice)
T4 = math.max({{Q1}}, {{Q2}})
T5 = math.min({{Q1}}, {{Q2}})</t>
  </si>
  <si>
    <t>{"id":"M5-MyM-19b-A-3","seed":{"parameters":[{"name":"Q1","label":null,"min":55,"max":155,"step":10},{"name":"Q2","label":null,"min":55,"max":155,"step":10}],"uniques":true},"scaffolding":[{"id":"step-0","stimulus":"&lt;p&gt;Un bote de desmaquillante contiene &lt;span class=\"no-break\"&gt;{{T1}} dl,&lt;/span&gt; mientras que otro contiene &lt;span class=\"no-break\"&gt;{{T21}} cl&lt;/span&gt; y &lt;span class=\"no-break\"&gt;{{T22}} ml.&lt;/span&gt; ¿Cuántos centilitros tiene el de mayor volumen?&lt;/p&gt;","template":"&lt;p&gt;El desmaquillante de mayor volumen tiene &lt;span class=\"no-break\"&gt;{{response}} cl.&lt;/span&gt;&lt;/p&gt;","seed":{"parameters":[],"calculated":[{"name":"A1","function":"math.max({{Q1}}/10, {{Q2}}/10)"},{"name":"T1","function":"{{Q1}}/100","temp":true},{"name":"T21","function":"math.floor({{Q2}}/10)","temp":true},{"name":"T22","function":"{{Q2}}-math.floor({{Q2}}/10)*10","temp":true}]},"algorithm":{"name":"calculateOperation","params":{"method":"equivLiteral","keyboard":"INTERMEDIATE"}}},{"id":"step-1","stimulus":"&lt;p&gt;¿Qué cantidades tiene cada uno de los botes de desmaquillantes?&lt;/p&gt;","template":"&lt;p&gt;El primer bote contiene &lt;span class=\"no-break\"&gt;{{response}} dl.&lt;/span&gt;&lt;/p&gt;&lt;p&gt;El segundo bote contiene &lt;span class=\"no-break\"&gt;{{response}} cl&lt;/span&gt; y &lt;span class=\"no-break\"&gt;{{response}} ml.&lt;/span&gt;&lt;/p&gt;","seed":{"parameters":[],"calculated":[{"name":"T1","function":"{{Q1}}/100","temp":true},{"name":"T21","function":"math.floor({{Q2}}/10)","temp":true},{"name":"T22","function":"{{Q2}}-math.floor({{Q2}}/10)*10","temp":true},{"name":"A2","function":"{{T1}}"},{"name":"A3","function":"{{T21}}"},{"name":"A3","function":"{{T22}}"}]},"algorithm":{"name":"calculateOperation","params":{"method":"equivLiteral","keyboard":"INTERMEDIATE"}}},{"id":"step-2","stimulus":"&lt;p&gt;Según el enunciado, ¿qué hay que obtener?&lt;/p&gt;","seed":{"calculated":[{"name":"2-A1","label":"&lt;p&gt;El volumen en centilitros del bote con más desmaquillante.&lt;/p&gt;"},{"name":"2-A2","label":"&lt;p&gt;El volumen en centilitros del bote con menos desmaquillante.&lt;/p&gt;","incorrect":true},{"name":"2-A3","label":"&lt;p&gt;El volumen total en centilitros de los dos botes de desmaquillante.&lt;/p&gt;","incorrect":true}]},"algorithm":{"name":"trueFalse","template":"Multiple choice – standard"}},{"id":"step-3","stimulus":"&lt;p&gt;Para comprobar qué bote tiene más desmaquillante,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centilitros.&lt;/p&gt;","template":"&lt;p&gt;El volumen del segundo bote:&lt;/p&gt;&lt;p&gt;{{T22}} ml = {{T22}} ml : 10 = {{response}} cl&lt;/p&gt;&lt;p&gt;{{T21}} cl y {{T22}} ml = {{response}} cl&lt;/p&gt;","seed":{"calculated":[{"name":"T1","function":"{{Q1}}/100","temp":true},{"name":"T21","function":"math.floor({{Q2}}/10)","temp":true},{"name":"T22","function":"{{Q2}}-math.floor({{Q2}}/10)*10","temp":true},{"name":"A2","function":"{{Q2}}/10-math.floor({{Q2}}/10)"},{"name":"A3","function":"{{Q2}}/10"}]},"algorithm":{"name":"calculateOperation","params":{"method":"equivLiteral","keyboard":"INTERMEDIATE"}}},{"id":"step-5","stimulus":"&lt;p&gt;Por tanto, ¿cuál es el volumen del bote con más desmaquillante?&lt;/p&gt;","seed":{"parameters":[],"calculated":[{"name":"T4","function":"math.max({{Q1}}/10, {{Q2}}/10)","temp":true},{"name":"T5","function":"math.min({{Q1}}/10, {{Q2}}/10)","temp":true},{"name":"A1","label":"{{T4}} cl","function":"math.max({{Q1}}, {{Q2}})"},{"name":"A2","label":"{{T5}} cl","function":"math.min({{Q1}}, {{Q2}})","incorrect":true}]},"algorithm":{"name":"trueFalse","template":"Multiple choice – standard"}}]}</t>
  </si>
  <si>
    <t>{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t>
  </si>
  <si>
    <t>La fuente de la plaza de un pueblo utiliza &lt;span class=\"no-break\"&gt;{{Q1}} l&lt;/span&gt; de agua diarios, mientras que la del pueblo de al lado, &lt;span class=\"no-break\"&gt;{{T21}} hl&lt;/span&gt; y &lt;span class=\"no-break\"&gt;{{T22}} l.&lt;/span&gt; ¿Cuántos decalitros de agua expulsa la fuente de menor capacidad?
La fuente de menor capacidad echa &lt;span class=\"no-break\"&gt;{{A1}} dal&lt;/span&gt; de agua.</t>
  </si>
  <si>
    <t>Q1-Q2: Mín 300;Máx 500; Step: 1</t>
  </si>
  <si>
    <t>T21 = math.floor({{Q2}}/100)
T22 = {{Q2}}-math.floor({{Q2}}/100)*100
A1 = math.min({{Q1}}/10, {{Q2}}/10)</t>
  </si>
  <si>
    <t>¿Qué cantidad de agua utiliza cada una de las fuentes de agua?
La fuente del pueblo utiliza &lt;span class=\"no-break\"&gt;{{A2}} l.&lt;/span&gt;
La del pueblo de al lado utiliza &lt;span class=\"no-break\"&gt;{{A3}} hl&lt;/span&gt; y &lt;span class=\"no-break\"&gt;{{A4}} l.&lt;/span&gt;
A2 = {{Q1}}
A3 = {{T21}}
A4 = {{T22}}
(cloze math)</t>
  </si>
  <si>
    <t>Según el enunciado, ¿qué hay que obtener?
El volumen en decalitros de agua que usa la fuente con menor capacidad.*
El volumen en decalitros de agua que usa la fuente con mayor capacidad.
El volumen en decalitros de agua que usan las dos fuentes.</t>
  </si>
  <si>
    <t>Para comprobar qué fuente usa más agua, hay que convertir los volúmenes a la misma unidad. ¿En qué tabla están las conversiones de unidades correctas?
Imagen M5-MyM-3c-1*
Imagen M5-MyM-3c-2
Imagen M5-MyM-3c-3
(Single choice)</t>
  </si>
  <si>
    <t>Ahora toma esta medida como ejemplo para convertirla a decalitros.
El volumen de la segunda fuente:
{{T21}} hl = {{T21}} hl × 10 = {{A5}} dal
{{T22}} l = {{T22}} l : 10 = {{A6}} dal
{{T21}} hl + {{T22}} l = {{A7}} dal
(Cloze text)
A5 = math.floor({{Q2}}/100)*10
A6 = {{Q2}}/10-math.floor({{Q2}}/100)*10
A7 = {{Q2}}/10</t>
  </si>
  <si>
    <t>Por tanto, ¿cuál es el volumen de la fuente con menos agua?
{{T4}} dal
{{T5}} dal*
(Single choice)
T4 = math.max({{Q1}}, {{Q2}})
T5 = math.min({{Q1}}, {{Q2}})</t>
  </si>
  <si>
    <t>{"id":"M5-MyM-19b-A-4","seed":{"parameters":[{"name":"Q1","label":null,"min":300,"max":500,"step":1},{"name":"Q2","label":null,"min":300,"max":500,"step":1}],"uniques":true},"scaffolding":[{"id":"step-0","stimulus":"&lt;p&gt;La fuente de la plaza de un pueblo utiliza &lt;span class=\"no-break\"&gt;{{Q1}} l&lt;/span&gt; de agua diarios, mientras que la del pueblo de al lado, &lt;span class=\"no-break\"&gt;{{T21}} hl&lt;/span&gt; y &lt;span class=\"no-break\"&gt;{{T22}} l.&lt;/span&gt; ¿Cuántos decalitros de agua expulsa la fuente de menor capacidad?&lt;/p&gt;","template":"&lt;p&gt;La fuente de menor capacidad echa &lt;span class=\"no-break\"&gt;{{response}} dal&lt;/span&gt; de agua.&lt;/span&gt;&lt;/p&gt;","seed":{"parameters":[],"calculated":[{"name":"A1","function":"math.min({{Q1}}/10, {{Q2}}/10)"},{"name":"T21","function":" math.floor({{Q2}}/100)","temp":true},{"name":"T22","function":"{{Q2}}-math.floor({{Q2}}/100)*100","temp":true}]},"algorithm":{"name":"calculateOperation","params":{"method":"equivLiteral","keyboard":"INTERMEDIATE"}}},{"id":"step-1","stimulus":"&lt;p&gt;¿Qué cantidad de agua utiliza cada una de las fuentes de agua?&lt;/p&gt;","template":"&lt;p&gt;La fuente del pueblo utiliza &lt;span class=\"no-break\"&gt;{{response}} l.&lt;/span&gt;&lt;/p&gt;&lt;p&gt;La del pueblo de al lado utiliza &lt;span class=\"no-break\"&gt;{{response}} hl&lt;/span&gt; y &lt;span class=\"no-break\"&gt;{{response}} l.&lt;/span&gt;&lt;/p&gt;","seed":{"parameters":[],"calculated":[{"name":"T21","function":" math.floor({{Q2}}/100)","temp":true},{"name":"T22","function":"{{Q2}}-math.floor({{Q2}}/100)*100","temp":true},{"name":"A2","function":"{{Q1}}"},{"name":"A3","function":"{{T21}}"},{"name":"A3","function":"{{T22}}"}]},"algorithm":{"name":"calculateOperation","params":{"method":"equivLiteral","keyboard":"INTERMEDIATE"}}},{"id":"step-2","stimulus":"&lt;p&gt;Según el enunciado, ¿qué hay que obtener?&lt;/p&gt;","seed":{"calculated":[{"name":"2-A1","label":"&lt;p&gt;El volumen en decalitros de agua que usa la fuente con menor capacidad.&lt;/p&gt;"},{"name":"2-A2","label":"&lt;p&gt;El volumen en decalitros de agua que usa la fuente con mayor capacidad.&lt;/p&gt;","incorrect":true},{"name":"2-A3","label":"&lt;p&gt;El volumen en decalitros de agua que usan las dos fuentes.&lt;/p&gt;","incorrect":true}]},"algorithm":{"name":"trueFalse","template":"Multiple choice – standard"}},{"id":"step-3","stimulus":"&lt;p&gt;Para comprobar qué fuente usa más agua,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decalitros.&lt;/p&gt;","template":"&lt;p&gt;El volumen de la segunda fuente:&lt;/p&gt;&lt;p&gt;{{T21}} hl = {{T21}} hl × 10 = {{response}} dal&lt;/p&gt;&lt;p&gt;{{T22}} l = {{T22}} l : 10 = {{response}} dal&lt;/p&gt;&lt;p&gt;{{T21}} hl + {{T22}} l = {{response}} dal&lt;/p&gt;","seed":{"calculated":[{"name":"T21","function":" math.floor({{Q2}}/100)","temp":true},{"name":"T22","function":"{{Q2}}-math.floor({{Q2}}/100)*100","temp":true},{"name":"A2","function":"math.floor({{Q2}}/100)*10"},{"name":"A3","function":"Lemonlib.round({{Q2}}/10-math.floor({{Q2}}/100)*10, 2)"},{"name":"A4","function":"{{Q2}}/10"}]},"algorithm":{"name":"calculateOperation","params":{"method":"equivLiteral","keyboard":"INTERMEDIATE"}}},{"id":"step-5","stimulus":"&lt;p&gt;Por tanto, ¿cuál es el volumen de la fuente con menos agua?&lt;/p&gt;","seed":{"parameters":[],"calculated":[{"name":"T4","function":"math.max({{Q1}}/10, {{Q2}}/10)","temp":true},{"name":"T5","function":"math.min({{Q1}}/10, {{Q2}}/10)","temp":true},{"name":"A1","label":"{{T4}} dal","function":"math.max({{Q1}}, {{Q2}})","incorrect":true},{"name":"A2","label":"{{T5}} dal","function":"math.min({{Q1}}, {{Q2}})"}]},"algorithm":{"name":"trueFalse","template":"Multiple choice – standard"}}]}</t>
  </si>
  <si>
    <t>{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t>
  </si>
  <si>
    <t>Ana y Raquel están tomando un refresco. A Ana le quedan &lt;span class=\"no-break\"&gt;{{T1}} cl&lt;/span&gt; y a Raquel, &lt;span class=\"no-break\"&gt;{{T21}} dl&lt;/span&gt; y &lt;span class=\"no-break\"&gt;{{T22}} ml.&lt;/span&gt; ¿Cuántos mililitros hay en la botella en la que queda más refresco? 
En la botella hay &lt;span class=\"no-break\"&gt;{{A1}} ml.&lt;/span&gt;</t>
  </si>
  <si>
    <t>Q1-Q2: Mín 100;Máx 300; Step: 1 (ml)</t>
  </si>
  <si>
    <t>T1 = {{Q1}}/10
T21 = math.floor({{Q2}}/100)
T22 = {{Q2}}-math.floor({{Q2}}/100)*100
A1 = math.max({{Q1}}, {{Q2}})</t>
  </si>
  <si>
    <t>¿Qué cantidad de refresco queda en cada botella?
En la botella de Ana quedan &lt;span class=\"no-break\"&gt;{{A2}} cl.&lt;/span&gt;
En la botella de Raquel quedan &lt;span class=\"no-break\"&gt;{{A3}} dl&lt;/span&gt; y &lt;span class=\"no-break\"&gt;{{A4}} ml.&lt;/span&gt;
A2 = {{T1}}
A3 = {{T21}}
A4 = {{T22}}
(cloze math)</t>
  </si>
  <si>
    <t>Según el enunciado, ¿qué hay que obtener?
El volumen en mililitros de refresco que queda en la botella más llena.*
El volumen en mililitros de refresco que queda en la botella más vacía.
El volumen en mililitros de refresco que quedan en las dos botellas.</t>
  </si>
  <si>
    <t>Para comprobar en qué botella queda más refresco, hay que convertir los volúmenes a la misma unidad. ¿En qué tabla están las conversiones de unidades correctas?
Imagen M5-MyM-3c-1*
Imagen M5-MyM-3c-2
Imagen M5-MyM-3c-3
(Single choice)</t>
  </si>
  <si>
    <t>Ahora toma esta medida como ejemplo para convertirla a mililitros.
El volumen de la segunda botella:
{{T21}} dl = {{T21}} dl × 100 = {{A5}} ml
{{T21}} dl y {{T22}} ml = {{A6}} cl
(Cloze text)
A5 = math.floor({{Q2}}/100)*100
A6 = {{Q2}}</t>
  </si>
  <si>
    <t>Por tanto, ¿cuál es el volumen de la botella con más refresco?
{{T4}} ml*
{{T5}} ml
(Single choice)
T4 = math.max({{Q1}}, {{Q2}})
T5 = math.min({{Q1}}, {{Q2}})</t>
  </si>
  <si>
    <t>{
    "id": "M5-MyM-19b-A-5",
    "seed": {
        "parameters": [
            {
                "name": "Q1",
                "label": null,
                "min": 100,
                "max": 300,
                "step": 1
            },
            {
                "name": "Q2",
                "label": null,
                "min": 100,
                "max": 300,
                "step": 1
            }
        ],
        "uniques": true
    },
    "scaffolding": [
        {
            "id": "step-0",
            "stimulus": "&lt;p&gt;Ana y Raquel están tomando un refresco. A Ana le quedan &lt;span class=\"no-break\"&gt;{{T1}} cl&lt;/span&gt; y a Raquel, &lt;span class=\"no-break\"&gt;{{T21}} dl&lt;/span&gt; y &lt;span class=\"no-break\"&gt;{{T22}} ml.&lt;/span&gt; ¿Cuántos mililitros hay en la botella en la que queda más refresco?&lt;/p&gt;",
            "template": "&lt;p&gt;En la botella hay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"&lt;p&gt;¿Qué cantidad de refresco queda en cada botella?&lt;/p&gt;",
            "template": "&lt;p&gt;En la botella de Ana quedan &lt;span class=\"no-break\"&gt;{{response}} cl.&lt;/span&gt;&lt;/p&gt;&lt;p&gt;En la botella de Raquel quedan &lt;span class=\"no-break\"&gt;{{response}} dl&lt;/span&gt; y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"&lt;p&gt;Según el enunciado, ¿qué hay que obtener?&lt;/p&gt;",
            "seed": {
                "calculated": [
                    {
                        "name": "2-A1",
                        "label": "&lt;p&gt;El volumen en mililitros de refresco que queda en la botella más llena.&lt;/p&gt;"
                    },
                    {
                        "name": "2-A2",
                        "label": "&lt;p&gt;El volumen en mililitros de refresco que queda en la botella más vacía.&lt;/p&gt;",
                        "incorrect": true
                    },
                    {
                        "name": "2-A3",
                        "label": "&lt;p&gt;El volumen en mililitros de refresco que quedan en las dos botellas.&lt;/p&gt;",
                        "incorrect": true
                    }
                ]
            },
            "algorithm": {
                "name": "trueFalse",
                "template": "Multiple choice – standard"
            }
        },
        {
            "id": "step-3",
            "stimulus": "&lt;p&gt;Para comprobar en qué botella queda más refresco,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"&lt;p&gt;Ahora toma esta medida como ejemplo para convertirla a mililitros.&lt;/p&gt;",
            "template": "&lt;p&gt;El volumen de la segunda botella:&lt;/p&gt;&lt;p&gt;{{T21}} dl = {{T21}} dl × 100 = {{response}} ml&lt;/p&gt;&lt;p&gt;{{T21}} dl y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"&lt;p&gt;Por tanto, ¿cuál es el volumen de la botella con más refresco?&lt;/p&gt;",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</si>
  <si>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</si>
  <si>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M5-MyM-4a</t>
  </si>
  <si>
    <t>Realiza sumas y restas con magnitudes (longitud, masa, volumen) expresadas de forma simple (sumandos, minuendo y sustraendo con hasta 3 decimales con 3 enteros)</t>
  </si>
  <si>
    <t>Escoge el resultado correcto de esta suma.
{{Q1}} {{Q3}} + {{Q2}} {{Q3}} = ...
{{A1}} {{Q3}}*
{{A2}} {{Q3}}
{{A3}} {{Q3}}
{{A4}} {{Q3}}
{{A5}} {{Q3}}</t>
  </si>
  <si>
    <t>Une las operaciones con sus resultados.
{{Q1}} {{Q7}} + {{Q2}} {{Q7}} - {{A1}} {{Q7}}
{{Q3}} {{Q8}} − {{Q4}} {{Q8}} - {{A2}} {{Q8}}
{{Q5}} {{Q9}} − {{Q6}} {{Q9}} - {{A3}} {{Q9}}</t>
  </si>
  <si>
    <t>Q1: Mín 1;Máx 999; Step: 0.01
Q2: Mín 1;Máx 500; Step: 0.01
Q3: "km", "hm", "dam", "m", "dm", "cm", "mm", "kg", "hg", "dag", "g", "dg", "cg", "mg", "kl", "hl", "dal", "l", "dl", "cl", "ml"
Q4: Mín = 1; Máx = 10; Step = 0.1
Q5: Mín = 1; Máx = 10; Step = 1
Q6: Mín = 1; Máx = 10; Step = 0.1
Q7: Mín = 1; Máx = 10; Step = 1</t>
  </si>
  <si>
    <t>A1 = {{Q1}}+{{Q2}}
A2 = {{Q1}}+{{Q2}}+{{Q4}}
A3 = {{Q1}}+{{Q2}}+{{Q5}}
A4 = {{Q1}}+{{Q2}}-{{Q6}}
A5 = {{Q1}}+{{Q2}}-{{Q7}}</t>
  </si>
  <si>
    <t>Cuando las unidades son las mismas, se suma igual que una suma de números decimales.</t>
  </si>
  <si>
    <t>&lt;p&gt;Cuando las unidades son las mismas, se suma igual que una suma de números decimales.&lt;/p&gt;
Suma vertical 2 sumandos de 5 posiciones</t>
  </si>
  <si>
    <t>{
    "id": "M5-MyM-4a-I-1",
    "stimulus": "&lt;p&gt;Escoge el resultado correcto de esta suma.&lt;/p&gt;&lt;p&gt;{{Q1}} {{Q3}} + {{Q2}} {{Q3}} = ...&lt;/p&gt;",
    "hint": "&lt;p&gt;Cuando las unidades son las mismas, se suma igual que una suma de números decimales.&lt;/p&gt;",
    "feedback": "&lt;p&gt;Cuando las unidades son las mismas, se suma igual que una suma de números decimales.&lt;/p&gt;",
    "seed": {
        "parameters": [
            {
                "name": "Q1",
                "label": null,
                "min": 1,
                "max": 999,
                "step": 0.01
            },
            {
                "name": "Q2",
                "label": null,
                "min": 1,
                "max": 500,
                "step": 0.01
            },
            {
                "name": "Q3",
                "list": [
                    "km",
                    "hm",
                    "dam",
                    "m",
                    "dm",
                    "cm",
                    "mm",
                    "kg",
                    "hg",
                    "dag",
                    "g",
                    "dg",
                    "cg",
                    "mg",
                    "kl",
                    "hl",
                    "dal",
                    "l",
                    "dl",
                    "cl",
                    "ml"
                ]
            },
            {
                "name": "Q4",
                "label": null,
                "min": 1,
                "max": 10,
                "step": 0.1
            },
            {
                "name": "Q5",
                "label": null,
                "min": 1,
                "max": 10,
                "step": 1
            },
            {
                "name": "Q6",
                "label": null,
                "min": 1,
                "max": 10,
                "step": 0.1
            },
            {
                "name": "Q7",
                "label": null,
                "min": 1,
                "max": 10,
                "step": 1
            }
        ],
        "calculated": [
            {
                "name": "A1",
                "label": "{{function}} {{Q3}}",
                "function": "Lemonlib.round({{Q1}}+{{Q2}}, 2)"
            },
            {
                "name": "A2",
                "label": "{{function}} {{Q3}}",
                "function": "Lemonlib.round({{Q1}}+{{Q2}}+{{Q4}}, 2)",
                "incorrect": true
            },
            {
                "name": "A3",
                "label": "{{function}} {{Q3}}",
                "function": "Lemonlib.round({{Q1}}+{{Q2}}+{{Q5}}, 2)",
                "incorrect": true
            },
            {
                "name": "A4",
                "label": "{{function}} {{Q3}}",
                "function": "Lemonlib.round({{Q1}}+{{Q2}}-{{Q6}}, 2)",
                "incorrect": true
            },
            {
                "name": "A5",
                "label": "{{function}} {{Q3}}",
                "function": "Lemonlib.round({{Q1}}+{{Q2}}-{{Q7}}, 2)",
                "incorrect": true
            }
        ],
        "uniques": true
    },
    "algorithm": {
        "name": "trueFalse",
        "template": "Multiple choice – standard",
        "params": {
            "countCorrect": 1,
            "countIncorrect": 2,
            "showCheckIcon": false,
            "columns": 3
        }
    }
}</t>
  </si>
  <si>
    <t>{"id":"M5-MyM-4a-I-1","stimulus":"&lt;p&gt;Escolha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t>
  </si>
  <si>
    <t>Escoge el resultado correcto de esta resta.
{{T1}} {{Q3}} − {{Q2}} {{Q3}} = ...
{{A1}} {{Q3}}*
{{A2}} {{Q3}}
{{A3}} {{Q3}}
{{A4}} {{Q3}}
{{A5}} {{Q3}}</t>
  </si>
  <si>
    <t>Q1: Mín 100;Máx 499; Step: 0.01
Q2: Mín 100;Máx 499; Step: 0.01
Q3: "km", "hm", "dam", "m", "dm", "cm", "mm", "kg", "hg", "dag", "g", "dg", "cg", "mg", "kl", "hl", "dal", "l", "dl", "cl", "ml"
Q4: Mín = 1; Máx = 10; Step = 0.1
Q5: Mín = 1; Máx = 10; Step = 1
Q6: Mín = 1; Máx = 10; Step = 0.1
Q7: Mín = 1; Máx = 10; Step = 1</t>
  </si>
  <si>
    <t xml:space="preserve">T1 = {{Q1}}+{{Q2}}
A1 = {{Q1}}
A2 = {{Q1}}+{{Q4}}
A3 = {{Q1}}+{{Q5}}
A4 = {{Q1}}-{{Q6}}
A5 = {{Q1}}-{{Q7}}
</t>
  </si>
  <si>
    <t>Cuando las unidades son las mismas, se resta igual que una resta de números decimales.</t>
  </si>
  <si>
    <t>&lt;p&gt;Cuando las unidades son las mismas, se resta igual que una resta de números decimales.&lt;/p&gt;
Resta vertical de 5 posiciones</t>
  </si>
  <si>
    <t>{"id":"M5-MyM-4a-I-2","stimulus":"&lt;p&gt;Escoge el resultado correcto de esta resta.&lt;/p&gt;&lt;p&gt;{{T1}} {{Q3}} − {{Q2}} {{Q3}} = ...&lt;/p&gt;","hint":"&lt;p&gt;Cuando las unidades son las mismas, se resta igual que una resta de números decimales.&lt;/p&gt;","feedback":"&lt;p&gt;Cuando las unidades son las mismas, se resta igual que una resta de números decimale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</si>
  <si>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</si>
  <si>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Realiza la siguiente suma.
{{Q1}} {{Q11}} + {{Q2}} {{Q11}} = {{A1}} {{Q11}}</t>
  </si>
  <si>
    <t>Q1: Mín 1000;Máx 9999; Step: 0.1
Q2: Mín 1000;Máx 9999; Step: 0.1
Q11: "km", "hm", "dam", "m", "dm", "cm", "mm", "kg", "hg", "dag", "g", "dg", "cg", "mg", "kl", "hl", "dal", "l", "dl", "cl", "ml"</t>
  </si>
  <si>
    <t>A1 = {{Q1}} + {{Q2}}</t>
  </si>
  <si>
    <t>{
    "id": "M5-MyM-4a-E-1",
    "stimulus": "&lt;p&gt;Realiza la siguiente suma.&lt;/p&gt;",
    "template": "&lt;p&gt;{{Q1}} {{Q11}} + {{Q2}} {{Q11}} = {{response}} {{Q11}}&lt;/p&gt;",
    "hint": "&lt;p&gt;Cuando las unidades son las mismas, se suma igual que una suma de números decimales.&lt;/p&gt;",
    "feedback": "&lt;p&gt;Cuando las unidades son las mismas, se suma igual que una suma de números decimales.&lt;/p&gt;",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</si>
  <si>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</si>
  <si>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Realiza la siguiente resta.
{{T1}} {{Q12}} − {{Q3}} {{Q12}} = {{A2}} {{Q12}}</t>
  </si>
  <si>
    <t>Q3: Mín 1000;Máx 9999; Step: 0.1
Q4: Mín 1000;Máx 9999; Step: 0.1
Q12: "km", "hm", "dam", "m", "dm", "cm", "mm", "kg", "hg", "dag", "g", "dg", "cg", "mg", "kl", "hl", "dal", "l", "dl", "cl", "ml"</t>
  </si>
  <si>
    <t>T1 = {{Q3}} + {{Q4}}
A1 = {{Q1}} + {{Q2}}
A2 = {{Q4}}</t>
  </si>
  <si>
    <t>{"id":"M5-MyM-4a-E-2","stimulus":"&lt;p&gt;Realiza la siguiente resta.&lt;/p&gt;","template":"&lt;p&gt;{{T1}} {{Q12}} − {{Q3}} {{Q12}} = {{response}} {{Q12}}&lt;/p&gt;","hint":"&lt;p&gt;Cuando las unidades son las mismas, se resta igual que una resta de números decimales.&lt;/p&gt;","feedback":"&lt;p&gt;Cuando las unidades son las mismas, se resta igual que una resta de números decimale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</si>
  <si>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</si>
  <si>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Un camión puede llevar un peso máximo de {{T1}} t. Si se han cargado &lt;span class=\"no-break\"&gt;{{Q2}} kg&lt;/span&gt; en él, ¿cuántos kilogramos más puede llevar?
Puede cargar &lt;span class=\"no-break\"&gt;{{A1}} kg&lt;/span&gt; más.</t>
  </si>
  <si>
    <t>Q1: Mín 1000;Máx 3000; Step: 10
Q2: Mín 1000;Máx 3000; Step: 10</t>
  </si>
  <si>
    <t>T1 = math.ceil({{Q1}}/100+{{Q2}}/100)/10
A1 = {{T1}}*1000-{{Q2}}</t>
  </si>
  <si>
    <t>¿Cuál es el peso máximo que se puede cargar en el camión? ¿Y cuál es su carga?
El peso máximo es de {{A2}} t.
Se han cargado {{A3}} kg.
(Cloze math)
A1 = math.ceil({{Q1}}/100+{{Q2}}/100)/10
A2 {{Q2}}</t>
  </si>
  <si>
    <t>¿Qué pide el enunciado?
Los kilogramos que se pueden añadir al camión. *
Las toneladas que se pueden añadir al camión.
Los gramos que se pueden añadir al camión.</t>
  </si>
  <si>
    <t>Para hacer esta resta, todas las cantidades tienen que estar en la misma unidad. ¿Cuál es la conversión correcta de toneladas a kilogramos?
1 t = 1 000 kg*
1 t = 10 kg
1 000 t = 1 kg
(Single choice)</t>
  </si>
  <si>
    <t>Sabiendo esto, convierte las toneladas del peso máximo del camión en kilogramos.
{{T1}} t = {{T1}} × 1 000 = {{A4}} kg
(Cloze math)
A4 = {{T1}}*1000</t>
  </si>
  <si>
    <t>Por último, opera para obtener el peso que todavía se puede cargar en el camión.
{{T2}} kg − {{Q2}} kg = {{A5}} kg
(cloze math)
T2 = {{T1}}*1000
A5 = {{T1}}*1000-{{Q2}}</t>
  </si>
  <si>
    <t>{"id":"M5-MyM-4a-A-1","seed":{"parameters":[{"name":"Q1","label":null,"min":1000,"max":3000,"step":10},{"name":"Q2","label":null,"min":1000,"max":3000,"step":10}],"uniques":true},"scaffolding":[{"id":"step-0","stimulus":"&lt;p&gt;Un camión puede llevar un peso máximo de {{T1}} t. Si se han cargado &lt;span class=\"no-break\"&gt;{{Q2}} kg&lt;/span&gt; en él, ¿cuántos kilogramos más puede llevar?&lt;/p&gt;","template":"&lt;p&gt;Puede cargar &lt;span class=\"no-break\"&gt;{{response}} kg&lt;/span&gt; más.&lt;/p&gt;","seed":{"parameters":[],"calculated":[{"name":"A1","function":"{{T1}}*1000-{{Q2}}"},{"name":"T1","function":"math.ceil({{Q1}}/100+{{Q2}}/100)/10","temp":true}]},"algorithm":{"name":"calculateOperation","params":{"method":"equivLiteral","keyboard":"INTERMEDIATE"}}},{"id":"step-1","stimulus":"&lt;p&gt;¿Cuál es el peso máximo que se puede cargar en el camión? ¿Y cuál es su carga?&lt;/p&gt;","template":"&lt;p&gt;El peso máximo es de {{response}} t.&lt;/p&gt;&lt;p&gt;Se han cargado {{response}} kg.&lt;/p&gt;","seed":{"calculated":[{"name":"1A1","label":"{{function}}","function":"math.ceil({{Q1}}/100+{{Q2}}/100)/10"},{"name":"1A1","label":"{{function}}","function":"{{Q2}}"}]},"algorithm":{"name":"calculateOperation","params":{"method":"equivLiteral","decimalPlaces":2,"keyboard":"INTERMEDIATE"}}},{"id":"step-2","stimulus":"&lt;p&gt;¿Qué pide el enunciado?&lt;/p&gt;","seed":{"calculated":[{"name":"1-A1","label":"&lt;p&gt;Los kilogramos que se pueden añadir al camión.&lt;/p&gt;"},{"name":"1-A2","label":"&lt;p&gt;Las toneladas que se pueden añadir al camión.&lt;/p&gt;","incorrect":true},{"name":"1-A3","label":"&lt;p&gt;Los gramos que se pueden añadir al camión.&lt;/p&gt;","incorrect":true}]},"algorithm":{"name":"trueFalse","template":"Multiple choice – standard"}},{"id":"step-3","stimulus":"&lt;p&gt;Para hacer esta resta, todas las cantidades tienen que estar en la misma unidad. ¿Cuál es la conversión correcta de toneladas a kilogramos?&lt;/p&gt;","seed":{"calculated":[{"name":"2-A1","label":"&lt;p&gt;1 t = 1 000 kg&lt;/p&gt;"},{"name":"2-A2","label":"&lt;p&gt;1 t = 10 kg&lt;/p&gt;","incorrect":true},{"name":"2-A3","label":"&lt;p&gt;1 000 t = 1 kg&lt;/p&gt;","incorrect":true}]},"algorithm":{"name":"trueFalse","template":"Multiple choice – standard", "params": {"showCheckIcon":false, "columns":3}}},{"id":"step-4","stimulus":"&lt;p&gt;Sabiendo esto, convierte las toneladas del peso máximo del camión en kilogramos.&lt;/p&gt;","template":"&lt;p&gt;{{T1}} t = {{T1}} × 1 000 = {{response}} kg&lt;/p&gt;","seed":{"calculated":[{"name":"T1","function":"math.ceil({{Q1}}/100+{{Q2}}/100)/10","temp":true},{"name":"3-A1","label":"{{function}}","function":"{{T1}}*1000"}]},"algorithm":{"name":"calculateOperation","params":{"method":"equivLiteral","decimalPlaces":2,"keyboard":"INTERMEDIATE"}}},{"id":"step-5","stimulus":"&lt;p&gt;Por último, opera para obtener el peso que todavía se puede cargar en el camión.&lt;/p&gt;","template":"&lt;p&gt;{{T2}} kg − {{Q2}} kg = {{response}} kg&lt;/p&gt;","seed":{"calculated":[{"name":"T1","function":"math.ceil({{Q1}}/100+{{Q2}}/100)/10","temp":true},{"name":"T2","function":"{{T1}}*1000","temp":true},{"name":"4-A1","label":"{{function}}","function":"{{T1}}*1000-{{Q2}}"}]},"algorithm":{"name":"calculateOperation","params":{"method":"equivLiteral","decimalPlaces":2,"keyboard":"INTERMEDIATE"}}}]}</t>
  </si>
  <si>
    <t>{"id":"M5-MyM-4a-A-1","seed":{"parameters":[{"name":"Q1","label":null,"min":1000,"max":3000,"step":10},{"name":"Q2","label":null,"min":1000,"max":3000,"step":10}],"uniques":true},"scaffolding":[{"id":"step-0","stimulus":"&lt;p&gt;Um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t>
  </si>
  <si>
    <t>Lucía ha comprado &lt;span class=\"no-break\"&gt;{{Q1}} kg&lt;/span&gt; de chocolate para hacer huevos de pascua y, además, en su casa tenía otros &lt;span class=\"no-break\"&gt;{{Q2}} dg.&lt;/span&gt; ¿Cuántos gramos de chocolate tiene ahora?
Lucía tiene &lt;span class=\"no-break\"&gt;{{A1}} g&lt;/span&gt; de chocolate.</t>
  </si>
  <si>
    <t>Q1: Mín 0.1;Máx 1.5; Step: 0.1
Q2: Mín 1000;Máx 9000; Step: 100</t>
  </si>
  <si>
    <t>A1 = {{Q1}}*1000 + {{Q2}}/10</t>
  </si>
  <si>
    <t>¿Cuánto chocolate compró Lucía? ¿Y cuánto tenía en casa?
Compró {{A1}} kg de chocolate.
Tenía en casa {{A2}} dg.
[A1 = {{Q1}}
A2 = {{Q2}}]</t>
  </si>
  <si>
    <t>¿Qué pide el enunciado?
Los gramos de chocolate que tiene Lucía.*
Los decigramos de chocolate que tiene Lucía.
Los kilogramos de chocolate que tiene Lucía.</t>
  </si>
  <si>
    <t>Para hacer esta suma, hay que convertir las masas a la misma unidad. ¿En qué tabla están las conversiones de unidades correctas?
Imagen M5-MyM-2b-1*
Imagen M5-MyM-2b-2
Imagen M5-MyM-2b-3
(Single choice)</t>
  </si>
  <si>
    <t>Sabiendo esto, convierte las dos cantidades a gramos.
{{Q1}} kg = {{Q1}} × 1 000 = {{A1}} g
{{Q2}} dg = {{Q2}} : 10 = {{A2}} g
(Cloze math)
A1 = {{Q1}}*1000
A2 = {{Q2}}/10</t>
  </si>
  <si>
    <t>Por último, opera para obtener los gramos de chocolate que tiene Lucía.
{{T1}} g + {{T2}} g = {{A1}} g
(cloze math)
T1 = {{Q1}}*1000
T2 = {{Q2}}/10
A1 = {{Q1}}*1000 + {{Q2}}/10</t>
  </si>
  <si>
    <t>{
    "id": "M5-MyM-4a-A-2",
    "seed": {
        "parameters": [
            {
                "name": "Q1",
                "label": null,
                "min": 0.1,
                "max": 1.5,
                "step": 0.1
            },
            {
                "name": "Q2",
                "label": null,
                "min": 1000,
                "max": 9000,
                "step": 100
            }
        ],
        "uniques": true
    },
    "scaffolding": [
        {
            "id": "step-0",
            "stimulus": "&lt;p&gt;Lucía ha comprado &lt;span class=\"no-break\"&gt;{{Q1}} kg&lt;/span&gt; de chocolate para hacer huevos de pascua y, además, en su casa tenía otros &lt;span class=\"no-break\"&gt;{{Q2}} dg.&lt;/span&gt; ¿Cuántos gramos de chocolate tiene ahora?&lt;/p&gt;",
            "template": "&lt;p&gt;Lucía tiene &lt;span class=\"no-break\"&gt;{{response}} g&lt;/span&gt; de chocolate.&lt;/p&gt;",
            "seed": {
                "parameters": [],
                "calculated": [
                    {
                        "name": "A1",
                        "function": "{{Q1}}*1000 + {{Q2}}/10"
                    }
                ]
            },
            "algorithm": {
                "name": "calculateOperation",
                "params": {
                    "method": "equivLiteral",
                    "keyboard": "NUMERICAL"
                }
            }
        },
        {
            "id": "step-1",
            "stimulus": "&lt;p&gt;¿Cuánto chocolate compró Lucía? ¿Y cuánto tenía en casa?&lt;/p&gt;",
            "template": "&lt;p&gt;Compró {{response}} kg de chocolate.&lt;/p&gt;&lt;p&gt;Tenía en casa {{response}} dg.&lt;/p&gt;",
            "seed": {
                "calculated": [
                    {
                        "name": "1A1",
                        "label": "{{function}}",
                        "function": "{{Q1}}"
                    },
                    {
                        "name": "1A2",
                        "label": "{{function}}",
                        "function": "{{Q2}}"
                    }
                ]
            },
            "algorithm": {
                "name": "calculateOperation",
                "params": {
                    "method": "equivLiteral",
                    "decimalPlaces": 2,
                    "keyboard": "INTERMEDIATE"
                }
            }
        },
        {
            "id": "step-2",
            "stimulus": "&lt;p&gt;¿Qué pide el enunciado?&lt;/p&gt;",
            "seed": {
                "calculated": [
                    {
                        "name": "1-A1",
                        "label": "&lt;p&gt;Los gramos de chocolate que tiene Lucía.&lt;/p&gt;"
                    },
                    {
                        "name": "1-A2",
                        "label": "&lt;p&gt;Los decigramos de chocolate que tiene Lucía.&lt;/p&gt;",
                        "incorrect": true
                    },
                    {
                        "name": "1-A3",
                        "label": "&lt;p&gt;Los kilogramos de chocolate que tiene Lucía.&lt;/p&gt;",
                        "incorrect": true
                    }
                ]
            },
            "algorithm": {
                "name": "trueFalse",
                "template": "Multiple choice – standard"
            }
        },
        {
            "id": "step-3",
            "stimulus": "&lt;p&gt;Para hacer esta suma, hay que convertir las masas a la misma unidad. ¿En qué tabla están las conversiones de unidades correctas?&lt;/p&gt;",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"&lt;p&gt;Sabiendo esto, convierte las dos cantidades a gramos.&lt;/p&gt;",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opera para obtener los gramos de chocolate que tiene Lucía.&lt;/p&gt;",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</si>
  <si>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</si>
  <si>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Una camioneta tenía &lt;span class=\"no-break\"&gt;{{T1}} dl&lt;/span&gt; de gasolina, pero durante un viaje ha gastado &lt;span class=\"no-break\"&gt;{{Q2}} cl.&lt;/span&gt; ¿Cuántos centilitros de combustible le quedan?
La camioneta tiene &lt;span class=\"no-break\"&gt;{{A1}} cl&lt;/span&gt; de gasolina.</t>
  </si>
  <si>
    <t>Q1: Mín 1000;Máx 3000; Step: 1
Q2: Mín 1000;Máx 3000; Step: 1</t>
  </si>
  <si>
    <t>T1 = ({{Q1}}+{{Q2}})/10
A1 = {{T1}}*10-{{Q2}}</t>
  </si>
  <si>
    <t>¿Cuánta gasolina tenía la camioneta al comenzar el viaje? ¿Y cuánta ha gastado?
Tenía {{A1}} dl de gasolina.
Ha gastado {{A2}} cl.
[A1 = ({{Q1}}+{{Q2}})/10
A2 = {{Q2}}]</t>
  </si>
  <si>
    <t>¿Qué pide el enunciado?
Los centilitros de gasolina que quedan en la camioneta.*
Los decilitros de gasolina que quedan en la camioneta.
Los litros de gasolina que quedan en la camioneta.</t>
  </si>
  <si>
    <t>Para hacer esta resta, hay que convertir los volúmenes a la misma unidad. ¿En qué tabla están las conversiones de unidades correctas?
Imagen M5-MyM-3c-1*
Imagen M5-MyM-3c-2
Imagen M5-MyM-3c-3
(Single choice)</t>
  </si>
  <si>
    <t>Sabiendo esto, convierte los decilitros de gasolina iniciales a centilitros.
{{T1}} dl = {{T1}} × 10 = {{A4}} cl
(Cloze math)
A4 = {{T1}}*10</t>
  </si>
  <si>
    <t>Por último, opera para obtener la gasolina que se ha gastado durante el viaje.
{{T2}} cl − {{Q2}} cl = {{A5}} cl
(cloze math)
T2 = {{T1}}*10
A5 = {{T1}}*10-{{Q2}}</t>
  </si>
  <si>
    <t>{
    "id": "M5-MyM-4a-A-3",
    "seed": {
        "parameters": [
            {
                "name": "Q1",
                "label": null,
                "min": 1000,
                "max": 3000,
                "step": 1
            },
            {
                "name": "Q2",
                "label": null,
                "min": 1000,
                "max": 3000,
                "step": 1
            }
        ],
        "uniques": true
    },
    "scaffolding": [
        {
            "id": "step-0",
            "stimulus": "&lt;p&gt;Una camioneta tenía &lt;span class=\"no-break\"&gt;{{T1}} dl&lt;/span&gt; de gasolina, pero durante un viaje ha gastado &lt;span class=\"no-break\"&gt;{{Q2}} cl.&lt;/span&gt; ¿Cuántos centilitros de combustible le quedan?&lt;/p&gt;",
            "template": "&lt;p&gt;La camioneta tiene &lt;span class=\"no-break\"&gt;{{response}} cl&lt;/span&gt; de gasolina.&lt;/p&gt;",
            "seed": {
                "parameters": [],
                "calculated": [
                    {
                        "name": "T1",
                        "function": "({{Q1}}+{{Q2}})/10",
                        "temp": true
                    },
                    {
                        "name": "A1",
                        "label": "{{function}}",
                        "function": "{{T1}}*10-{{Q2}}"
                    }
                ]
            },
            "algorithm": {
                "name": "calculateOperation",
                "params": {
                    "method": "equivLiteral",
                    "keyboard": "NUMERICAL"
                }
            }
        },
        {
            "id": "step-1",
            "stimulus": "&lt;p&gt;¿Cuánta gasolina tenía la camioneta al comenzar el viaje? ¿Y cuánta ha gastado?&lt;/p&gt;",
            "template": "&lt;p&gt;Tenía {{response}} dl de gasolina.&lt;/p&gt;&lt;p&gt;Ha gastado {{response}} cl.&lt;/p&gt;",
            "seed": {
                "calculated": [
                    {
                        "name": "1A1",
                        "label": "{{function}}",
                        "function": "({{Q1}}+{{Q2}})/10"
                    },
                    {
                        "name": "1A2",
                        "label": "{{function}}",
                        "function": "{{Q2}}"
                    }
                ]
            },
            "algorithm": {
                "name": "calculateOperation",
                "params": {
                    "method": "equivLiteral",
                    "decimalPlaces": 2,
                    "keyboard": "INTERMEDIATE"
                }
            }
        },
        {
            "id": "step-2",
            "stimulus": "&lt;p&gt;¿Qué pide el enunciado?&lt;/p&gt;",
            "seed": {
                "calculated": [
                    {
                        "name": "1-A1",
                        "label": "&lt;p&gt;Los centilitros de gasolina que quedan en la camioneta.&lt;/p&gt;"
                    },
                    {
                        "name": "1-A2",
                        "label": "&lt;p&gt;Los decilitros de gasolina que quedan en la camioneta.&lt;/p&gt;",
                        "incorrect": true
                    },
                    {
                        "name": "1-A3",
                        "label": "&lt;p&gt;Los litros de gasolina que quedan en la camioneta.&lt;/p&gt;",
                        "incorrect": true
                    }
                ]
            },
            "algorithm": {
                "name": "trueFalse",
                "template": "Multiple choice – standard"
            }
        },
        {
            "id": "step-3",
            "stimulus": "&lt;p&gt;Para hacer esta resta,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"&lt;p&gt;Sabiendo esto, convierte los decilitros de gasolina iniciales 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obtener la gasolina que se ha gastado durante el viaje.&lt;/p&gt;",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</si>
  <si>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</si>
  <si>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Un biólogo marino registró hace un tiempo que la longitud de una ballena era de &lt;span class=\"no-break\"&gt;{{Q1}} dam.&lt;/span&gt; Según sus mediciones, desde entonces ha crecido &lt;span class=\"no-break\"&gt;{{Q2}} cm.&lt;/span&gt; ¿Cuál es su longitud actual?
La ballena mide &lt;span class=\"no-break\"&gt;{{A1}} m.&lt;/span&gt;</t>
  </si>
  <si>
    <t>Anahí está participando en una carrera, en el primer tramo recorre 1200 Decámetros, en el segundo 90 hectómetros y en el último tramo 4 Kilómetros. ¿Cuantos Kilometros recorrio Anahi?
Anahi recorrió</t>
  </si>
  <si>
    <t>Q1: Mín: 0.5; Máx: 3; Step: 0.1
Q2: Mín: 100; Máx: 300; Step: 1</t>
  </si>
  <si>
    <t>A1 = {{Q1}}*10 + {{Q2}}/100</t>
  </si>
  <si>
    <t>¿Cuánto medía la ballena en la última medición? ¿Y cuánto ha crecido desde entonces?
Medía {{A1}} dam.
Ha crecido {{A2}} cm.
[A1 = {{Q1}}
A2 = {{Q2}}]</t>
  </si>
  <si>
    <t>¿Qué pide el enunciado?
La longitud total de la ballena en metros.*
La longitud total de la ballena en decámetros.
La longitud total de la ballena en centímetros.</t>
  </si>
  <si>
    <t>Para hacer esta suma, hay que convertir las longitudes a la misma unidad. ¿En qué tabla están las conversiones de unidades correctas?
Imagen M5-MyM-1b-3*
Imagen M5-MyM-1b-4
Imagen M5-MyM-1b-5
(Single choice)</t>
  </si>
  <si>
    <t>Sabiendo esto, convierte las dos cantidades a metros.
{{Q1}} dam = {{Q1}} × 10 = {{A1}} m
{{Q2}} cm = {{Q2}} : 100 = {{A2}} m
(Cloze math)
A1 = {{Q1}}*10
A2 = {{Q2}}/100</t>
  </si>
  <si>
    <t>Por último, opera para obtener la longitud de la ballena.
{{T1}} m + {{T2}} m = {{A1}} m
(cloze math)
T1 = {{Q1}}*10
T2 = {{Q2}}/100
A1 = {{Q1}}*10 + {{Q2}}/100</t>
  </si>
  <si>
    <t>{"id":"M5-MyM-4a-A-4","seed":{"parameters":[{"name":"Q1","label":null,"min":0.5,"max":3,"step":0.1},{"name":"Q2","label":null,"min":100,"max":300,"step":1}],"uniques":true},"scaffolding":[{"id":"step-0","stimulus":"&lt;p&gt;Un biólogo marino registró hace un tiempo que la longitud de una ballena era de &lt;span class=\"no-break\"&gt;{{Q1}} dam.&lt;/span&gt; Según sus mediciones, desde entonces ha crecido &lt;span class=\"no-break\"&gt;{{Q2}} cm.&lt;/span&gt; ¿Cuál es su longitud actual?&lt;/p&gt;","template":"&lt;p&gt;La ballena mide &lt;span class=\"no-break\"&gt;{{response}} m.&lt;/span&gt;&lt;/p&gt;","seed":{"parameters":[],"calculated":[{"name":"A1","label":"{{function}}","function":"{{Q1}}*10 + {{Q2}}/100"}]},"algorithm":{"name":"calculateOperation","params":{"method":"equivLiteral","keyboard":"INTERMEDIATE"}}},{"id":"step-1","stimulus":"&lt;p&gt;¿Cuánto medía la ballena en la última medición? ¿Y cuánto ha crecido desde entonces?&lt;/p&gt;","template":"&lt;p&gt;Medía {{response}} dam.&lt;/p&gt;&lt;p&gt;Ha crecido {{response}} cm.&lt;/p&gt;","seed":{"calculated":[{"name":"1A1","label":"{{function}}","function":"{{Q1}}"},{"name":"1A2","label":"{{function}}","function":"{{Q2}}"}]},"algorithm":{"name":"calculateOperation","params":{"method":"equivLiteral","decimalPlaces":2,"keyboard":"INTERMEDIATE"}}},{"id":"step-2","stimulus":"&lt;p&gt;¿Qué pide el enunciado?&lt;/p&gt;","seed":{"calculated":[{"name":"1-A1","label":"&lt;p&gt;La longitud total de la ballena en metros.&lt;/p&gt;"},{"name":"1-A2","label":"&lt;p&gt;La longitud total de la ballena en decámetros.&lt;/p&gt;","incorrect":true},{"name":"1-A3","label":"&lt;p&gt;La longitud total de la ballena en centímetros.&lt;/p&gt;","incorrect":true}]},"algorithm":{"name":"trueFalse","template":"Multiple choice – standard"}},{"id":"step-3","stimulus":"&lt;p&gt;Para hacer esta suma, hay que convertir las longitudes a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"columns":1}}},{"id":"step-4","stimulus":"&lt;p&gt;Sabiendo esto, convierte las dos cantidades a metros.&lt;/p&gt;","template":"&lt;p&gt;{{Q1}} dam = {{Q1}} × 10 = {{response}} m&lt;/p&gt;&lt;p&gt;{{Q2}} cm = {{Q2}} : 100 = {{response}} m&lt;/p&gt;","seed":{"calculated":[{"name":"A1","function":"{{Q1}}*10"},{"name":"A2","label":"{{function}}","function":"{{Q2}}/100"}]},"algorithm":{"name":"calculateOperation","params":{"method":"equivLiteral","decimalPlaces":2,"keyboard":"INTERMEDIATE"}}},{"id":"step-5","stimulus":"&lt;p&gt;Por último, opera para obtener la longitud de la ballena.&lt;/p&gt;","template":"&lt;p&gt;{{T1}} m + {{T2}} m = {{response}} m&lt;/p&gt;","seed":{"calculated":[{"name":"T1","function":"{{Q1}}*10","temp":true},{"name":"T2","function":"{{Q2}}/100","temp":true},{"name":"A1","label":"{{function}}","function":"{{Q1}}*10 + {{Q2}}/100"}]},"algorithm":{"name":"calculateOperation","params":{"method":"equivLiteral","decimalPlaces":2,"keyboard":"INTERMEDIATE"}}}]}</t>
  </si>
  <si>
    <t>{"id":"M5-MyM-4a-A-4","seed":{"parameters":[{"name":"Q1","label":null,"min":0.5,"max":3,"step":0.1},{"name":"Q2","label":null,"min":100,"max":300,"step":1}],"uniques":true},"scaffolding":[{"id":"step-0","stimulus":"&lt;p&gt;Um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t>
  </si>
  <si>
    <t>Para hacer un viaje Manuel necesita &lt;span class=\"no-break\"&gt;{{Q1}} l&lt;/span&gt; de gasolina, pero en el depósito de su coche solo hay &lt;span class=\"no-break\"&gt;{{Q2}} cl.&lt;/span&gt; ¿Cuántos litros de combustible tiene que repostar?
Manuel tiene que repostar &lt;span class=\"no-break\"&gt;{{A1}} l.&lt;/span&gt;</t>
  </si>
  <si>
    <t>El cabello de Rocio media 0.045 Decámetros, pero ayer fue a la peluqueria y se cortó 150 Milímetros. ¿cuántos cetímetros mide el pelo de rocio ahora?
El pelo de Rocio mide</t>
  </si>
  <si>
    <t>Q1: Mín 40;Máx 100; Step: 0.1
Q2: Mín 1000;Máx 2000; Step: 1</t>
  </si>
  <si>
    <t>A1 = {{Q1}} - {{Q2}}/100</t>
  </si>
  <si>
    <t>¿Cuánto combustible necesita Manuel? ¿Y cuánto hay en el depósito?
Necesita {{A1}} l de combustible.
En el depósito hay {{A2}} cl.
[A1 = {{Q1}}
A2 = {{Q2}}]</t>
  </si>
  <si>
    <t xml:space="preserve">¿Qué pide el enunciado?
Los litros que debe repostar Manuel. *
Los centilitros que debe repostar Manuel. 
Los decilitros que debe repostar Manuel. </t>
  </si>
  <si>
    <t>Sabiendo esto, convierte los centilitros de gasolina del depósito a litros.
{{Q2}} cl = {{Q2}} : 100 = {{A3}} l
(Cloze math)
A3 = {{Q2}}/100</t>
  </si>
  <si>
    <t>Por último, opera para obtener la gasolina repostada.
{{Q1}} l − {{T1}} l = {{A4}} l
(cloze math)
T1 = {{Q2}}/100
A4 = {{Q1}}-{{Q2}}/100</t>
  </si>
  <si>
    <t>{"id":"M5-MyM-4a-A-5","seed":{"parameters":[{"name":"Q1","label":null,"min":40,"max":100,"step":0.1},{"name":"Q2","label":null,"min":1000,"max":2000,"step":1}],"uniques":true},"scaffolding":[{"id":"step-0","stimulus":"&lt;p&gt;Para hacer un viaje Manuel necesita &lt;span class=\"no-break\"&gt;{{Q1}} l&lt;/span&gt; de gasolina, pero en el depósito de su coche solo hay &lt;span class=\"no-break\"&gt;{{Q2}} cl.&lt;/span&gt; ¿Cuántos litros de combustible tiene que repostar?&lt;/p&gt;","template":"&lt;p&gt;Manuel tiene que repostar &lt;span class=\"no-break\"&gt;{{response}} l.&lt;/span&gt;&lt;/p&gt;","seed":{"parameters":[],"calculated":[{"name":"A1","label":"{{function}}","function":"Lemonlib.round({{Q1}} - {{Q2}}/100,1)"}]},"algorithm":{"name":"calculateOperation","params":{"method":"equivLiteral","keyboard":"INTERMEDIATE"}}},{"id":"step-1","stimulus":"&lt;p&gt;¿Cuánto combustible necesita Manuel? ¿Y cuánto hay en el depósito?&lt;/p&gt;","template":"&lt;p&gt;Necesita {{response}} l de combustible.&lt;/p&gt;&lt;p&gt;En el depósito hay {{response}} cl.&lt;/p&gt;","seed":{"calculated":[{"name":"1A1","label":"{{function}}","function":"{{Q1}}"},{"name":"1A2","label":"{{function}}","function":"{{Q2}}"}]},"algorithm":{"name":"calculateOperation","params":{"method":"equivLiteral","decimalPlaces":2,"keyboard":"INTERMEDIATE"}}},{"id":"step-2","stimulus":"&lt;p&gt;¿Qué pide el enunciado?&lt;/p&gt;","seed":{"calculated":[{"name":"1-A1","label":"&lt;p&gt;Los litros que debe repostar Manuel.&lt;/p&gt;"},{"name":"1-A2","label":"&lt;p&gt;Los centilitros que debe repostar Manuel.&lt;/p&gt;","incorrect":true},{"name":"1-A3","label":"&lt;p&gt;Los decilitros que debe repostar Manuel.&lt;/p&gt;","incorrect":true}]},"algorithm":{"name":"trueFalse","template":"Multiple choice – standard"}},{"id":"step-3","stimulus":"&lt;p&gt;Para hacer esta resta,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"columns":1}}},{"id":"step-4","stimulus":"&lt;p&gt;Sabiendo esto, convierte los centilitros de gasolina del depósito a litros.&lt;/p&gt;","template":"&lt;p&gt;{{Q2}} cl = {{Q2}} : 100 = {{response}} l&lt;/p&gt;","seed":{"calculated":[{"name":"A2","label":"{{function}}","function":"{{Q2}}/100"}]},"algorithm":{"name":"calculateOperation","params":{"method":"equivLiteral","decimalPlaces":2,"keyboard":"INTERMEDIATE"}}},{"id":"step-5","stimulus":"&lt;p&gt;Por último, opera para obtener la gasolina repostada.&lt;/p&gt;","template":"&lt;p&gt;{{Q1}} l − {{T1}} l = {{response}} l&lt;/p&gt;","seed":{"calculated":[{"name":"T1","function":"{{Q2}}/100","temp":true},{"name":"A1","label":"{{function}}","function":"Lemonlib.round({{Q1}} - {{Q2}}/100,1)"}]},"algorithm":{"name":"calculateOperation","params":{"method":"equivLiteral","decimalPlaces":2,"keyboard":"INTERMEDIATE"}}}]}</t>
  </si>
  <si>
    <t>{"id":"M5-MyM-4a-A-5","seed":{"parameters":[{"name":"Q1","label":null,"min":40,"max":100,"step":0.1},{"name":"Q2","label":null,"min":1000,"max":2000,"step":1}],"uniques":true},"scaffolding":[{"id":"step-0","stimulus":"&lt;p&gt;Para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t>
  </si>
  <si>
    <t>M5-MyM-4b</t>
  </si>
  <si>
    <t>Realiza multiplicaciones y divisiones con magnitudes (longitud, masa, volumen) expresadas de forma simple (en multiplicaciones: un factor de hasta 2 decimales y 3 enteros; el otro factor, de una cifra. En divisiones, dividendo de hasta 2 decimales y 3 enteros; divisor de una cifra)</t>
  </si>
  <si>
    <t>Selecciona el resultado correcto de esta multiplicación.
{{Q1}} {{Q11}} × {{Q2}} = ...
A1 {{Q11}}*
A2 {{Q11}}
A3 {{Q11}}
A4 {{Q11}}
A5 {{Q11}}</t>
  </si>
  <si>
    <t xml:space="preserve">Q1: Mín 100;Máx 999; Step: 0.1
Q2: Mín 2;Máx 9; Step: 1
Q3: Mín 1;Máx 100; Step: 1
Q4: Mín 1;Máx 100; Step: 10
Q11: "km", "hm", "dam", "m", "dm", "cm", "mm", "kg", "hg", "dag", "g", "dg", "cg", "mg", "kl", "hl", "dal", "l", "dl", "cl", "ml"
</t>
  </si>
  <si>
    <t>A1 = {{Q1}}*{{Q2}}
Distractores:
A2 = {{Q1}}*{{Q2}}+{{Q3}}
A3 = {{Q1}}*{{Q2}}+{{Q4}}
A4 = {{Q1}}*{{Q2}}-{{Q3}}
A5 = {{Q1}}*{{Q2}}-{{Q4}}</t>
  </si>
  <si>
    <t>La multiplicación se calcula igual que las multiplicaciones de números decimales.</t>
  </si>
  <si>
    <t>&lt;p&gt;La multiplicación se calcula igual que las multiplicaciones de números decimales.&lt;/p&gt;
Multiplicación vertical</t>
  </si>
  <si>
    <t>{
    "id": "M5-MyM-4b-I-1",
    "stimulus": "&lt;p&gt;Selecciona el resultado correcto de esta multiplicación.&lt;/p&gt;&lt;p&gt;{{Q1}} {{Q11}} × {{Q2}} = ...&lt;/p&gt;",
    "hint": "&lt;p&gt;La multiplicación se calcula igual que las multiplicaciones de números decimales.&lt;/p&gt;",
    "feedback": "&lt;p&gt;La multiplicación se calcula igual que las multiplicaciones de números decimales.&lt;/p&gt;",
    "seed": {
        "parameters": [
            {
                "name": "Q1",
                "label": null,
                "min": 100,
                "max": 999,
                "step": 0.1
            },
            {
                "name": "Q2",
                "label": null,
                "min": 2,
                "max": 9,
                "step": 1
            },
            {
                "name": "Q3",
                "label": null,
                "min": 1,
                "max": 100,
                "step": 1
            },
            {
                "name": "Q4",
                "label": null,
                "min": 1,
                "max": 100,
                "step": 10
            },
            {
                "name": "Q11",
                "list": [
                    "km",
                    "hm",
                    "dam",
                    "m",
                    "dm",
                    "cm",
                    "mm",
                    "kg",
                    "hg",
                    "dag",
                    "g",
                    "dg",
                    "cg",
                    "mg",
                    "kl",
                    "hl",
                    "dal",
                    "l",
                    "dl",
                    "cl",
                    "ml"
                ]
            }
        ],
        "calculated": [
            {
                "name": "A1",
                "label": "{{function}} {{Q11}}",
                "function": "Lemonlib.round({{Q1}}*{{Q2}}, 2)"
            },
            {
                "name": "A2",
                "label": "{{function}} {{Q11}}",
                "function": "Lemonlib.round({{Q1}}*{{Q2}}+{{Q3}}, 2)",
                "incorrect": true
            },
            {
                "name": "A3",
                "label": "{{function}} {{Q11}}",
                "function": "Lemonlib.round({{Q1}}*{{Q2}}+{{Q4}}, 2)",
                "incorrect": true
            },
            {
                "name": "A4",
                "label": "{{function}} {{Q11}}",
                "function": "Lemonlib.round({{Q1}}*{{Q2}}-{{Q3}}, 2)",
                "incorrect": true
            },
            {
                "name": "A5",
                "label": "{{function}} {{Q11}}",
                "function": "Lemonlib.round({{Q1}}*{{Q2}}-{{Q4}}, 2)",
                "incorrect": true
            }
        ],
        "uniques": true
    },
    "algorithm": {
        "name": "trueFalse",
        "template": "Multiple choice – standard",
        "params": {
            "countCorrect": 1,
            "countIncorrect": 2,
            "showCheckIcon": false,
            "columns": 3
        }
    }
}</t>
  </si>
  <si>
    <t>{"id":"M5-MyM-4b-I-1","stimulus":"&lt;p&gt;Selecione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t>
  </si>
  <si>
    <t>Selecciona el resultado correcto de esta división.
{{T1}} {{Q11}} : {{Q1}} = ...
A1 {{Q11}}*
A2 {{Q11}}
A3 {{Q11}}
A4 {{Q11}}
A5 {{Q11}}</t>
  </si>
  <si>
    <t>Q1: Mín 2;Máx 9; Step: 1
Q2: Mín 200;Máx 999; Step: 0.1
Q3: Mín 1;Máx 100; Step: 1
Q4: Mín 1;Máx 100; Step: 10
Q11: "km", "hm", "dam", "m", "dm", "cm", "mm", "kg", "hg", "dag", "g", "dg", "cg", "mg", "kl", "hl", "dal", "l", "dl", "cl", "ml"</t>
  </si>
  <si>
    <t>T1 = {{Q1}}*{{Q2}}
A1 = {{Q2}}
Distractores:
A2 = {{Q2}}+{{Q5}}
A3 = {{Q2}}+{{Q6}}
A4 = {{Q2}}-{{Q5}}
A5 = {{Q2}}-{{Q6}}</t>
  </si>
  <si>
    <t>La división se calcula igual que las divisiones de números decimales.</t>
  </si>
  <si>
    <t>&lt;p&gt;La división se calcula igual que las divisiones de números decimales.&lt;/p&gt;</t>
  </si>
  <si>
    <t>{"id":"M5-MyM-4b-I-2","stimulus":"&lt;p&gt;Selecciona el resultado correcto de esta división.&lt;/p&gt;&lt;p&gt;{{T1}} {{Q11}} : {{Q1}} = ...&lt;/p&gt;","hint":"&lt;p&gt;La división se calcula igual que las divisiones de números decimales.&lt;/p&gt;","feedback":"&lt;p&gt;La división se calcula igual que las divisiones de números decimale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</si>
  <si>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</si>
  <si>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Realiza la siguiente multiplicación.
{{Q4}} {{Q11}} × {{Q3}} = {{A2}} {{Q11}}</t>
  </si>
  <si>
    <t>Q3: Mín 2;Máx 9; Step: 1
Q4: Mín 100;Máx 999; Step: 0.1
Q11: "km", "hm", "dam", "m", "dm", "cm", "mm", "kg", "hg", "dag", "g", "dg", "cg", "mg", "kl", "hl", "dal", "l", "dl", "cl", "ml"</t>
  </si>
  <si>
    <t>A2 = {{Q3}}*{{Q4}}</t>
  </si>
  <si>
    <t>{"id":"M5-MyM-4b-E-1","stimulus":"&lt;p&gt;Realiza la siguiente multiplicación.&lt;/p&gt;","template":"&lt;p&gt;{{Q3}} {{Q11}} × {{Q4}} = {{response}} {{Q11}}&lt;/p&gt;","hint":"&lt;p&gt;La multiplicación se calcula igual que las multiplicaciones de números decimales.&lt;/p&gt;","feedback":"&lt;p&gt;La multiplicación se calcula igual que las multiplicaciones de números decimale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</si>
  <si>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</si>
  <si>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Realiza la siguiente división.
{{T1}} {{Q11}} : {{Q2}} = {{A1}} {{Q11}}</t>
  </si>
  <si>
    <t>Q1: Mín 100;Máx 999; Step: 0.1
Q2: Mín 2;Máx 9; Step: 1
Q11: "km", "hm", "dam", "m", "dm", "cm", "mm", "kg", "hg", "dag", "g", "dg", "cg", "mg", "kl", "hl", "dal", "l", "dl", "cl", "ml"</t>
  </si>
  <si>
    <t>T1 = {{Q1}}*{{Q2}}
A1 = {{Q1}}</t>
  </si>
  <si>
    <t>{"id":"M5-MyM-4b-E-2","stimulus":"&lt;p&gt;Realiza la siguiente división.&lt;/p&gt;","template":"&lt;p&gt;{{T1}} {{Q11}} : {{Q2}} = {{response}} {{Q11}}&lt;/p&gt;","hint":"&lt;p&gt;La división se calcula igual que las divisiones de números decimales.&lt;/p&gt;","feedback":"&lt;p&gt;La división se calcula igual que las divisiones de números decimale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</si>
  <si>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</si>
  <si>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Maximiliano ha comido {{Q2}} yogures, cada uno de los cuales le ha aportado &lt;span class=\"no-break\"&gt;{{Q1}} mg&lt;/span&gt; de calcio. ¿Cuántos miligramos de calcio ha ingerido gracias a estos yogures?
Ha ingerido &lt;span class=\"no-break\"&gt;{{A1}} mg&lt;/span&gt; de calcio.</t>
  </si>
  <si>
    <t>Q1: Mín 150;Máx 200; Step: 0.1
Q2: Mín 2;Máx 9; Step: 1</t>
  </si>
  <si>
    <t>{"id":"M5-MyM-4b-A-1","stimulus":"&lt;p&gt;Maximiliano ha comido {{Q2}} yogures, cada uno de los cuales le ha aportado &lt;span class=\"no-break\"&gt;{{Q1}} mg&lt;/span&gt; de calcio. ¿Cuántos miligramos de calcio ha ingerido gracias a estos yogures?&lt;/p&gt;","template":"&lt;p&gt;Ha ingerido &lt;span class=\"no-break\"&gt;{{response}} mg&lt;/span&gt; de calcio.&lt;/p&gt;","hint":"&lt;p&gt;La multiplicación se calcula igual que las multiplicaciones de números decimales.&lt;/p&gt;","feedback":"&lt;p&gt;La multiplicación se calcula igual que las multiplicaciones de números decimales.&lt;/p&gt;","seed":{"parameters":[{"name":"Q1","label":null,"min":150,"max":200,"step":0.1},{"name":"Q2","label":null,"min":2,"max":9,"step":1}],"calculated":[{"name":"A1","label":"{{function}}","function":"Lemonlib.round({{Q1}}*{{Q2}},1)"}],"uniques":true},"algorithm":{"name":"calculateOperation","params":{"method":"equivLiteral","keyboard":"INTERMEDIATE"}}}</t>
  </si>
  <si>
    <t>{"id":"M5-MyM-4b-A-1","stimulus":"&lt;p&gt;Maximiliano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t>
  </si>
  <si>
    <t>Cuando Andrés sale a pasear hace un recorrido de &lt;span class=\"no-break\"&gt;{{Q1}} dam.&lt;/span&gt; Si ha realizado el mismo trayecto {{Q2}} veces, ¿cuántos decámetros ha andado?
Andrés ha andado &lt;span class=\"no-break\"&gt;{{A1}} dam.&lt;/span&gt;</t>
  </si>
  <si>
    <t>Q1: Mín 100;Máx 999; Step: 1
Q2: Mín 2;Máx 9;Step: 1</t>
  </si>
  <si>
    <t>{"id":"M5-MyM-4b-A-2","stimulus":"&lt;p&gt;Cuando Andrés sale a pasear hace un recorrido de &lt;span class=\"no-break\"&gt;{{Q1}} dam.&lt;/span&gt; Si ha realizado el mismo trayecto {{Q2}} veces, ¿cuántos decámetros ha andado?&lt;/p&gt;","template":"&lt;p&gt;Andrés ha andado &lt;span class=\"no-break\"&gt;{{response}} dam.&lt;/span&gt;&lt;/p&gt;","hint":"&lt;p&gt;La multiplicación se calcula igual que las multiplicaciones de números decimales.&lt;/p&gt;","feedback":"&lt;p&gt;La multiplicación se calcula igual que las multiplicaciones de números decimales.&lt;/p&gt;","seed":{"parameters":[{"name":"Q1","label":null,"min":100,"max":999,"step":1},{"name":"Q2","label":null,"min":2,"max":9,"step":1}],"calculated":[{"name":"A1","label":"{{function}}","function":"{{Q1}}*{{Q2}}"}],"uniques":true},"algorithm":{"name":"calculateOperation","params":{"method":"equivLiteral","keyboard":"NUMERICAL"}}}</t>
  </si>
  <si>
    <t>{"id":"M5-MyM-4b-A-2","stimulus":"&lt;p&gt;Quando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t>
  </si>
  <si>
    <t>Alicia tiene un rollo de &lt;span class=\"no-break\"&gt;{{T1}} m&lt;/span&gt; de cinta que necesita cortar en {{Q1}} trozos iguales. ¿Cuántos metros medirá cada uno?
Cada trozo medirá &lt;span class=\"no-break\"&gt;{{A1}} m.&lt;/span&gt;</t>
  </si>
  <si>
    <t>Q1: Mín 2;Máx 9; Step: 1
Q2: Mín 5;Máx 20;Step: 0.1</t>
  </si>
  <si>
    <t>T1 = {{Q1}}*{{Q2}}
A1 = {{Q2}}</t>
  </si>
  <si>
    <t>{"id":"M5-MyM-4b-A-3","stimulus":"&lt;p&gt;Alicia tiene un rollo de &lt;span class=\"no-break\"&gt;{{T1}} m&lt;/span&gt; de cinta que necesita cortar en {{Q1}} trozos iguales. ¿Cuántos metros medirá cada uno?&lt;/p&gt;","template":"&lt;p&gt;Cada trozo medirá &lt;span class=\"no-break\"&gt;{{response}} m.&lt;/span&gt;&lt;/p&gt;","hint":"&lt;p&gt;La división se calcula igual que las divisiones de números decimales.&lt;/p&gt;","feedback":"&lt;p&gt;La división se calcula igual que las divisiones de números decimales.&lt;/p&gt;","seed":{"parameters":[{"name":"Q1","label":null,"min":2,"max":9,"step":1},{"name":"Q2","label":null,"min":5,"max":20,"step":0.1}],"calculated":[{"name":"T1","function":"Lemonlib.round({{Q1}}*{{Q2}}, 2)","temp":true},{"name":"A1","label":"{{function}}","function":"{{Q2}}"}],"uniques":true},"algorithm":{"name":"calculateOperation","params":{"method":"equivLiteral","keyboard":"INTERMEDIATE"}}}</t>
  </si>
  <si>
    <t>{"id":"M5-MyM-4b-A-3","stimulus":"&lt;p&gt;Alice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t>
  </si>
  <si>
    <t>Para pintar un aula se necesitan &lt;span class=\"no-break\"&gt;{{Q1}} dl&lt;/span&gt; de pintura. ¿Cuántos decilitros se necesitan para pintar {{Q2}} aulas?
Se necesitan &lt;span class=\"no-break\"&gt;{{A1}} dl&lt;/span&gt; de pintura.</t>
  </si>
  <si>
    <t>Q1: Mín 4;Máx 12; Step: 0.01
Q2: Mín 3;Máx 9; Step: 1</t>
  </si>
  <si>
    <t>{"id":"M5-MyM-4b-A-4","stimulus":"&lt;p&gt;Para pintar un aula se necesitan &lt;span class=\"no-break\"&gt;{{Q1}} dl&lt;/span&gt; de pintura. ¿Cuántos decilitros se necesitan para pintar {{Q2}} aulas?&lt;/p&gt;","template":"&lt;p&gt;Se necesitan &lt;span class=\"no-break\"&gt;{{response}} dl&lt;/span&gt; de pintura.&lt;/p&gt;","hint":"&lt;p&gt;La multiplicación se calcula igual que las multiplicaciones de números decimales.&lt;/p&gt;","feedback":"&lt;p&gt;La multiplicación se calcula igual que las multiplicaciones de números decimales.&lt;/p&gt;","seed":{"parameters":[{"name":"Q1","label":null,"min":4,"max":12,"step":0.01},{"name":"Q2","label":null,"min":3,"max":9,"step":1}],"calculated":[{"name":"A1","label":"{{function}}","function":"Lemonlib.round({{Q1}}*{{Q2}}, 2)"}],"uniques":true},"algorithm":{"name":"calculateOperation","params":{"method":"equivLiteral","keyboard":"INTERMEDIATE"}}}</t>
  </si>
  <si>
    <t>{"id":"M5-MyM-4b-A-4","stimulus":"&lt;p&gt;Para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t>
  </si>
  <si>
    <t>Una granja ha tenido una producción de &lt;span class=\"no-break\"&gt;{{T1}} l&lt;/span&gt; de leche que se han distribuido en {{Q1}} tanques. ¿Cuántos litros contiene cada tanque?
Cada tanque contiene &lt;span class=\"no-break\"&gt;{{A1}} l&lt;/span&gt; de leche.</t>
  </si>
  <si>
    <t>Q1: Mín 3; Máx 9; Step: 1
Q2: Mín 150; Máx 1000; Step: 10</t>
  </si>
  <si>
    <t>{"id":"M5-MyM-4b-A-5","stimulus":"&lt;p&gt;Una granja ha tenido una producción de &lt;span class=\"no-break\"&gt;{{T1}} l&lt;/span&gt; de leche que se han distribuido en {{Q1}} tanques. ¿Cuántos litros contiene cada tanque?&lt;/p&gt;","template":"&lt;p&gt;Cada tanque contiene &lt;span class=\"no-break\"&gt;{{response}} l&lt;/span&gt; de leche.&lt;/p&gt;","hint":"&lt;p&gt;La división se calcula igual que las divisiones de números decimales.&lt;/p&gt;","feedback":"&lt;p&gt;La división se calcula igual que las divisiones de números decimales.&lt;/p&gt;","seed":{"parameters":[{"name":"Q1","label":null,"min":3,"max":9,"step":1},{"name":"Q2","label":null,"min":150,"max":1000,"step":10}],"calculated":[{"name":"T1","function":"Lemonlib.round({{Q1}}*{{Q2}}, 2)","temp":true},{"name":"A1","label":"{{function}}","function":"{{Q2}}"}],"uniques":true},"algorithm":{"name":"calculateOperation","params":{"method":"equivLiteral","keyboard":"NUMERICAL"}}}</t>
  </si>
  <si>
    <t>{"id":"M5-MyM-4b-A-5","stimulus":"&lt;p&gt;Uma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t>
  </si>
  <si>
    <t>M5-MyM-23a</t>
  </si>
  <si>
    <t>Realiza operaciones de suma y resta de magnitudes (longitud, masa, volumen) expresadas de forma simple y compleja. Se da el resultado en una unidad determinada de antemano (Sumanos, minuendo y sustraendo de hasta cuatro cifras)</t>
  </si>
  <si>
    <t>Señala si las siguientes operaciones son correctas o no.
&lt;span class=\"no-break\"&gt;{{Q1}} m&lt;/span&gt; + &lt;span class=\"no-break\"&gt;{{Q2}} km&lt;/span&gt; y &lt;span class=\"no-break\"&gt;{{Q3}} m&lt;/span&gt; = &lt;span class=\"no-break\"&gt;{{T1}} m&lt;/span&gt; *
&lt;span class=\"no-break\"&gt;{{Q4}} dg&lt;/span&gt; y &lt;span class=\"no-break\"&gt;{{Q5}} mg&lt;/span&gt; − &lt;span class=\"no-break\"&gt;{{Q6}} mg&lt;/span&gt; = &lt;span class=\"no-break\"&gt;{{T2}} dg&lt;/span&gt; *
&lt;span class=\"no-break\"&gt;{{Q7}} cl&lt;/span&gt; − &lt;span class=\"no-break\"&gt;{{Q8}} dl&lt;/span&gt; y &lt;span class=\"no-break\"&gt;{{Q9}} cl&lt;/span&gt; = &lt;span class=\"no-break\"&gt;{{T3}} cl&lt;/span&gt; *
&lt;span class=\"no-break\"&gt;{{Q10}} kg&lt;/span&gt;  y &lt;span class=\"no-break\"&gt;{{Q11}} g&lt;/span&gt; + &lt;span class=\"no-break\"&gt;{{Q12}} g&lt;/span&gt; = &lt;span class=\"no-break\"&gt;{{T4}} g&lt;/span&gt;
&lt;span class=\"no-break\"&gt;{{Q13}} hm&lt;/span&gt; y &lt;span class=\"no-break\"&gt;{{Q14}} m&lt;/span&gt; − &lt;span class=\"no-break\"&gt;{{Q15}} m&lt;/span&gt; = &lt;span class=\"no-break\"&gt;{{T5}} m&lt;/span&gt;
&lt;span class=\"no-break\"&gt;{{Q16}} dal&lt;/span&gt; + &lt;span class=\"no-break\"&gt;{{Q17}} hl&lt;/span&gt; y &lt;span class=\"no-break\"&gt;{{Q18}} dal&lt;/span&gt; = &lt;span class=\"no-break\"&gt;{{T6}} dal&lt;/span&gt;
(Se ven 3 opciones, 1 correcta; etiquetas: Correcto | Incorrecto)</t>
  </si>
  <si>
    <t>Q1: Mín 1;Máx 999; Step: 0.1
Q2: Mín 1;Máx 8; Step: 1
Q3: Mín 1;Máx 999; Step: 1
Q4: Mín 20;Máx 99; Step: 1
Q5: Mín 1;Máx 99; Step: 1
Q6: Mín 1;Máx 1999; Step: 1
Q7: Mín 4000;Máx 9999; Step: 1
Q8: Mín 10;Máx 399; Step: 1
Q9: Mín 1;Máx 9; Step: 1
Q10: Mín 1;Máx 8; Step: 1
Q11: Mín 1;Máx 999; Step: 1
Q12: Mín 1;Máx 999; Step: 0.1
Q13: Mín 30;Máx 99; Step: 1
Q14: Mín 1;Máx 99; Step: 1
Q15: Mín 1;Máx 2999; Step: 1
Q16: Mín 1;Máx 9999; Step: 0.1
Q17: Mín 1;Máx 9; Step: 1
Q18: Mín 1;Máx 99; Step: 1
Q20: Mín = 1; Máx = 50; Step = 1
Q21: Mín = 1; Máx = 50; Step = 1</t>
  </si>
  <si>
    <t>T1 = {{Q1}} + {{Q2}}*1000 + {{Q3}}
T2 = {{Q4}}*100 +{{Q5}} - {{Q6}}
T3 = {{Q7}} - ({{Q8}}*10 - {{Q9}})
T4 = {{Q10}}*1000 + {{Q11}} + {{Q12}} + {{Q20}}
T5 = {{Q13}}*100 +{{Q14}} - {{Q15}} +{{Q21}}
T6 = {{Q16}} + {{Q17}}*100 + {{Q18}}</t>
  </si>
  <si>
    <t>Para realizar estas sumas y restas, expresa todas las magnitudes en la misma unidad.</t>
  </si>
  <si>
    <t>&lt;p&gt;Para realizar estas sumas y restas, expresa todas las magnitudes en la misma unidad.&lt;/p&gt;
-Si falla A1
&lt;p&gt;{{Q1}} m + {{Q2}} km y {{Q3}} m = {{Q1}} m + {{T7}} m + {{Q3}} m = {{T1}} m&lt;/p&gt;
-Si falla A2
&lt;p&gt;{{Q4}} dg y {{Q5}} mg − {{Q6}} mg = {{T8}} mg + {{Q5}} mg − {{Q6}} mg = {{T2}} dg&lt;/p&gt;
-Si falla A3
&lt;p&gt;{{Q7}} cl − {{Q8}} dl y {{Q9}} cl = {{Q7}} cl − ({{T9}} cl + {{Q9}} cl) = {{T3}} cl&lt;/p&gt;
-Si falla A4
&lt;p&gt;{{Q10}} kg  y {{Q11}} g + {{Q12}} g = {{T10}} g  + {{Q11}} g + {{Q12}} g = {{T11}} g&lt;/p&gt;
-Si falla A5
&lt;p&gt;{{Q13}} hm y {{Q14}} m − {{Q15}} m = {{T12}} m + {{Q14}} m − {{Q15}} m = {{T13}} m&lt;/p&gt;
-Si falla A6
&lt;p&gt;{{Q16}} dal + {{Q17}} kl y {{Q18}} dal = {{Q16}} dal + {{T14}} dal + {{Q18}} dal = {{T15}} dal&lt;/p&gt;</t>
  </si>
  <si>
    <t>T7 = {{Q2}}*1000
T8 = {{Q4}}*100
T9 = {{Q8}}*10
T10 = {{Q10}}*1000
T11 = {{Q10}}*1000 + {{Q11}} + {{Q12}}
T12 = {{Q13}}*100
T13 = {{Q13}}*100 +{{Q14}} - {{Q15}}
T14 = {{Q17}}*100
T15 = {{Q16}} + {{Q17}}*100 + {{Q18}}</t>
  </si>
  <si>
    <t>{"id":"M5-MyM-23a-I-1","stimulus":"&lt;p&gt;Selecciona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399,"step":1},{"name":"Q9","label":null,"min":1,"max":9,"step":1},{"name":"Q10","label":null,"min":1,"max":8,"step":1},{"name":"Q11","label":null,"min":1,"max":999,"step":1},{"name":"Q12","label":null,"min":1,"max":999,"step":0.1},{"name":"Q13","label":null,"min":30,"max":99,"step":1},{"name":"Q14","label":null,"min":1,"max":99,"step":1},{"name":"Q15","label":null,"min":1,"max":2999,"step":1},{"name":"Q16","label":null,"min":1,"max":9999,"step":0.1},{"name":"Q17","label":null,"min":1,"max":9,"step":1},{"name":"Q18","label":null,"min":1,"max":99,"step":1},{"name":"Q20","label":null,"min":1,"max":50,"step":1},{"name":"Q21","label":null,"min":1,"max":50,"step":1}],"calculated":[{"name":"T1","function":"{{Q1}} + {{Q2}}*1000 + {{Q3}}","temp":true},{"name":"T2","function":"{{Q4}}*100 +{{Q5}} - {{Q6}}","temp":true},{"name":"T3","function":"{{Q7}} - ({{Q8}}*10 + {{Q9}})","temp":true},{"name":"T4","function":"{{Q10}}*1000 + {{Q11}} + {{Q12}} + {{Q20}}","temp":true},{"name":"T5","function":"{{Q13}}*100 +{{Q14}} - {{Q15}} +{{Q21}}","temp":true},{"name":"T6","function":"{{Q16}} + {{Q17}}*10 + {{Q18}}","temp":true},{"name":"T7","function":"{{Q2}}*1000","temp":true},{"name":"T8","function":"{{Q4}}*100","temp":true},{"name":"T9","function":"{{Q8}}*10","temp":true},{"name":"T10","function":"{{Q10}}*1000","temp":true},{"name":"T11","function":"{{Q10}}*1000 + {{Q11}} + {{Q12}}","temp":true},{"name":"T12","function":"{{Q13}}*100","temp":true},{"name":"T13","function":"{{Q13}}*100 +{{Q14}} - {{Q15}}","temp":true},{"name":"T14","function":"{{Q17}}*100","temp":true},{"name":"T15","function":"{{Q16}} + {{Q17}}*100 + {{Q18}}","temp":true},{"name":"A1","label":"&lt;span class=\"no-break\"&gt;{{Q1}} m&lt;/span&gt; + &lt;span class=\"no-break\"&gt;{{Q2}} km&lt;/span&gt; y &lt;span class=\"no-break\"&gt;{{Q3}} m&lt;/span&gt; = &lt;span class=\"no-break\"&gt;{{T1}} m&lt;/span&gt;","function":"","feedback":"&lt;p&gt;{{Q1}} m + {{Q2}} km y {{Q3}} m = {{Q1}} m + {{T7}} m + {{Q3}} m = {{T1}} m&lt;/p&gt;"},{"name":"A2","label":"&lt;span class=\"no-break\"&gt;{{Q4}} dg&lt;/span&gt; y &lt;span class=\"no-break\"&gt;{{Q5}} mg&lt;/span&gt; − &lt;span class=\"no-break\"&gt;{{Q6}} mg&lt;/span&gt; = &lt;span class=\"no-break\"&gt;{{T2}} dg&lt;/span&gt;","function":"","feedback":"&lt;p&gt;{{Q4}} dg y {{Q5}} mg − {{Q6}} mg = {{T8}} mg + {{Q5}} mg − {{Q6}} mg = {{T2}} dg&lt;/p&gt;"},{"name":"A3","label":"&lt;span class=\"no-break\"&gt;{{Q7}} cl&lt;/span&gt; − &lt;span class=\"no-break\"&gt;{{Q8}} dl&lt;/span&gt; y &lt;span class=\"no-break\"&gt;{{Q9}} cl&lt;/span&gt; = &lt;span class=\"no-break\"&gt;{{T3}} cl&lt;/span&gt;","function":"","feedback":"&lt;p&gt;{{Q7}} cl − {{Q8}} dl y {{Q9}} cl = {{Q7}} cl − ({{T9}} cl + {{Q9}} cl) = {{T3}} cl&lt;/p&gt;"},{"name":"A4","label":"&lt;span class=\"no-break\"&gt;{{Q10}} kg&lt;/span&gt; y &lt;span class=\"no-break\"&gt;{{Q11}} g&lt;/span&gt; + &lt;span class=\"no-break\"&gt;{{Q12}} g&lt;/span&gt; = &lt;span class=\"no-break\"&gt;{{T4}} g&lt;/span&gt;","function":"","incorrect":true,"feedback":"&lt;p&gt;{{Q10}} kg y {{Q11}} g + {{Q12}} g = {{T10}} g + {{Q11}} g + {{Q12}} g = {{T11}} g&lt;/p&gt;"},{"name":"A5","label":"&lt;span class=\"no-break\"&gt;{{Q13}} hm&lt;/span&gt; y &lt;span class=\"no-break\"&gt;{{Q14}} m&lt;/span&gt; − &lt;span class=\"no-break\"&gt;{{Q15}} m&lt;/span&gt; = &lt;span class=\"no-break\"&gt;{{T5}} m&lt;/span&gt;","function":"","incorrect":true,"feedback":"&lt;p&gt;{{Q13}} hm y {{Q14}} m − {{Q15}} m = {{T12}} m + {{Q14}} m − {{Q15}} m = {{T13}} m&lt;/p&gt;"},{"name":"A6","label":"&lt;span class=\"no-break\"&gt;{{Q16}} dal&lt;/span&gt; + &lt;span class=\"no-break\"&gt;{{Q17}} kl&lt;/span&gt; y &lt;span class=\"no-break\"&gt;{{Q18}} dal&lt;/span&gt; = &lt;span class=\"no-break\"&gt;{{T6}} dal&lt;/span&gt;","function":"","incorrect":true,"feedback":"&lt;p&gt;{{Q16}} dal + {{Q17}} kl y {{Q18}} dal = {{Q16}} dal + {{T14}} dal + {{Q18}} dal = {{T15}} dal&lt;/p&gt;"}],"uniques":true},"algorithm":{"name":"trueFalse","template":"Choice matrix – inline","params":{"countCorrect":1,"countIncorrect":2,"options":["Correcto","Incorrecto"]}}}</t>
  </si>
  <si>
    <t>{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t>
  </si>
  <si>
    <t>Realiza la siguiente suma.
{{Q1}} ml + {{Q2}} l y {{Q3}} ml = {{A1}} ml</t>
  </si>
  <si>
    <t>Q1: Mín 1000;Máx 9999; Step: 1
Q2: Mín 1;Máx 9; Step: 1
Q3: Mín 1;Máx 999; Step: 1</t>
  </si>
  <si>
    <t>A1 = {{Q1}} + {{Q2}}*1000 + {{Q3}}</t>
  </si>
  <si>
    <t>Para realizar esta suma, expresa todas las magnitudes en la misma unidad.</t>
  </si>
  <si>
    <t>&lt;p&gt;Primero expresa todas las magnitudes en la misma unidad:&lt;/p&gt;&lt;p&gt;{{Q1}} ml + {{Q2}} l y {{Q3}} ml = {{Q1}} ml + {{T1}} ml + {{Q3}} ml&lt;/p&gt;&lt;p&gt;A continuación, opera:&lt;/p&gt;&lt;p&gt;{{Q1}} ml + {{T1}} ml + {{Q3}} ml = {{A1}} ml&lt;/p&gt;</t>
  </si>
  <si>
    <t>T1 = {{Q2}}*1000</t>
  </si>
  <si>
    <t>{"id":"M5-MyM-23a-E-1","stimulus":"&lt;p&gt;Realiza la siguiente suma.&lt;/p&gt;","template":"&lt;p&gt;{{Q1}} ml + {{Q2}} l y {{Q3}} ml = {{response}} ml&lt;/p&gt;","hint":"&lt;p&gt;Para realizar esta suma, expresa todas las magnitudes en la misma unidad.&lt;/p&gt;","feedback":"&lt;p&gt;Primero expresa todas las magnitudes en la misma unidad:&lt;/p&gt;&lt;p&gt;{{Q1}} ml + {{Q2}} l y {{Q3}} ml = {{Q1}} ml + {{T1}} ml + {{Q3}} ml&lt;/p&gt;&lt;p&gt;A continuación, opera:&lt;/p&gt;&lt;p&gt;{{Q1}} ml + {{T1}} ml + {{Q3}} ml = {{A1}} ml&lt;/p&gt;","seed":{"parameters":[{"name":"Q1","label":null,"min":1000,"max":9999,"step":1},{"name":"Q2","label":null,"min":1,"max":9,"step":1},{"name":"Q3","label":null,"min":1,"max":999,"step":1}],"calculated":[{"name":"T1","function":"{{Q2}}*1000","temp":true},{"name":"A1","label":"{{function}}","function":"{{Q1}} + {{Q2}}*1000 + {{Q3}}"}],"uniques":true},"algorithm":{"name":"calculateOperation","params":{"method":"equivLiteral","keyboard":"NUMERICAL"}}}</t>
  </si>
  <si>
    <t>{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t>
  </si>
  <si>
    <t>Realiza la siguiente resta.
{{T1}} g y {{T2}} mg − {{Q4}} mg = {{A2}} mg</t>
  </si>
  <si>
    <t>Q4: Mín 1000;Máx 9999; Step: 1
Q5: Mín 1000;Máx 9999; Step: 1</t>
  </si>
  <si>
    <t>T1 = math.floor(({{Q4}}+{{Q5}})/1000)
T2 = {{Q4}}+{{Q5}}-math.floor(({{Q4}}+{{Q5}})/1000)*1000
A1 = {{Q5}}</t>
  </si>
  <si>
    <t>Para realizar esta resta, expresa todas las magnitudes en la misma unidad.</t>
  </si>
  <si>
    <t>&lt;p&gt;Primero expresa todas las magnitudes en la misma unidad.&lt;/p&gt;&lt;p&gt;{{T1}} g y {{T2}} mg − {{Q4}} mg = {{T3}} mg + {{T2}} mg − {{Q4}} mg&lt;/p&gt;&lt;p&gt;A continuación, opera:&lt;/p&gt;&lt;p&gt;{{T3}} mg + {{T2}} mg − {{Q4}} mg = {{Q5}} mg&lt;/p&gt;</t>
  </si>
  <si>
    <t>T3 = {{T1}}*1000</t>
  </si>
  <si>
    <t>{"id":"M5-MyM-23a-E-2","stimulus":"&lt;p&gt;Realiza la siguiente resta.&lt;/p&gt;","template":"&lt;p&gt;{{T1}} g y {{T2}} mg − {{Q4}} mg = {{response}} mg&lt;/p&gt;","hint":"&lt;p&gt;Para realizar esta resta, expresa todas las magnitudes en la misma unidad.&lt;/p&gt;","feedback":"&lt;p&gt;Primero expresa todas las magnitudes en la misma unidad.&lt;/p&gt;&lt;p&gt;{{T1}} g y {{T2}} mg − {{Q4}} mg = {{T3}} mg + {{T2}} mg − {{Q4}} mg&lt;/p&gt;&lt;p&gt;A continuación, opera:&lt;/p&gt;&lt;p&gt;{{T3}} mg + {{T2}} mg − {{Q4}} mg = {{Q5}} mg&lt;/p&gt;","seed":{"parameters":[{"name":"Q4","label":null,"min":1000,"max":9999,"step":1},{"name":"Q5","label":null,"min":1000,"max":9999,"step":1}],"calculated":[{"name":"T1","function":"math.floor(({{Q4}}+{{Q5}})/1000)","temp":true},{"name":"T2","function":"{{Q4}}+{{Q5}}-math.floor(({{Q4}}+{{Q5}})/1000)*1000","temp":true},{"name":"T3","function":"{{T1}}*1000","temp":true},{"name":"A1","label":"{{function}}","function":"{{Q5}}"}],"uniques":true},"algorithm":{"name":"calculateOperation","params":{"method":"equivLiteral","keyboard":"NUMERICAL"}}}</t>
  </si>
  <si>
    <t>{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t>
  </si>
  <si>
    <t>Realiza la siguiente suma.
{{Q1}} hm y {{Q2}} m + {{Q3}} m = {{A1}} m</t>
  </si>
  <si>
    <t>A1 = {{Q1}}*100 + {{Q2}} + {{Q3}}</t>
  </si>
  <si>
    <t>&lt;p&gt;Primero expresa todas las magnitudes en la misma unidad.&lt;/p&gt;&lt;p&gt;{{Q1}} hm y {{Q2}} m + {{Q3}} m = {{T1}} m + {{Q2}} m + {{Q3}} m&lt;/p&gt;&lt;p&gt;A continuación, opera:&lt;/p&gt;&lt;p&gt;{{T1}} m + {{Q2}} m + {{Q3}} m = {{A1}} m&lt;/p&gt;</t>
  </si>
  <si>
    <t>T1 = {{Q1}}*100</t>
  </si>
  <si>
    <t>{"id":"M5-MyM-23a-E-3","stimulus":"&lt;p&gt;Realiza la siguiente suma.&lt;/p&gt;","template":"&lt;p&gt;{{Q1}} hm y {{Q2}} m + {{Q3}} m = {{response}} m&lt;/p&gt;","hint":"&lt;p&gt;Para realizar esta suma, expresa todas las magnitudes en la misma unidad.&lt;/p&gt;","feedback":"&lt;p&gt;Primero expresa todas las magnitudes en la misma unidad.&lt;/p&gt;&lt;p&gt;{{Q1}} hm y {{Q2}} m + {{Q3}} m = {{T1}} m + {{Q2}} m + {{Q3}} m&lt;/p&gt;&lt;p&gt;A continuación, opera:&lt;/p&gt;&lt;p&gt;{{T1}} m + {{Q2}} m + {{Q3}} m = {{A1}} m&lt;/p&gt;","seed":{"parameters":[{"name":"Q1","label":null,"min":1000,"max":9999,"step":1},{"name":"Q2","label":null,"min":1,"max":9,"step":1},{"name":"Q3","label":null,"min":1,"max":999,"step":1}],"calculated":[{"name":"T1","function":"{{Q1}}*100","temp":true},{"name":"A1","label":"{{function}}","function":"{{Q1}}*100 + {{Q2}} + {{Q3}}"}],"uniques":true},"algorithm":{"name":"calculateOperation","params":{"method":"equivLiteral","keyboard":"NUMERICAL"}}}</t>
  </si>
  <si>
    <t>{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t>
  </si>
  <si>
    <t>Realiza la siguiente resta.
{{T1}} dal − {{Q4}} dal y {{T2}} dl = {{A2}} dl</t>
  </si>
  <si>
    <t>Q4: Mín = 1; Máx = 9; Step = 1
Q5: Mín = 1; Máx = 999; Step = 1</t>
  </si>
  <si>
    <t>A2 = {{Q5}}
T1 = {{Q4}}+1+math.floor({{Q5}}/100)
T2 = 100-{{Q5}}+math.floor({{Q5}}/100)*100</t>
  </si>
  <si>
    <t>&lt;p&gt;Primero expresa todas las magnitudes en la misma unidad.&lt;/p&gt;&lt;p&gt;{{T1}} dal − {{Q4}} dal y {{T2}} dl = {{T3}} dl − {{T4}} dl − {{T2}} dl&lt;/p&gt;&lt;p&gt;A continuación, opera:&lt;/p&gt;&lt;p&gt;{{T3}} dl − {{T4}} dl − {{T2}} dl = {{Q5}} dl&lt;/p&gt;</t>
  </si>
  <si>
    <t>T3 = {{T1}}*100
T4 = {{Q4}}*100</t>
  </si>
  <si>
    <t>{"id":"M5-MyM-23a-E-4","stimulus":"&lt;p&gt;Realiza la siguiente resta.&lt;/p&gt;","template":"&lt;p&gt;{{T1}} dal − {{Q4}} dal y {{T2}} dl = {{response}} dl&lt;/p&gt;","hint":"&lt;p&gt;Para realizar esta resta, expresa todas las magnitudes en la misma unidad.&lt;/p&gt;","feedback":"&lt;p&gt;Primero expresa todas las magnitudes en la misma unidad.&lt;/p&gt;&lt;p&gt;{{T1}} dal − {{Q4}} dal y {{T2}} dl = {{T3}} dl − {{T4}} dl − {{T2}} dl&lt;/p&gt;&lt;p&gt;A continuación, opera:&lt;/p&gt;&lt;p&gt;{{T3}} dl − {{T4}} dl − {{T2}} dl = {{Q5}} dl&lt;/p&gt;","seed":{"parameters":[{"name":"Q4","label":null,"min":1,"max":9,"step":1},{"name":"Q5","label":null,"min":1,"max":999,"step":1}],"calculated":[{"name":"T1","function":"{{Q4}}+1+math.floor({{Q5}}/100)","temp":true},{"name":"T2","function":"100-{{Q5}}+math.floor({{Q5}}/100)*100","temp":true},{"name":"T3","function":"{{T1}}*100","temp":true},{"name":"T4","function":"{{Q4}}*100","temp":true},{"name":"A1","label":"{{function}}","function":"{{Q5}}"}],"uniques":true},"algorithm":{"name":"calculateOperation","params":{"method":"equivLiteral","keyboard":"NUMERICAL"}}}</t>
  </si>
  <si>
    <t>{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t>
  </si>
  <si>
    <t>Un tigre pesa al nacer &lt;span class=\"no-break\"&gt;{{Q1}} kg.&lt;/span&gt; Ahora pesa &lt;span class=\"no-break\"&gt;{{Q2}} kg&lt;/span&gt; y &lt;span class=\"no-break\"&gt;{{Q3}} hg.&lt;/span&gt; ¿Cuántos kilogramos ha engordado? 
Su peso ha aumentado en &lt;span class=\"no-break\"&gt;{{A1}} kg.&lt;/span&gt;</t>
  </si>
  <si>
    <t>Datos de referencia
Cachorro 800-1500 g
Adulro 100 a 230 kg</t>
  </si>
  <si>
    <t>Q1: Mín 0.8;Máx 1.5; Step: 0.01
Q2: Mín 100;Máx 230; Step: 1
Q3: Mín 1;Máx 9; Step: 1</t>
  </si>
  <si>
    <t>A1 = {{Q2}} + {{Q3}}/10 - {{Q1}}</t>
  </si>
  <si>
    <t>Opera expresando todas las magnitudes en la misma unidad.</t>
  </si>
  <si>
    <t>&lt;p&gt;Primero expresa todas las magnitudes en la misma unidad.&lt;/p&gt;&lt;p&gt;{{Q2}} kg y {{Q3}} hg − {{Q1}} kg = {{Q2}} kg + {{T1}} kg − {{Q1}} kg&lt;/p&gt;&lt;p&gt;A continuación, opera:&lt;/p&gt;&lt;p&gt;{{Q2}} kg + {{T1}} kg − {{Q1}} kg = {{A1}} kg&lt;/p&gt;</t>
  </si>
  <si>
    <t>T1 = {{Q3}}/10</t>
  </si>
  <si>
    <t>{"id":"M5-MyM-23a-A-1","stimulus":"&lt;p&gt;Un tigre pesa al nacer &lt;span class=\"no-break\"&gt;{{Q1}} kg.&lt;/span&gt; Ahora pesa &lt;span class=\"no-break\"&gt;{{Q2}} kg&lt;/span&gt; y &lt;span class=\"no-break\"&gt;{{Q3}} hg.&lt;/span&gt; ¿Cuántos kilogramos ha engordado?&lt;/p&gt;","template":"&lt;p&gt;Su peso ha aumentado en &lt;span class=\"no-break\"&gt;{{response}} kg.&lt;/span&gt;&lt;/p&gt;","hint":"&lt;p&gt;Opera expresando todas las magnitudes en la misma unidad.&lt;/p&gt;","feedback":"&lt;p&gt;Primero expresa todas las magnitudes en la misma unidad.&lt;/p&gt;&lt;p&gt;{{Q2}} kg y {{Q3}} hg − {{Q1}} kg = {{Q2}} kg + {{T1}} kg − {{Q1}} kg&lt;/p&gt;&lt;p&gt;A continuación, opera:&lt;/p&gt;&lt;p&gt;{{Q2}} kg + {{T1}} kg − {{Q1}} kg = {{A1}} kg&lt;/p&gt;","seed":{"parameters":[{"name":"Q1","label":null,"min":0.8,"max":1.5,"step":0.01},{"name":"Q2","label":null,"min":100,"max":230,"step":1},{"name":"Q3","label":null,"min":1,"max":9,"step":1}],"calculated":[{"name":"T1","function":"{{Q3}}/10","temp":true},{"name":"A1","label":"{{function}}","function":"Lemonlib.round({{Q2}} + {{Q3}}/10 - {{Q1}}, 2)"}],"uniques":true},"algorithm":{"name":"calculateOperation","params":{"method":"equivLiteral","keyboard":"INTERMEDIATE"}}}</t>
  </si>
  <si>
    <t>{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t>
  </si>
  <si>
    <t>Álex tiene dos fiambreras: una con &lt;span class=\"no-break\"&gt;{{Q1}} cl&lt;/span&gt; de capacidad y otra de &lt;span class=\"no-break\"&gt;{{Q2}} cl&lt;/span&gt; y &lt;span class=\"no-break\"&gt;{{Q3}} ml.&lt;/span&gt; ¿Cuántos mililitros caben en total entre los dos recipientes? 
Las dos fiambreras juntas tienen &lt;span class=\"no-break\"&gt;{{A1}} ml&lt;/span&gt; de capacidad.</t>
  </si>
  <si>
    <t>Datos de referencia
300 a 800 cm3
1l 1000cm3
1.8 l 1800cm3</t>
  </si>
  <si>
    <t>Q1: Mín 30;Máx 80; Step: 0.5
Q2: Mín 30;Máx 80; Step: 5
Q3: Mín 1;Máx 9; Step: 1</t>
  </si>
  <si>
    <t>A1 = {{Q1}}*10 + {{Q2}}*10 + {{Q3}}</t>
  </si>
  <si>
    <t>&lt;p&gt;Primero expresa todas las magnitudes en la misma unidad.&lt;/p&gt;&lt;p&gt;{{Q1}} cl + {{Q2}} cl y {{Q3}} ml = {{T1}} ml + {{T2}} ml + {{Q3}} ml&lt;/p&gt;&lt;p&gt;A continuación, opera:&lt;/p&gt;&lt;p&gt;{{T1}} ml + {{T2}} ml + {{Q3}} ml = {{A1}} ml&lt;/p&gt;</t>
  </si>
  <si>
    <t>T1 = {{Q1}}*10
T2 = {{Q2}}*10</t>
  </si>
  <si>
    <t>{"id":"M5-MyM-23a-A-2","stimulus":"&lt;p&gt;Álex tiene dos fiambreras: una con &lt;span class=\"no-break\"&gt;{{Q1}} cl&lt;/span&gt; de capacidad y otra de &lt;span class=\"no-break\"&gt;{{Q2}} cl&lt;/span&gt; y &lt;span class=\"no-break\"&gt;{{Q3}} ml.&lt;/span&gt; ¿Cuántos mililitros caben en total entre los dos recipientes?&lt;/p&gt;","template":"&lt;p&gt;Las dos fiambreras juntas tienen &lt;span class=\"no-break\"&gt;{{response}} ml&lt;/span&gt; de capacidad.&lt;/p&gt;","hint":"&lt;p&gt;Opera expresando todas las magnitudes en la misma unidad.&lt;/p&gt;","feedback":"&lt;p&gt;Primero expresa todas las magnitudes en la misma unidad.&lt;/p&gt;&lt;p&gt;{{Q1}} cl + {{Q2}} cl y {{Q3}} ml = {{T1}} ml + {{T2}} ml + {{Q3}} ml&lt;/p&gt;&lt;p&gt;A continuación, opera:&lt;/p&gt;&lt;p&gt;{{T1}} ml + {{T2}} ml + {{Q3}} ml = {{A1}} ml&lt;/p&gt;","seed":{"parameters":[{"name":"Q1","label":null,"min":30,"max":80,"step":0.5},{"name":"Q2","label":null,"min":30,"max":80,"step":0.5},{"name":"Q3","label":null,"min":1,"max":9,"step":1}],"calculated":[{"name":"T1","function":"{{Q1}}*10 ","temp":true},{"name":"T2","function":"{{Q2}}*10 ","temp":true},{"name":"A1","label":"{{function}}","function":"{{Q1}}*10 + {{Q2}}*10 + {{Q3}}"}],"uniques":true},"algorithm":{"name":"calculateOperation","params":{"method":"equivLiteral","keyboard":"NUMERICAL"}}}</t>
  </si>
  <si>
    <t>{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t>
  </si>
  <si>
    <t>Juan necesita &lt;span class=\"no-break\"&gt;{{Q1}} m&lt;/span&gt; de alambre para una manualidad, pero solo tiene &lt;span class=\"no-break\"&gt;{{Q2}} m&lt;/span&gt; y &lt;span class=\"no-break\"&gt;{{Q3}} cm.&lt;/span&gt; ¿Cuántos metros más tiene que comprar? 
Necesita comprar &lt;span class=\"no-break\"&gt;{{A1}} m&lt;/span&gt; de alambre.</t>
  </si>
  <si>
    <t>Q1: Mín 5;Máx 20; Step: 0.5
Q2: Mín 1;Máx 4; Step: 1
Q3: Mín 1;Máx 99; Step: 1</t>
  </si>
  <si>
    <t>A1 = {{Q1}} - {{Q2}} - {{Q3}}/100</t>
  </si>
  <si>
    <t>&lt;p&gt;Primero expresa todas las magnitudes en la misma unidad.&lt;/p&gt;&lt;p&gt;{{Q1}} m − {{Q2}} m y {{Q3}} cm = {{Q1}} m − {{Q2}} m − {{T1}} m&lt;/p&gt;&lt;p&gt;A continuación, opera:&lt;/p&gt;&lt;p&gt;{{Q1}} m − {{Q2}} m − {{T1}} m = {{A1}} m&lt;/p&gt;</t>
  </si>
  <si>
    <t>T1 = {{Q3}}/100</t>
  </si>
  <si>
    <t>{"id":"M5-MyM-23a-A-3","stimulus":"&lt;p&gt;Juan necesita &lt;span class=\"no-break\"&gt;{{Q1}} m&lt;/span&gt; de alambre para una manualidad, pero solo tiene &lt;span class=\"no-break\"&gt;{{Q2}} m&lt;/span&gt; y &lt;span class=\"no-break\"&gt;{{Q3}} cm.&lt;/span&gt; ¿Cuántos metros más tiene que comprar?&lt;/p&gt;","template":"&lt;p&gt;Necesita comprar &lt;span class=\"no-break\"&gt;{{response}} m&lt;/span&gt; de alambre.&lt;/p&gt;","hint":"&lt;p&gt;Opera expresando todas las magnitudes en la misma unidad.&lt;/p&gt;","feedback":"&lt;p&gt;Primero expresa todas las magnitudes en la misma unidad.&lt;/p&gt;&lt;p&gt;{{Q1}} m − {{Q2}} m y {{Q3}} cm = {{Q1}} m − {{Q2}} m − {{T1}} m&lt;/p&gt;&lt;p&gt;A continuación, opera:&lt;/p&gt;&lt;p&gt;{{Q1}} m − {{Q2}} m − {{T1}} m = {{A1}} m&lt;/p&gt;","seed":{"parameters":[{"name":"Q1","label":null,"min":5,"max":20,"step":0.5},{"name":"Q2","label":null,"min":1,"max":4,"step":1},{"name":"Q3","label":null,"min":1,"max":99,"step":1}],"calculated":[{"name":"T1","function":"{{Q3}}/100","temp":true},{"name":"A1","label":"{{function}}","function":"{{Q1}} - {{Q2}} - {{Q3}}/100"}],"uniques":true},"algorithm":{"name":"calculateOperation","params":{"method":"equivLiteral","keyboard":"INTERMEDIATE"}}}</t>
  </si>
  <si>
    <t>{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t>
  </si>
  <si>
    <t>Durante una carrera, Araceli ha corrido {{Q1}} km. Si le quedan {{Q2}} km y {{Q3}} dam para terminarla, ¿cuántos kilómetros mide la carrera? 
La longitud total de la carrera es de {{A1}} km.</t>
  </si>
  <si>
    <t>Araceli está participando de una maratón, ya recorrió {{T1}} y aun le queda por recorrer {{Q1}} km y {{Q2}} dam. ¿Cuántos kilómetros  es la longitud total de la maratón? 
La longitud total de la maratón es {{A1}} km.</t>
  </si>
  <si>
    <t>Q1: Mín 10;Máx 20; Step: 1
Q2: Mín 10;Máx 20; Step: 1
Q3: Mín 1;Máx 999; Step: 1</t>
  </si>
  <si>
    <t>A1 = {{Q1}}+{{Q2}}+{{Q3}}/100</t>
  </si>
  <si>
    <t>&lt;p&gt;Primero expresa todas las magnitudes en la misma unidad.&lt;/p&gt;&lt;p&gt;{{Q1}} km + {{Q2}} km y {{Q3}} dam = {{Q1}} km + {{Q2}} km + {{T1}} km&lt;/p&gt;&lt;p&gt;A continuación, opera:&lt;/p&gt;&lt;p&gt;{{Q1}} km + {{Q2}} km + {{T1}} km = {{A1}} km&lt;/p&gt;</t>
  </si>
  <si>
    <t>{"id":"M5-MyM-23a-A-4","stimulus":"&lt;p&gt;Durante una carrera, Araceli ha corrido {{Q1}} km. Si le quedan {{Q2}} km y {{Q3}} dam para terminarla, ¿cuántos kilómetros mide la carrera?&lt;/p&gt;","template":"&lt;p&gt;La longitud total de la carrera es de {{response}} km.&lt;/p&gt;","hint":"&lt;p&gt;Opera expresando todas las magnitudes en la misma unidad.&lt;/p&gt;","feedback":"&lt;p&gt;Primero expresa todas las magnitudes en la misma unidad.&lt;/p&gt;&lt;p&gt;{{Q1}} km + {{Q2}} km y {{Q3}} dam = {{Q1}} km + {{Q2}} km + {{T1}} km&lt;/p&gt;&lt;p&gt;A continuación, opera:&lt;/p&gt;&lt;p&gt;{{Q1}} km + {{Q2}} km + {{T1}} km = {{A1}} km&lt;/p&gt;","seed":{"parameters":[{"name":"Q1","label":null,"min":10,"max":20,"step":1},{"name":"Q2","label":null,"min":10,"max":20,"step":1},{"name":"Q3","label":null,"min":1,"max":999,"step":1}],"calculated":[{"name":"T1","function":"{{Q3}}/100","temp":true},{"name":"A1","label":"{{function}}","function":"{{Q1}}+{{Q2}}+{{Q3}}/100"}],"uniques":true},"algorithm":{"name":"calculateOperation","params":{"method":"equivLiteral","keyboard":"INTERMEDIATE"}}}</t>
  </si>
  <si>
    <t>{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t>
  </si>
  <si>
    <t>Un camión de bomberos tiene &lt;span class=\"no-break\"&gt;{{T1}} kl&lt;/span&gt; y &lt;span class=\"no-break\"&gt;{{T2}} l&lt;/span&gt; de agua en la cisterna, y durante un incendio se utilizan &lt;span class=\"no-break\"&gt;{{Q1}} l&lt;/span&gt; de agua. ¿Cuántos litros de agua quedan? 
En el camión hay {{A1}} l de agua.</t>
  </si>
  <si>
    <t>Datos de referencia
Camion 8000 a 15000 litros</t>
  </si>
  <si>
    <t>Q1: Mín 1000;Máx 5000; Step: 1
Q2: Mín 1000;Máx 5000; Step: 1</t>
  </si>
  <si>
    <t>T1 = floor(({{Q1}}+{{Q2}})/1000)
T2 = {{Q1}}+{{Q2}}-floor(({{Q1}}+{{Q2}})/1000)*1000
A1 = {{Q2}}</t>
  </si>
  <si>
    <t>&lt;p&gt;Primero expresa todas las magnitudes en la misma unidad.&lt;/p&gt;&lt;p&gt;{{T1}} kl y {{T2}} l − {{Q1}} l = {{T3}} l + {{T2}} l − {{Q1}} l&lt;/p&gt;&lt;p&gt;A continuación, opera:&lt;/p&gt;&lt;p&gt;{{T3}} l + {{T2}} l − {{Q1}} l = {{A1}} l&lt;/p&gt;</t>
  </si>
  <si>
    <t>{"id":"M5-MyM-23a-A-5","stimulus":"&lt;p&gt;Un camión de bomberos tiene &lt;span class=\"no-break\"&gt;{{T1}} kl&lt;/span&gt; y &lt;span class=\"no-break\"&gt;{{T2}} l&lt;/span&gt; de agua en la cisterna, y durante un incendio se utilizan &lt;span class=\"no-break\"&gt;{{Q1}} l&lt;/span&gt; de agua. ¿Cuántos litros de agua quedan?&lt;/p&gt;","template":"&lt;p&gt;En el camión hay {{response}} l de agua.&lt;/p&gt;","hint":"&lt;p&gt;Opera expresando todas las magnitudes en la misma unidad.&lt;/p&gt;","feedback":"&lt;p&gt;Primero expresa todas las magnitudes en la misma unidad.&lt;/p&gt;&lt;p&gt;{{T1}} kl y {{T2}} l − {{Q1}} l = {{T3}} l + {{T2}} l − {{Q1}} l&lt;/p&gt;&lt;p&gt;A continuación, opera:&lt;/p&gt;&lt;p&gt;{{T3}} l + {{T2}} l − {{Q1}} l = {{A1}} l&lt;/p&gt;","seed":{"parameters":[{"name":"Q1","label":null,"min":1000,"max":5000,"step":1},{"name":"Q2","label":null,"min":1000,"max":5000,"step":1}],"calculated":[{"name":"T1","function":"math.floor(({{Q1}}+{{Q2}})/1000)","temp":true},{"name":"T2","function":"{{Q1}}+{{Q2}}-math.floor(({{Q1}}+{{Q2}})/1000)*1000","temp":true},{"name":"T3","function":"{{T1}}*1000","temp":true},{"name":"A1","label":"{{function}}","function":"{{Q2}}"}],"uniques":true},"algorithm":{"name":"calculateOperation","params":{"method":"equivLiteral","keyboard":"NUMERICAL"}}}</t>
  </si>
  <si>
    <t>{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t>
  </si>
  <si>
    <t>M5-MyM-5a</t>
  </si>
  <si>
    <t>Lee la hora en relojes analógicos y digitales (cualquier hora, minuto o segundo)</t>
  </si>
  <si>
    <t>Arrastra la hora que marcan estos relojes.
Reloj analógico | Reloj digital | Reloj analógico
{{A1}} | {{A2}} | {{A3}}</t>
  </si>
  <si>
    <t>A1 = las seis y veinte
A2 = la una y veinte
A3 = las nueve y cuarto
Distractores:
A4 = las diez y veinte
A5 = las cuatro menos veinte
A6 = las cinco y diez</t>
  </si>
  <si>
    <t>En los relojes analógicos, la manecilla corta señala la hora y la larga, los minutos.</t>
  </si>
  <si>
    <t>&lt;p&gt;En los relojes analógicos, la manecilla corta señala la hora y la larga, los minutos.&lt;/p&gt;&lt;p&gt;En los relojes digitales, el número antes de los dos puntos marca la hora y el de después, los minutos.&lt;/p&gt;
-Si falla A1
&lt;p&gt;El reloj marca {{A1}}.&lt;/p&gt;
-Si falla A2
&lt;p&gt;El reloj marca {{A2}}.&lt;/p&gt;
-Si falla A3
&lt;p&gt;El reloj marca {{A3}}.&lt;/p&gt;</t>
  </si>
  <si>
    <t>{"id":"M5-MyM-5a-I-1","stimulus":"&lt;p&gt;Arrastra la hora que marcan estos relojes.&lt;/p&gt;","template":"&lt;table style=\"width: 100%;border:none;\"&gt;&lt;tbody&gt;&lt;tr&gt;&lt;td style=\"width: 25%; text-align: center;border:none;\"&gt;&lt;div style=\"display:flex; justify-content:center;\"&gt;&lt;img src='https://blueberry-assets.oneclick.es/M5_MyM_5a_19.svg'&gt;&lt;/div&gt;&lt;/td&gt;&lt;td style=\"width: 25%; text-align: center;border:none;\"&gt;&lt;div style=\"display:flex; justify-content:center;\"&gt;&lt;img src='https://blueberry-assets.oneclick.es/M5_MyM_5a_25.svg'&gt;&lt;/div&gt;&lt;/td&gt;&lt;td style=\"width: 25%; text-align: center;border:none;\"&gt;&lt;div style=\"display:flex; justify-content:center;\"&gt;&lt;img src='https://blueberry-assets.oneclick.es/M5_MyM_5a_20.svg'&gt;&lt;/div&gt;&lt;/td&gt;&lt;/tr&gt;&lt;tr&gt;&lt;td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seis y veinte","temp":true},{"name":"T2","function":"la una y veinte","temp":true},{"name":"T3","function":"las nueve y cuarto","temp":true},{"name":"A1","label":"Las seis y veinte","function":"Las seis y veinte","feedback":"&lt;p&gt;El reloj marca {{T1}}.&lt;/p&gt;"},{"name":"A2","label":"La una y veinte","function":"La una y veinte","feedback":"&lt;p&gt;El reloj marca {{T2}}.&lt;/p&gt;"},{"name":"A3","label":"Las nueve y cuarto","function":"Las nueve y cuarto","feedback":"&lt;p&gt;El reloj marca {{T3}}.&lt;/p&gt;"},{"name":"A4","label":"Las diez y veinte","incorrect":true},{"name":"A5","label":"Las cuatro menos veinte","incorrect":true},{"name":"A6","label":"Las cinco y diez","incorrect":true}],"uniques":true},"algorithm":{"name":"calculateOperation","template":"Cloze with drag &amp; drop","params":{"keyboard":"INTERMEDIATE"}}}</t>
  </si>
  <si>
    <t>{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t>
  </si>
  <si>
    <t>Arrastra la hora que marcan estos relojes.
Reloj digital | Reloj analógico | Reloj digital
{{A1}} | {{A2}} | {{A3}}</t>
  </si>
  <si>
    <t>A1 = las diez y veinte
A2 = las nueve menos cinco
A3 = las cuatro menos veinte
Distractores:
A4 = la una y veinte
A5 = las dos y media
A6 = las doce menos cuarto</t>
  </si>
  <si>
    <t>{"id":"M5-MyM-5a-I-2","stimulus":"&lt;p&gt;Arrastra la hora que marcan estos relojes.&lt;/p&gt;","template":"&lt;table style=\"width: 100%;border:none;\"&gt;&lt;tbody&gt;&lt;tr&gt;&lt;td style=\"width: 25%; text-align: center;border:none;\"&gt;&lt;div style=\"display:flex; justify-content:center;\"&gt;&lt;img src='https://blueberry-assets.oneclick.es/M5_MyM_5a_27.svg'&gt;&lt;/div&gt;&lt;/td&gt;&lt;td style=\"width: 25%; text-align: center;border:none;\"&gt;&lt;div style=\"display:flex; justify-content:center;\"&gt;&lt;img src='https://blueberry-assets.oneclick.es/M5_MyM_5a_21.svg'&gt;&lt;/div&gt;&lt;/td&gt;&lt;td style=\"width: 25%; text-align: center;border:none;\"&gt;&lt;div style=\"display:flex; justify-content:center;\"&gt;&lt;img src='https://blueberry-assets.oneclick.es/M5_MyM_5a_26.svg'&gt;&lt;/div&gt;&lt;/td&gt;&lt;/tr&gt;&lt;tr&gt;&lt;td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diez y veinte","temp":true},{"name":"T2","function":"las nueve menos cinco","temp":true},{"name":"T3","function":"las cuatro menos veinte","temp":true},{"name":"A1","label":"Las diez y veinte","feedback":"&lt;p&gt;El reloj marca {{T1}}.&lt;/p&gt;"},{"name":"A2","label":"Las nueve menos cinco","feedback":"&lt;p&gt;El reloj marca {{T2}}.&lt;/p&gt;"},{"name":"A3","label":"Las cuatro menos veinte","feedback":"&lt;p&gt;El reloj marca {{T3}}.&lt;/p&gt;"},{"name":"A4","label":"La una y veinte","incorrect":true},{"name":"A5","label":"Las dos y media","incorrect":true},{"name":"A6","label":"Las doce menos cuarto","incorrect":true}],"uniques":true},"algorithm":{"name":"calculateOperation","template":"Cloze with drag &amp; drop","params":{"keyboard":"INTERMEDIATE"}}}</t>
  </si>
  <si>
    <t>{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t>
  </si>
  <si>
    <t>Arrastra la hora que marcan estos relojes.
Reloj analógico | Reloj analógico | Reloj analógico
{{A1}} | {{A2}} | {{A3}}</t>
  </si>
  <si>
    <t>A1 = las dos y media
A2 = las cinco y diez
A3 = las doce menos cuarto
Distractores:
A4 = las seis menos veinte
A5 = las nueve y cuarto
A6 = las nueve menos cinco</t>
  </si>
  <si>
    <t>{"id":"M5-MyM-5a-I-3","stimulus":"&lt;p&gt;Arrastra la hora que marcan estos relojes.&lt;/p&gt;","template":"&lt;table style=\"width: 100%;border:none;\"&gt;&lt;tbody&gt;&lt;tr&gt;&lt;td style=\"width: 25%; text-align: center;border:none;\"&gt;&lt;div style=\"display:flex; justify-content:center;\"&gt;&lt;img src='https://blueberry-assets.oneclick.es/M5_MyM_5a_22.svg'&gt;&lt;/div&gt;&lt;/td&gt;&lt;td style=\"width: 25%; text-align: center;border:none;\"&gt;&lt;div style=\"display:flex; justify-content:center;\"&gt;&lt;img src='https://blueberry-assets.oneclick.es/M5_MyM_5a_23.svg'&gt;&lt;/div&gt;&lt;/td&gt;&lt;td style=\"width: 25%; text-align: center;border:none;\"&gt;&lt;div style=\"display:flex; justify-content:center;\"&gt;&lt;img src='https://blueberry-assets.oneclick.es/M5_MyM_5a_24.svg'&gt;&lt;/div&gt;&lt;/td&gt;&lt;/tr&gt;&lt;tr&gt;&lt;td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dos y media","temp":true},{"name":"T2","function":"las cinco y diez","temp":true},{"name":"T3","function":"las doce menos cuarto","temp":true},{"name":"A1","label":"Las dos y media","feedback":"&lt;p&gt;El reloj marca {{T1}}.&lt;/p&gt;"},{"name":"A2","label":"Las cinco y diez","feedback":"&lt;p&gt;El reloj marca {{T2}}.&lt;/p&gt;"},{"name":"A3","label":"Las doce menos cuarto","feedback":"&lt;p&gt;El reloj marca {{T3}}.&lt;/p&gt;"},{"name":"A4","label":"Las seis menos veinte","incorrect":true},{"name":"A5","label":"Las nueve y cuarto","incorrect":true},{"name":"A6","label":"Las nueve menos cinco","incorrect":true}],"uniques":true},"algorithm":{"name":"calculateOperation","template":"Cloze with drag &amp; drop","params":{"keyboard":"INTERMEDIATE"}}}</t>
  </si>
  <si>
    <t>{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t>
  </si>
  <si>
    <t>Cambia los números del reloj para que marque las {{T11}} {{T12}}.</t>
  </si>
  <si>
    <t>Clock</t>
  </si>
  <si>
    <t>Q1 = Min = 2; Max = 11; Step = 1
Q1 = Min = 0; Max = 55; Step = 1</t>
  </si>
  <si>
    <t>T11 = if ({{Q2}} &lt; 31) {Lemonlib.numToWords({{Q1}}, 'es')} else Lemonlib.numToWords({{Q1}}+1, 'es')
T12 = if ({{Q2}} == 15) {'y cuarto' } else if ({{Q2}} == 30) {'y media'} else if ({{Q2}} == 0) {'en punto'} else if ({{Q2}} == 45) {'menos cuarto'} else if ({{Q2}}&lt;30) {'y '+Lemonlib.numToWords({{Q2}}, 'es')} else 'menos '+Lemonlib.numToWords(60-{{Q2}}, 'es')</t>
  </si>
  <si>
    <t>En los relojes digitales, el número antes de los dos puntos marca la hora y el de después, los minutos.</t>
  </si>
  <si>
    <t>{"id":"M5-MyM-5a-E-1","stimulus":"&lt;p&gt;Cambia los números del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</si>
  <si>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t>
  </si>
  <si>
    <t>Mueve las agujas del reloj para que marque las {{T11}} {{T12}}.</t>
  </si>
  <si>
    <t>{"id":"M5-MyM-5a-E-2","stimulus":"&lt;p&gt;Mueve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</si>
  <si>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t>
  </si>
  <si>
    <t>M5-MyM-6a</t>
  </si>
  <si>
    <t>Realiza equivalencias entre horas, minutos y segundos expresados en forma simple</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</si>
  <si>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class=\"no-break\"&gt;{{Q4}} h&lt;/span&gt; = &lt;span class=\"no-break\"&gt;{{T4}} min&lt;/span&gt;
&lt;span class=\"no-break\"&gt;{{T5}} s&lt;/span&gt; = &lt;span class=\"no-break\"&gt;{{Q5}} h&lt;/span&gt;
&lt;span class=\"no-break\"&gt;{{T6}} min&lt;/span&gt; = &lt;span class=\"no-break\"&gt;{{Q6}} h&lt;/span&gt;
(Se ven 3 opciones, 1 correcta; etiquetas: Correcto | Incorrecto)</t>
  </si>
  <si>
    <t>Q1: Mín 1;Máx 20; Step: 1
Q2: Mín 1;Máx 20; Step: 1
Q3: Mín 1;Máx 20; Step: 1
Q4: Mín 1;Máx 20; Step: 1
Q5: Mín 1;Máx 20; Step: 1
Q6: Mín 1;Máx 20; Step: 1</t>
  </si>
  <si>
    <t>T1: {{Q1}}*60 
T2: {{Q2}}*60 
T3: {{Q3}}*60
T4: {{Q4}}*3600
T5: {{Q5}}*60
T6: {{Q6}}*10</t>
  </si>
  <si>
    <t>Recuerda que 1 h = 60 min y que 1 min = 60 s.</t>
  </si>
  <si>
    <t>&lt;p&gt;Recuerda que 1 h = 60 min y que 1 min = 60 s.&lt;/p&gt;
-Si falla A4
&lt;p&gt;La equivalencia correcta es la siguiente:&lt;/p&gt;&lt;p&gt;{{Q4}} h = {{Q4}} h × 60 = {{T7}} min&lt;/p&gt;
-SI falla A5
&lt;p&gt;La equivalencia correcta es la siguiente:&lt;/p&gt;&lt;p&gt;{{T5}} s = {{T5}} s : 3 600 = {{T8}} h&lt;/p&gt;
-Si falla A6
&lt;p&gt;La equivalencia correcta es la siguiente:&lt;/p&gt;&lt;p&gt;{{T6}} min = {{T6}} min : 60 = {{T9}} h&lt;/p&gt;</t>
  </si>
  <si>
    <t>T7 = {{Q4}}*60
T8 = Lemonlib.round({{T5}}/3600, 2)
T9 = Lemonlib.round({{T6}}/60, 2)</t>
  </si>
  <si>
    <t>{
    "id": "M5-MyM-6a-I-1",
    "stimulus": "&lt;p&gt;Selecciona si las siguientes equivalencias son correctas o no.&lt;/p&gt;",
    "hint": "&lt;p&gt;Algunas de las equivalencias entre las medidas de tiempo son:&lt;/p&gt;&lt;p style=\"text-align: center\"&gt;1 h = 60&lt;/p&gt;&lt;p style=\"text-align: center\"&gt;1 min = 60 s&lt;/p&gt;",
    "feedback": "&lt;p&gt;Algunas de las equivalencias entre las medidas de tiempo son:&lt;/p&gt;&lt;p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"&lt;p&gt;La equivalencia es correcta porque:&lt;/p&gt;&lt;p&gt;{{Q1}} h = {{Q1}} h × 60 = {{T1}} min&lt;/p&gt;"
            },
            {
                "name": "A2",
                "label": "&lt;span class=\"no-break\"&gt;{{Q2}} min&lt;/span&gt; = &lt;span class=\"no-break\"&gt;{{T2}} s&lt;/span&gt;",
                "feedback": "&lt;p&gt;La equivalencia es correcta porque:&lt;/p&gt;&lt;p&gt;{{Q2}} min = {{Q2}} min × 60 = {{T2}} s&lt;/p&gt;"
            },
            {
                "name": "A3",
                "label": "&lt;span class=\"no-break\"&gt;{{T3}} s&lt;/span&gt; = &lt;span class=\"no-break\"&gt;{{Q3}} min&lt;/span&gt;",
                "feedback": "&lt;p&gt;La equivalencia es correcta porque:&lt;/p&gt;&lt;p&gt;{{T3}} s = {{T3}} s : 60 = {{Q3}} min&lt;/p&gt;"
            },
            {
                "name": "A4",
                "label": "&lt;span class=\"no-break\"&gt;{{Q4}} h&lt;/span&gt; = &lt;span class=\"no-break\"&gt;{{T4}} min&lt;/span&gt;",
                "incorrect": true,
                "feedback": "&lt;p&gt;La equivalencia correcta es la siguiente:&lt;/p&gt;&lt;p&gt;{{Q4}} h = {{Q4}} h × 60 = {{T7}} min&lt;/p&gt;"
            },
            {
                "name": "A5",
                "label": "&lt;span class=\"no-break\"&gt;{{T5}} s&lt;/span&gt; = &lt;span class=\"no-break\"&gt;{{Q5}} h&lt;/span&gt;",
                "incorrect": true,
                "feedback": "&lt;p&gt;La equivalencia correcta es la siguiente:&lt;/p&gt;&lt;p&gt;{{T5}} s = {{T5}} s : 3 600 = {{T8}} h&lt;/p&gt;"
            },
            {
                "name": "A6",
                "label": "&lt;span class=\"no-break\"&gt;{{T6}} min&lt;/span&gt; = &lt;span class=\"no-break\"&gt;{{Q6}} h&lt;/span&gt;",
                "incorrect": true,
                "feedback": "&lt;p&gt;La equivalencia correcta es la siguiente:&lt;/p&gt;&lt;p&gt;{{T6}} min = {{T6}} min : 60 = {{T9}} h&lt;/p&gt;"
            }
        ],
        "uniques": true
    },
    "algorithm": {
        "name": "trueFalse",
        "template": "Choice matrix – inline",
        "params": {
            "countCorrect": 1,
            "countIncorrect": 2,
            "options": [
                "Correcto",
                "Incorrecto"
            ]
        }
    }
}</t>
  </si>
  <si>
    <t>{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t>
  </si>
  <si>
    <t>{
    "id": "M5-MyM-6a-I-1",
    "stimulus": "&lt;p&gt;Select if the following equivalences are correct or not.&lt;/p&gt;",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"&lt;p&gt;The equivalence is correct because:&lt;/p&gt;&lt;p&gt;{{Q1}} h = {{Q1}} h × 60 = {{T1}} min&lt;/p&gt;"
            },
            {
                "name": "A2",
                "label": "&lt;span class=\"no-break\"&gt;{{Q2}} min&lt;/span&gt; = &lt;span class=\"no-break\"&gt;{{T2}} s&lt;/span&gt;",
                "feedback": "&lt;p&gt;The equivalence is correct because:&lt;/p&gt;&lt;p&gt;{{Q2}} min = {{Q2}} min × 60 = {{T2}} s&lt;/p&gt;"
            },
            {
                "name": "A3",
                "label": "&lt;span class=\"no-break\"&gt;{{T3}} s&lt;/span&gt; = &lt;span class=\"no-break\"&gt;{{Q3}} min&lt;/span&gt;",
                "feedback": "&lt;p&gt;The equivalence is correct because:&lt;/p&gt;&lt;p&gt;{{T3}} s = {{T3}} s : 60 = {{Q3}} min&lt;/p&gt;"
            },
            {
                "name": "A4",
                "label": "&lt;span class=\"no-break\"&gt;{{Q4}} h&lt;/span&gt; = &lt;span class=\"no-break\"&gt;{{T4}} min&lt;/span&gt;",
                "incorrect": true,
                "feedback": "&lt;p&gt;The correct equivalence is the following one:&lt;/p&gt;&lt;p&gt;{{Q4}} h = {{Q4}} h × 60 = {{T7}} min&lt;/p&gt;"
            },
            {
                "name": "A5",
                "label": "&lt;span class=\"no-break\"&gt;{{T5}} s&lt;/span&gt; = &lt;span class=\"no-break\"&gt;{{Q5}} h&lt;/span&gt;",
                "incorrect": true,
                "feedback": "&lt;p&gt;The correct equivalence is the following one:&lt;/p&gt;&lt;p&gt;{{T5}} s = {{T5}} s : 3 600 = {{T8}} h&lt;/p&gt;"
            },
            {
                "name": "A6",
                "label": "&lt;span class=\"no-break\"&gt;{{T6}} min&lt;/span&gt; = &lt;span class=\"no-break\"&gt;{{Q6}} h&lt;/span&gt;",
                "incorrect": true,
                "feedback": "&lt;p&gt;The correct equivalence is the following one:&lt;/p&gt;&lt;p&gt;{{T6}} min = {{T6}} min : 60 = {{T9}} h&lt;/p&gt;"
            }
        ],
        "uniques": true
    },
    "algorithm": {
        "name": "trueFalse",
        "template": "Choice matrix – inline",
        "params": {
            "countCorrect": 1,
            "countIncorrect": 2,
            "options": [
                "Correct",
                "Incorrect"
            ]
        }
    }
}</t>
  </si>
  <si>
    <t>Completa las siguientes equivalencias:
&lt;span class=\"no-break\"&gt;{{Q1}} h&lt;/span&gt; = &lt;span class=\"no-break\"&gt;{{A1}} s&lt;/span&gt;
&lt;span class=\"no-break\"&gt;{{T1}} min&lt;/span&gt; = &lt;span class=\"no-break\"&gt;{{A2}} h&lt;/span&gt;</t>
  </si>
  <si>
    <t>Q1: Mín 1;Máx 20; Step: 1
Q2: Mín 1;Máx 20; Step: 1</t>
  </si>
  <si>
    <t>A1 = {{Q1}}*3600 
A2 = {{Q2}}
T1 = {{Q2}}*60</t>
  </si>
  <si>
    <t>&lt;p&gt;Recuerda que 1 h = 60 min y que 1 min = 60 s.&lt;/p&gt;
-Si falla A1
&lt;p&gt;{{Q1}} h × 3 600 = {{A1}} s&lt;/p&gt;
-Si falla A2
&lt;p&gt;{{T1}} min : 60 = {{A2}} h&lt;/p&gt;</t>
  </si>
  <si>
    <t>{"id":"M5-MyM-6a-E-1","stimulus":"&lt;p&gt;Completa las siguientes equivalencias:&lt;/p&gt;","template":"&lt;p&gt;&lt;span class=\"no-break\"&gt;{{Q1}} h&lt;/span&gt; = &lt;span class=\"no-break\"&gt;{{response}} s&lt;/span&gt;&lt;/p&gt;&lt;p&gt;&lt;span class=\"no-break\"&gt;{{T1}} min&lt;/span&gt;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20,"step":1},{"name":"Q2","label":null,"min":1,"max":20,"step":1}],"calculated":[{"name":"T1","function":"{{Q2}}*60","temp":true},{"name":"A1","label":"{{function}}","function":"{{Q1}}*3600","feedback":"&lt;p&gt;{{Q1}} h × 3 600 = {{function}} s&lt;/p&gt;"},{"name":"A2","label":"{{function}}","function":"{{Q2}}","feedback":"&lt;p&gt;{{T1}} min : 60 = {{function}} h&lt;/p&gt;"}],"uniques":true},"algorithm":{"name":"calculateOperation","params":{"method":"equivLiteral","keyboard":"NUMERICAL"}}}</t>
  </si>
  <si>
    <t>{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</si>
  <si>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
    "id": "M5-MyM-6a-E-1",
    "stimulus": "&lt;p&gt;Complete the following equivalences.&lt;/p&gt;",
    "template": "&lt;p&gt;&lt;span class=\"no-break\"&gt;{{Q1}} h&lt;/span&gt; = &lt;span class=\"no-break\"&gt;{{response}} s&lt;/span&gt;&lt;/p&gt;&lt;p&gt;&lt;span class=\"no-break\"&gt;{{T1}} min&lt;/span&gt;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</si>
  <si>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Completa las siguientes equivalencias:
&lt;span class=\"no-break\"&gt;{{Q1}} min&lt;/span&gt; = &lt;span class=\"no-break\"&gt;{{A1}} s&lt;/span&gt;
&lt;span class=\"no-break\"&gt;{{T1}} s&lt;/span&gt; = &lt;span class=\"no-break\"&gt;{{A2}} h&lt;/span&gt;</t>
  </si>
  <si>
    <t>Q1: Mín1 ;Máx 100; Step: 1
Q2: Mín 3600;Máx 9960; Step: 3600</t>
  </si>
  <si>
    <t>A1 = {{Q1}}*60
A2 = {{Q2}}
T1 = {{Q2}}*3600</t>
  </si>
  <si>
    <t xml:space="preserve">&lt;p&gt;Recuerda que 1 h = 60 min y que 1 min = 60 s.&lt;/p&gt;
-Si falla A1
&lt;p&gt;{{Q1}} min × 60 = {{A1}} s&lt;/p&gt;
-Si falla A2
&lt;p&gt;{{T1}} s : 3 600 = {{A2}} h&lt;/p&gt; </t>
  </si>
  <si>
    <t>{"id":"M5-MyM-6a-E-2","stimulus":"&lt;p&gt;Completa las siguientes equivalencias:&lt;/p&gt;","template":"&lt;p&gt;&lt;span class=\"no-break\"&gt;{{Q1}} min&lt;/span&gt; = &lt;span class=\"no-break\"&gt;{{response}} s&lt;/span&gt;&lt;/p&gt;&lt;p&gt;&lt;span class=\"no-break\"&gt;{{T1}} s&lt;/span&gt;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100,"step":1},{"name":"Q2","label":null,"min":3600,"max":9960,"step":3600}],"calculated":[{"name":"T1","function":"{{Q2}}*3600","temp":true},{"name":"A1","label":"{{function}}","function":"{{Q1}}*60","feedback":"&lt;p&gt;{{Q1}} min × 60 = {{function}} s&lt;/p&gt;"},{"name":"A2","label":"{{function}}","function":"{{Q2}}","feedback":"&lt;p&gt;{{T1}} s : 3 600 = {{function}} h&lt;/p&gt;"}],"uniques":true},"algorithm":{"name":"calculateOperation","params":{"method":"equivLiteral","keyboard":"NUMERICAL"}}}</t>
  </si>
  <si>
    <t>{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</si>
  <si>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
    "id": "M5-MyM-6a-E-2",
    "stimulus": "&lt;p&gt;Complete the following equivalences.&lt;/p&gt;",
    "template": "&lt;p&gt;&lt;span class=\"no-break\"&gt;{{Q1}} min&lt;/span&gt; = &lt;span class=\"no-break\"&gt;{{response}} s&lt;/span&gt;&lt;/p&gt;&lt;p&gt;&lt;span class=\"no-break\"&gt;{{T1}} s&lt;/span&gt;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</si>
  <si>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Martín ha llegado al teatro &lt;span class=\"no-break\"&gt;{{Q1}} s&lt;/span&gt; antes de que empiece la función. ¿Cuánto es ese tiempo en minutos?
Quedan &lt;span class=\"no-break\"&gt;{{A1}} min&lt;/span&gt; para que empiece la obra.</t>
  </si>
  <si>
    <t>Q1: Mín 300;Máx 2700; Step: 60</t>
  </si>
  <si>
    <t>A1 = {{Q1}}/60</t>
  </si>
  <si>
    <t>¿Cuándo llegó Martín al teatro?
Martín llegó &lt;span class=\"no-break\"&gt;{{A2}} s&lt;/span&gt; antes.
{A2} = {Q1}
(Cloze with Math)</t>
  </si>
  <si>
    <t>¿Qué pide el enunciado?
Calcular los minutos que tardó Martín en llegar al teatro.*
Calcular los segundos que tardó Martín en llegar al teatro.
Calcular las horas que tardó Martín en llegar al teatro.
(Single choice)</t>
  </si>
  <si>
    <t>Para convertir los segundos en minutos, ¿cuál es la equivalencia correcta?
1 min = 60 s*
60 min = 1 s
1 min = 10 s
(Single choice)</t>
  </si>
  <si>
    <t>Con esto en mente, completa el siguiente cálculo para saber cuántos minutos llegó tarde Martín.
&lt;span class=\"no-break\"&gt;{{Q1}} s&lt;/span&gt; : 60 = &lt;span class=\"no-break\"&gt;{{A1}} min&lt;/span&gt;
{A1} = {{Q1}}/60
(Close with Math)</t>
  </si>
  <si>
    <t>{"id":"M5-MyM-6a-A-1","seed":{"parameters":[{"name":"Q1","label":null,"min":300,"max":2700,"step":60}],"uniques":true},"scaffolding":[{"id":"step-0","stimulus":"&lt;p&gt;Martín ha llegado al teatro &lt;span class=\"no-break\"&gt;{{Q1}} s&lt;/span&gt; antes de que empiece la función. ¿Cuánto es ese tiempo en minutos?&lt;/p&gt;","template":"&lt;p&gt;Quedan &lt;span class=\"no-break\"&gt;{{response}} min&lt;/span&gt; para que empiece la obra.&lt;/p&gt;","seed":{"parameters":[],"calculated":[{"name":"A1","label":"{{function}}","function":"{{Q1}}/60"}]},"algorithm":{"name":"calculateOperation","params":{"method":"equivLiteral","keyboard":"NUMERICAL"}}},{"id":"step-1","stimulus":"&lt;p&gt;¿Cuándo llegó Martín al teatro?&lt;/p&gt;","template":"&lt;p&gt;Martín llegó &lt;span class=\"no-break\"&gt;{{response}} s&lt;/span&gt; antes.&lt;/p&gt;","seed":{"calculated":[{"name":"A2","function":"{{Q1}}"}]},"algorithm":{"name":"calculateOperation","params":{"method":"equivLiteral","keyboard":"NUMERICAL"}}},{"id":"step-2","stimulus":"&lt;p&gt;¿Qué pide el enunciado?&lt;/p&gt;","seed":{"calculated":[{"name":"2-A1","label":"&lt;p&gt;Calcular los minutos que tardó Martín en llegar al teatro.&lt;/p&gt;"},{"name":"2-A2","label":"&lt;p&gt;Calcular los segundos que tardó Martín en llegar al teatro.&lt;/p&gt;","incorrect":true},{"name":"2-A3","label":"&lt;p&gt;Calcular las horas que tardó Martín en llegar al teatro.&lt;/p&gt;","incorrect":true}]},"algorithm":{"name":"trueFalse","template":"Multiple choice – standard"}},{"id":"step-3","stimulus":"&lt;p&gt;Para convertir los segundos en minutos,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cuántos minutos llegó antes Martín.&lt;/p&gt;","template":"&lt;p&gt;&lt;span class=\"no-break\"&gt;{{Q1}} s&lt;/span&gt; : 60 = &lt;span class=\"no-break\"&gt;{{response}} min&lt;/span&gt;&lt;/p&gt;","seed":{"calculated":[{"name":"A1","function":"{{Q1}}/60"}]},"algorithm":{"name":"calculateOperation","params":{"method":"equivLiteral","keyboard":"NUMERICAL"}}}]}</t>
  </si>
  <si>
    <t>{"id":"M5-MyM-6a-A-1","seed":{"parameters":[{"name":"Q1","label":null,"min":300,"max":2700,"step":60}],"uniques":true},"scaffolding":[{"id":"step-0","stimulus":"&lt;p&gt;Martin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t>
  </si>
  <si>
    <t>{
    "id": "M5-MyM-6a-A-1",
    "seed": {
        "parameters": [
            {
                "name": "Q1",
                "label": null,
                "min": 300,
                "max": 2700,
                "step": 60
            }
        ],
        "uniques": true
    },
    "scaffolding": [
        {
            "id": "step-0",
            "stimulus": "&lt;p&gt;Martin has arrived at the theater &lt;span class=\"no-break\"&gt;{{Q1}} s&lt;/span&gt; before the performance begins. How much is that time in minutes?&lt;/p&gt;",
            "template": "&lt;p&gt;There are &lt;span class=\"no-break\"&gt;{{response}} min&lt;/span&gt; left before the play starts.&lt;/p&gt;",
            "seed": {
                "parameters": [],
                "calculated": [
                    {
                        "name": "A1",
                        "label": "{{function}}",
                        "function": "{{Q1}}/60"
                    }
                ]
            },
            "algorithm": {
                "name": "calculateOperation",
                "params": {
                    "method": "equivLiteral",
                    "keyboard": "NUMERICAL"
                }
            }
        },
        {
            "id": "step-1",
            "stimulus": "&lt;p&gt;When has Martin arrived at the theater?&lt;/p&gt;",
            "template": "&lt;p&gt;Martin has arrived &lt;span class=\"no-break\"&gt;{{response}} s&lt;/span&gt; earlier.&lt;/p&gt;",
            "seed": {
                "calculated": [
                    {
                        "name": "A2",
                        "function": "{{Q1}}"
                    }
                ]
            },
            "algorithm": {
                "name": "calculateOperation",
                "params": {
                    "method": "equivLiteral",
                    "keyboard": "NUMERICAL"
                }
            }
        },
        {
            "id": "step-2",
            "stimulus": "&lt;p&gt;What does the statement ask for?&lt;/p&gt;",
            "seed": {
                "calculated": [
                    {
                        "name": "2-A1",
                        "label": "&lt;p&gt;To calculate the minutes it has taken Martin to get to the theater.&lt;/p&gt;"
                    },
                    {
                        "name": "2-A2",
                        "label": "&lt;p&gt;To calculate the seconds it has taken Martin to get to the theater.&lt;/p&gt;",
                        "incorrect": true
                    },
                    {
                        "name": "2-A3",
                        "label": "&lt;p&gt;To calculate the hours it has taken Martin to get to the theater.&lt;/p&gt;",
                        "incorrect": true
                    }
                ]
            },
            "algorithm": {
                "name": "trueFalse",
                "template": "Multiple choice – standard"
            }
        },
        {
            "id": "step-3",
            "stimulus": "&lt;p&gt;To convert seconds to minutes,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following calculation to find out how many minutes early Martin has arrived.&lt;/p&gt;",
            "template": "&lt;p&gt;&lt;span class=\"no-break\"&gt;{{Q1}} s&lt;/span&gt; : 60 = &lt;span class=\"no-break\"&gt;{{response}} min&lt;/span&gt;&lt;/p&gt;",
            "seed": {
                "calculated": [
                    {
                        "name": "A1",
                        "function": "{{Q1}}/60"
                    }
                ]
            },
            "algorithm": {
                "name": "calculateOperation",
                "params": {
                    "method": "equivLiteral",
                    "keyboard": "NUMERICAL"
                }
            }
        }
    ]
}</t>
  </si>
  <si>
    <t>El vuelo de Diego a Sídney ha durado &lt;span class=\"no-break\"&gt;{{T1}} s.&lt;/span&gt; Calcula las horas que ha estado montado en el avión.
La duración del vuelo fue de &lt;span class=\"no-break\"&gt;{{A1}} h.&lt;/span&gt;</t>
  </si>
  <si>
    <t>Q1: Mín 3;Máx 26; Step: 1</t>
  </si>
  <si>
    <t>A1 = {{Q1}}
T1 = {{Q1}}*3600</t>
  </si>
  <si>
    <t>¿Cuánto tiempo duró el vuelo de Diego?
El vuelo duró &lt;span class=\"no-break\"&gt;{{A2}} s.&lt;/span&gt;
A2 = {{T1}}
(Cloze with Math)</t>
  </si>
  <si>
    <t>¿Qué pide el enunciado?
Calcular las horas que duró el vuelo a Sídney.*
Calcular los minutos que duró el vuelo a Sídney.
Calcular los segundos que duró el vuelo a Sídney.
(Single choice)</t>
  </si>
  <si>
    <t>Para convertir los segundos en horas, ¿cuál es la equivalencia correcta?
1 h = 3 600 s*
1 h = 60 s
1 h = 100 s
(Single choice)</t>
  </si>
  <si>
    <t>Con esto en mente, completa el siguiente cálculo para saber las horas que duró el vuelo de Diego a Sídney.
&lt;span class=\"no-break\"&gt;{{T1}} s&lt;/span&gt; : 3 600 = &lt;span class=\"no-break\"&gt;{{A1}} h&lt;/span&gt;
{A1} = {{T1}}/3600
(Close with Math)</t>
  </si>
  <si>
    <t>{"id":"M5-MyM-6a-A-2","seed":{"parameters":[{"name":"Q1","label":null,"min":3,"max":26,"step":1}],"uniques":true},"scaffolding":[{"id":"step-0","stimulus":"&lt;p&gt;El vuelo de Diego a Sídney ha durado &lt;span class=\"no-break\"&gt;{{T1}} s.&lt;/span&gt; Calcula las horas que ha estado montado en el avión.&lt;/p&gt;","template":"&lt;p&gt;La duración del vuelo fue de &lt;span class=\"no-break\"&gt;{{response}} h.&lt;/span&gt;&lt;/p&gt;","seed":{"parameters":[],"calculated":[{"name":"T1","function":"{{Q1}}*3600","temp":true},{"name":"A1","label":"{{function}}","function":"{{Q1}}"}]},"algorithm":{"name":"calculateOperation","params":{"method":"equivLiteral","keyboard":"NUMERICAL"}}},{"id":"step-1","stimulus":"&lt;p&gt;¿Cuánto tiempo duró el vuelo de Diego?&lt;/p&gt;","template":"&lt;p&gt;El vuelo duró &lt;span class=\"no-break\"&gt;{{response}} s.&lt;/span&gt;&lt;/p&gt;","seed":{"calculated":[{"name":"T1","function":"{{Q1}}*3600","temp":true},{"name":"A2","function":"{{T1}}"}]},"algorithm":{"name":"calculateOperation","params":{"method":"equivLiteral","keyboard":"NUMERICAL"}}},{"id":"step-2","stimulus":"&lt;p&gt;¿Qué pide el enunciado?&lt;/p&gt;","seed":{"calculated":[{"name":"2-A1","label":"&lt;p&gt;Calcular las horas que duró el vuelo a Sídney.&lt;/p&gt;"},{"name":"2-A2","label":"&lt;p&gt;Calcular los minutos que duró el vuelo a Sídney.&lt;/p&gt;","incorrect":true},{"name":"2-A3","label":"&lt;p&gt;Calcular los segundos que duró el vuelo a Sídney.&lt;/p&gt;","incorrect":true}]},"algorithm":{"name":"trueFalse","template":"Multiple choice – standard"}},{"id":"step-3","stimulus":"&lt;p&gt;Para convertir los segundos en horas, ¿cuál es la equivalencia correcta?&lt;/p&gt;","seed":{"calculated":[{"name":"2-A1","label":"&lt;p&gt;1 h = 3 600 s&lt;/p&gt;"},{"name":"2-A2","label":"&lt;p&gt;1 h = 60 s&lt;/p&gt;","incorrect":true},{"name":"2-A3","label":"&lt;p&gt;1 h = 100 s&lt;/p&gt;","incorrect":true}]},"algorithm":{"name":"trueFalse","template":"Multiple choice – standard", "params": {"showCheckIcon":false, "columns":3}}},{"id":"step-4","stimulus":"&lt;p&gt;Con esto en mente, completa el siguiente cálculo para saber las horas que duró el vuelo de Diego a Sídney.&lt;/p&gt;","template":"&lt;p&gt;&lt;span class=\"no-break\"&gt;{{T1}} s&lt;/span&gt; : 3 600 = &lt;span class=\"no-break\"&gt;{{response}} h&lt;/span&gt;&lt;/p&gt;","seed":{"calculated":[{"name":"T1","function":"{{Q1}}*3600","temp":true},{"name":"A1","function":"{{T1}}/3600"}]},"algorithm":{"name":"calculateOperation","params":{"method":"equivLiteral","keyboard":"NUMERICAL"}}}]}</t>
  </si>
  <si>
    <t>{"id":"M5-MyM-6a-A-2","seed":{"parameters":[{"name":"Q1","label":null,"min":3,"max":26,"step":1}],"uniques":true},"scaffolding":[{"id":"step-0","stimulus":"&lt;p&gt;O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t>
  </si>
  <si>
    <t>{
    "id": "M5-MyM-6a-A-2",
    "seed": {
        "parameters": [
            {
                "name": "Q1",
                "label": null,
                "min": 3,
                "max": 26,
                "step": 1
            }
        ],
        "uniques": true
    },
    "scaffolding": [
        {
            "id": "step-0",
            "stimulus": "&lt;p&gt;Diego's flight to Sydney has taken &lt;span class=\"no-break\"&gt;{{T1}} s.&lt;/span&gt; Calculate the hours he has spent on the plane.&lt;/p&gt;",
            "template": "&lt;p&gt;The duration of the flight has been &lt;span class=\"no-break\"&gt;{{response}} h.&lt;/span&gt;&lt;/p&gt;",
            "seed": {
                "parameters": [],
                "calculated": [
                    {
                        "name": "T1",
                        "function": "{{Q1}}*3600",
                        "temp": true
                    },
                    {
                        "name": "A1",
                        "label": "{{function}}",
                        "function": "{{Q1}}"
                    }
                ]
            },
            "algorithm": {
                "name": "calculateOperation",
                "params": {
                    "method": "equivLiteral",
                    "keyboard": "NUMERICAL"
                }
            }
        },
        {
            "id": "step-1",
            "stimulus": "&lt;p&gt;How long has Diego's flight lasted?&lt;/p&gt;",
            "template": "&lt;p&gt;The flight has lasted &lt;span class=\"no-break\"&gt;{{response}} s.&lt;/span&gt;&lt;/p&gt;",
            "seed": {
                "calculated": [
                    {
                        "name": "T1",
                        "function": "{{Q1}}*3600",
                        "temp": true
                    },
                    {
                        "name": "A2",
                        "function": "{{T1}}"
                    }
                ]
            },
            "algorithm": {
                "name": "calculateOperation",
                "params": {
                    "method": "equivLiteral",
                    "keyboard": "NUMERICAL"
                }
            }
        },
        {
            "id": "step-2",
            "stimulus": "&lt;p&gt;What does the statement ask for?&lt;/p&gt;",
            "seed": {
                "calculated": [
                    {
                        "name": "2-A1",
                        "label": "&lt;p&gt;To calculate the hours of the flight to Sydney.&lt;/p&gt;"
                    },
                    {
                        "name": "2-A2",
                        "label": "&lt;p&gt;To calculate the minutes of the flight to Sydney.&lt;/p&gt;",
                        "incorrect": true
                    },
                    {
                        "name": "2-A3",
                        "label": "&lt;p&gt;To calculate the seconds of the flight to Sydney.&lt;/p&gt;",
                        "incorrect": true
                    }
                ]
            },
            "algorithm": {
                "name": "trueFalse",
                "template": "Multiple choice – standard"
            }
        },
        {
            "id": "step-3",
            "stimulus": "&lt;p&gt;To convert seconds to hours, what is the correct equivalence?&lt;/p&gt;",
            "seed": {
                "calculated": [
                    {
                        "name": "2-A1",
                        "label": "&lt;p&gt;1 h = 3 600 s&lt;/p&gt;"
                    },
                    {
                        "name": "2-A2",
                        "label": "&lt;p&gt;1 h = 60 s&lt;/p&gt;",
                        "incorrect": true
                    },
                    {
                        "name": "2-A3",
                        "label": "&lt;p&gt;1 h = 100 s&lt;/p&gt;",
                        "incorrect": true
                    }
                ]
            },
            "algorithm": {
                "name": "trueFalse",
                "template": "Multiple choice – standard", "params": {"showCheckIcon":false, "columns":3}
            }
        },
        {
            "id": "step-4",
            "stimulus": "&lt;p&gt;With this in mind, complete the following calculation to find out the hours that Diego's flight to Sydney has taken.&lt;/p&gt;",
            "template": "&lt;p&gt;&lt;span class=\"no-break\"&gt;{{T1}} s&lt;/span&gt; : 3 600 = &lt;span class=\"no-break\"&gt;{{response}} h&lt;/span&gt;&lt;/p&gt;",
            "seed": {
                "calculated": [
                    {
                        "name": "T1",
                        "function": "{{Q1}}*3600",
                        "temp": true
                    },
                    {
                        "name": "A1",
                        "function": "{{T1}}/3600"
                    }
                ]
            },
            "algorithm": {
                "name": "calculateOperation",
                "params": {
                    "method": "equivLiteral",
                    "keyboard": "NUMERICAL"
                }
            }
        }
    ]
}</t>
  </si>
  <si>
    <t>En la consulta del pediatra el tiempo de espera estimado es de &lt;span class=\"no-break\"&gt;{{Q1}} s.&lt;/span&gt; ¿A cuántos minutos equivalen?
El tiempo de espera es de &lt;span class=\"no-break\"&gt;{{A1}} min.&lt;/span&gt;</t>
  </si>
  <si>
    <t>Q1: Mín 600;Máx 2700; Step: 60</t>
  </si>
  <si>
    <t>¿De cuánto es el tiempo de espera en la consulta?
El tiempo de espera es de &lt;span class=\"no-break\"&gt;{{A2}} s.&lt;/span&gt;
A2 = {{Q1}}
(Cloze with Math)</t>
  </si>
  <si>
    <t>¿Qué pide el enunciado?
Expresar el tiempo de espera en minutos.*
Expresar el tiempo de espera en horas.
Expresar el tiempo de espera en segundos.
(Single choice)</t>
  </si>
  <si>
    <t>Para convertir los segundos en minutos, ¿cuál es la equivalencia correcta?
60 s = 1 min*
1 s = 60 min
10 s = 1 min
(Single choice)</t>
  </si>
  <si>
    <t>Con esto en mente, completa el siguiente cálculo para saber los minutos del tiempo de espera.
&lt;span class=\"no-break\"&gt;{{Q1}} s&lt;/span&gt; : 60 = &lt;span class=\"no-break\"&gt;{{A1}} min&lt;/span&gt;
{A1} = {{Q1}}/60
(Close with Math)</t>
  </si>
  <si>
    <t>{"id":"M5-MyM-6a-A-3","seed":{"parameters":[{"name":"Q1","label":null,"min":600,"max":2700,"step":60}],"uniques":true},"scaffolding":[{"id":"step-0","stimulus":"&lt;p&gt;En la consulta del pediatra el tiempo de espera estimado es de &lt;span class=\"no-break\"&gt;{{Q1}} s.&lt;/span&gt; ¿A cuántos minutos equivalen?&lt;/p&gt;","template":"&lt;p&gt;El tiempo de espera es de &lt;span class=\"no-break\"&gt;{{response}} min.&lt;/span&gt;&lt;/p&gt;","seed":{"parameters":[],"calculated":[{"name":"A1","label":"{{function}}","function":"{{Q1}}/60"}]},"algorithm":{"name":"calculateOperation","params":{"method":"equivLiteral","keyboard":"NUMERICAL"}}},{"id":"step-1","stimulus":"&lt;p&gt;¿De cuánto es el tiempo de espera en la consulta?&lt;/p&gt;","template":"&lt;p&gt;El tiempo de espera es de &lt;span class=\"no-break\"&gt;{{response}} s.&lt;/span&gt;&lt;/p&gt;","seed":{"calculated":[{"name":"A2","function":"{{Q1}}"}]},"algorithm":{"name":"calculateOperation","params":{"method":"equivLiteral","keyboard":"NUMERICAL"}}},{"id":"step-2","stimulus":"&lt;p&gt;¿Qué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correcta?&lt;/p&gt;","seed":{"calculated":[{"name":"2-A1","label":"&lt;p&gt;60 s = 1 min&lt;/p&gt;"},{"name":"2-A2","label":"&lt;p&gt;1 s = 60 min&lt;/p&gt;","incorrect":true},{"name":"2-A3","label":"&lt;p&gt;10 s = 1 min&lt;/p&gt;","incorrect":true}]},"algorithm":{"name":"trueFalse","template":"Multiple choice – standard", "params": {"showCheckIcon":false, "columns":3}}},{"id":"step-4","stimulus":"&lt;p&gt;Con esto en mente, completa el siguiente cálculo para saber los minutos del tiempo de espera.&lt;/p&gt;","template":"&lt;p&gt;&lt;span class=\"no-break\"&gt;{{Q1}} s&lt;/span&gt; : 60 = &lt;span class=\"no-break\"&gt;{{response}} min&lt;/span&gt;&lt;/p&gt;","seed":{"calculated":[{"name":"A1","function":"{{Q1}}/60"}]},"algorithm":{"name":"calculateOperation","params":{"method":"equivLiteral","keyboard":"NUMERICAL"}}}]}</t>
  </si>
  <si>
    <t>{"id":"M5-MyM-6a-A-3","seed":{"parameters":[{"name":"Q1","label":null,"min":600,"max":2700,"step":60}],"uniques":true},"scaffolding":[{"id":"step-0","stimulus":"&lt;p&gt;No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t>
  </si>
  <si>
    <t>{
    "id": "M5-MyM-6a-A-3",
    "seed": {
        "parameters": [
            {
                "name": "Q1",
                "label": null,
                "min": 600,
                "max": 2700,
                "step": 60
            }
        ],
        "uniques": true
    },
    "scaffolding": [
        {
            "id": "step-0",
            "stimulus": "&lt;p&gt;In the pediatrician's office, the estimated waiting time is &lt;span class=\"no-break\"&gt;{{Q1}} s.&lt;/span&gt; How many minutes is that equivalent to?&lt;/p&gt;",
            "template": "&lt;p&gt;The waiting time is &lt;span class=\"no-break\"&gt;{{response}} min.&lt;/span&gt;&lt;/p&gt;",
            "seed": {
                "parameters": [],
                "calculated": [
                    {
                        "name": "A1",
                        "label": "{{function}}",
                        "function": "{{Q1}}/60"
                    }
                ]
            },
            "algorithm": {
                "name": "calculateOperation",
                "params": {
                    "method": "equivLiteral",
                    "keyboard": "NUMERICAL"
                }
            }
        },
        {
            "id": "step-1",
            "stimulus": "&lt;p&gt;What is the estimated waiting time in the pediatrician's office?&lt;/p&gt;",
            "template": "&lt;p&gt;It is &lt;span class=\"no-break\"&gt;{{response}} s.&lt;/span&gt;&lt;/p&gt;",
            "seed": {
                "calculated": [
                    {
                        "name": "A2",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"2-A1",
                        "label": "&lt;p&gt;60 s = 1 min&lt;/p&gt;"
                    },
                    {
                        "name": "2-A2",
                        "label": "&lt;p&gt;1 s = 60 min&lt;/p&gt;",
                        "incorrect": true
                    },
                    {
                        "name": "2-A3",
                        "label": "&lt;p&gt;10 s = 1 min&lt;/p&gt;",
                        "incorrect": true
                    }
                ]
            },
            "algorithm": {
                "name": "trueFalse",
                "template": "Multiple choice – standard", "params": {"showCheckIcon":false, "columns":3}
            }
        },
        {
            "id": "step-4",
            "stimulus": "&lt;p&gt;With this in mind, complete the following calculation to find out the minutes of waiting time.&lt;/p&gt;",
            "template": "&lt;p&gt;&lt;span class=\"no-break\"&gt;{{Q1}} s&lt;/span&gt; : 60 = &lt;span class=\"no-break\"&gt;{{response}} min&lt;/span&gt;&lt;/p&gt;",
            "seed": {
                "calculated": [
                    {
                        "name": "A1",
                        "function": "{{Q1}}/60"
                    }
                ]
            },
            "algorithm": {
                "name": "calculateOperation",
                "params": {
                    "method": "equivLiteral",
                    "keyboard": "NUMERICAL"
                }
            }
        }
    ]
}</t>
  </si>
  <si>
    <t>Mariano estuvo esperando a que la grúa recogiera su coche durante &lt;span class=\"no-break\"&gt;{{Q1}} min.&lt;/span&gt; ¿Cuántos segundos tardó en llegar la grúa?
La grúa tardó &lt;span class=\"no-break\"&gt;{{A1}} s.&lt;/span&gt;</t>
  </si>
  <si>
    <t>Q1: Mín 45;Máx 210; Step: 1</t>
  </si>
  <si>
    <t>A1 = {{Q1}}*60</t>
  </si>
  <si>
    <t>¿Cuánto tiempo esperó Mariano a que llegase la grúa?
Mariano esperó &lt;span class=\"no-break\"&gt;{{A2}} min&lt;/span&gt;.
{A2} = {Q1}
(Cloze with Math)</t>
  </si>
  <si>
    <t>¿Qué pide el enunciado?
Expresar lo que tardó la grúa en segundos.*
Expresar lo que tardó la grúa en horas.
Expresar lo que tardó la grúa en minutos.
(Single choice)</t>
  </si>
  <si>
    <t>Para convertir los minutos en segundos, ¿cuál es la equivalencia correcta?
1 min = 60 s*
60 min = 1 s
1 min = 10 s
(Single choice)</t>
  </si>
  <si>
    <t>Con esto en mente, completa el siguiente cálculo para saber los segundos que tardó la grúa en llegar.
&lt;span class=\"no-break\"&gt;{{Q1}} min&lt;/span&gt; × 60 = &lt;span class=\"no-break\"&gt;{{A1}} s&lt;/span&gt;
A1 = {{Q1}}*60
(Close with Math)</t>
  </si>
  <si>
    <t>{"id":"M5-MyM-6a-A-4","seed":{"parameters":[{"name":"Q1","label":null,"min":45,"max":210,"step":1}],"uniques":true},"scaffolding":[{"id":"step-0","stimulus":"&lt;p&gt;Mariano estuvo esperando a que la grúa recogiera su coche durante &lt;span class=\"no-break\"&gt;{{Q1}} min.&lt;/span&gt; ¿Cuántos segundos tardó en llegar la grúa?&lt;/p&gt;","template":"&lt;p&gt;La grúa tardó &lt;span class=\"no-break\"&gt;{{response}} s.&lt;/span&gt;&lt;/p&gt;","seed":{"parameters":[],"calculated":[{"name":"A1","label":"{{function}}","function":"{{Q1}}*60"}]},"algorithm":{"name":"calculateOperation","params":{"method":"equivLiteral","keyboard":"NUMERICAL"}}},{"id":"step-1","stimulus":"&lt;p&gt;¿Cuánto tiempo esperó Mariano a que llegase la grúa?&lt;/p&gt;","template":"&lt;p&gt;Mariano esperó &lt;span class=\"no-break\"&gt;{{response}} min&lt;/span&gt;.&lt;/p&gt;","seed":{"calculated":[{"name":"A2","function":"{{Q1}}"}]},"algorithm":{"name":"calculateOperation","params":{"method":"equivLiteral","keyboard":"NUMERICAL"}}},{"id":"step-2","stimulus":"&lt;p&gt;¿Qué pide el enunciado?&lt;/p&gt;","seed":{"calculated":[{"name":"2-A1","label":"&lt;p&gt;Expresar lo que tardó la grúa en segundos.&lt;/p&gt;"},{"name":"2-A2","label":"&lt;p&gt;Expresar lo que tardó la grúa en horas.&lt;/p&gt;","incorrect":true},{"name":"2-A3","label":"&lt;p&gt;Expresar lo que tardó la grúa en minutos.&lt;/p&gt;","incorrect":true}]},"algorithm":{"name":"trueFalse","template":"Multiple choice – standard"}},{"id":"step-3","stimulus":"&lt;p&gt;Para convertir los minutos en segundos,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los segundos que tardó la grúa en llegar.&lt;/p&gt;","template":"&lt;p&gt;&lt;span class=\"no-break\"&gt;{{Q1}} min&lt;/span&gt; × 60 = &lt;span class=\"no-break\"&gt;{{response}} s&lt;/span&gt;&lt;/p&gt;","seed":{"calculated":[{"name":"A1","function":"{{Q1}}*60"}]},"algorithm":{"name":"calculateOperation","params":{"method":"equivLiteral","keyboard":"NUMERICAL"}}}]}</t>
  </si>
  <si>
    <t>{"id":"M5-MyM-6a-A-4","seed":{"parameters":[{"name":"Q1","label":null,"min":45,"max":210,"step":1}],"uniques":true},"scaffolding":[{"id":"step-0","stimulus":"&lt;p&gt;Mariano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t>
  </si>
  <si>
    <t>{
    "id": "M5-MyM-6a-A-4",
    "seed": {
        "parameters": [
            {
                "name": "Q1",
                "label": null,
                "min": 45,
                "max": 210,
                "step": 1
            }
        ],
        "uniques": true
    },
    "scaffolding": [
        {
            "id": "step-0",
            "stimulus": "&lt;p&gt;Mark has waited {{Q1}} min for his car to be picked up by a tow truck. How many seconds did it take for the tow truck to arrive?&lt;/p&gt;",
            "template": "&lt;p&gt;The tow truck took &lt;span class=\"no-break\"&gt;{{response}} s.&lt;/span&gt;&lt;/p&gt;",
            "seed": {
                "parameters": [],
                "calculated": [
                    {
                        "name": "A1",
                        "label": "{{function}}",
                        "function": "{{Q1}}*60"
                    }
                ]
            },
            "algorithm": {
                "name": "calculateOperation",
                "params": {
                    "method": "equivLiteral",
                    "keyboard": "NUMERICAL"
                }
            }
        },
        {
            "id": "step-1",
            "stimulus": "&lt;p&gt;How long has Mark waited for the tow truck to arrive?&lt;/p&gt;",
            "template": "&lt;p&gt;Mark has waited &lt;span class=\"no-break\"&gt;{{response}} min&lt;/span&gt;.&lt;/p&gt;",
            "seed": {
                "calculated": [
                    {
                        "name": "A2",
                        "function": "{{Q1}}"
                    }
                ]
            },
            "algorithm": {
                "name": "calculateOperation",
                "params": {
                    "method": "equivLiteral",
                    "keyboard": "NUMERICAL"
                }
            }
        },
        {
            "id": "step-2",
            "stimulus": "&lt;p&gt;What does the statement ask for?&lt;/p&gt;",
            "seed": {
                "calculated": [
                    {
                        "name": "2-A1",
                        "label": "&lt;p&gt;To express how long it took the tow truck in seconds.&lt;/p&gt;"
                    },
                    {
                        "name": "2-A2",
                        "label": "&lt;p&gt;To express how long it took the tow truck in hours.&lt;/p&gt;",
                        "incorrect": true
                    },
                    {
                        "name": "2-A3",
                        "label": "&lt;p&gt;To express how long it took the tow truck in minutes.&lt;/p&gt;",
                        "incorrect": true
                    }
                ]
            },
            "algorithm": {
                "name": "trueFalse",
                "template": "Multiple choice – standard"
            }
        },
        {
            "id": "step-3",
            "stimulus": "&lt;p&gt;To convert minutes into seconds,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calculation to find out how many seconds it took the tow truck to arrive.&lt;/p&gt;",
            "template": "&lt;p&gt;&lt;span class=\"no-break\"&gt;{{Q1}} min&lt;/span&gt; × 60 = &lt;span class=\"no-break\"&gt;{{response}} s&lt;/span&gt;&lt;/p&gt;",
            "seed": {
                "calculated": [
                    {
                        "name": "A1",
                        "function": "{{Q1}}*60"
                    }
                ]
            },
            "algorithm": {
                "name": "calculateOperation",
                "params": {
                    "method": "equivLiteral",
                    "keyboard": "NUMERICAL"
                }
            }
        }
    ]
}</t>
  </si>
  <si>
    <t>Claudia ha dedicado &lt;span class=\"no-break\"&gt;{{T1}} min&lt;/span&gt; a componer uno de los &lt;i&gt;singles&lt;/i&gt; de su disco. ¿Cuántas horas pasó escribiendo la canción?
Claudia estuvo componiendo el &lt;i&gt;single&lt;/i&gt; durante &lt;span class=\"no-break\"&gt;{{A1}} h.&lt;/span&gt;</t>
  </si>
  <si>
    <t xml:space="preserve">       </t>
  </si>
  <si>
    <t>Q1: Mín 3;Máx 12; Step: 1</t>
  </si>
  <si>
    <t>T1 = {{Q1}}*60
A1 = {{Q1}}</t>
  </si>
  <si>
    <t>¿Cuánto tiempo pasó Claudia componiendo?
Claudia estuvo componiendo durante &lt;span class=\"no-break\"&gt;{{A2}} min.&lt;/span&gt;
{A2} = {T1}
(Cloze with Math)</t>
  </si>
  <si>
    <t>¿Qué pide el enunciado?
Expresar en horas lo que tardó en escribir la canción.*
Expresar en segundos lo que tardó en escribir la canción.
Expresar en minutos lo que tardó en escribir la canción.
(Single choice)</t>
  </si>
  <si>
    <t>Para convertir los minutos en horas, ¿cuál es la equivalencia correcta?
60 min = 1 h*
10 min = 1 h
1 min = 60 h
(Single choice)</t>
  </si>
  <si>
    <t>Con esto en mente, completa el siguiente cálculo para saber las horas que necesitó Claudia para escribir la canción.
&lt;span class=\"no-break\"&gt;{{T1}} min&lt;/span&gt; : 60 = &lt;span class=\"no-break\"&gt;{{A1}} h&lt;/span&gt;
{A1} = {{T1}}/60
(Close with Math)</t>
  </si>
  <si>
    <t>{"id":"M5-MyM-6a-A-5","seed":{"parameters":[{"name":"Q1","label":null,"min":3,"max":12,"step":1}],"uniques":true},"scaffolding":[{"id":"step-0","stimulus":"&lt;p&gt;Claudia ha dedicado &lt;span class=\"no-break\"&gt;{{T1}} min&lt;/span&gt; a componer uno de los &lt;i&gt;singles&lt;/i&gt; de su disco. ¿Cuántas horas pasó escribiendo la canción?&lt;/p&gt;","template":"&lt;p&gt;Claudia estuvo componiendo el &lt;i&gt;single&lt;/i&gt; durante &lt;span class=\"no-break\"&gt;{{response}} h.&lt;/span&gt;&lt;/p&gt;","seed":{"parameters":[],"calculated":[{"name":"T1","function":"{{Q1}}*60","temp":true},{"name":"A1","label":"{{function}}","function":"{{Q1}}"}]},"algorithm":{"name":"calculateOperation","params":{"method":"equivLiteral","keyboard":"NUMERICAL"}}},{"id":"step-1","stimulus":"&lt;p&gt;¿Cuánto tiempo pasó Claudia componiendo?&lt;/p&gt;","template":"&lt;p&gt;Claudia estuvo componiendo durante &lt;span class=\"no-break\"&gt;{{response}} min.&lt;/span&gt;&lt;/p&gt;","seed":{"calculated":[{"name":"T1","function":"{{Q1}}*60","temp":true},{"name":"A2","function":"{{T1}}"}]},"algorithm":{"name":"calculateOperation","params":{"method":"equivLiteral","keyboard":"NUMERICAL"}}},{"id":"step-2","stimulus":"&lt;p&gt;¿Qué pide el enunciado?&lt;/p&gt;","seed":{"calculated":[{"name":"2-A1","label":"&lt;p&gt;Expresar en horas lo que tardó en escribir la canción.&lt;/p&gt;"},{"name":"2-A2","label":"&lt;p&gt;Expresar en segundos lo que tardó en escribir la canción.&lt;/p&gt;","incorrect":true},{"name":"2-A3","label":"&lt;p&gt;Expresar en minutos lo que tardó en escribir la canción.&lt;/p&gt;","incorrect":true}]},"algorithm":{"name":"trueFalse","template":"Multiple choice – standard"}},{"id":"step-3","stimulus":"&lt;p&gt;Para convertir los minutos en horas, ¿cuál es la equivalencia correcta?&lt;/p&gt;","seed":{"calculated":[{"name":"2-A1","label":"&lt;p&gt;60 min = 1 h&lt;/p&gt;"},{"name":"2-A2","label":"&lt;p&gt;10 min = 1 h&lt;/p&gt;","incorrect":true},{"name":"2-A3","label":"&lt;p&gt;1 min = 60 h&lt;/p&gt;","incorrect":true}]},"algorithm":{"name":"trueFalse","template":"Multiple choice – standard", "params": {"showCheckIcon":false, "columns":3}}},{"id":"step-4","stimulus":"&lt;p&gt;Con esto en mente, completa el siguiente cálculo para saber las horas que necesitó Claudia para escribir la canción.&lt;/p&gt;","template":"&lt;p&gt;&lt;span class=\"no-break\"&gt;{{T1}} min&lt;/span&gt; : 60 = &lt;span class=\"no-break\"&gt;{{response}} h&lt;/span&gt;&lt;/p&gt;","seed":{"calculated":[{"name":"T1","function":"{{Q1}}*60","temp":true},{"name":"A1","label":"{{function}}","function":"{{T1}}/60"}]},"algorithm":{"name":"calculateOperation","params":{"method":"equivLiteral","keyboard":"NUMERICAL"}}}]}</t>
  </si>
  <si>
    <t>{"id":"M5-MyM-6a-A-5","seed":{"parameters":[{"name":"Q1","label":null,"min":3,"max":12,"step":1}],"uniques":true},"scaffolding":[{"id":"step-0","stimulus":"&lt;p&gt;Cláudia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t>
  </si>
  <si>
    <t>{
    "id": "M5-MyM-6a-A-5",
    "seed": {
        "parameters": [
            {
                "name": "Q1",
                "label": null,
                "min": 3,
                "max": 12,
                "step": 1
            }
        ],
        "uniques": true
    },
    "scaffolding": [
        {
            "id": "step-0",
            "stimulus": "&lt;p&gt;Claudia has spent &lt;span class=\"no-break\"&gt;{{T1}} min&lt;/span&gt; composing one of the singles on her album. How many hours does that equal?&lt;/p&gt;",
            "template": "&lt;p&gt;Claudia has composed the single in &lt;span class=\"no-break\"&gt;{{response}} h.&lt;/span&gt;&lt;/p&gt;",
            "seed": {
                "parameters": [],
                "calculated": [
                    {
                        "name": "T1",
                        "function": "{{Q1}}*60",
                        "temp": true
                    },
                    {
                        "name": "A1",
                        "label": "{{function}}",
                        "function": "{{Q1}}"
                    }
                ]
            },
            "algorithm": {
                "name": "calculateOperation",
                "params": {
                    "method": "equivLiteral",
                    "keyboard": "NUMERICAL"
                }
            }
        },
        {
            "id": "step-1",
            "stimulus": "&lt;p&gt;How long has Claudia spent composing?&lt;/p&gt;",
            "template": "&lt;p&gt;Claudia has spent &lt;span class=\"no-break\"&gt;{{response}} min&lt;/span&gt; composing.&lt;/p&gt;",
            "seed": {
                "calculated": [
                    {
                        "name": "T1",
                        "function": "{{Q1}}*60",
                        "temp": true
                    },
                    {
                        "name": "A2",
                        "function": "{{T1}}"
                    }
                ]
            },
            "algorithm": {
                "name": "calculateOperation",
                "params": {
                    "method": "equivLiteral",
                    "keyboard": "NUMERICAL"
                }
            }
        },
        {
            "id": "step-2",
            "stimulus": "&lt;p&gt;What does the statement ask for?&lt;/p&gt;",
            "seed": {
                "calculated": [
                    {
                        "name": "2-A1",
                        "label": "&lt;p&gt;To express how long it has taken to write the song in hours.&lt;/p&gt;"
                    },
                    {
                        "name": "2-A2",
                        "label": "&lt;p&gt;To express how long it has taken to write the song in seconds.&lt;/p&gt;",
                        "incorrect": true
                    },
                    {
                        "name": "2-A3",
                        "label": "&lt;p&gt;To express how long it has taken to write the song in minutes.&lt;/p&gt;",
                        "incorrect": true
                    }
                ]
            },
            "algorithm": {
                "name": "trueFalse",
                "template": "Multiple choice – standard"
            }
        },
        {
            "id": "step-3",
            "stimulus": "&lt;p&gt;To convert minutes to hours, what is the correct equivalence?&lt;/p&gt;",
            "seed": {
                "calculated": [
                    {
                        "name": "2-A1",
                        "label": "&lt;p&gt;60 min = 1 h&lt;/p&gt;"
                    },
                    {
                        "name": "2-A2",
                        "label": "&lt;p&gt;10 min = 1 h&lt;/p&gt;",
                        "incorrect": true
                    },
                    {
                        "name": "2-A3",
                        "label": "&lt;p&gt;1 min = 60 h&lt;/p&gt;",
                        "incorrect": true
                    }
                ]
            },
            "algorithm": {
                "name": "trueFalse",
                "template": "Multiple choice – standard", "params": {"showCheckIcon":false, "columns":3}
            }
        },
        {
            "id": "step-4",
            "stimulus": "&lt;p&gt;With this in mind, complete the calculation to find out how many hours Claudia has needed to write the song.&lt;/p&gt;",
            "template": "&lt;p&gt;&lt;span class=\"no-break\"&gt;{{T1}} min&lt;/span&gt; : 60 = &lt;span class=\"no-break\"&gt;{{response}} h&lt;/span&gt;&lt;/p&gt;",
            "seed": {
                "calculated": [
                    {
                        "name": "T1",
                        "function": "{{Q1}}*60",
                        "temp": true
                    },
                    {
                        "name": "A1",
                        "label": "{{function}}",
                        "function": "{{T1}}/60"
                    }
                ]
            },
            "algorithm": {
                "name": "calculateOperation",
                "params": {
                    "method": "equivLiteral",
                    "keyboard": "NUMERICAL"
                }
            }
        }
    ]
}</t>
  </si>
  <si>
    <t>M5-MyM-7a</t>
  </si>
  <si>
    <t>Expresa en forma simple medidas de tiempo dadas en forma compleja y viceversa</t>
  </si>
  <si>
    <t>Selecciona la equivalencia correcta.
&lt;span class=\"no-break\"&gt;{{Q1}} min&lt;/span&gt; y &lt;span class=\"no-break\"&gt;{{Q2}} s&lt;/span&gt; = ...
{{T1}} s*
{{T2}} s
{{T3}} s
{{T4}} s
{{T5}} s
(se ven 3)</t>
  </si>
  <si>
    <t>Q1: Mín 1;Máx 10; Step: 1
Q2: Mín 1;Máx 59; Step: 1
Q7: Mín = 1; Máx = 20; Step = 1
Q8: Mín = 1; Máx = 20; Step = 1</t>
  </si>
  <si>
    <t xml:space="preserve">T1 = {{Q1}}*60 + {{Q2}}
T2 = {{Q1}}*60+{{Q2}}-{{Q7}}
T3 = {{Q1}}*60+{{Q2}}-{{Q8}}
T4 = {{Q1}}*60+{{Q2}}+{{Q7}}
T5 = {{Q1}}*60+{{Q2}}+{{Q8}}
</t>
  </si>
  <si>
    <t>Imagen M5-MyM-7b-1</t>
  </si>
  <si>
    <t>Imagen M5-MyM-7b-1
&lt;p&gt;{{Q1}} min y {{Q2}} s = {{Q1}} × 60 + {{Q2}} = {{T10}} + {{Q2}} = {{T1}} s&lt;/p&gt;</t>
  </si>
  <si>
    <t>T10 = {{Q1}}*60</t>
  </si>
  <si>
    <t>{
    "id": "M5-MyM-7a-I-1",
    "stimulus": "&lt;p&gt;Selecciona la equivalencia correcta.&lt;/p&gt;&lt;p&gt;&lt;span class=\"no-break\"&gt;{{Q1}} min&lt;/span&gt; y &lt;span class=\"no-break\"&gt;{{Q2}} s&lt;/span&gt; = ...&lt;/p&gt;",
    "hint": "&lt;div style=\"display:flex; justify-content:center;\"&gt;&lt;img src=\"https://blueberry-assets.oneclick.es/M5_MyM_7b_1.svg\" style=\"width:450px\"&gt;&lt;/div&gt;",
    "feedback": "&lt;div style=\"display:flex; justify-content:center;\"&gt;&lt;img src=\"https://blueberry-assets.oneclick.es/M5_MyM_7b_1.svg\" style=\"width:450px\"&gt;&lt;/div&gt;&lt;p&gt;{{Q1}} min y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</si>
  <si>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</si>
  <si>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Selecciona la equivalencia correcta.
&lt;span class=\"no-break\"&gt;{{Q5}} h&lt;/span&gt; y &lt;span class=\"no-break\"&gt;{{Q6}} min&lt;/span&gt;  = ...
{{T1}} min*
{{T2}} min
{{T3}} min
{{T4}} min
{{T5}} min
(se ven 3)</t>
  </si>
  <si>
    <t>Q5: Mín 3;Máx 23; Step: 1
Q6: Mín 1;Máx 59; Step: 1
Q8: Mín = 1; Máx = 20; Step = 1
Q9: Mín = 1; Máx = 20; Step = 1</t>
  </si>
  <si>
    <t>T1 = {{Q5}}*60+{{Q6}}
T2 = {{Q5}}*60+{{Q6}}-{{Q8}}
T3 = {{Q5}}*60+{{Q6}}-{{Q9}}
T4 = {{Q5}}*60+{{Q6}}+{{Q8}}
T5 = {{Q5}}*60+{{Q6}}+{{Q9}}</t>
  </si>
  <si>
    <t>Imagen M5-MyM-7b-1
&lt;p&gt;{{Q5}} h y {{Q6}} min = {{Q5}} × 60 + {{Q6}} = {{T10}} + {{Q6}} = {{T1}} min&lt;/p&gt;</t>
  </si>
  <si>
    <t>T10 = {{Q5}}*60</t>
  </si>
  <si>
    <t>{"id":"M5-MyM-7a-I-2","stimulus":"&lt;p&gt;Selecciona la equivalencia correcta.&lt;/p&gt;&lt;p&gt;&lt;span class=\"no-break\"&gt;{{Q5}} h&lt;/span&gt; y &lt;span class=\"no-break\"&gt;{{Q6}} min&lt;/span&gt; = ...&lt;/p&gt;","hint":"&lt;div style=\"display:flex; justify-content:center;\"&gt;&lt;img src=\"https://blueberry-assets.oneclick.es/M5_MyM_7b_1.svg\" style=\"width:450px\"&gt;&lt;/div&gt;","feedback":"&lt;div style=\"display:flex; justify-content:center;\"&gt;&lt;img src=\"https://blueberry-assets.oneclick.es/M5_MyM_7b_1.svg\" style=\"width:450px\"&gt;&lt;/div&gt;&lt;p&gt;{{Q5}} h y {{Q6}} min = {{Q5}} × 60 + {{Q6}} = {{T10}} + {{Q6}} = {{T1}} min&lt;/p&gt;","seed":{"parameters":[{"name":"Q5","label":null,"min":3,"max":23,"step":1},{"name":"Q6","label":null,"min":1,"max":59,"step":1},{"name":"Q8","label":null,"min":1,"max":20,"step":1},{"name":"Q9","label":null,"min":1,"max":20,"step":1}],"calculated":[{"name":"T1","function":"{{Q5}}*60+{{Q6}}","temp":true},{"name":"T2","function":"{{Q5}}*60+{{Q6}}-{{Q8}}","temp":true},{"name":"T3","function":"{{Q5}}*60+{{Q6}}-{{Q9}}","temp":true},{"name":"T4","function":"{{Q5}}*60+{{Q6}}+{{Q8}}","temp":true},{"name":"T5","function":"{{Q5}}*60+{{Q6}}+{{Q9}}","temp":true},{"name":"T10","function":"{{Q5}}*60","temp":true},{"name":"A1","label":"{{T1}} min"},{"name":"A2","label":"{{T2}} min","incorrect":true},{"name":"A3","label":"{{T3}} min","incorrect":true},{"name":"A4","label":"{{T4}} min","incorrect":true},{"name":"A5","label":"{{T5}} min","incorrect":true}],"uniques":true},"algorithm":{"name":"trueFalse","template":"Multiple choice – standard","params":{"countCorrect":1,"countIncorrect":2,"showCheckIcon":false,
            "columns": 3
        }
    }
}</t>
  </si>
  <si>
    <t>{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t>
  </si>
  <si>
    <t>Selecciona la equivalencia correcta.
&lt;span class=\"no-break\"&gt;{{T0}} s&lt;/span&gt; = ...
{{T1}} min y {{Q4}} s*
{{T3}} min y {{T4}} s
{{T5}} min y {{T6}} s
{{T7}} min y {{T8}} s
{{T9}} min y {{T10}} s</t>
  </si>
  <si>
    <t>Q3: Mín 5;Máx 25; Step: 1
Q4: Mín 11;Máx 49; Step: 1
Q1: Mín = 1; Máx = 10; Step = 1</t>
  </si>
  <si>
    <t>T0 = {{Q3}}*60+{{Q4}}
T1 = {{Q3}}
T2 = {{Q3}}
T3 = {{Q3}}
T4 = {{Q3}}+1
T5 = {{Q3}}-1
T6 = {{Q4}}
T7 = {{Q4}}+{{Q1}}
T8 = {{Q4}}-{{Q1}}
T9 = {{Q4}}
T10 = {{Q4}}</t>
  </si>
  <si>
    <t>Imagen M5-MyM-7b-1
&lt;p&gt;{{T0}} s : 60 = {{T11}}, es decir, {{Q3}} min&lt;/p&gt;&lt;p&gt;{{T0}} s − {{Q3}} × 60 = {{T0}} s − {{T12}} s = {{Q4}} s&lt;/p&gt;</t>
  </si>
  <si>
    <t>T11 = Lemonlib.round({{T0}}/60, 2)
T12 = {{Q3}}*60</t>
  </si>
  <si>
    <t>{"id":"M5-MyM-7a-I-3","stimulus":"&lt;p&gt;Selecciona la equivalencia correcta.&lt;/p&gt;&lt;p&gt;&lt;span class=\"no-break\"&gt;{{T0}} s&lt;/span&gt; = ...&lt;/p&gt;","hint":"&lt;div style=\"display:flex; justify-content:center;\"&gt;&lt;img src=\"https://blueberry-assets.oneclick.es/M5_MyM_7b_1.svg\" style=\"width:450px\"&gt;&lt;/div&gt;","feedback":"&lt;div style=\"display:flex; justify-content:center;\"&gt;&lt;img src=\"https://blueberry-assets.oneclick.es/M5_MyM_7b_1.svg\" style=\"width:450px\"&gt;&lt;/div&gt;&lt;p&gt;{{T0}} s : 60 = {{T11}}, es decir, {{Q3}} min&lt;/p&gt;&lt;p&gt;{{T0}} s − {{Q3}} × 60 = {{T0}} s − {{T12}} s = {{Q4}} s&lt;/p&gt;","seed":{"parameters":[{"name":"Q3","label":null,"min":5,"max":25,"step":1},{"name":"Q4","label":null,"min":11,"max":49,"step":1},{"name":"Q1","label":null,"min":1,"max":10,"step":1}],"calculated":[{"name":"T0","function":"{{Q3}}*60+{{Q4}}","temp":true},{"name":"T1","function":"{{Q3}}","temp":true},{"name":"T2","function":"{{Q3}}","temp":true},{"name":"T3","function":"{{Q3}}","temp":true},{"name":"T4","function":"{{Q3}}+1","temp":true},{"name":"T5","function":"{{Q3}}-1","temp":true},{"name":"T6","function":"{{Q4}}","temp":true},{"name":"T7","function":"{{Q4}}+{{Q1}}","temp":true},{"name":"T8","function":"{{Q4}}-{{Q1}}","temp":true},{"name":"T9","function":"{{Q4}}","temp":true},{"name":"T10","function":"{{Q4}}","temp":true},{"name":"T11","function":"Lemonlib.round({{T0}}/60, 2)","temp":true},{"name":"T12","function":"{{Q3}}*60","temp":true},{"name":"A1","label":"{{T1}} min y {{Q4}} s"},{"name":"A2","label":"{{T3}} min y {{T4}} s","incorrect":true},{"name":"A3","label":"{{T5}} min y {{T6}} s","incorrect":true},{"name":"A4","label":"{{T7}} min y {{T8}} s","incorrect":true},{"name":"A5","label":"{{T9}} min y {{T10}} s","incorrect":true}],"uniques":true},"algorithm":{"name":"trueFalse","template":"Multiple choice – standard","params":{"countCorrect":1,"countIncorrect":2,"showCheckIcon":false,
            "columns": 3
        }
    }
}</t>
  </si>
  <si>
    <t>{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t>
  </si>
  <si>
    <t>Expresa esta medida de tiempo en forma compleja.
&lt;span class=\"no-break\"&gt;{{T1}} s&lt;/span&gt; = &lt;span class=\"no-break\"&gt;{{A1}} h&lt;/span&gt; y &lt;span class=\"no-break\"&gt;{{A2}} s&lt;/span&gt;</t>
  </si>
  <si>
    <t>Q1: Mín 1;Máx 12; Step: 1
Q2: Mín 1;Máx 3559; Step: 1</t>
  </si>
  <si>
    <t>T1 = {{Q1}}*3600+{{Q2}}
A1 = {{Q1}}
A2 = {{Q2}}</t>
  </si>
  <si>
    <t>Imagen M5-MyM-7b-1
&lt;p&gt;{{T1}} s : 3 600 = {{T2}}, es decir, {{Q1}} h&lt;/p&gt;&lt;p&gt;{{T1}} s − {{Q1}} × 3 600 = {{T1}} s − {{T3}} s = {{Q2}} s&lt;/p&gt;</t>
  </si>
  <si>
    <t>T2 = Lemonlib.round({{T1}}/3600, 2)
T3 = {{Q1}}*3600</t>
  </si>
  <si>
    <t>{"id":"M5-MyM-7a-E-1","stimulus":"&lt;p&gt;Expresa esta medida de tiempo en forma compleja.&lt;/p&gt;","template":"&lt;p&gt;&lt;span class=\"no-break\"&gt;{{T1}} s&lt;/span&gt; = &lt;span class=\"no-break\"&gt;{{response}} h&lt;/span&gt; y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style=\"width:450px\"&gt;&lt;/div&gt;&lt;p&gt;{{T1}} s : 3 600 = {{T2}}, es decir, {{Q1}} h&lt;/p&gt;&lt;p&gt;{{T1}} s − {{Q1}} × 3 600 = {{T1}} s − {{T3}} s = {{Q2}} s&lt;/p&gt;","seed":{"parameters":[{"name":"Q1","label":null,"min":1,"max":12,"step":1},{"name":"Q2","label":null,"min":1,"max":3559,"step":1}],"calculated":[{"name":"T1","function":"{{Q1}}*3600+{{Q2}}","temp":true},{"name":"T2","function":"Lemonlib.round({{T1}}/3600, 2)","temp":true},{"name":"T3","function":"{{Q1}}*3600","temp":true},{"name":"A1","label":"{{function}}","function":"{{Q1}}"},{"name":"A2","label":"{{function}}","function":"{{Q2}}"}],"uniques":true},"algorithm":{"name":"calculateOperation","params":{"method":"equivLiteral","keyboard":"NUMERICAL"}}}</t>
  </si>
  <si>
    <t>{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t>
  </si>
  <si>
    <t>Expresa esta medida de tiempo en forma compleja.
&lt;span class=\"no-break\"&gt;{{T1}} min&lt;/span&gt; = &lt;span class=\"no-break\"&gt;{{A3}} h&lt;/span&gt; y &lt;span class=\"no-break\"&gt;{{A4}} min&lt;/span&gt;</t>
  </si>
  <si>
    <t>Q3: Mín 1;Máx 12; Step: 1
Q4: Mín 1;Máx 59; Step: 1</t>
  </si>
  <si>
    <t>T1 = {{Q3}}*60 + {{Q4}}
A3 = {{Q3}}
A4 = {{Q4}}</t>
  </si>
  <si>
    <t>Imagen M5-MyM-7b-1
&lt;p&gt;{{T1}} min : 60 = {{T2}}, es decir, {{Q3}} h&lt;/p&gt;&lt;p&gt;{{T1}} min − {{Q3}} × 60 = {{T1}} min − {{T3}} min = {{Q4}} min&lt;/p&gt;</t>
  </si>
  <si>
    <t>T2 = Lemonlib.round({{T1}}/60, 2)
T3 = {{Q3}}*60</t>
  </si>
  <si>
    <t>{"id":"M5-MyM-7a-E-2","stimulus":"&lt;p&gt;Expresa esta medida de tiempo en forma compleja.&lt;/p&gt;","template":"&lt;p&gt;&lt;span class=\"no-break\"&gt;{{T1}} min&lt;/span&gt; = &lt;span class=\"no-break\"&gt;{{response}} h&lt;/span&gt; y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style=\"width:450px\"&gt;&lt;/div&gt;&lt;p&gt;{{T1}} min : 60 = {{T2}}, es decir, {{Q3}} h&lt;/p&gt;&lt;p&gt;{{T1}} min − {{Q3}} × 60 = {{T1}} min − {{T3}} min = {{Q4}} min&lt;/p&gt;","seed":{"parameters":[{"name":"Q3","label":null,"min":1,"max":12,"step":1},{"name":"Q4","label":null,"min":1,"max":59,"step":1}],"calculated":[{"name":"T1","function":"{{Q3}}*60 + {{Q4}}","temp":true},{"name":"T2","function":"Lemonlib.round({{T1}}/60, 2)","temp":true},{"name":"T3","function":"{{Q3}}*60","temp":true},{"name":"A3","label":"{{function}}","function":"{{Q3}}"},{"name":"A4","label":"{{function}}","function":"{{Q4}}"}],"uniques":true},"algorithm":{"name":"calculateOperation","params":{"method":"equivLiteral","keyboard":"NUMERICAL"}}}</t>
  </si>
  <si>
    <t>{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t>
  </si>
  <si>
    <t>Expresa esta medida de tiempo en forma simple.
&lt;span class=\"no-break\"&gt;{{Q1}} min&lt;/span&gt; y &lt;span class=\"no-break\"&gt;{{Q2}} s&lt;/span&gt; = &lt;span class=\"no-break\"&gt;{{A1}} s&lt;/span&gt;</t>
  </si>
  <si>
    <t>Q1: Mín 1;Máx 12; Step: 1
Q2: Mín 1;Máx 59; Step: 1</t>
  </si>
  <si>
    <t>A1 = {{Q1}}*60+{{Q2}}</t>
  </si>
  <si>
    <t>Imagen M5-MyM-7b-1
&lt;p&gt;{{Q1}} min y {{Q2}} s = {{Q1}} × 60 + {{Q2}} = {{T1}} s + {{Q2}} s = {{A1}} s&lt;/p&gt;</t>
  </si>
  <si>
    <t>T1 = {{Q1}}*60</t>
  </si>
  <si>
    <t>{"id":"M5-MyM-7a-E-3","stimulus":"&lt;p&gt;Expresa esta medida de tiempo en forma simple.&lt;/p&gt;","template":"&lt;p&gt;&lt;span class=\"no-break\"&gt;{{Q1}} min&lt;/span&gt; y &lt;span class=\"no-break\"&gt;{{Q2}} s&lt;/span&gt; =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style=\"width:450px\"&gt;&lt;/div&gt;&lt;p&gt;{{Q1}} min y {{Q2}} s = {{Q1}} × 60 + {{Q2}} = {{T1}} s + {{Q2}} s = {{A1}} s&lt;/p&gt;","seed":{"parameters":[{"name":"Q1","label":null,"min":1,"max":12,"step":1},{"name":"Q2","label":null,"min":1,"max":59,"step":1}],"calculated":[{"name":"T1","function":"{{Q1}}*60","temp":true},{"name":"A1","label":"{{function}}","function":"{{Q1}}*60+{{Q2}}"}],"uniques":true},"algorithm":{"name":"calculateOperation","params":{"method":"equivLiteral","keyboard":"NUMERICAL"}}}</t>
  </si>
  <si>
    <t>{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t>
  </si>
  <si>
    <t>Expresa esta medida de tiempo en forma simple.
&lt;span class=\"no-break\"&gt;{{Q3}} h&lt;/span&gt; y &lt;span class=\"no-break\"&gt;{{Q4}} min&lt;/span&gt; = &lt;span class=\"no-break\"&gt;{{A2}} min&lt;/span&gt;</t>
  </si>
  <si>
    <t>A2 = {{Q3}}*60+{{Q4}}</t>
  </si>
  <si>
    <t>Imagen M5-MyM-7b-1
&lt;p&gt;{{Q3}} h y {{Q4}} min = {{Q3}} × 60 + {{Q4}} = {{T1}} min + {{Q4}} min = {{A1}} min&lt;/p&gt;</t>
  </si>
  <si>
    <t>T1 = {{Q3}}*60</t>
  </si>
  <si>
    <t>{"id":"M5-MyM-7a-E-4","stimulus":"&lt;p&gt;Expresa esta medida de tiempo en forma simple.&lt;/p&gt;","template":"&lt;p&gt;&lt;span class=\"no-break\"&gt;{{Q3}} h&lt;/span&gt; y &lt;span class=\"no-break\"&gt;{{Q4}} min&lt;/span&gt; =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style=\"width:450px\"&gt;&lt;/div&gt;&lt;p&gt;{{Q3}} h y {{Q4}} min = {{Q3}} × 60 + {{Q4}} = {{T1}} min + {{Q4}} min = {{A1}} min&lt;/p&gt;","seed":{"parameters":[{"name":"Q3","label":null,"min":1,"max":12,"step":1},{"name":"Q4","label":null,"min":1,"max":59,"step":1}],"calculated":[{"name":"T1","function":"{{Q3}}*60","temp":true},{"name":"A1","label":"{{function}}","function":"{{Q3}}*60+{{Q4}}"}],"uniques":true},"algorithm":{"name":"calculateOperation","params":{"method":"equivLiteral","keyboard":"NUMERICAL"}}}</t>
  </si>
  <si>
    <t>{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t>
  </si>
  <si>
    <t>Ana fue al cine a ver una película que dura {{T1}} min. ¿A cuántas horas y minutos corresponden?
La película dura {{A1}} h y {{A2}} min.</t>
  </si>
  <si>
    <t>Ana foi ao cinema e viu que o filme que ela gostaria de assistir tinha duração de 98 min. A quantas horas e quantos minutos correspondem 98 minutos?</t>
  </si>
  <si>
    <t>{{Q2}}: Mín: 30; Máx: 50; Step: 1</t>
  </si>
  <si>
    <t>T1 = 60+{{Q2}}
A1 = 1
A2 = {{Q2}}</t>
  </si>
  <si>
    <t>¿Cuánto dura la película que vio Ana?
La película dura {{A1}} min.
[A1 = 60+{{Q2}}]</t>
  </si>
  <si>
    <t>¿Qué pide el enunciado?
Convertir los minutos en horas y minutos.*
Convertir los minutos en horas.
Convertir los minutos en segundos.</t>
  </si>
  <si>
    <t>¿En qué tabla están las conversiones de unidades correctas?
M5-MyM-7b-1*
M5-MyM-7b-2
M5-MyM-7b-3</t>
  </si>
  <si>
    <t>Sabiendo esto, calcula cuántas horas hay en {{T1}} min. Redondea a las centésimas si es necesario.
{{T1}} min = {{T1}} : 60 = {{A2}} h, es decir, {{A3}} h entera
(cloze math)
A2 = Lemondlib.round({{T1}}/60,2)
A3 = 1</t>
  </si>
  <si>
    <t>Resta esa hora a los {{T1}} min para saber cuántos minutos hay en la forma compleja.
{{T1}} min − 1 h × 60 = {{T1}} min − 60 min = {{A3}} min
A3 = {{Q2}}</t>
  </si>
  <si>
    <t>{
    "id": "M5-MyM-7a-A-1",
    "seed": {
        "parameters": [
            {
                "name": "Q1",
                "label": null,
                "min": 1,
                "max": 1,
                "step": 1
            },
            {
                "name": "Q2",
                "label": null,
                "min": 30,
                "max": 50,
                "step": 1
            }
        ],
        "uniques": true
    },
    "scaffolding": [
        {
            "id": "step-0",
            "stimulus": "&lt;p&gt;Ana fue al cine a ver una película que dura {{T1}} min. ¿A cuántas horas y minutos corresponden?&lt;/p&gt;",
            "template": "&lt;p&gt;La película dura {{response}} h y {{response}} min.&lt;/p&gt;",
            "seed": {
                "parameters": [],
                "calculated": [
                    {
                        "name": "A1",
                        "label": "{{Q1}}",
                        "function": "{{Q1}}"
                    },
                    {
                        "name": "A2",
                        "label": "{{Q2}}",
                        "function": "{{Q2}}"
                    },
                    {
                        "name": "T1",
                        "function": "60+{{Q2}}",
                        "temp": true
                    }
                ]
            },
            "algorithm": {
                "name": "calculateOperation",
                "params": {
                    "method": "equivLiteral",
                    "keyboard": "NUMERICAL"
                }
            }
        },
        {
            "id": "step-1",
            "stimulus": "&lt;p&gt;¿Cuánto dura la película que vio Ana?&lt;/p&gt;",
            "template": "&lt;p&gt;La película dura {{response}} min.&lt;/p&gt;",
            "seed": {
                "parameters": [],
                "calculated": [
                    {
                        "name": "A1",
                        "function": "60+{{Q2}}"
                    }
                ]
            },
            "algorithm": {
                "name": "calculateOperation",
                "params": {
                    "method": "equivLiteral",
                    "keyboard": "NUMERICAL"
                }
            }
        },
        {
            "id": "step-2",
            "stimulus": "&lt;p&gt;¿Qué pide el enunciado?&lt;p&gt;",
            "seed": {
                "calculated": [
                    {
                        "name": "1-A1",
                        "label": "&lt;p&gt;Convertir los minutos en horas y minutos.&lt;/p&gt;"
                    },
                    {
                        "name": "1-A2",
                        "label": "&lt;p&gt;Convertir los minutos en horas.&lt;/p&gt;",
                        "incorrect": true
                    },
                    {
                        "name": "1-A3",
                        "label": "&lt;p&gt;Convertir los minutos en segundos.&lt;/p&gt;",
                        "incorrect": true
                    }
                ]
            },
            "algorithm": {
                "name": "trueFalse",
                "template": "Multiple choice – standard"
            }
        },
        {
            "id": "step-3",
            "stimulus": "&lt;p&gt;¿En qué tabla están las conversiones de unidades correctas?&lt;/p&gt;",
            "seed": {
                "calculated": [
                    {
                        "name": "2-A1",
                        "label": "&lt;p&gt;&lt;div style=\"display:flex; justify-content:center;\"&gt;&lt;img src=\"https://blueberry-assets.oneclick.es/M5_MyM_7b_1.svg\" style=\"width:400px\"&gt;&lt;/div&gt;"
                    },
                    {
                        "name": "2-A2",
                        "label": "&lt;p&gt;&lt;div style=\"display:flex; justify-content:center;\"&gt;&lt;img src=\"https://blueberry-assets.oneclick.es/M5_MyM_7b_2.svg\" style=\"width:400px\"&gt;&lt;/div&gt;",
                        "incorrect": true
                    },
                    {
                        "name": "2-A3",
                        "label": "&lt;div style=\"display:flex; justify-content:center;\"&gt;&lt;img src=\"https://blueberry-assets.oneclick.es/M5_MyM_7b_3.svg\" style=\"width:400px\"&gt;&lt;/div&gt;",
                        "incorrect": true
                    }
                ]
            },
            "algorithm": {
                "name": "trueFalse",
                "template": "Multiple choice – standard",
                "params": {
                    "showCheckIcon": false,
                    "columns": 1
                }
            }
        },
        {
            "id": "step-4",
            "stimulus": "&lt;p&gt;Sabiendo esto, calcula cuántas horas hay en {{T1}} min. Redondea a las centésimas si es necesario.&lt;/p&gt;",
            "template": "&lt;p&gt;{{T1}} min = {{T1}} : 60 = {{response}} h, es decir, {{response}} h entera&lt;/p&gt;",
            "seed": {
                "calculated": [
                    {
                        "name": "T1",
                        "function": "60+{{Q2}}",
                        "temp": true
                    },
                    {
                        "name": "3-A1",
                        "function": " Lemonlib.round({{T1}}/60, 2)"
                    },
                    {
                        "name": "3-A2",
                        "function": "1"
                    }
                ]
            },
            "algorithm": {
                "name": "calculateOperation",
                "params": {
                    "method": "equivLiteral",
                    "keyboard": "NUMERICAL"
                }
            }
        },
        {
            "id": "step-5",
            "stimulus": "&lt;p&gt;Resta esa hora a los {{T1}} min para saber cuántos minutos hay en la forma compleja.&lt;/p&gt;",
            "template": "&lt;p&gt;{{T1}} min − 1 h × 60 = {{T1}} min − 60 min = {{response}} min&lt;/p&gt;",
            "seed": {
                "parameters": [],
                "calculated": [
                    {
                        "name": "A2",
                        "label": "{{Q2}}",
                        "function": "{{Q2}}"
                    },
                    {
                        "name": "T1",
                        "function": "60+{{Q2}}",
                        "temp": true
                    }
                ]
            },
            "algorithm": {
                "name": "calculateOperation",
                "params": {
                    "method": "equivLiteral",
                    "keyboard": "NUMERICAL"
                }
            }
        }
    ]
}</t>
  </si>
  <si>
    <t>{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t>
  </si>
  <si>
    <t>El viaje de Manuel a Asturias en autobús duró {{T1}} min. ¿A cuántas horas y minutos corresponde?
El viaje duró &lt;span class=\"no-break\"&gt;{{A1}} h&lt;/span&gt; y &lt;span class=\"no-break\"&gt;{{A2}} min.&lt;/span&gt;</t>
  </si>
  <si>
    <t>Q1: Mín 2;Máx 5; Step: 1
Q2: Mín 1;Máx 59; Step: 1</t>
  </si>
  <si>
    <t>A1 = {{Q1}}
A2 = {{Q2}}
T1 = {{Q1}}*60+{{Q2}}</t>
  </si>
  <si>
    <t>¿Cuánto duró el viaje de Manuel?
El viaje duró {{A1}} min.
[A1 = {{Q1}}*60+{{Q2}}</t>
  </si>
  <si>
    <t xml:space="preserve">Sabiendo esto, calcula cuántas horas hay en {{T1}} min. Redondea a las centésimas si es necesario.
{{T1}} min = {{T1}} : 60 = {{T2}} h, es decir, {{A2}} h enteras
T2 = Lemonlib.round({{T1}}/60, 2)
A2 = {{Q1}}
</t>
  </si>
  <si>
    <t>Resta esas {{Q1}} h a los {{T1}} min para saber cuántos minutos hay en la forma compleja.
{{T1}} min − {{Q1}} h × 60 = {{T1}} min − {{T3}} min = {{A3}} min
T3 = {{Q1}}*60
A3 = {{Q2}}</t>
  </si>
  <si>
    <t>{"id":"M5-MyM-7a-A-2","seed":{"parameters":[{"name":"Q1","label":null,"min":2,"max":5,"step":1},{"name":"Q2","label":null,"min":1,"max":59,"step":1}],"uniques":true},"scaffolding":[{"id":"step-0","stimulus":"&lt;p&gt;El viaje de Manuel a Asturias en autobús duró {{T1}} min. ¿A cuántas horas y minutos corresponde?&lt;/p&gt;","template":"&lt;p&gt;El viaje duró &lt;span class=\"no-break\"&gt;{{response}} h&lt;/span&gt; y &lt;span class=\"no-break\"&gt;{{response}} min.&lt;/span&gt;&lt;/p&gt;","seed":{"parameters":[],"calculated":[{"name":"T1","function":"{{Q1}}*60+{{Q2}}","temp":true},{"name":"A1","label":"{{function}}","function":"{{Q1}}"},{"name":"A2","label":"{{function}}","function":"{{Q2}}"}]},"algorithm":{"name":"calculateOperation","params":{"method":"equivLiteral","keyboard":"NUMERICAL"}}},{"id":"step-1","stimulus":"&lt;p&gt;¿Cuánto duró el viaje de Manuel?&lt;/p&gt;","template":"&lt;p&gt;El viaje duró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entera&lt;/p&gt;","seed":{"calculated":[{"name":"T1","function":"{{Q1}}*60+{{Q2}}","temp":true},{"name":"4-A1","function":" Lemonlib.round({{T1}}/60, 2)"},{"name":"4-A2","function":"{{Q1}}"}]},"algorithm":{"name":"calculateOperation","params":{"method":"equivLiteral","keyboard":"NUMERICAL"}}},{"id":"step-5","stimulus":"&lt;p&gt;Resta esas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t>
  </si>
  <si>
    <t>{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</si>
  <si>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Isabel sacó a pasear a su perro durante {{T1}} s. ¿Cuántos minutos y segundos duró el paseo?
El paseo duró &lt;span class=\"no-break\"&gt;{{A1}} min&lt;/span&gt; y &lt;span class=\"no-break\"&gt;{{A2}} s.&lt;/span&gt;</t>
  </si>
  <si>
    <t>Q1: Mín 15;Máx 45; Step: 1
Q2: Mín 1;Máx 59; Step: 1</t>
  </si>
  <si>
    <t>¿Cuánto tiempo sacó Isabel a pasear a su perro?
Lo sacó durante {{A1}} s.
[A1 = {{Q1}}*60+{{Q2}}</t>
  </si>
  <si>
    <t>¿Qué pide el enunciado?
Convertir los segundos en minutos y segundos.*
Convertir los segundos en minutos.
Convertir los mintuos en segundos.</t>
  </si>
  <si>
    <t xml:space="preserve">Sabiendo esto, calcula cuántos minutos hay en {{T1}} s. Redondea a las centésimas si es necesario.
{{T1}} s = {{T1}} : 60 = {{A1}} min, es decir, {{A2}} min enteros
A1 = Lemonlib.round({{T1}}/60, 2)
A2 = {{Q1}}
</t>
  </si>
  <si>
    <t>Resta esos {{Q1}} min a los {{T1}} s para saber cuántos segundos hay en la forma compleja.
{{T1}} s − {{Q1}} min × 60 = {{T1}} s − {{T3}} s = {{A3}} s
T3 = {{Q1}}*60
A3 = {{Q2}}</t>
  </si>
  <si>
    <t>{"id":"M5-MyM-7a-A-3","seed":{"parameters":[{"name":"Q1","label":null,"min":15,"max":45,"step":1},{"name":"Q2","label":null,"min":1,"max":59,"step":1}],"uniques":true},"scaffolding":[{"id":"step-0","stimulus":"&lt;p&gt;Isabel sacó a pasear a su perro durante {{T1}} s. ¿Cuántos minutos y segundos duró el paseo?&lt;/p&gt;","template":"&lt;p&gt;El paseo duró &lt;span class=\"no-break\"&gt;{{response}} min&lt;/span&gt; y &lt;span class=\"no-break\"&gt;{{response}} s.&lt;/span&gt;&lt;/p&gt;","seed":{"parameters":[],"calculated":[{"name":"T1","function":"{{Q1}}*60+{{Q2}}","temp":true},{"name":"A1","label":"{{function}}","function":"{{Q1}}"},{"name":"A2","label":"{{function}}","function":"{{Q2}}"}]},"algorithm":{"name":"calculateOperation","params":{"method":"equivLiteral","keyboard":"NUMERICAL"}}},{"id":"step-1","stimulus":"&lt;p&gt;¿Cuánto tiempo sacó Isabel a pasear a su perro?&lt;/p&gt;","template":"&lt;p&gt;Lo sacó durante {{response}} s.&lt;/p&gt;","seed":{"parameters":[],"calculated":[{"name":"A1","function":"{{Q1}}*60+{{Q2}}"}]},"algorithm":{"name":"calculateOperation","params":{"method":"equivLiteral","keyboard":"NUMERICAL"}}},{"id":"step-2","stimulus":"&lt;p&gt;¿Qué pide el enunciado?&lt;p&gt;","seed":{"calculated":[{"name":"1-A1","label":"&lt;p&gt;Convertir los segundos en minutos y segundos.&lt;/p&gt;"},{"name":"1-A2","label":"&lt;p&gt;Convertir los segundos en minutos.&lt;/p&gt;","incorrect":true},{"name":"1-A3","label":"&lt;p&gt;Convertir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cuántos minutos hay en {{T1}} s. Redondea a las centésimas si es necesario.&lt;/p&gt;","template":"&lt;p&gt;{{T1}} s = {{T1}} : 60 = {{response}} min, es decir, {{response}} min enteros&lt;/p&gt;","seed":{"calculated":[{"name":"T1","function":"{{Q1}}*60+{{Q2}}","temp":true},{"name":"4-A1","function":"Lemonlib.round({{T1}}/60, 2)"},{"name":"4-A2","function":"{{Q1}}"}]},"algorithm":{"name":"calculateOperation","params":{"method":"equivLiteral","keyboard":"NUMERICAL"}}},{"id":"step-5","stimulus":"&lt;p&gt;Resta esos {{Q1}} min a los {{T1}} s para saber cuántos segundos hay en la forma compleja.&lt;/p&gt;","template":"&lt;p&gt;{{T1}} s − {{Q1}} min × 60 = {{T1}} s − {{T3}} s = {{response}} s&lt;/p&gt;","seed":{"parameters":[],"calculated":[{"name":"T1","function":"{{Q1}}*60+{{Q2}}","temp":true},{"name":"T3","function":"{{Q1}}*60","temp":true},{"name":"5-A1","label":"{{function}}","function":"{{Q2}}"}]},"algorithm":{"name":"calculateOperation","params":{"method":"equivLiteral","keyboard":"NUMERICAL"}}}]}</t>
  </si>
  <si>
    <t>{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t>
  </si>
  <si>
    <t>Ángela ha creado una lista de reproduccion de música que dura &lt;span class=\"no-break\"&gt;{{Q1}} h&lt;/span&gt; y &lt;span class=\"no-break\"&gt;{{Q2}} min.&lt;/span&gt; ¿A cuántos minutos equivalen?
La lista dura &lt;span class=\"no-break\"&gt;{{A1}} min.&lt;/span&gt;</t>
  </si>
  <si>
    <t>Q1: Mín 1;Máx 4; Step: 1
Q2: Mín 1;Máx 59; Step: 1</t>
  </si>
  <si>
    <t>¿Cuánto dura la lista de reproducción de Ángela?
La lista dura {{A1}} h y {{A2}} min.
[A1 = {{Q1}}
A2 = {{Q2}}</t>
  </si>
  <si>
    <t>¿Qué pide el enunciado?
Convertir las horas y minutos en minutos.*
Convertir las horas y minutos en horas.
Convertir las horas y minutos en segundos.</t>
  </si>
  <si>
    <t>Sabiendo esto, suma las horas y los minutos para calcular la duración en forma simple.
{{Q1}} h y {{Q2}} min = {{Q1}} h × 60 + {{Q2}} min  = {{T1}} min + {{Q2}} min = {{A3}} min
T1 = {{Q1}}*60
A3 = {{Q1}}*60+{{Q2}}</t>
  </si>
  <si>
    <t>{"id":"M5-MyM-7a-A-4","seed":{"parameters":[{"name":"Q1","label":null,"min":1,"max":4,"step":1},{"name":"Q2","label":null,"min":1,"max":59,"step":1}],"uniques":true},"scaffolding":[{"id":"step-0","stimulus":"&lt;p&gt;Ángela ha creado una lista de reproduccion de música que dura &lt;span class=\"no-break\"&gt;{{Q1}} h&lt;/span&gt; y &lt;span class=\"no-break\"&gt;{{Q2}} min.&lt;/span&gt; ¿A cuántos minutos equivalen?&lt;/p&gt;","template":"&lt;p&gt;La lista dura &lt;span class=\"no-break\"&gt;{{response}} min.&lt;/span&gt;&lt;/p&gt;","seed":{"parameters":[],"calculated":[{"name":"A1","function":"{{Q1}}*60+{{Q2}}"}]},"algorithm":{"name":"calculateOperation","params":{"method":"equivLiteral","keyboard":"NUMERICAL"}}},{"id":"step-1","stimulus":"&lt;p&gt;¿Cuánto dura la lista de reproducción de Ángela?&lt;/p&gt;","template":"&lt;p&gt;La lista dura {{response}} h y {{response}} min.&lt;/p&gt;","seed":{"parameters":[],"calculated":[{"name":"A1","function":"{{Q1}}"},{"name":"A2","function":"{{Q2}}"}]},"algorithm":{"name":"calculateOperation","params":{"method":"equivLiteral","keyboard":"NUMERICAL"}}},{"id":"step-2","stimulus":"&lt;p&gt;¿Qué pide el enunciado?&lt;p&gt;","seed":{"calculated":[{"name":"1-A1","label":"&lt;p&gt;Convertir las horas y minutos en minutos.&lt;/p&gt;"},{"name":"1-A2","label":"&lt;p&gt;Convertir las horas y minutos en horas.&lt;/p&gt;","incorrect":true},{"name":"1-A3","label":"&lt;p&gt;Convertir las horas y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suma las horas y los minutos para calcular la duración en forma simple.&lt;/p&gt;","template":"&lt;p&gt;{{Q1}} h y {{Q2}} min = {{Q1}} h × 60 + {{Q2}} min = {{T1}} min + {{T2}} min = {{response}} min&lt;/p&gt;","seed":{"calculated":[{"name":"T1","function":"{{Q1}}*60","temp":true},{"name":"T2","function":"{{Q2}}","temp":true},{"name":"4-A2","function":"{{Q1}}*60+{{Q2}}"}]},"algorithm":{"name":"calculateOperation","params":{"method":"equivLiteral","keyboard":"NUMERICAL"}}}]}</t>
  </si>
  <si>
    <t>{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t>
  </si>
  <si>
    <t>Clara ha hecho un &lt;i&gt;tour&lt;/i&gt; por las calles de Sevilla que ha durado &lt;span class=\"no-break\"&gt;{{T1}} min.&lt;/span&gt; ¿Durante cuántas horas y minutos ha paseado por la ciudad? 
Clara ha paseado por Sevilla durante &lt;span class=\"no-break\"&gt;{{A1}} h&lt;/span&gt; y &lt;span class=\"no-break\"&gt;{{A2}} min.&lt;/span&gt;</t>
  </si>
  <si>
    <t>Un tren sale de Madrid a Barcelona tarda {{T1}} segundos. ¿Cuantas horas y minutos tarda el tren?
El tren tarda {{A1}} y {{A2}} min.</t>
  </si>
  <si>
    <t>Q1: Mín 1;Máx 3; Step: 1
Q2: Mín 1;Máx 59; Step: 1</t>
  </si>
  <si>
    <t>¿Cuánto ha durado el &lt;i&gt;tour&lt;/i&gt; de Clara por Sevilla?
El &lt;i&gt;tour&lt;/i&gt; ha durado {{A1}} min.
[A1 = {{Q1}}*60+{{Q2}}</t>
  </si>
  <si>
    <t>Sabiendo esto, calcula cuántas horas hay en {{T1}} min. Redondea a las centésimas si es necesario.
{{T1}} min = {{T1}} : 60 = {{A1}} h, es decir, {{A2}} h al completo
A1 = Lemonlib.round({{T1}}/60, 2)
A2 = {{Q1}}</t>
  </si>
  <si>
    <t>Resta {{Q1}} h a los {{T1}} min para saber cuántos minutos hay en la forma compleja.
{{T1}} min − {{Q1}} h × 60 = {{T1}} min − {{T3}} min = {{A3}} min
T3 = {{Q1}}*60
A3 = {{Q2}}</t>
  </si>
  <si>
    <t>{"id":"M5-MyM-7a-A-5","seed":{"parameters":[{"name":"Q1","label":null,"min":1,"max":3,"step":1},{"name":"Q2","label":null,"min":1,"max":59,"step":1}],"uniques":true},"scaffolding":[{"id":"step-0","stimulus":"&lt;p&gt;Clara ha hecho un &lt;i&gt;tour&lt;/i&gt; por las calles de Sevilla que ha durado &lt;span class=\"no-break\"&gt;{{T1}} min.&lt;/span&gt; ¿Durante cuántas horas y minutos ha paseado por la ciudad?&lt;/p&gt;","template":"&lt;p&gt;Clara ha paseado por Sevilla durante &lt;span class=\"no-break\"&gt;{{response}} h&lt;/span&gt; y &lt;span class=\"no-break\"&gt;{{response}} min.&lt;/span&gt;&lt;/p&gt;","seed":{"parameters":[],"calculated":[{"name":"T1","function":"{{Q1}}*60+{{Q2}}","temp":true},{"name":"A1","function":"{{Q1}}"},{"name":"A2","function":"{{Q2}}"}]},"algorithm":{"name":"calculateOperation","params":{"method":"equivLiteral","keyboard":"NUMERICAL"}}},{"id":"step-1","stimulus":"&lt;p&gt;¿Cuánto ha durado el &lt;i&gt;tour&lt;/i&gt; de Clara por Sevilla?&lt;/p&gt;","template":"&lt;p&gt;El &lt;i&gt;tour&lt;/i&gt; ha durado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standard"}},{"id":"step-2","stimulus":"&lt;p&gt;¿En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al completo&lt;/p&gt;","seed":{"calculated":[{"name":"T1","function":"{{Q1}}*60+{{Q2}}","temp":true},{"name":"4-A1","function":"Lemonlib.round({{T1}}/60, 2)"},{"name":"4-A2","function":"{{Q1}}"}]},"algorithm":{"name":"calculateOperation","params":{"method":"equivLiteral","keyboard":"NUMERICAL"}}},{"id":"step-5","stimulus":"&lt;p&gt;Resta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t>
  </si>
  <si>
    <t>{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</si>
  <si>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M5-MyM-7b</t>
  </si>
  <si>
    <t>Ordena medidas de tiempo dadas en forma simple y compleja</t>
  </si>
  <si>
    <t>Ordena las siguientes medidas de tiempo.
{{Q1}} s
{{Q2}} s
{{T1}} min
{{T2}} min</t>
  </si>
  <si>
    <t>Order List</t>
  </si>
  <si>
    <t>Q1: Mín = 1; Máx = 3600; Step = 1
Q2: Mín = 1; Máx  =3600; Step = 1
Q3: Mín = 60; Máx = 3600; Step = 60
Q4: Mín = 60; Máx = 3600; Step = 60</t>
  </si>
  <si>
    <t>T1 = {{Q3}}/60
T2 = {{Q4}}/60</t>
  </si>
  <si>
    <t>Transforma todas las medidas a la misma unidad.
Imagen: M5-MyM-7b-1</t>
  </si>
  <si>
    <t>&lt;p&gt;Para convertir todas las medidas a la misma unidad recuerda las conversiones de unidad de tiempo.&lt;/p&gt;&lt;p&gt;{{T1}} min = {{T1}} × 60 = {{Q3}} s&lt;/p&gt;&lt;p&gt;{{T2}} min = {{T2}} × 60 = {{Q4}} s&lt;/p&gt;
Imagen: M5-MyM-7b-1</t>
  </si>
  <si>
    <t>{"id":"M5-MyM-7b-I-1","stimulus":"&lt;p&gt;Ordena las siguientes operaciones de menor a mayor basándote en el resultado.&lt;/p&gt;","hint":"&lt;p&gt;Transforma todas las medidas a la misma unidad.&lt;/p&gt;&lt;div style=\"display:flex; justify-content:center;\"&gt;&lt;img src=\"https://blueberry-assets.oneclick.es/M5_MyM_7b_1.svg\" style=\"width:450px\"&gt;&lt;/div&gt;","feedback":"&lt;p&gt;Para convertir todas las medidas a la misma unidad recuerda las conversiones de unidad de tiempo.&lt;/p&gt;&lt;p&gt;{{T1}} min = {{T1}} × 60 = {{Q3}} s&lt;/p&gt;&lt;p&gt;{{T2}} min = {{T2}} × 60 = {{Q4}} s&lt;/p&gt;&lt;div style=\"display:flex; justify-content:center;\"&gt;&lt;img src=\"https://blueberry-assets.oneclick.es/M5_MyM_7b_1.svg\" style=\"width:450px\"&gt;&lt;/div&gt;","seed":{"parameters":[{"name":"Q1","label":null,"min":1,"max":3600,"step":1},{"name":"Q2","label":null,"min":1,"max":3600,"step":10},{"name":"Q3","label":null,"min":60,"max":3600,"step":60},{"name":"Q4","label":null,"min":60,"max":3600,"step":60}],"uniques":true,"calculated":[{"name":"A1","label":"{{Q1}} s","function":"{{Q1}}"},{"name":"A2","label":"{{Q2}} s","function":"{{Q2}}"},{"name":"A3","label":"{{T1}} min","function":"{{Q3}}"},{"name":"A4","label":"{{T2}} min","function":"{{Q4}}"},{"name":"T1","label":"","function":"{{Q3}}/60","temp":"true"},{"name":"T2","label":"","function":"{{Q4}}/60","temp":"true"}]},"algorithm":{"name":"orderNumbers","params":{"order":"asc"}}}</t>
  </si>
  <si>
    <t>{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t>
  </si>
  <si>
    <t>Ordena las siguientes medidas de tiempo de mayor a menor.
{{Q1}} min
{{Q2}} min
{{T11}} h y {{T12}} min
{{T21}} h y {{T22}} min</t>
  </si>
  <si>
    <t>Q1: Mín = 60; Máx = 3600; Step = 1
Q2: Mín = 60; Máx  =3600; Step = 1
Q3: Mín = 60; Máx = 3600; Step = 1
Q4: Mín = 60; Máx = 3600; Step = 1</t>
  </si>
  <si>
    <t>T11 = math.floor({{Q3}}/60)
T12 = {{Q3}}-math.floor({{Q3}}/60)*60
T21 = math.floor({{Q4}}/60)
T22 = {{Q4}}-math.floor({{Q4}}/60)*60</t>
  </si>
  <si>
    <t>¿Qué pide el enunciado?
Ordenar las medidas de tiempo de mayor a menor.*
Ordenar las medidas de tiempo de menor a mayor. 
(Single choice)</t>
  </si>
  <si>
    <t>Para ordenar las medidas de tiempo, hay que expresarlas en la misma unidad. ¿En qué tabla están las conversiones de unidades correctas?
Imagen M5-MyM-7b-1*
Imagen M5-MyM-7b-2
Imagen M5-MyM-7b-3
(Single choice)</t>
  </si>
  <si>
    <t>Con la ayuda de la anterior tabla de conversiones, completa los siguientes cálculos para convertir esta medida a minutos.
{{T11}} h = {{T11}} × 60 = {{A1}} min
{{T11}} h y {{T12}} min = {{A2}} min
(Cloze Math)
A1 = math.floor({{Q3}}/60)*60
A2 = {{Q3}}</t>
  </si>
  <si>
    <t>Repitiendo el cálculo anterior con {{T21}} h y {{T22}} min, ordena las medidas de tiempo de mayor a menor.
{{Q1}} min
{{Q2}} min
{{T11}} h y {{T12}} min = {{Q3}} min
{{T21}} h y {{T22}} min = {{Q4}} min
(Order list)</t>
  </si>
  <si>
    <t>{"id":"M5-MyM-7b-E-1","seed":{"parameters":[{"name":"Q1","label":null,"min":60,"max":3600,"step":1},{"name":"Q2","label":null,"min":60,"max":3600,"step":1},{"name":"Q3","label":null,"min":60,"max":3600,"step":1},{"name":"Q4","label":null,"min":60,"max":3600,"step":1}],"uniques":true},"scaffolding":[{"id":"step-0","stimulus":"&lt;p&gt;Ordena las siguientes medidas de tiempo de mayor a menor.&lt;/p&gt;","seed":{"parameters":[],"calculated":[{"name":"A1","label":"{{Q1}} min","function":"{{Q1}}"},{"name":"A2","label":"{{Q2}} min","function":"{{Q2}}"},{"name":"A3","label":"{{T11}} h y {{T12}} min","function":"{{Q3}}"},{"name":"A4","label":"{{T21}} h y {{T22}} min","function":"{{Q4}}"},{"name":"T11","function":"math.floor({{Q3}}/60)","temp":true},{"name":"T12","function":"{{Q3}}-math.floor({{Q3}}/60)*60","temp":true},{"name":"T21","function":"math.floor({{Q4}}/60)","temp":true},{"name":"T22","function":"{{Q4}}-math.floor({{Q4}}/60)*60","temp":true}]},"algorithm":{"name":"orderNumbers","params":{"order":"desc"}}},{"id":"step-1","stimulus":"&lt;p&gt;¿Qué pide el enunciado?&lt;p&gt;","seed":{"calculated":[{"name":"1-A1","label":"&lt;p&gt;Ordenar las medidas de tiempo de mayor a menor.&lt;/p&gt;"},{"name":"1-A2","label":"&lt;p&gt;Ordenar las medidas de tiempo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style=\"width:400px\"&gt;&lt;/div&gt;","incorrect":true},{"name":"2-A3","label":"&lt;div style=\"display:flex; justify-content:center;\"&gt;&lt;img src=\"https://blueberry-assets.oneclick.es/M5_MyM_7b_3.svg\" style=\"width:400px\"&gt;&lt;/div&gt;","incorrect":true}]},"algorithm":{"name":"trueFalse","template":"Multiple choice – standard", "params": {"showCheckIcon":false, "columns":1}}},{"id":"step-3","stimulus":"&lt;p&gt;Con la ayuda de la anterior tabla de conversiones, completa los siguientes cálculos para convertir esta medida a minutos.&lt;/p&gt;","template":"&lt;p&gt;{{T11}} h = {{T11}} × 60 = {{response}} min&lt;/p&gt;{{T11}} h y {{T12}} min = {{response}} min&lt;/p&gt;","seed":{"calculated":[{"name":"T11","function":"math.floor({{Q3}}/60)","temp":true},{"name":"T12","function":"{{Q3}}-math.floor({{Q3}}/60)*60","temp":true},{"name":"3-A1","function":"math.floor({{Q3}}/60)*60"},{"name":"3-A2","function":"{{Q3}}"}]},"algorithm":{"name":"calculateOperation","params":{"method":"equivLiteral","keyboard":"INTERMEDIATE"}}},{"id":"step-4","stimulus":"&lt;p&gt;Repitiendo el cálculo anterior con {{T21}} h y {{T22}} min, ordena las medidas de tiempo de mayor a menor.&lt;/p&gt;","seed":{"parameters":[],"calculated":[{"name":"T11","function":"math.floor({{Q3}}/60)","temp":true},{"name":"T12","function":"{{Q3}}-math.floor({{Q3}}/60)*60","temp":true},{"name":"T21","function":"math.floor({{Q4}}/60)","temp":true},{"name":"T22","function":"{{Q4}}-math.floor({{Q4}}/60)*60","temp":true},{"name":"A1","label":"{{Q1}} min","function":"{{Q1}}"},{"name":"A2","label":"{{Q2}} min","function":"{{Q2}}"},{"name":"A3","label":"{{T11}} h y {{T12}} min = {{Q3}} min","function":"{{Q3}}"},{"name":"A4","label":"{{T21}} h y {{T22}} min = {{Q4}} min","function":"{{Q4}}"}]},"algorithm":{"name":"orderNumbers","params":{"order":"desc"}}}]}</t>
  </si>
  <si>
    <t>{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t>
  </si>
  <si>
    <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
La marca del nadador más rápido fue de &lt;span class=\"no-break\"&gt;{{A1}} s.&lt;/span&gt;</t>
  </si>
  <si>
    <t>Q1-Q2: Mín = 300; Máx = 600; Step = 1</t>
  </si>
  <si>
    <t>T11 = math.floor({{Q1}}/60)
T12 = {{Q1}}-math.floor({{Q1}}/60)*60
T21 = math.floor({{Q2}}/60)
T22 = {{Q2}}-math.floor({{Q2}}/60)*60
A1 = math.min({{Q1}}, {{Q2}})</t>
  </si>
  <si>
    <t>¿Cuáles son las marcas de cada nadador?
El primer nadador ha completado la prueba en &lt;span class=\"no-break\"&gt;{{A2}} min&lt;/span&gt; y &lt;span class=\"no-break\"&gt;{{A3}} s.&lt;/span&gt;
El segundo nadador ha completado la prueba en &lt;span class=\"no-break\"&gt;{{A3}} min&lt;/span&gt; y &lt;span class=\"no-break\"&gt;{{A3}} s.&lt;/span&gt;
(cloze math)
A2 = {{T11}}
A3 = {{T12}}
A4 = {{T21}}
A5 = {{T22}}</t>
  </si>
  <si>
    <t>Según el enunciado, ¿qué hay que obtener?
Los segundos que ha tardado el nadador más rápido.*
Los segundos que ha tardado el nadador más lento.
Los segundos que han tardado los dos nadadores.</t>
  </si>
  <si>
    <t>Para comparar las marcas de los nadadores, hay que convertirlas a segundos. ¿En qué tabla están las conversiones de unidades correctas?
Imagen M5-MyM-7b-1*
Imagen M5-MyM-7b-2
Imagen M5-MyM-7b-3</t>
  </si>
  <si>
    <t>Con la ayuda de la anterior tabla, convierte las marcas a segundos.
El tiempo del primer nadador:
{{T11}} min = {{T11}} × 60 = {{A5}} s
{{T11}} min y {{T12}} s = {{A6}} s
El tiempo del segundo nadador:
{{T21}} min = {{T21}} × 60 = {{A7}} s
{{T21}} min y {{T22}} s = {{A8}} s
(Cloze text)
A5 = math.floor({{Q1}}/60)*60
A6 = {{Q1}}
A7 = math.floor({{Q2}}/60)*60
A8 = {{Q2}}</t>
  </si>
  <si>
    <t>Por tanto, ¿cuál es el nadador más rápido?
El nadador de los {{T3}} s.*
El nadador de los {{T4}} s.
(Single choice)
T3 = math.min({{Q1}}, {{Q2}})
T4 = math.max({{Q1}}, {{Q2}})</t>
  </si>
  <si>
    <t>{"id":"M5-MyM-7b-A-1","seed":{"parameters":[{"name":"Q1","label":null,"min":300,"max":600,"step":1},{"name":"Q2","label":null,"min":300,"max":600,"step":1}],"uniques":true},"scaffolding":[{"id":"step-0","stimulus":"&lt;p&gt;En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rápido?&lt;/p&gt;","template":"&lt;p&gt;La marca del nadador más rápido fue de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{{Q2}})"}]},"uniques":true,"algorithm":{"name":"calculateOperation","params":{"method":"equivLiteral","decimalPlaces":2,"keyboard":"NUMERICAL"}}},{"id":"step-1","stimulus":"&lt;p&gt;¿Cuáles son las marcas de cada nadador?&lt;/p&gt;","template":"&lt;p&gt;El primer nadador ha completado la prueba en &lt;span class=\"no-break\"&gt;{{response}} min&lt;/span&gt; y &lt;span class=\"no-break\"&gt;{{response}} s.&lt;/span&gt;&lt;/p&gt;&lt;p&gt;El segundo nadador ha completado la prueba en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ha tardado el nadador más rápido.&lt;/p&gt;"},{"name":"2-A2","label":"&lt;p&gt;Los segundos que ha tardado el nadador más lento.&lt;/p&gt;","incorrect":true},{"name":"2-A3","label":"&lt;p&gt;Los segundos que han tardado los dos nadadores.&lt;/p&gt;","incorrect":true}]},"algorithm":{"name":"trueFalse","template":"Multiple choice – standard"}},{"id":"step-3","stimulus":"&lt;p&gt;Para comparar las marcas de los nadadores, hay que convertirlas a segundos.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segundos.&lt;/p&gt;","template":"&lt;p&gt;El tiempo del primer nadador:&lt;/p&gt;&lt;p&gt;{{T11}} min = {{T11}} × 60 = {{response}} s&lt;/span&gt;&lt;/p&gt;&lt;p&gt;{{T11}} min y {{T12}} s = {{response}} s&lt;/p&gt;&lt;p&gt;El tiempo del segundo nadador:&lt;/p&gt;&lt;p&gt;{{T21}}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nadador más rápido?&lt;/p&gt;","seed":{"calculated":[{"name":"5-A1","label":"&lt;p&gt;El nadador de los {{function}} s.&lt;/p&gt;","function":"math.min({{Q1}}, {{Q2}})"},{"name":"5-A2","label":"&lt;p&gt;El nadador de los {{function}} s.&lt;/p&gt;","function":"math.max({{Q1}}, {{Q2}})","incorrect":true}]},"algorithm":{"name":"trueFalse","template":"Multiple choice – standard"}}]}</t>
  </si>
  <si>
    <t>{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t>
  </si>
  <si>
    <t>Estas son las duraciones de tres viajes en autobús a Salamanca. Ordénalas de mayor a menor.
{{Q1}} min
{{T1}} h y {{T2}} min
{{Q3}} min</t>
  </si>
  <si>
    <t>Q1-Q3: Mín = 30; Máx = 6000; Step = 1</t>
  </si>
  <si>
    <t>T1 = math.floor({{Q2}}/60)
T2 = {{Q2}}-math.floor({{Q2}}/60)*60</t>
  </si>
  <si>
    <t>¿Qué pide el enunciado?
Ordenar la duración de los viajes a Salamanca de mayor a menor.*
Ordenar la duración de los viajes a Salamanca de menor a mayor. 
(Single choice)</t>
  </si>
  <si>
    <t>Con la ayuda de la anterior tabla de conversiones, completa los siguientes cálculos para convertir esta medida a minutos.
{{T1}} h = {{T1}} × 60 = {{A1}} min
{{T1}} h y {{T2}} min = {{A2}} min
(Cloze Math)
A1 = math.floor({{Q2}}/60)*60
A2 = {{Q2}}</t>
  </si>
  <si>
    <t>Ahora, ordena lo que duran los viajes a Salamanca de mayor a menor.
{{Q1}} min
{{T1}} h y {{T2}} min = {{Q2}} min
{{Q3}} min
(Order list)</t>
  </si>
  <si>
    <t>{"id":"M5-MyM-7b-A-2","seed":{"parameters":[{"name":"Q1","label":null,"min":30,"max":6000,"step":1},{"name":"Q2","label":null,"min":30,"max":6000,"step":1},{"name":"Q3","label":null,"min":30,"max":6000,"step":1}],"uniques":true},"scaffolding":[{"id":"step-0","stimulus":"&lt;p&gt;Estas son las duraciones de tres viajes en autobús a Salamanca. Ordénalas de mayor a menor.&lt;/p&gt;","seed":{"parameters":[],"calculated":[{"name":"A1","label":"{{Q1}} min","function":"{{Q1}}"},{"name":"A2","label":"{{T1}} h y {{T2}} min","function":"{{Q2}}"},{"name":"A3","label":"{{Q3}} min","function":"{{Q3}}"},{"name":"T1","function":"math.floor({{Q2}}/60)","temp":true},{"name":"T2","function":"{{Q2}}-math.floor({{Q2}}/60)*60","temp":true}]},"algorithm":{"name":"orderNumbers","params":{"order":"desc"}}},{"id":"step-1","stimulus":"&lt;p&gt;¿Qué pide el enunciado?&lt;p&gt;","seed":{"calculated":[{"name":"1-A1","label":"&lt;p&gt;Ordenar la duración de los viajes a Salamanca de mayor a menor.&lt;/p&gt;"},{"name":"1-A2","label":"&lt;p&gt;Ordenar la duración de los viajes a Salamanca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2}}/60)","temp":true},{"name":"T2","function":"{{Q2}}-math.floor({{Q2}}/60)*60","temp":true},{"name":"3-A1","function":"math.floor({{Q2}}/60)*60"},{"name":"3-A2","function":"{{Q2}}"}]},"algorithm":{"name":"calculateOperation","params":{"method":"equivLiteral","keyboard":"NUMERICAL"}}},{"id":"step-4","stimulus":"&lt;p&gt;Ahora, ordena lo que duran los viajes a Salamanca de mayor a menor.&lt;/p&gt;","seed":{"parameters":[],"calculated":[{"name":"T1","function":"math.floor({{Q2}}/60)","temp":true},{"name":"T2","function":"{{Q2}}-math.floor({{Q2}}/60)*60","temp":true},{"name":"A1","label":"{{Q1}} min","function":"{{Q1}}"},{"name":"A2","label":"{{T1}} h y {{T2}} min = {{Q2}} min","function":"{{Q2}}"},{"name":"A3","label":"{{Q3}} min","function":"{{Q3}}"}]},"algorithm":{"name":"orderNumbers","params":{"order":"desc"}}}]}</t>
  </si>
  <si>
    <t>{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t>
  </si>
  <si>
    <t>Un salón de eventos cuenta con tres opciones de alquiler. Ordena de menor a mayor los tiempos.
Una sala de {{Q1}} min
Una sala de {{Q2}} min
Una sala de {{T1}} h y {{T2}} min</t>
  </si>
  <si>
    <t>Q1-Q3: Mín 60;Máx 480; Step: 1</t>
  </si>
  <si>
    <t>T1 = math.floor({{Q3}}/60)
T2 = {{Q3}}-math.floor({{Q3}}/60)*60</t>
  </si>
  <si>
    <t>¿Qué pide el enunciado?
Ordenar los tiempos de alquiler de mayor a menor.
Ordenar los tiempos de alquiler de menor a mayor.* 
(Single choice)</t>
  </si>
  <si>
    <t>Con la ayuda de la anterior tabla de conversiones, completa los siguientes cálculos para convertir esta medida a minutos.
{{T1}} h = {{T1}} × 60 = {{A1}} min
{{T1}} h y {{T2}} min = {{A2}} min
(Cloze Math)
A1 = math.floor({{Q3}}/60)*60
A2 = {{Q3}}</t>
  </si>
  <si>
    <t>Ahora, ordena de menor a mayor los tiempos de alquiler de las salas.
{{Q1}} min
{{Q2}} min
{{T1}} h y {{T2}} min = {{Q3}} min
(Order list)</t>
  </si>
  <si>
    <t>{"id":"M5-MyM-7b-A-3","seed":{"parameters":[{"name":"Q1","label":null,"min":60,"max":480,"step":1},{"name":"Q2","label":null,"min":60,"max":480,"step":1},{"name":"Q3","label":null,"min":60,"max":480,"step":1}],"uniques":true},"scaffolding":[{"id":"step-0","stimulus":"&lt;p&gt;Un salón de eventos cuenta con tres opciones de alquiler. Ordena de menor a mayor los tiempos.&lt;/p&gt;","seed":{"parameters":[],"calculated":[{"name":"A1","label":"Una sala de {{Q1}} min","function":"{{Q1}}"},{"name":"A2","label":"Una sala de {{Q2}} min","function":"{{Q2}}"},{"name":"A3","label":"Una sala de {{T1}} h y {{T2}} min","function":"{{Q3}}"},{"name":"T1","function":"math.floor({{Q3}}/60)","temp":true},{"name":"T2","function":"{{Q3}}-math.floor({{Q3}}/60)*60","temp":true}]},"algorithm":{"name":"orderNumbers","params":{"order":"asc"}}},{"id":"step-1","stimulus":"&lt;p&gt;¿Qué pide el enunciado?&lt;p&gt;","seed":{"calculated":[{"name":"1-A1","label":"&lt;p&gt;Ordenar los tiempos de alquiler de mayor a menor.&lt;/p&gt;","incorrect":true},{"name":"1-A2","label":"&lt;p&gt;Ordenar los tiempos de alquiler de menor a mayor.&lt;/p&gt;"}]},"algorithm":{"name":"trueFalse","template":"Multiple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3}}/60)","temp":true},{"name":"T2","function":"{{Q3}}-math.floor({{Q3}}/60)*60","temp":true},{"name":"3-A1","function":"math.floor({{Q3}}/60)*60"},{"name":"3-A2","function":"{{Q3}}"}]},"algorithm":{"name":"calculateOperation","params":{"method":"equivLiteral","keyboard":"NUMERICAL"}}},{"id":"step-4","stimulus":"&lt;p&gt;Ahora, ordena de menor a mayor los tiempos de alquiler de las salas.&lt;/p&gt;","seed":{"parameters":[],"calculated":[{"name":"T1","function":"math.floor({{Q3}}/60)","temp":true},{"name":"T2","function":"{{Q3}}-math.floor({{Q3}}/60)*60","temp":true},{"name":"A1","label":"{{Q1}} min","function":"{{Q1}}"},{"name":"A2","label":"{{Q2}} min","function":"{{Q2}}"},{"name":"A3","label":"{{T1}} h y {{T2}} min = {{Q3}}","function":"{{Q3}}"}]},"algorithm":{"name":"orderNumbers","params":{"order":"asc"}}}]}</t>
  </si>
  <si>
    <t>{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t>
  </si>
  <si>
    <t>Por las noches, Enrique duerme &lt;span class=\"no-break\"&gt;{{T1}} h&lt;/span&gt; y &lt;span class=\"no-break\"&gt;{{T2}} min,&lt;/span&gt; mientras que su amigo Marcos duerme {{Q2}} min. ¿Cuántos minutos duerme el que tiene más horas de descanso?
Quien descansa más duerme &lt;span class=\"no-break\"&gt;{{A2}} min.&lt;/span&gt;</t>
  </si>
  <si>
    <t>Q1-Q2: Mín = 360; Máx = 540; Step = 1</t>
  </si>
  <si>
    <t>T1 = math.floor({{Q1}}/60)
T2 = {{Q1}}-math.floor({{Q1}}/60)*60
A1 = math.max({{Q1}}, {{Q2}})</t>
  </si>
  <si>
    <t>¿Cuánto tiempo duerme cada uno?
Enrique duerme &lt;span class=\"no-break\"&gt;{{A2}} h&lt;/span&gt; y &lt;span class=\"no-break\"&gt;{{A3}} min.&lt;/span&gt;
Marcos duerme &lt;span class=\"no-break\"&gt;{{A4}} min.&lt;/span&gt;
(cloze math)
A2 = {{T1}}
A3 = {{T2}}
A4 = {{Q2}}</t>
  </si>
  <si>
    <t>Según el enunciado, ¿qué hay que obtener?
Los minutos que duerme el que más descansa.*
Los minutos que duerme el que menos descansa.
Los minutos que duermen entre los dos.</t>
  </si>
  <si>
    <t>Para comparar el tiempo que duermen los dos, hay que convertir los tiempos a minutos. ¿En qué tabla están las conversiones de unidades correctas?
Imagen M5-MyM-7b-1*
Imagen M5-MyM-7b-2
Imagen M5-MyM-7b-3</t>
  </si>
  <si>
    <t>Con la ayuda de la anterior tabla convierte este tiempo a minutos.
{{T1}} h = {{T1}} × 60 = {{A5}} min
{{T1}} h y {{T2}} min = {{A6}} min
(Cloze text)
A5 = math.floor({{Q1}}/60)*60
A6 = {{Q1}}</t>
  </si>
  <si>
    <t>Por tanto, ¿cuál de los dos duerme más?
El que duerme {{T3}} min.*
El que duerme {{T4}} min.
(Single choice)
T3 = math.max({{Q1}}, {{Q2}})
T4 = math.min({{Q1}}, {{Q2}})</t>
  </si>
  <si>
    <t>{"id":"M5-MyM-7b-A-4","seed":{"parameters":[{"name":"Q1","label":null,"min":360,"max":540,"step":1},{"name":"Q2","label":null,"min":360,"max":540,"step":1}],"uniques":true},"scaffolding":[{"id":"step-0","stimulus":"&lt;p&gt;Por las noches, Enrique duerme &lt;span class=\"no-break\"&gt;{{T1}} h&lt;/span&gt; y &lt;span class=\"no-break\"&gt;{{T2}} min,&lt;/span&gt; mientras que su amigo Marcos duerme {{Q2}} min. ¿Cuántos minutos duerme el que tiene más horas de descanso?&lt;/p&gt;","template":"&lt;p&gt;Quien descansa más duerme &lt;span class=\"no-break\"&gt;{{response}} min.&lt;/span&gt;&lt;/p&gt;","seed":{"parameters":[],"calculated":[{"name":"T1","function":"math.floor({{Q1}}/60)","temp":true},{"name":"T2","function":"{{Q1}}-math.floor({{Q1}}/60)*60","temp":true},{"name":"A1","label":"{{function}}","function":"math.max({{Q1}}, {{Q2}})"}]},"uniques":true,"algorithm":{"name":"calculateOperation","params":{"method":"equivLiteral","decimalPlaces":2,"keyboard":"NUMERICAL"}}},{"id":"step-1","stimulus":"&lt;p&gt;¿Cuánto tiempo duerme cada uno?&lt;/p&gt;","template":"&lt;p&gt;Enrique duerme &lt;span class=\"no-break\"&gt;{{response}} h&lt;/span&gt; y &lt;span class=\"no-break\"&gt;{{response}} min.&lt;/span&gt;&lt;/p&gt;&lt;p&gt;Marcos duerme &lt;span class=\"no-break\"&gt;{{response}} min.&lt;/span&gt;&lt;/p&gt;","seed":{"calculated":[{"name":"A2","label":"{{function}}","function":"math.floor({{Q1}}/60)"},{"name":"A3","label":"{{function}}","function":"{{Q1}}-math.floor({{Q1}}/60)*60"},{"name":"A4","label":"{{function}}","function":"{{Q2}}"}]},"uniques":true,"algorithm":{"name":"calculateOperation","params":{"method":"equivLiteral","decimalPlaces":2,"keyboard":"NUMERICAL"}}},{"id":"step-2","stimulus":"&lt;p&gt;Según el enunciado, ¿qué hay que obtener?&lt;/p&gt;","seed":{"calculated":[{"name":"2-A1","label":"&lt;p&gt;Los minutos que duerme el que más descansa.&lt;/p&gt;"},{"name":"2-A2","label":"&lt;p&gt;Los minutos que duerme el que menos descansa.&lt;/p&gt;","incorrect":true},{"name":"2-A3","label":"&lt;p&gt;Los minutos que duermen entre los dos.&lt;/p&gt;","incorrect":true}]},"algorithm":{"name":"trueFalse","template":"Multiple choice – standard"}},{"id":"step-3","stimulus":"&lt;p&gt;Para comparar el tiempo que duermen los dos, hay que convertir los tiempos a minutos.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segundos.&lt;/p&gt;","template":"&lt;p&gt;{{T1}} h = {{T1}} × 60 = {{response}} min&lt;/p&gt;&lt;p&gt;{{T1}} h y {{T2}} min = {{response}} min&lt;/p&gt;","seed":{"calculated":[{"name":"T1","function":"math.floor({{Q1}}/60)","temp":true},{"name":"T2","function":"{{Q1}}-math.floor({{Q1}}/60)*60","temp":true},{"name":"A5","label":"{{function}}","function":"math.floor({{Q1}}/60)*60"},{"name":"A6","label":"{{function}}","function":"{{Q1}}"}]},"uniques":true,"algorithm":{"name":"calculateOperation","params":{"method":"equivLiteral","decimalPlaces":2,"keyboard":"NUMERICAL"}}},{"id":"step-5","stimulus":"&lt;p&gt;Por tanto, ¿cuál de los dos duerme más?&lt;/p&gt;","seed":{"calculated":[{"name":"5-A1","label":"&lt;p&gt;El que duerme {{function}} min.&lt;/p&gt;","function":"math.max({{Q1}}, {{Q2}})"},{"name":"5-A2","label":"&lt;p&gt;El que duerme {{function}} min.&lt;/p&gt;","function":"math.min({{Q1}}, {{Q2}})","incorrect":true}]},"algorithm":{"name":"trueFalse","template":"Multiple choice – standard"}}]}</t>
  </si>
  <si>
    <t>{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t>
  </si>
  <si>
    <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
El satélite más rápido tarda &lt;span class=\"no-break\"&gt;{{A1}} s.&lt;/span&gt;</t>
  </si>
  <si>
    <t>Q1: Mín = 480; Máx = 6000; Step = 1</t>
  </si>
  <si>
    <t>¿Cuánto tarda cada satélite en dar una vuelta a un asteroide?
El satélite japonés tarda &lt;span class=\"no-break\"&gt;{{A2}} min&lt;/span&gt; y &lt;span class=\"no-break\"&gt;{{A3}} s&lt;/span&gt;.
El satélite ruso tarda &lt;span class=\"no-break\"&gt;{{A4}} min&lt;/span&gt; y &lt;span class=\"no-break\"&gt;{{A5}} s&lt;/span&gt;.
(cloze math)
A2 = {{T11}}
A3 = {{T12}}
A4 = {{T21}}
A5 = {{T22}}</t>
  </si>
  <si>
    <t>Según el enunciado, ¿qué hay que obtener?
Los segundos que tarda el satélite más rápido en dar la vuelta a un asteroide.*
Los segundos que tarda el satélite más lento en dar la vuelta a un asteroide.
Los segundos que tardan los dos satélites en dar la vuelta a un asteroide.</t>
  </si>
  <si>
    <t>Para comparar la velocidad de los satélites, hay que convertir los tiempos a segundos. ¿En qué tabla están las conversiones de unidades correctas?
Imagen M5-MyM-7b-1*
Imagen M5-MyM-7b-2
Imagen M5-MyM-7b-3</t>
  </si>
  <si>
    <t>Con la ayuda de la anterior tabla convierte los tiempos a segundos.
El tiempo del satélite japonés:
{{T11}} min = {{T11}} × 60 = {{A5}} s
{{T11}} min y {{T12}} s = {{A6}} s
El tiempo del satélite ruso:
{{T21}} min = {{T21}} × 60 = {{A7}} s
{{T21}} min y {{T22}} s = {{A8}} s
(Cloze text)
A6 = math.floor({{Q1}}/60)*60
A7 = {{Q1}}
A8 = math.floor({{Q2}}/60)*60
A9 = {{Q2}}</t>
  </si>
  <si>
    <t>Por tanto, ¿cuál es el satélite más rápido?
El satélite de los {{T3}} s.*
El satélite de los {{T4}} s.
(Single choice)
T3 = math.min({{Q1}}, {{Q2}})
T4 = math.max({{Q1}}, {{Q2}})</t>
  </si>
  <si>
    <t>{"id":"M5-MyM-7b-A-5","seed":{"parameters":[{"name":"Q1","label":null,"min":480,"max":6000,"step":1},{"name":"Q2","label":null,"min":480,"max":6000,"step":1}],"uniques":true},"scaffolding":[{"id":"step-0","stimulus":"&lt;p&gt;Un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rápido?&lt;/p&gt;","template":"&lt;p&gt;El satélite más rápido tarda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{{Q2}})"}]},"uniques":true,"algorithm":{"name":"calculateOperation","params":{"method":"equivLiteral","decimalPlaces":2,"keyboard":"NUMERICAL"}}},{"id":"step-1","stimulus":"&lt;p&gt;¿Cuánto tarda cada satélite en dar una vuelta a un asteroide?&lt;/p&gt;","template":"&lt;p&gt;El satélite japonés tarda &lt;span class=\"no-break\"&gt;{{response}} min&lt;/span&gt; y &lt;span class=\"no-break\"&gt;{{response}} s&lt;/span&gt;.&lt;/p&gt;&lt;p&gt;El satélite ruso tarda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tarda el satélite más rápido en dar la vuelta a un asteroide.&lt;/p&gt;"},{"name":"2-A2","label":"&lt;p&gt;Los segundos que tarda el satélite más lento en dar la vuelta a un asteroide.&lt;/p&gt;","incorrect":true},{"name":"2-A3","label":"&lt;p&gt;Los segundos que tardan los dos satélites en dar la vuelta a un asteroide.&lt;/p&gt;","incorrect":true}]},"algorithm":{"name":"trueFalse","template":"Multiple choice – standard"}},{"id":"step-3","stimulus":"&lt;p&gt;Para comparar la velocidad de los satélites, hay que convertir los tiempos a segundos.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los tiempos a segundos.&lt;/p&gt;","template":"&lt;p&gt;El tiempo del satélite japonés:&lt;/p&gt;&lt;p&gt;{{T11}} min = {{T11}} × 60 = {{response}} s&lt;/p&gt;&lt;p&gt;{{T11}} min y {{T12}} s = {{response}} s&lt;/p&gt;&lt;p&gt;El tiempo del satélite ruso:&lt;/p&gt;&lt;p&gt;{{T21}}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satélite más rápido?&lt;/p&gt;","seed":{"calculated":[{"name":"5-A1","label":"&lt;p&gt;El satélite de los {{function}} s.&lt;/p&gt;","function":"math.min({{Q1}}, {{Q2}})"},{"name":"5-A2","label":"&lt;p&gt;El satélite de los {{function}} s.&lt;/p&gt;","function":"math.max({{Q1}}, {{Q2}})","incorrect":true}]},"algorithm":{"name":"trueFalse","template":"Multiple choice – standard"}}]}</t>
  </si>
  <si>
    <t>{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t>
  </si>
  <si>
    <t>M5-MyM-8a</t>
  </si>
  <si>
    <t>Elige la unidad de tiempo adecuada para expresar diferentes duraciones: día, semana, mes, década, siglo y milenio</t>
  </si>
  <si>
    <t>Une las situaciones con la unidad de tiempo que corresponda.
{{Q1}} - días
{{Q2}} - semanas
{{Q3}} - meses
{{Q4}} - décadas
{{Q5}} - siglos
{{Q6}} - milenios</t>
  </si>
  <si>
    <t>Q1: "Cada fase de la luna dura 7 … .", "Este año el hijo de Fermín va a tener 75 … de vacaciones."
Q2: "Un año está formado por 52 … .", "Las competiciones de los Juegos Olímpicos duran 2 … ."
Q3: "El embarazo de una mujer dura 9 … .", "Un bebé dice sus primeras palabras cuando tiene unos 9 … ."
Q4: "La esperanza de vida es de unas 8 … .", "Hace 6 … que un cosmonauta viajó al espacio por primera vez."
Q5: "El Quijote se escribió hace 4 … .", "Leonardo da Vinci pintó &lt;i&gt;La Gioconda&lt;/i&gt; hace 5 … ."
Q6: "Los orígenes de la agricultura se remontan a hace 10 … .", "La primera narración escrita de la humanidad tiene 4 … de antigüedad."</t>
  </si>
  <si>
    <t>Imagen M5-MyM-8a-1</t>
  </si>
  <si>
    <t>Imagen M5-MyM-8a-1
Sin TE individual</t>
  </si>
  <si>
    <t>{"id":"M5-MyM-8a-I-1","stimulus":"&lt;p&gt;Arrastra cada unidad de tiempo hasta la situación correspondiente.&lt;/p&gt;","hint":"&lt;div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de la luna dura &lt;span class=\\\"no-break\\\"&gt;7 … .&lt;/span&gt;","Este año el hijo de Fermín va a tener &lt;span class=\\\"no-break\\\"&gt;75 …&lt;/span&gt; de vacaciones."]},{"name":"Q2","list":["Un año está formado por &lt;span class=\\\"no-break\\\"&gt;52 … .","Las competiciones de los Juegos Olímpicos duran &lt;span class=\\\"no-break\\\"&gt;2 … ."]},{"name":"Q3","list":["El embarazo de una mujer dura &lt;span class=\\\"no-break\\\"&gt;9 … .&lt;/span&gt;","Un bebé dice sus primeras palabras cuando tiene unos &lt;span class=\\\"no-break\\\"&gt;9 … .&lt;/span&gt;"]},{"name":"Q4","list":["La esperanza de vida es de unas &lt;span class=\\\"no-break\\\"&gt;8 … .&lt;/span&gt;","Hace &lt;span class=\\\"no-break\\\"&gt;6 …&lt;/span&gt; que un cosmonauta viajó al espacio por primera vez."]},{"name":"Q5","list":["El Quijote se escribió hace &lt;span class=\\\"no-break\\\"&gt;4 … .","Leonardo da Vinci pintó &lt;i&gt;La Gioconda&lt;/i&gt; hace &lt;span class=\\\"no-break\\\"&gt;5 …&lt;/span&gt; ."]},{"name":"Q6","list":["Los orígenes de la agricultura se remontan a hace &lt;span class=\\\"no-break\\\"&gt;10 …&lt;/span&gt; .","La primera narración escrita de la humanidad tiene &lt;span class=\\\"no-break\\\"&gt;4 …&lt;/span&gt; de antigüedad."]}],"calculated":[{"name":"A1","label":"{{Q1}}","function":"días"},{"name":"A2","label":"{{Q2}}","function":"semanas"},{"name":"A3","label":"{{Q3}}","function":"meses"},{"name":"A4","label":"{{Q4}}","function":"décadas"},{"name":"A5","label":"{{Q5}}","function":"siglos"},{"name":"A6","label":"{{Q6}}","function":"milenios"}],"isNumToWords":true,"uniques":true},"algorithm":{"name":"linkOperationResult","params":{"invert":true},"template":"Match list"}}</t>
  </si>
  <si>
    <t>{"id":"M5-MyM-8a-I-1","stimulus":"&lt;p&gt;Arraste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t>
  </si>
  <si>
    <t>Escribe la unidad de medida de tiempo más adecuada para completar estas frases.
La música electrónica nace hace aproximadamente 4 {{A5}}.
Nuestros abuelos y bisabuelos no tenían teléfonos móviles hace 1 {{A3}}.
Las pirámides de Egipto se construyeron hace unos 5 {{A4}}.</t>
  </si>
  <si>
    <t>A5 = décadas
A3 = siglo
A4 = milenios</t>
  </si>
  <si>
    <t>Imagen M5-MyM-8a-1
-Si falla A5
&lt;p&gt;La música electrónica surge en los años 80.&lt;/p&gt;
-Si falla A3
&lt;p&gt;La unidad de tiempo correcta es siglo, que equivale a 100 años.&lt;/p&gt;
-Si falla A4
&lt;p&gt;La pirámide más antigua de Egipto fue construida en el año &lt;span class=\"no-break\"&gt;2650 a. C.,&lt;/span&gt; es decir, hace aproximadamente &lt;span class=\"no-break\"&gt;5 000&lt;/span&gt; años.&lt;/p&gt;</t>
  </si>
  <si>
    <t>{"id":"M5-MyM-8a-E-1","stimulus":"&lt;p&gt;Escribe la unidad de medida de tiempo más adecuada para completar estas frases.&lt;/p&gt;","template":"&lt;p&gt;La música electrónica nace hace aproximadamente 4 {{response}}.&lt;/p&gt;&lt;p&gt;Nuestros abuelos y bisabuelos no tenían teléfonos móviles hace 1 {{response}}.&lt;/p&gt;&lt;p&gt;Las pirámides de Egipto se construyeron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style=\"width:450px\"&gt;&lt;/div&gt;","seed":{"parameters":[],"calculated":[{"name":"A1","label":"décadas","feedback":"&lt;p&gt;La música electrónica surge en los años 80.&lt;/p&gt;"},{"name":"A2","label":"siglo","feedback":"&lt;p&gt;La unidad de tiempo correcta es siglo, que equivale a 100 años.&lt;/p&gt;"},{"name":"A3","label":"milenios","feedback":"&lt;p&gt;La pirámide más antigua de Egipto fue construida en el año &lt;span class=\"no-break\"&gt;2650 a. C.,&lt;/span&gt; es decir, hace aproximadamente &lt;span class=\"no-break\"&gt;5 000&lt;/span&gt; años.&lt;/p&gt;"}],"uniques":true},"algorithm":{"name":"calculateOperation","template":"Cloze with text"}}</t>
  </si>
  <si>
    <t>{"id":"M5-MyM-8a-E-1","stimulus":"&lt;p&gt;Escreva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t>
  </si>
  <si>
    <t>Escribe la unidad de medida de tiempo más adecuada para completar estas frases.
El abuelo de Samanta tiene 6 {{A5}} de edad.
Ernesto cumple años cada 12 {{A1}}.
Cristóbal Colón descubrió América hace 5 {{A3}}.</t>
  </si>
  <si>
    <t>A5 = décadas
A1 = meses
A3 = siglos</t>
  </si>
  <si>
    <t>Imagen M5-MyM-8a-1
-Si falla A5
&lt;p&gt;Por lo general, un abuelo tiene entre 50 y 80 años.&lt;/p&gt;
-Si falla A1
&lt;p&gt;Un año son 12 meses.&lt;/p&gt;
-Si falla A3
&lt;p&gt;Cristóbal Colón descubrió América en 1492, hace aproximadamente 5 siglos.&lt;/p&gt;</t>
  </si>
  <si>
    <t>{"id":"M5-MyM-8a-E-2","stimulus":"&lt;p&gt;Escribe la unidad de medida de tiempo más adecuada para completar estas frases.&lt;/p&gt;","template":"&lt;p&gt;El abuelo de Samanta tiene 6 {{response}} de edad.&lt;/p&gt;&lt;p&gt;Ernesto cumple años cada 12 {{response}}.&lt;/p&gt;&lt;p&gt;Cristóbal Colón descubrió América hace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style=\"width:450px\"&gt;&lt;/div&gt;","seed":{"parameters":[],"calculated":[{"name":"A1","label":"décadas","feedback":"&lt;p&gt;Por lo general, un abuelo tiene entre 50 y 80 años.&lt;/p&gt;"},{"name":"A2","label":"meses","feedback":"&lt;p&gt;Un año son 12 meses.&lt;/p&gt;"},{"name":"A3","label":"siglos","feedback":"&lt;p&gt;Cristóbal Colón descubrió América en 1492, hace aproximadamente 5 siglos.&lt;/p&gt;"}],"uniques":true},"algorithm":{"name":"calculateOperation","template":"Cloze with text"}}</t>
  </si>
  <si>
    <t>{"id":"M5-MyM-8a-E-2","stimulus":"&lt;p&gt;Escreva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t>
  </si>
  <si>
    <t>Escribe la unidad de medida de tiempo más adecuada para completar estas frases.
La primavera dura 3 {{A1}}.
La adolescencia es un periodo de crecimiento de las personas que dura unos 10 {{A2}}.
La ciudad de Atenas se fundó hace unos 5 {{A4}}.</t>
  </si>
  <si>
    <t xml:space="preserve">A1 = meses
A2 = años
A4 = milenios
</t>
  </si>
  <si>
    <t>Imagen M5-MyM-8a-1
-Si falla A1
&lt;p&gt;Las estaciones del año duran 3 meses.&lt;/p&gt;
-Si falla A2
&lt;p&gt;La adolescencia abarca aproximadamente entre los 10 y los 20 años.&lt;/p&gt;
-Si falla A4
&lt;p&gt;Los orígenes de Atenas se remontan al año 3000 a. C., es decir, a hace unos 5 000 años.&lt;/p&gt;</t>
  </si>
  <si>
    <t>{"id":"M5-MyM-8a-E-3","stimulus":"&lt;p&gt;Escribe la unidad de medida de tiempo más adecuada para completar estas frases.&lt;/p&gt;","template":"&lt;p&gt;La primavera dura 3 {{response}}.&lt;/p&gt;&lt;p&gt;La adolescencia es un periodo de crecimiento de las personas que dura unos 10 {{response}}.&lt;/p&gt;&lt;p&gt;La ciudad de Atenas se fundó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style=\"width:450px\"&gt;&lt;/div&gt;","seed":{"parameters":[],"calculated":[{"name":"A1","label":"meses","feedback":"&lt;p&gt;Las estaciones del año duran 3 meses.&lt;/p&gt;"},{"name":"A2","label":"años","feedback":"&lt;p&gt;La adolescencia abarca aproximadamente entre los 10 y los 20 años.&lt;/p&gt;"},{"name":"A3","label":"milenios","feedback":"&lt;p&gt;Los orígenes de Atenas se remontan al año 3000 a. C., es decir, a hace unos 5 000 años.&lt;/p&gt;"}],"uniques":true},"algorithm":{"name":"calculateOperation","template":"Cloze with text"}}</t>
  </si>
  <si>
    <t>{"id":"M5-MyM-8a-E-3","stimulus":"&lt;p&gt;Escreva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t>
  </si>
  <si>
    <t>M5-MyM-9a</t>
  </si>
  <si>
    <t>Suma y resta medidas de tiempo (horas, minutos, segundos, hasta 6 cifras dadas en forma simple y en forma compleja)</t>
  </si>
  <si>
    <t>Arrastra el resultado correcto de esta suma.
{{Q1}} h y {{Q2}} min + {{Q3}} h y {{Q4}} min = ...
opciones:
{{A1}}*
{{A2}}
{{A3}}</t>
  </si>
  <si>
    <t>Q1: Min = 1; Máx = 100; Step = 1
Q2: Min = 30; Máx = 59; Step = 1
Q3: Min = 1; Máx = 100; Step = 1
Q4: Min = 30; Máx = 59; Step = 1</t>
  </si>
  <si>
    <t>T1 = {{Q1}}+{{Q3}}+1
T2 = {{Q2}}+{{Q4}}-60
T3 = {{Q2}}+{{Q4}}
T6 = {{T1}} + 1
A1 = {{T1}} h {{T2}} min
A2 = {{T1}} h {{T3}} min
A3 = {{T6}} h {{T2}} min</t>
  </si>
  <si>
    <t>Los minutos y los segundos nunca pueden tener un valor mayor que 59.</t>
  </si>
  <si>
    <t>&lt;p&gt;Al sumar unidades de tiempo, hay que tener en cuenta que los minutos y los segundos nunca pueden tener un valor mayor que 59.&lt;/p&gt;&lt;p&gt;{{Q2}} min + {{Q4}} min = {{T3}} min = 1 h y {{T2}} min&lt;/p&gt;&lt;p&gt;{{Q1}} h + {{Q3}} h + 1 h y {{T2}} min = {{T1}} h y {{T2}} min&lt;/p&gt;</t>
  </si>
  <si>
    <t>{"id":"M5-MyM-9a-I-1","stimulus":"&lt;p&gt;Arrastra el resultado correcto de esta suma.&lt;/p&gt;","template":"&lt;p&gt;{{Q1}} h y {{Q2}} min + {{Q3}} h y {{Q4}} min = {{response}}&lt;/p&gt;","hint":"&lt;p&gt;Los minutos y los segundos nunca pueden tener un valor mayor que 59.&lt;/p&gt;","feedback":"&lt;p&gt;Al sumar unidades de tiempo, hay que tener en cuenta que los minutos y los segundos nunca pueden tener un valor mayor que 59.&lt;/p&gt;&lt;p&gt;{{Q2}} min + {{Q4}} min = {{T3}} min = 1 h y {{T2}} min&lt;/p&gt;&lt;p&gt;{{Q1}} h + {{Q3}} h + 1 h y {{T2}} min = {{T1}} h y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</si>
  <si>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</si>
  <si>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Arrastra el resultado correcto de esta resta.
{{Q6}} min y {{Q7}} s − {{Q8}} min y {{Q9}} s = ...
opciones:
{{A1}}*
{{A2}}
{{A3}}</t>
  </si>
  <si>
    <t>Q6: Min = 30; Máx = 59; Step = 1
Q7: Min = 1; Máx = 29; Step = 1
Q8: Min = 1; Máx = 20; Step = 1
Q9: Min = 30; Máx = 59; Step = 1</t>
  </si>
  <si>
    <t>T1 = {{Q6}}-{{Q8}}-1
T2 = 60+{{Q7}}-{{Q9}}
T3 = {{Q6}}-{{Q8}}
T4 = {{Q9}}-{{Q7}}
A1 = {{T1}} min {{T2}} s
A2 = {{T3}} min {{T2}} s
A3 = {{T1}} min {{T4}} s</t>
  </si>
  <si>
    <t>Como {{Q7}} s es menor que {{Q9}} s, hay que transformar 1 min en 60 s para calcular la resta.</t>
  </si>
  <si>
    <t>&lt;p&gt;Como {{Q7}} s es menor que {{Q9}} s, transforma 1 min en 60 s para calcular la resta.&lt;/p&gt;&lt;p&gt;({{Q6}} − 1) min y ({{Q7}} + 60) s − {{Q8}} min y {{Q9}} s&lt;/p&gt;&lt;p&gt;{{T5}} min y {{T6}} s − {{Q8}} min y {{Q9}} s = {{T1}} min y {{T2}} s&lt;/p&gt;</t>
  </si>
  <si>
    <t>T5 = {{Q6}}-1
T6 = {{Q7}}+60</t>
  </si>
  <si>
    <t>{"id":"M5-MyM-9a-I-2","stimulus":"&lt;p&gt;Arrastra el resultado correcto de esta resta.&lt;/p&gt;","template":"&lt;p&gt;{{Q6}} min y {{Q7}} s − {{Q8}} min y {{Q9}} s = {{response}}&lt;/p&gt;","hint":"&lt;p&gt;Como {{Q7}} s es menor que {{Q9}} s, hay que transformar 1 min en 60 s para calcular la resta.&lt;/p&gt;","feedback":"&lt;p&gt;Como {{Q7}} s es menor que {{Q9}} s, transforma 1 min en 60 s para calcular la resta.&lt;/p&gt;&lt;p&gt;({{Q6}} − 1) min y ({{Q7}} + 60) s − {{Q8}} min y {{Q9}} s&lt;/p&gt;&lt;p&gt;{{T5}} min y {{T6}} s − {{Q8}} min y {{Q9}} s = {{T1}} min y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</si>
  <si>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</si>
  <si>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Arrastra el resultado de estas operaciones.
{{Q1}} h y {{Q2}} min + {{Q3}} h y {{Q4}} min = ...
opciones:
{{A1}}* (para la primera)
{{A2}}
{{A3}}</t>
  </si>
  <si>
    <t>Q1: Min = 1; Máx = 100; Step = 1
Q2: Min = 1; Máx = 29; Step = 1
Q3: Min = 1; Máx = 100; Step = 1
Q4: Min = 1; Máx = 29; Step = 1</t>
  </si>
  <si>
    <t>T1 = {{Q1}}+{{Q3}}
T2 = {{Q2}}+{{Q4}}
T3 = {{Q1}}+{{Q3}}-1
T4 = {{Q2}}+{{Q4}}+60
A1 = {{T1}} h {{T2}} min
A2 = {{T3}} h {{T2}} min
A3 = {{T3}} h {{T4}} min</t>
  </si>
  <si>
    <t>&lt;p&gt;Al sumar unidades de tiempo, hay que tener en cuenta que los minutos y los segundos nunca pueden tener un valor mayor que 59. En este caso, como no se da esta situación, suma como si fuesen números naturales.&lt;/p&gt;</t>
  </si>
  <si>
    <t>{"id":"M5-MyM-9a-I-3","stimulus":"&lt;p&gt;Arrastra el resultado de esta operación.&lt;/p&gt;","template":"&lt;p&gt;{{Q1}} h y {{Q2}} min + {{Q3}} h y {{Q4}} min = {{response}}&lt;/p&gt;","hint":"&lt;p&gt;Los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</si>
  <si>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</si>
  <si>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Arrastra el resultado de estas operaciones.
{{Q6}} min y {{Q7}} s − {{Q8}} min y {{Q9}} s = ...
opciones:
{{A1}}*
{{A2}}
{{A3}}</t>
  </si>
  <si>
    <t>Q6: Min = 30; Máx = 59; Step = 1
Q7: Min = 30; Máx = 59; Step = 1
Q8: Min = 1; Máx = 28; Step = 1
Q9: Min = 1; Máx = 29; Step = 1</t>
  </si>
  <si>
    <t>T1 = {{Q6}}-{{Q8}}
T2 = {{Q7}}-{{Q9}}
T3 = {{Q6}}-{{Q8}}-1
T4 = {{Q9}}-{{Q7}}+60
A1 = {{T1}} min {{T2}} s
A2 = {{T3}} min {{T2}} s
A3 = {{T1}} min {{T4}} s</t>
  </si>
  <si>
    <t>&lt;p&gt;Al restar unidades de tiempo, hay que tener en cuenta que los minutos y los segundos nunca pueden tener un valor mayor que 59. En este caso, como no se da esta situación, resta como si fuesen números naturales.&lt;/p&gt;</t>
  </si>
  <si>
    <t>{"id":"M5-MyM-9a-I-4","stimulus":"&lt;p&gt;Arrastra el resultado correcto de esta resta.&lt;/p&gt;","template":"&lt;p&gt;{{Q6}} min y {{Q7}} s − {{Q8}} min y {{Q9}} s = {{response}}&lt;/p&gt;","hint":"&lt;p&gt;Los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</si>
  <si>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</si>
  <si>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Calcula esta suma con unidades de tiempo.
{{Q1}} min y {{Q2}} s + {{Q3}} min y {{Q4}} s = {{A1}} min y {{A2}} s</t>
  </si>
  <si>
    <t>Calcule:
a) 3 h 65 min – 1 h 10 min = ____ h ____ min
b) 10 h 20 min 43 s – 7 h 15 min 20 s = ____ h ____ min ____ s
c) 5 h 30 min – 200 min = ___ h ___ min
d) 2 h 45 min 30 s + 3 h 15 min 25 s =
e) 5 min 30 s + 2 min 20 s = ___ min + ___ s</t>
  </si>
  <si>
    <t>Q1: Mín = 1; Máx = 29; Step = 1
Q2: Mín = 1; Máx = 29; Step = 1
Q3: Mín = 1; Máx = 29; Step = 1
Q4: Mín = 1; Máx = 29; Step = 1</t>
  </si>
  <si>
    <t>A1 = {{Q1}}+{{Q3}}
A2 = {{Q2}}+{{Q4}}</t>
  </si>
  <si>
    <t>{"id":"M5-MyM-9a-E-1","stimulus":"&lt;p&gt;Calcula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29,"step":1},{"name":"Q2","label":null,"min":1,"max":29,"step":1},{"name":"Q3","label":null,"min":1,"max":29,"step":1},{"name":"Q4","label":null,"min":1,"max":29,"step":1}],"calculated":[{"name":"A1","function":"{{Q1}}+{{Q3}}"},{"name":"A2","function":"{{Q2}}+{{Q4}}"}],"uniques":true},"algorithm":{"name":"calculateOperation","params":{"method":"equivLiteral","keyboard":"NUMERICAL"}}}</t>
  </si>
  <si>
    <t>{"id":"M5-MyM-9a-E-1","stimulus":"&lt;p&gt;Calcule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t>
  </si>
  <si>
    <t>Calcula esta resta con unidades de tiempo.
{{Q6}} min y {{Q7}} s − {{Q9}} min y {{Q10}} s = {{A4}} min {{A5}} s</t>
  </si>
  <si>
    <t>Q6: Mín = 30; Máx = 59; Step = 1
Q7: Mín = 30; Máx = 59; Step = 1
Q9: Mín = 1; Máx = 29; Step = 1
Q10: Mín = 1; Máx = 29; Step = 1</t>
  </si>
  <si>
    <t>{{A4}} = {{Q6}}-{{Q9}}
{{A5}} = {{Q7}}-{{Q10}}</t>
  </si>
  <si>
    <t>{"id":"M5-MyM-9a-E-2","stimulus":"&lt;p&gt;Calcula esta resta con unidades de tiempo.&lt;/p&gt;","template":"&lt;p&gt;{{Q6}} min y {{Q7}} s − {{Q9}} min y {{Q10}} s = {{response}} min {{response}} s&lt;/p&gt;","hint":"&lt;p&gt;Los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9","label":null,"min":1,"max":29,"step":1},{"name":"Q10","label":null,"min":1,"max":29,"step":1}],"calculated":[{"name":"A4","function":"{{Q6}}-{{Q9}}"},{"name":"A5","function":"{{Q7}}-{{Q10}}"}],"uniques":true},"algorithm":{"name":"calculateOperation","params":{"method":"equivLiteral","keyboard":"NUMERICAL"}}}</t>
  </si>
  <si>
    <t>{"id":"M5-MyM-9a-E-2","stimulus":"&lt;p&gt;Calcule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t>
  </si>
  <si>
    <t>Q1: Mín = 1; Máx = 29; Step = 1
Q2: Mín = 30; Máx = 59; Step = 1
Q3: Mín = 1; Máx = 29; Step = 1
Q4: Mín = 30; Máx = 59; Step = 1</t>
  </si>
  <si>
    <t>A1 = {{Q1}}+{{Q3}}+1
A2 = {{Q2}}+{{Q4}}-60</t>
  </si>
  <si>
    <t>&lt;p&gt;Al sumar unidades de tiempo, hay que tener en cuenta que los minutos y los segundos nunca pueden tener un valor mayor que 59.&lt;/p&gt;&lt;p&gt;{{Q2}} s + {{Q4}} s = {{T3}} s = 1 min y {{T2}} s&lt;/p&gt;&lt;p&gt;{{Q1}} min + {{Q3}} min + 1 min y {{T2}} s = {{T1}} min y {{T2}} s&lt;/p&gt;</t>
  </si>
  <si>
    <t>T2 = {{Q2}}+{{Q4}}-60</t>
  </si>
  <si>
    <t>{"id":"M5-MyM-9a-E-3","stimulus":"&lt;p&gt;Calcula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59.&lt;/p&gt;&lt;p&gt;{{Q2}} s + {{Q4}} s = {{T3}} s = 1 min y {{A2}} s&lt;/p&gt;&lt;p&gt;{{Q1}} min + {{Q3}} min + 1 min y {{A2}} s = {{A1}} min y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</si>
  <si>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</si>
  <si>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Calcula esta resta con unidades de tiempo.
{{Q6}} min y {{Q7}} s − {{Q8}} min y {{Q9}} s = {{A4}} min {{A5}} s</t>
  </si>
  <si>
    <t>Q6: Mín = 30; Máx = 59; Step = 1
Q7: Mín = 1; Máx = 29; Step = 1
Q8: Mín = 1; Máx = 28; Step = 1
Q9: Mín = 30; Máx = 59; Step = 1</t>
  </si>
  <si>
    <t>A4 = {{Q6}}-{{Q8}}-1
A5 = {{Q7}}-{{Q9}}+60</t>
  </si>
  <si>
    <t>&lt;p&gt;Como {{Q7}} s es menor que {{Q9}} s, transforma 1 min en 60 s para calcular la resta.&lt;/p&gt;&lt;p&gt;({{Q6}} − 1) min y ({{Q7}} + 60) s − {{Q8}} min y {{Q9}} s&lt;/p&gt;&lt;p&gt;{{T5}} min y {{T6}} s − {{Q8}} min y {{Q9}} s = {{A4}} min y {{A5}} s&lt;/p&gt;</t>
  </si>
  <si>
    <t>{"id":"M5-MyM-9a-E-4","stimulus":"&lt;p&gt;Calcula esta resta con unidades de tiempo.&lt;/p&gt;","template":"&lt;p&gt;{{Q6}} min y {{Q7}} s − {{Q8}} min y {{Q9}} s = {{response}} min {{response}} s&lt;/p&gt;","hint":"&lt;p&gt;Como {{Q7}} s es menor que {{Q9}} s, hay que transformar 1 min en 60 s para calcular la resta.&lt;/p&gt;","feedback":"&lt;p&gt;Como {{Q7}} s es menor que {{Q9}} s, transforma 1 min en 60 s para calcular la resta.&lt;/p&gt;&lt;p&gt;({{Q6}} − 1) min y ({{Q7}} + 60) s − {{Q8}} min y {{Q9}} s&lt;/p&gt;&lt;p&gt;{{T5}} min y {{T6}} s − {{Q8}} min y {{Q9}} s = {{A4}} min y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</si>
  <si>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</si>
  <si>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La primera parte de un partido de fútbol de {{T1}} min ha durado {{Q1}} min. ¿De cuántos minutos fue la segunda parte?
La segunda parte duró {{A1}} min.</t>
  </si>
  <si>
    <t>Uma partida de futebol é dividida em dois intervalos de tempo. Considere um jogo de futebol que teve duração de 98 minutos. Sabendo que o 1º tempo foi de 47 minutos, calcule:
a) Quantos minutos durou o 2º tempo?</t>
  </si>
  <si>
    <t>Q1: Mín: 45; Máx: 50; Step: 1
Q2: Mín: 45; Máx: 50; Step: 1</t>
  </si>
  <si>
    <t>T1 = {{Q1}}+{{Q2}}
A1 = {{Q2}}</t>
  </si>
  <si>
    <t>Resta como si se tratase de números naturales.</t>
  </si>
  <si>
    <t>&lt;p&gt;Resta como si se tratase de números naturales.&lt;/p&gt;</t>
  </si>
  <si>
    <t>{"id":"M5-MyM-9a-A-1","stimulus":"&lt;p&gt;La primera parte de un partido de fútbol de {{T1}} min ha durado {{Q1}} min. ¿De cuántos minutos fue la segunda parte?&lt;/p&gt;","template":"&lt;p&gt;La segunda parte duró {{response}} min.&lt;/p&gt;","hint":"&lt;p&gt;Resta como si se tratase de números naturales.&lt;/p&gt;","feedback":"&lt;p&gt;Resta como si se tratase de números naturales.&lt;/p&gt;","seed":{"parameters":[{"name":"Q1","label":null,"min":45,"max":50,"step":1},{"name":"Q2","label":null,"min":45,"max":50,"step":1}],"calculated":[{"name":"A1","label":"{{function}})","function":"{{Q2}}"},{"name":"T1","function":"{{Q1}}+{{Q2}}","temp":true}],"uniques":true},"algorithm":{"name":"calculateOperation","params":{"method":"equivLiteral","keyboard":"NUMERICAL"}}}</t>
  </si>
  <si>
    <t>{"id":"M5-MyM-9a-A-1","stimulus":"&lt;p&gt;A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t>
  </si>
  <si>
    <t>En una carrera de atletismo, Mateo hizo el recorrido en {{Q1}} h, {{Q2}} min y {{Q3}} s, mientras que Antonio tardó {{Q1}} h, {{Q4}} min y {{Q5}} s. ¿Cuál fue la diferencia de tiempo entre ambos?
La diferencia de tiempo fue de {{A1}} min y {{A2}} s.</t>
  </si>
  <si>
    <t>Em uma corrida de atletismo, Matheus fez o percurso estabelecido em 1 h 15 min 3 s, Antônio em 1 h 33 min 20 s e Carlos em 1 h 10 min 27 s. Qual foi a diferença tempo entre quem terminou a corrida primeiro e quem terminou por último?</t>
  </si>
  <si>
    <t>Q1: Mín: 1; Máx: 2; Step: 1
Q2: Mín: 30; Máx: 59; Step: 1
Q3: Mín: 1; Máx: 29; Step: 1
Q4: Mín: 1; Máx: 29; Step: 1
Q5: Mín: 30; Máx: 59; Step: 1</t>
  </si>
  <si>
    <t>A1 = {{Q2}}-{{Q4}}-1
A2 = {{Q3}}-{{Q5}}+60</t>
  </si>
  <si>
    <t>Como {{Q3}} s es menor que {{Q5}} s, hay que transformar 1 min en 60 s para calcular la resta.</t>
  </si>
  <si>
    <t>&lt;p&gt;Como {{Q3}} s es menor que {{Q5}} s, convierte 1 min en 60 s:&lt;/p&gt;&lt;p&gt;{{Q1}} h, {{Q2}} min y {{Q3}} s = {{Q1}} h, {{T1}} min y {{T2}} s&lt;/p&gt;&lt;p&gt;Después, resta las cantidades con las mismas unidades:&lt;/p&gt;&lt;p&gt;{{Q1}} h, {{T1}} min y {{T2}} s − {{Q1}} h, {{Q4}} min y {{Q5}} s = {{A1}} min y {{A2}} s&lt;/p&gt;</t>
  </si>
  <si>
    <t>T1 = {{Q2}}-1
T2 = {{Q3}}+60</t>
  </si>
  <si>
    <t>{"id":"M5-MyM-9a-A-2","stimulus":"&lt;p&gt;En una carrera de atletismo, Mateo hizo el recorrido en {{Q1}} h, {{Q2}} min y {{Q3}} s, mientras que Antonio tardó {{Q1}} h, {{Q4}} min y {{Q5}} s. ¿Cuál fue la diferencia de tiempo entre ambos?&lt;/p&gt;","template":"&lt;p&gt;La diferencia de tiempo fue de {{response}} min y {{response}} s.&lt;/p&gt;","hint":"&lt;p&gt;Como {{Q3}} s es menor que {{Q5}} s, hay que transformar 1 min en 60 s para calcular la resta.&lt;/p&gt;","feedback":"&lt;p&gt;Como {{Q3}} s es menor que {{Q5}} s, convierte 1 min en 60 s:&lt;/p&gt;&lt;p&gt;{{Q1}} h, {{Q2}} min y {{Q3}} s = {{Q1}} h, {{T1}} min y {{T2}} s&lt;/p&gt;&lt;p&gt;Después, resta las cantidades con las mismas unidades:&lt;/p&gt;&lt;p&gt;{{Q1}} h, {{T1}} min y {{T2}} s − {{Q1}} h, {{Q4}} min y {{Q5}} s = {{A1}} min y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</si>
  <si>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</si>
  <si>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Bruna va a nadar todos los días a las {{Q1}}:{{Q2}}. Si la clase dura {{Q3}} min, ¿a qué hora termina de nadar?
La clase de natación termina a las {{A1}} h y {{A2}} min.</t>
  </si>
  <si>
    <t>Bruna faz natação todos os dias. Sabendo que sua aula começa às 9 h 35 min e tem duração de 50 min, a que horas termina a aula de Bruna?</t>
  </si>
  <si>
    <t>Q1: Mín: 8; Máx: 20; Step: 1
Q2: Mín: 31; Máx: 59; Step: 1
Q3: Mín: 30; Máx: 90; Step: 1</t>
  </si>
  <si>
    <t>A1 = {{Q1}}+math.floor(({{Q2}}+{{Q3}})/60)
A2 = {{Q2}}+{{Q3}}-math.floor(({{Q2}}+{{Q3}})/60)*60</t>
  </si>
  <si>
    <t>Los minutos nunca pueden tener un valor mayor que 59.</t>
  </si>
  <si>
    <t>&lt;p&gt;En primer lugar, suma las cantidades con las mismas unidades:&lt;/p&gt;&lt;p&gt;{{Q1}} h y {{Q2}} min + {{Q3}} min = {{Q1}} h {{T1}} min&lt;/p&gt;&lt;p&gt;Sin embargo, como los minutos no pueden tener valores mayores que 59, convierte los minutos de exceso en horas:&lt;/p&gt;&lt;p&gt;{{Q1}} h {{T1}} min = {{A1}} h {{A2}} min&lt;/p&gt;</t>
  </si>
  <si>
    <t>T1 = {{Q2}}+{{Q3}}</t>
  </si>
  <si>
    <t>{"id":"M5-MyM-9a-A-3","stimulus":"&lt;p&gt;Bruna va a nadar todos los días a las {{Q1}}:{{Q2}}. Si la clase dura {{Q3}} min, ¿a qué hora termina de nadar?&lt;/p&gt;","template":"&lt;p&gt;La clase de natación termina a las {{response}} h y {{response}} min.&lt;/p&gt;","hint":"&lt;p&gt;Los minutos nunca pueden tener un valor mayor que 59.&lt;/p&gt;","feedback":"&lt;p&gt;En primer lugar, suma las cantidades con las mismas unidades:&lt;/p&gt;&lt;p&gt;{{Q1}} h y {{Q2}} min + {{Q3}} min = {{Q1}} h {{T1}} min&lt;/p&gt;&lt;p&gt;Sin embargo, como los minutos no pueden tener valores mayores que 59, convierte los minutos de exceso en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</si>
  <si>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</si>
  <si>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 xml:space="preserve">La madre de Héctor tarda {{Q1}} min en llevarle al colegio desde casa. Si las clases terminan a las {{Q2}}:{{Q3}}, ¿a qué hora tiene que salir de casa para recogerlo?
La madre de Héctor tiene que salir a las {{A1}} h y {{A2}} min. </t>
  </si>
  <si>
    <t xml:space="preserve">A mãe de Augusto leva 35 minutos de casa até a escola para buscá-lo. Se a aula de Augusto termina às 12h45min, a que horas, no máximo, a mãe de Augusto pode sair de casa para buscá-lo? </t>
  </si>
  <si>
    <t>Q1: Mín: 30; Máx: 59; Step: 1
Q2: Mín: 12; Máx: 17; Step: 1
Q3: Mín: 10; Máx: 30; Step: 5</t>
  </si>
  <si>
    <t xml:space="preserve">A1 = {{Q2}}-1
A2 = 60+{{Q3}}-{{Q1}}
</t>
  </si>
  <si>
    <t>&lt;p&gt;Como {{Q3}} min es menor que {{Q1}} min, se convierte una hora en 60 minutos:&lt;/p&gt;
&lt;p&gt;{{Q2}} h y {{Q3}} min = {{T1}} h y {{T2}} min&lt;/p&gt;
&lt;p&gt;Después, se restan las cantidades con las mismas unidades:&lt;/p&gt;
&lt;p&gt;{{T1}} h y {{T2}} min − {{Q1}} min = {{A1}} h y {{A2}} min&lt;/p&gt;</t>
  </si>
  <si>
    <t>{"id":"M5-MyM-9a-A-4","stimulus":"&lt;p&gt;La madre de Héctor tarda {{Q1}} min en llevarle al colegio desde casa. Si las clases terminan a las {{Q2}}:{{Q3}}, ¿a qué hora tiene que salir de casa para recogerlo?&lt;/p&gt;","template":"&lt;p&gt;La madre de Héctor tiene que salir a las {{response}} h y {{response}} min.&lt;/p&gt;","hint":"&lt;p&gt;Los minutos nunca pueden tener un valor mayor que 59.&lt;/p&gt;","feedback":"&lt;p&gt;Como {{Q3}} min es menor que {{Q1}} min, se convierte una hora en 60 minutos:&lt;/p&gt;&lt;p&gt;{{Q2}} h y {{Q3}} min = {{T1}} h y {{T2}} min&lt;/p&gt;&lt;p&gt;Después, se restan las cantidades con las mismas unidades:&lt;/p&gt;&lt;p&gt;{{T1}} h y {{T2}} min − {{Q1}} min = {{A1}} h y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</si>
  <si>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</si>
  <si>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Martina ha estado esperando al tren durante {{Q1}} min. Si ella estaba en la estación desde las {{Q2}}:{{Q3}}, ¿a qué hora llegó el tren?
El tren llegó a las {{A1}} h y {{A2}} min.</t>
  </si>
  <si>
    <t>Q1: Mín: 30; Máx: 59; Step: 1
Q2: Mín: 7; Máx: 20; Step: 1
Q3: Mín: 30; Máx: 59; Step: 1</t>
  </si>
  <si>
    <t>A1 = {{Q2}}+1
A2 = {{Q1}}+{{Q3}}-60</t>
  </si>
  <si>
    <t>&lt;p&gt;En primer lugar, suma las cantidades con las mismas unidades:&lt;/p&gt;&lt;p&gt;{{Q2}} h y {{Q3}} min + {{Q1}} min = {{Q2}} h {{T1}} min&lt;/p&gt;&lt;p&gt;Sin embargo, como los minutos no pueden tener valores mayores que 59, convierte 60 min en 1 h:&lt;/p&gt;&lt;p&gt;{{Q2}} h {{T1}} min = {{A1}} h {{A2}} min&lt;/p&gt;</t>
  </si>
  <si>
    <t>T1 = {{Q3}}+{{Q1}}</t>
  </si>
  <si>
    <t>{"id":"M5-MyM-9a-A-5","stimulus":"&lt;p&gt;Martina ha estado esperando al tren durante {{Q1}} min. Si ella estaba en la estación desde las {{Q2}}:{{Q3}}, ¿a qué hora llegó el tren?&lt;/p&gt;","template":"&lt;p&gt;El tren llegó a las {{response}} h y {{response}} min.&lt;/p&gt;","hint":"&lt;p&gt;Los minutos nunca pueden tener un valor mayor que 59.&lt;/p&gt;","feedback":"&lt;p&gt;En primer lugar, suma las cantidades con las mismas unidades:&lt;/p&gt;&lt;p&gt;{{Q2}} h y {{Q3}} min + {{Q1}} min = {{Q2}} h {{T1}} min&lt;/p&gt;&lt;p&gt;Sin embargo, como los minutos no pueden tener valores mayores que 59, convierte 60 min en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</si>
  <si>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</si>
  <si>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M5-MyM-24a</t>
  </si>
  <si>
    <t>Multiplica y divide medidas de tiempo (horas, minutos, segundos, hasta 6 cifras dadas en forma simple y en forma compleja)</t>
  </si>
  <si>
    <t>Determina si las siguientes operaciones son correctas o incorrectas.
Respuestas correctas:
{{Q1}} h y {{Q2}} min × {{Q3}} = {{T1}} h y {{T2}} min
{{T3}} h y {{T4}} min : {{Q4}} = {{Q5}} h y {{Q6}} min
Respuestas incorrectas:
{{Q7}} h y {{Q8}} min × {{Q9}} = {{T5}} h y {{T6}} min
{{T7}} h y {{T8}} min : {{Q10}} = {{T9}} h y {{Q12}} min
Se muestran 3, 2 de ellas correctas.
Opciones: Correcto/Incorrecto</t>
  </si>
  <si>
    <t>Q1: Mín = 1; Máx = 9; Step = 1
Q2: Mín = 1; Máx = 59; Step = 1
Q3: Mín = 2; Máx = 9; Step = 1
Q4: Mín = 2; Máx = 9; Step = 1
Q5: Mín = 1; Máx = 9; Step = 1
Q6: Mín = 1; Máx = 59; Step = 1
Q7: Mín = 1; Máx = 9; Step = 1
Q8: Mín = 30; Máx = 59; Step = 1
Q9: Mín = 2; Máx = 9; Step = 1
Q10: Mín = 2; Máx = 9; Step = 1
Q11: Mín = 1; Máx = 9; Step = 1
Q12: Mín = 1; Máx = 59; Step = 1</t>
  </si>
  <si>
    <t>T1 = {{Q1}}*{{Q3}}+math.floor({{Q2}}*{{Q3}}/60)
T2 = {{Q2}}*{{Q3}}-math.floor({{Q2}}*{{Q3}}/60)*60
T3 = {{Q5}}*{{Q4}}+math.floor({{Q6}}*{{Q4}}/60)
T4 = {{Q6}}*{{Q4}}-math.floor({{Q6}}*{{Q4}}/60)*60
T5 = {{Q7}}*{{Q9}}
T6 = {{Q8}}*{{Q9}}-math.floor({{Q8}}*{{Q9}}/60)*60
T7 = {{Q10}}*{{Q11}}+math.floor({{Q12}}*{{Q10}}/60)
T8 = {{Q12}}*{{Q10}}-math.floor({{Q12}}*{{Q10}}/60)*60
T9 = {{Q11}}+1</t>
  </si>
  <si>
    <t>Multiplica o divide como si se tratase de números naturales.</t>
  </si>
  <si>
    <t>&lt;p&gt;Multiplica o divide como si se tratase de números naturales.&lt;/p&gt;
- Si falla A3:
El resultado de la multiplicación es incorrecto ya que:&lt;/p&gt;&lt;p&gt;{{Q7}} h y {{Q8}} min × {{Q9}} = {{T10}} h y {{T11}} min&lt;/p&gt;
- Si falla A4:
El resultado de la división es incorrecto ya que:&lt;/p&gt;&lt;p&gt;{{T7}} h y {{T8}} min : {{Q10}} = {{Q11}} h y {{Q12}} min&lt;/p&gt;
(No TE en las opciones correctas)</t>
  </si>
  <si>
    <t>T10 = {{Q7}}*{{Q9}}+math.floor({{Q8}}*{{Q9}}/60)
T11 = {{Q8}}*{{Q9}}-math.floor({{Q8}}*{{Q9}}/60)*60</t>
  </si>
  <si>
    <t>{"id":"M5-MyM-24a-I-1","stimulus":"&lt;p&gt;Determina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function":"{{Q1}}*{{Q3}}+math.floor({{Q2}}*{{Q3}}/60)","temp":true},{"name":"T2","function":"{{Q2}}*{{Q3}}-math.floor({{Q2}}*{{Q3}}/60)*60","temp":true},{"name":"T3","function":"{{Q5}}*{{Q4}}+math.floor({{Q6}}*{{Q4}}/60)","temp":true},{"name":"T4","function":"{{Q6}}*{{Q4}}-math.floor({{Q6}}*{{Q4}}/60)*60","temp":true},{"name":"T5","function":"{{Q7}}*{{Q9}}","temp":true},{"name":"T6","function":"{{Q8}}*{{Q9}}-math.floor({{Q8}}*{{Q9}}/60)*60","temp":true},{"name":"T7","function":"{{Q10}}*{{Q11}}+math.floor({{Q12}}*{{Q10}}/60)","temp":true},{"name":"T8","function":"{{Q12}}*{{Q10}}-math.floor({{Q12}}*{{Q10}}/60)*60","temp":true},{"name":"T9","function":"{{Q11}}+1","temp":true},{"name":"T10","function":"math.round({{Q7}}*{{Q9}}+math.floor({{Q8}}*{{Q9}}/60))","temp":true},{"name":"T11","function":"{{Q8}}*{{Q9}}-math.floor({{Q8}}*{{Q9}}/60)*60","temp":true},{"name":"A1","label":"{{Q1}} h y {{Q2}} min × {{Q3}} = {{T1}} h y {{T2}} min"},{"name":"A2","label":"{{T3}} h y {{T4}} min : {{Q4}} = {{Q5}} h y {{Q6}} min"},{"name":"A3","label":"{{Q7}} h y {{Q8}} min × {{Q9}} = {{T5}} h y {{T6}} min","incorrect":true,"feedback":"&lt;p&gt;El resultado de la multiplicación es incorrecto ya que:&lt;/p&gt;&lt;p&gt;{{Q7}} h y {{Q8}} min × {{Q9}} = {{T10}} h y {{T11}} min&lt;/p&gt;"},{"name":"A4","label":"{{T7}} h y {{T8}} min : {{Q10}} = {{T9}} h y {{Q12}} min","incorrect":true,"feedback":"&lt;p&gt;El resultado de la división es incorrecto ya que:&lt;/p&gt;&lt;p&gt;{{T7}} h y {{T8}} min : {{Q10}} = {{Q11}} h y {{Q12}} min&lt;/p&gt;"}],"uniques":true},"algorithm":{"name":"trueFalse","template":"Choice matrix – inline","params":{"countCorrect":2,"countIncorrect":2,"options":["Correcto","Incorrecto"]}}}</t>
  </si>
  <si>
    <t>{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t>
  </si>
  <si>
    <t>Calcula esta multiplicación con unidades de tiempo.
{{Q1}} h y {{Q2}} min × {{Q3}} = {{A1}} h y {{A2}} min</t>
  </si>
  <si>
    <t>Calcule:
{{Q1}} x {{Q2}} h {{Q3}} min {{Q4}} s = {{A1}} h {{A2}} min {{A3}} s</t>
  </si>
  <si>
    <t>Q1: Mín = 2; Máx = 9; Step = 1
Q2: Mín = 1; Máx = 59; Step = 1
Q3: Mín = 1; Máx = 59; Step = 1</t>
  </si>
  <si>
    <t>A1 = {{Q1}}*{{Q3}}+math.floor({{Q2}}*{{Q3}}/60)
A2 = ({{Q2}}*{{Q3}}/60-math.floor({{Q2}}*{{Q3}}/60))*60</t>
  </si>
  <si>
    <t>Multiplica como si se tratase de números naturales.</t>
  </si>
  <si>
    <t>&lt;p&gt;Multiplica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t>
  </si>
  <si>
    <t>T1 = {{Q1}}*{{Q3}}
T2 = {{Q2}}*{{Q3}}
T3 = Lemonlib.round({{Q2}}*{{Q3}}/60, 2)
T4 = math.floor({{Q2}}*{{Q3}}/60)</t>
  </si>
  <si>
    <t>{"id":"M5-MyM-24a-E-1","stimulus":"&lt;p&gt;Calcula esta multiplicación con unidades de tiempo.&lt;/p&gt;","template":"&lt;p&gt;{{Q1}} h y {{Q2}} min × {{Q3}} = {{response}} h y {{response}} min&lt;/p&gt;","hint":"&lt;p&gt;Multiplica como si se tratase de números naturales.&lt;/p&gt;","feedback":"&lt;p&gt;Multiplica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seed":{"parameters":[{"name":"Q1","label":null,"min":2,"max":9,"step":1},{"name":"Q2","label":null,"min":1,"max":59,"step":1},{"name":"Q3","label":null,"min":1,"max":59,"step":1}],"calculated":[{"name":"T1","function":"{{Q1}}*{{Q3}}","temp":true},{"name":"T2","function":"{{Q2}}*{{Q3}}","temp":true},{"name":"T3","function":"Lemonlib.round({{Q2}}*{{Q3}}/60, 2)","temp":true},{"name":"T4","function":"math.floor({{Q2}}*{{Q3}}/60)","temp":true},{"name":"A1","label":"{{function}}","function":"{{Q1}}*{{Q3}}+math.floor({{Q2}}*{{Q3}}/60)"},{"name":"A2","label":"{{function}}","function":"Lemonlib.round(({{Q2}}*{{Q3}}/60-math.floor({{Q2}}*{{Q3}}/60))*60, 2)"}],"uniques":true},"algorithm":{"name":"calculateOperation","params":{"method":"equivLiteral","keyboard":"NUMERICAL"}}}</t>
  </si>
  <si>
    <t>{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t>
  </si>
  <si>
    <t>Calcula esta división con unidades de tiempo.
{{T1}} {{Q0}} : {{Q4}} = {{A3}} {{Q0}}</t>
  </si>
  <si>
    <t>{{Q4}}: Mín = 100; Máx = 999; Step = 1
{{Q5}}: Mín = 2; Máx = 9; Step = 1
{{Q0}}: "h", "min", "s"</t>
  </si>
  <si>
    <t>T1 = {{Q4}}*{{Q5}}
A3 = {{Q5}}</t>
  </si>
  <si>
    <t>Divide como si se tratase de números naturales.</t>
  </si>
  <si>
    <t>&lt;p&gt;Divide como si se tratase de números naturales.&lt;/p&gt;</t>
  </si>
  <si>
    <t>{"id":"M5-MyM-24a-E-2","stimulus":"&lt;p&gt;Calcula esta división con unidades de tiempo.&lt;/p&gt;","template":"&lt;p&gt;{{T1}} {{Q0}} : {{Q4}} = {{response}} {{Q0}}&lt;/p&gt;","hint":"Divide como si se tratase de números naturales.","feedback":"&lt;p&gt;Divide como si se tratase de números naturales.&lt;/p&gt;","seed":{"parameters":[{"name":"Q4","label":null,"min":100,"max":999,"step":1},{"name":"Q5","label":null,"min":2,"max":9,"step":1},{"name":"Q0","list":["h","min","s"]}],"calculated":[{"name":"T1","function":"{{Q4}}*{{Q5}}","temp":true},{"name":"A1","label":"{{function}}","function":"{{Q5}}"}],"uniques":true},"algorithm":{"name":"calculateOperation","params":{"method":"equivLiteral","keyboard":"NUMERICAL"}}}</t>
  </si>
  <si>
    <t>{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t>
  </si>
  <si>
    <t>Calcula esta división con unidades de tiempo.
{{T1}} h y {{T2}} min : {{Q1}} = {{A1}} h y {{A2}} min</t>
  </si>
  <si>
    <t>Calcule:
{{Q1}} h {{Q2}} min {{Q3}} s : {{Q4}} = {{A1}} h {{A2}} min {{A3}} s</t>
  </si>
  <si>
    <t>T1 = {{Q1}}*{{Q2}}+math.floor({{Q1}}*{{Q3}}/60)
T2 = {{Q1}}*{{Q3}}-math.floor({{Q1}}*{{Q3}}/60)*60
A1 = {{Q2}}
A2 = {{Q3}}</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</si>
  <si>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</si>
  <si>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T3 = {{T1}}*60+{{T2}}
T4 = {{T3}}/{{Q1}}</t>
  </si>
  <si>
    <t>{"id":"M5-MyM-24a-E-3","stimulus":"&lt;p&gt;Calcula esta división con unidades de tiempo.&lt;/p&gt;","template":"&lt;p&gt;{{T1}} h y {{T2}} min : {{Q1}} = {{response}} h y {{response}} min&lt;/p&gt;","hint":"&lt;p&gt;Divide como si se tratase de números naturales.&lt;/p&gt;","feedback":"&lt;p&gt;Convierte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2,"max":9,"step":1},{"name":"Q2","label":null,"min":1,"max":59,"step":1},{"name":"Q3","label":null,"min":1,"max":59,"step":1}],"calculated":[{"name":"T1","function":"{{Q1}}*{{Q2}}+math.floor({{Q1}}*{{Q3}}/60)","temp":true},{"name":"T2","function":"{{Q1}}*{{Q3}}-math.floor({{Q1}}*{{Q3}}/60)*60","temp":true},{"name":"T3","function":"{{T1}}*60+{{T2}}","temp":true},{"name":"T4","function":"{{T3}}/{{Q1}}","temp":true},{"name":"A1","label":"{{function}}","function":"{{Q2}}"},{"name":"A2","label":"{{function}}","function":"{{Q3}}"}],"uniques":true},"algorithm":{"name":"calculateOperation","params":{"method":"equivLiteral","keyboard":"NUMERICAL"}}}</t>
  </si>
  <si>
    <t>{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t>
  </si>
  <si>
    <t>Calcula esta multiplicación con unidades de tiempo.
{{Q5}} {{Q6}} × {{Q7}} = {{A4}} {{Q6}}</t>
  </si>
  <si>
    <t>{{Q5}}: Mín = 100; Máx = 999; Step = 1
{{Q6}}: "h", "min", "s"
{{Q7}}: Mín = 2; Máx = 9; Step = 1</t>
  </si>
  <si>
    <t>A4 = {{Q5}}*{{Q7}}</t>
  </si>
  <si>
    <t>&lt;p&gt;Multiplica como si se tratase de números naturales.&lt;/p&gt;</t>
  </si>
  <si>
    <t>{"id":"M5-MyM-24a-E-4","stimulus":"&lt;p&gt;Calcula esta multiplicación con unidades de tiempo.&lt;/p&gt;","template":"&lt;p&gt;{{Q5}} {{Q6}} × {{Q7}} = {{response}} {{Q6}}&lt;/p&gt;","hint":"&lt;p&gt;Multiplica como si se tratase de números naturales.&lt;/p&gt;","feedback":"&lt;p&gt;Multiplica como si se tratase de números naturales.&lt;/p&gt;","seed":{"parameters":[{"name":"Q5","label":null,"min":100,"max":999,"step":1},{"name":"Q6","list":["h","min","s"]},{"name":"Q7","label":null,"min":2,"max":9,"step":1}],"calculated":[{"name":"A1","label":"{{function}}","function":"{{Q5}}*{{Q7}}"}],"uniques":true},"algorithm":{"name":"calculateOperation","params":{"method":"equivLiteral","keyboard":"NUMERICAL"}}}</t>
  </si>
  <si>
    <t>{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t>
  </si>
  <si>
    <t>Pablo se ha dado cuenta de que durante una pausa para la publicidad han emitido {{Q1}} anuncios que han durado &lt;span class=\"no-break\"&gt;{{Q2}} s&lt;/span&gt; cada uno. ¿Cuántos segundos ha durado la pausa?
Los anuncios han durado &lt;span class=\"no-break\"&gt;{{A1}} s.&lt;/span&gt;</t>
  </si>
  <si>
    <t>Pedro assistia a seu programa favorito quando percebeu que nos intervalos sempre passavam 3 propagandas de 45 segundos de duração, cada uma. Quantos minutos durava cada intervalo desse programa?
3 x 45s = 135s = 2min15s</t>
  </si>
  <si>
    <t>Q1: Mín: 2; Máx: 9; Step: 1
Q2: Mín: 30; Máx: 45; Step: 1</t>
  </si>
  <si>
    <t xml:space="preserve">A1 = {{Q1}}*{{Q2}}
</t>
  </si>
  <si>
    <t>{"id":"M5-MyM-24a-A-1","stimulus":"&lt;p&gt;Pablo se ha dado cuenta de que durante una pausa para la publicidad han emitido {{Q1}} anuncios que han durado &lt;span class=\"no-break\"&gt;{{Q2}} s&lt;/span&gt; cada uno. ¿Cuántos segundos ha durado la pausa?&lt;/p&gt;","template":"&lt;p&gt;Los anuncios han durado &lt;span class=\"no-break\"&gt;{{response}} s.&lt;/span&gt;&lt;/p&gt;","hint":"&lt;p&gt;Multiplica como si se tratase de números naturales.&lt;/p&gt;","feedback":"&lt;p&gt;Multiplica como si se tratase de números naturales.&lt;/p&gt;","seed":{"parameters":[{"name":"Q1","label":null,"min":2,"max":9,"step":1},{"name":"Q2","label":null,"min":30,"max":45,"step":1}],"calculated":[{"name":"A1","label":"{{function}}","function":"{{Q1}}*{{Q2}}"}],"uniques":true},"algorithm":{"name":"calculateOperation","params":{"method":"equivLiteral","keyboard":"NUMERICAL"}}}</t>
  </si>
  <si>
    <t>{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t>
  </si>
  <si>
    <t>Fernando ha tardado &lt;span class=\"no-break\"&gt;{{T1}} s&lt;/span&gt; en resolver {{Q1}} cubos de Rubik. ¿Cuántos segundos le ha dedicado a cada uno?
Fernando ha tardado &lt;span class=\"no-break\"&gt;{{A1}} s&lt;/span&gt; en resolver un cubo.</t>
  </si>
  <si>
    <t>Henrique gosta de montar cubo mágico. Ele monta {{Q1}} cubos em {{Q2}} segundos. Em média, quantos segundos ele leva para montar um cubo?
Henrique monta um cubo em {{A1}} segundos.</t>
  </si>
  <si>
    <t>Q1: Mín: 3; Máx: 9; Step:1
Q2: Mín: 30; Máx: 60; Step: 1</t>
  </si>
  <si>
    <t>T1={{Q1}}*{{Q2}}
A1 = {{A2}}</t>
  </si>
  <si>
    <t>{"id":"M5-MyM-24a-A-2","stimulus":"&lt;p&gt;Fernando ha tardado &lt;span class=\"no-break\"&gt;{{T1}} s&lt;/span&gt; en resolver {{Q1}} cubos de Rubik. ¿Cuántos segundos le ha dedicado a cada uno?&lt;/p&gt;","template":"&lt;p&gt;Fernando ha tardado &lt;span class=\"no-break\"&gt;{{response}} s&lt;/span&gt; en resolver un cubo.&lt;/p&gt;","hint":"&lt;p&gt;Divide como si se tratase de números naturales.&lt;/p&gt;","feedback":"&lt;p&gt;Divide como si se tratase de números naturales.&lt;/p&gt;","seed":{"parameters":[{"name":"Q1","label":null,"min":3,"max":9,"step":1},{"name":"Q2","label":null,"min":30,"max":60,"step":1}],"calculated":[{"name":"T1","function":"{{Q1}}*{{Q2}}","temp":true},{"name":"A1","function":"{{Q2}}"}],"uniques":true},"algorithm":{"name":"calculateOperation","params":{"method":"equivLiteral","keyboard":"NUMERICAL"}}}</t>
  </si>
  <si>
    <t>{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t>
  </si>
  <si>
    <t>Julieta tarda en darse una ducha &lt;span class=\"no-break\"&gt;{{Q1}} min&lt;/span&gt; y &lt;span class=\"no-break\"&gt;{{Q2}} s.&lt;/span&gt; Si dedicase el mismo tiempo durante los siguientes {{Q3}} días, ¿cuántos minutos y segundos pasaría en la ducha en total?
Julieta pasaría en la ducha &lt;span class=\"no-break\"&gt;{{A1}} min&lt;/span&gt; y &lt;span class=\"no-break\"&gt;{{A2}} s.&lt;/span&gt;</t>
  </si>
  <si>
    <t>Uma pessoa que toma um banho de {{Q1}} minutos por dia gasta quanto tempo no banho em {{Q2}} dias?
Em {{Q2}} dias, ela gasta {{A1}} minutos no banho.</t>
  </si>
  <si>
    <t>Q1: Mín: 9; Máx: 20; Step:1
Q1: Mín: 30; Máx: 59; Step:1
Q3: Mín: 2; Máx: 6; Step:1</t>
  </si>
  <si>
    <t>T1 = {{Q1}}*{{Q3}}
T2 = {{Q2}}*{{Q3}}
A1 = {{T1}}+math.floor({{T2}}/60) 
A2 = {{T2}}-(math.floor({{T2}}/60))*60</t>
  </si>
  <si>
    <t>&lt;p&gt;Multiplica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t>
  </si>
  <si>
    <t>{"id":"M5-MyM-24a-A-3","stimulus":"&lt;p&gt;Julieta tarda en darse una ducha &lt;span class=\"no-break\"&gt;{{Q1}} min&lt;/span&gt; y &lt;span class=\"no-break\"&gt;{{Q2}} s.&lt;/span&gt; Si dedicase el mismo tiempo durante los siguientes {{Q3}} días, ¿cuántos minutos y segundos pasaría en la ducha en total?&lt;/p&gt;","template":"&lt;p&gt;Julieta pasaría en la ducha &lt;span class=\"no-break\"&gt;{{response}} min&lt;/span&gt; y &lt;span class=\"no-break\"&gt;{{response}} s.&lt;/span&gt;&lt;/p&gt;","hint":"&lt;p&gt;Los minutos y los segundos nunca pueden tener un valor mayor que 59.&lt;/p&gt;","feedback":"&lt;p&gt;Multiplica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seed":{"parameters":[{"name":"Q1","label":null,"min":9,"max":20,"step":1},{"name":"Q2","label":null,"min":30,"max":59,"step":1},{"name":"Q3","label":null,"min":2,"max":6,"step":1}],"calculated":[{"name":"T1","function":"{{Q1}}*{{Q3}}","temp":true},{"name":"T2","function":"{{Q2}}*{{Q3}}","temp":true},{"name":"T3","function":"Lemonlib.round({{Q2}}*{{Q3}}/60, 2)","temp":true},{"name":"T4","function":"math.floor({{Q2}}*{{Q3}}/60)","temp":true},{"name":"A1","function":"{{T1}}+math.floor({{T2}}/60) "},{"name":"A2","function":"{{T2}}-(math.floor({{T2}}/60))*60"}],"uniques":true},"algorithm":{"name":"calculateOperation","params":{"method":"equivLiteral","keyboard":"NUMERICAL"}}}</t>
  </si>
  <si>
    <t>{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t>
  </si>
  <si>
    <t>Un camionero ha conducido &lt;span class=\"no-break\"&gt;{{T1}} h&lt;/span&gt; y &lt;span class=\"no-break\"&gt;{{T2}} min&lt;/span&gt;, durante las que ha realizado {{Q1}} viajes. Si todos le han llevado el mismo tiempo, ¿cuántas horas y minutos ha durado cada viaje?
Cada viaje ha durado &lt;span class=\"no-break\"&gt;{{A1}} h&lt;/span&gt; y &lt;span class=\"no-break\"&gt;{{A2}} min.&lt;/span&gt;</t>
  </si>
  <si>
    <t>Um caminhão de transporte faz, em um dia, {{Q1}} vezes um trajeto que dura {{Q2}} h {{Q3}} min. Qual o tempo total que esse caminhão anda por dia?
Esse caminhão anda por dia {{A1}} h {{A2}} min.</t>
  </si>
  <si>
    <t>Q1: Mín: 3; Máx: 6; Step:1
Q2: Mín: 1; Máx: 3; Step:1 
Q3: Mín: 1; Máx: 59; Step: 1</t>
  </si>
  <si>
    <t>T11 = {{Q1}}*{{Q2}}
T12 = {{Q1}}*{{Q3}}
T1 = {{T11}}+math.floor({{T12}}/60) 
T2 = {{T12}}-(math.floor({{T12}}/60))*60
A1 = {{Q2}}
A1 = {{Q3}}</t>
  </si>
  <si>
    <t>{"id":"M5-MyM-24a-A-4","stimulus":"&lt;p&gt;Un camionero ha conducido &lt;span class=\"no-break\"&gt;{{T1}} h&lt;/span&gt; y &lt;span class=\"no-break\"&gt;{{T2}} min&lt;/span&gt;, durante las que ha realizado {{Q1}} viajes. Si todos le han llevado el mismo tiempo, ¿cuántas horas y minutos ha durado cada viaje?&lt;/p&gt;","template":"&lt;p&gt;Cada viaje ha durado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6,"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t>
  </si>
  <si>
    <t>{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</si>
  <si>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Eva es una &lt;i&gt;youtuber&lt;/i&gt; que necesita &lt;span class=\"no-break\"&gt;{{T1}} h&lt;/span&gt; y &lt;span class=\"no-break\"&gt;{{T2}} min&lt;/span&gt; para grabar {{Q1}} vídeos. ¿En cuánto tiempo puede preparar un vídeo?
Eva graba un vídeo en &lt;span class=\"no-break\"&gt;{{A1}} h&lt;/span&gt; y &lt;span class=\"no-break\"&gt;{{A2}} min.&lt;/span&gt;</t>
  </si>
  <si>
    <t>Fernanda é youtuber. Em um dia ela passa um total de {{Q1}} h {{Q2}} min gravando vídeos. Sabendo que ela consegue fazer {{Q3}} vídeos em um dia, quanto tempo, em média, ela leva para fazer um vídeo?
Ela faz um vídeo em {{A1}} h {{A2}} min.</t>
  </si>
  <si>
    <t>Q1: Mín: 3; Máx: 9; Step:1
Q2: Mín: 1; Máx: 3; Step:1 
Q3: Mín: 1; Máx: 59; Step: 1</t>
  </si>
  <si>
    <t>{"id":"M5-MyM-24a-A-5","stimulus":"&lt;p&gt;Eva es una &lt;i&gt;youtuber&lt;/i&gt; que necesita &lt;span class=\"no-break\"&gt;{{T1}} h&lt;/span&gt; y &lt;span class=\"no-break\"&gt;{{T2}} min&lt;/span&gt; para grabar {{Q1}} vídeos. ¿En cuánto tiempo puede preparar un vídeo?&lt;/p&gt;","template":"&lt;p&gt;Eva graba un vídeo en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9,"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t>
  </si>
  <si>
    <t>{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</si>
  <si>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M5-MyM-10c</t>
  </si>
  <si>
    <t>Establece equivalencias entre las diferentes unidades de medida de ángulos</t>
  </si>
  <si>
    <t>Selecciona las equivalencias correctas.
Opciones correctas:
{{Q1}}° = {{T1}}'
{{Q2}}° = {{T2}}''
{{T3}}' = {{Q3}}°
{{Q4}}' = {{T4}}''
{{T5}}'' = {{Q5}}°
{{T6}}'' = {{Q6}}'
Opciones incorrectas:
{{T7}}° = {{Q7}}'
{{Q8}}° = {{T8}}''
{{T9}}' = {{Q9}}°
{{T10}}' = {{Q10}}''
{{T11}}'' = {{Q11}}°
{{T12}}'' = {{Q12}}'
(Se ven 2 correctas y 2 incorrectas)</t>
  </si>
  <si>
    <t>Indique a equivalência correta em cada caso:
1° = {{grupo 1}}
1' = {{grupo 2}}</t>
  </si>
  <si>
    <t>Q1-Q12: Mín = 1; Máx = 60; Step = 1</t>
  </si>
  <si>
    <t>T1 = {{Q1}}*60
T2 = {{Q2}}*3600
T3 = {{Q3}}*60
T4 = {{Q4}}*60
T5 = {{Q5}}*3600
T6 = {{Q6}}*60
T7 = {{Q7}}*60
T8 = {{Q8}}*60
T9 = {{Q9}}*3600
T10 = {{Q10}}*60
T11 = {{Q11}}*60
T12 = {{Q12}}*3600</t>
  </si>
  <si>
    <t>(IMAGEN)
M5-MyM-10c-1</t>
  </si>
  <si>
    <t>IMAGEN DEL HINT
- Si falla A7:
&lt;p&gt;{{T7}}° = {{T7}}° × 60 = {{T13}}'&lt;/p&gt;
- Si falla A8:
&lt;p&gt;{{Q8}}° = {{Q8}}° × 3 600 = {{T14}}''&lt;/p&gt;
- Si falla A9:
&lt;p&gt;{{T9}}' = {{T9}}' : 60 = {{T15}}°&lt;/p&gt;
- Si falla A10:
&lt;p&gt;{{T10}}' = {{T10}}' × 60 = {{T16}}''&lt;/p&gt;
- Si falla A11:
&lt;p&gt;{{T11}}'' = {{T11}}'' : 60 = {{T17}}'&lt;/p&gt;ok
- Si falla A12:
&lt;p&gt;{{T12}}'' = {{T12}}'' : 3 600 = {{T18}}°&lt;/p&gt;</t>
  </si>
  <si>
    <t>T13 = {{T7}}*60
T14 = {{Q8}}*3600
T15 = {{T9}}/60 
T16 = {{T10}}*60
T17 = {{T11}}/60
T18 = {{T12}}/3600</t>
  </si>
  <si>
    <t>{"id":"M5-MyM-10c-I-1","stimulus":"&lt;p&gt;Selecciona las equivalencias correctas.&lt;/p&gt;","hint":"&lt;div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7","function":"{{Q7}}*60","temp":true},{"name":"T8","function":"{{Q8}}*60","temp":true},{"name":"T9","function":"{{Q9}}*3600","temp":true},{"name":"T10","function":"{{Q10}}*60","temp":true},{"name":"T11","function":"{{Q11}}*60","temp":true},{"name":"T12","function":"{{Q12}}*3600","temp":true},{"name":"T13","function":"{{T7}}*60","temp":true},{"name":"T14","function":"{{Q8}}*3600","temp":true},{"name":"T15","function":"{{T9}}/60","temp":true},{"name":"T16","function":"{{T10}}*60","temp":true},{"name":"T17","function":"{{T11}}/60","temp":true},{"name":"T18","function":"{{T12}}/3600","temp":true},{"name":"A1","label":"{{Q1}}° = {{function}}'","function":"{{Q1}}*60"},{"name":"A2","label":"{{Q2}}° = {{function}}''","function":"{{Q2}}*3600"},{"name":"A3","label":"{{function}}' = {{Q3}}°","function":"{{Q3}}*60"},{"name":"A4","label":"{{Q4}}' = {{function}}''","function":"{{Q4}}*60"},{"name":"A5","label":"{{function}}'' = {{Q5}}°","function":"{{Q5}}*3600"},{"name":"A6","label":"{{function}}'' = {{Q6}}'","function":"{{Q6}}*60"},{"name":"A7","label":"{{function}}° = {{Q7}}'","function":"{{Q7}}*60","incorrect":true,"feedback":"&lt;p&gt;{{T7}}° = {{T7}}° × 60 = {{T13}}'&lt;/p&gt;"},{"name":"A8","label":"{{Q8}}° = {{function}}''","function":"{{Q8}}*60","incorrect":true,"feedback":"&lt;p&gt;{{Q8}}° = {{Q8}}° × 3 600 = {{T14}}''&lt;/p&gt;"},{"name":"A9","label":"{{function}}' = {{Q9}}°","function":"{{Q9}}*3600","incorrect":true,"feedback":"&lt;p&gt;{{T9}}' = {{T9}}' : 60 = {{T15}}°&lt;/p&gt;"},{"name":"A10","label":"{{function}}' = {{Q10}}''","function":"{{Q10}}*60","incorrect":true,"feedback":"&lt;p&gt;{{T10}}' = {{T10}}' × 60 = {{T16}}''&lt;/p&gt;"},{"name":"A11","label":"{{function}}'' = {{Q11}}°","function":"{{Q11}}*60","incorrect":true,"feedback":"&lt;p&gt;{{T11}}'' = {{T11}}'' : 60 = {{T17}}'&lt;/p&gt;"},{"name":"A12","label":"{{function}}'' = {{Q12}}'","function":"{{Q12}}*3600","incorrect":true,"feedback":"&lt;p&gt;{{T12}}'' = {{T12}}'' : 3 600 = {{T18}}°&lt;/p&gt;"}],"uniques":true},"algorithm":{"name":"trueFalse","template":"Multiple choice – multiple response","params":{"countCorrect":2,"countIncorrect":2,"showCheckIcon":true}}}</t>
  </si>
  <si>
    <t>{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t>
  </si>
  <si>
    <t>Completa las siguientes equivalencias.
{{Q1}}° = {{A1}}'
{{T1}}' = {{A2}}°</t>
  </si>
  <si>
    <t>Q1: Mín: 1; Máx: 100; Step: 1
Q2: Mín: 1; Máx: 50; Step: 1</t>
  </si>
  <si>
    <t>T1={{Q2}}*60
A1={{Q1}}*60
A2={{Q2}}</t>
  </si>
  <si>
    <t>IMAGEN DEL HINT
- Si falla A1:
&lt;p&gt;{{Q1}}° = {{Q1}}° × 60 = {{A1}}'&lt;/p&gt;
- Si falla A2:
&lt;p&gt;{{T1}}' = {{T1}}' : 60 = {{A2}}°&lt;/p&gt;</t>
  </si>
  <si>
    <t>{"id":"M5-MyM-10c-E-1","stimulus":"&lt;p&gt;Completa las siguientes equivalencias.&lt;/p&gt;","template":"&lt;p&gt;{{Q1}}° = {{response}}'&lt;/p&gt;&lt;p&gt;{{T1}}'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2","label":null,"min":1,"max":50,"step":1}],"calculated":[{"name":"T1","function":"{{Q2}}*60","temp":true},{"name":"A1","function":"{{Q1}}*60","feedback":"&lt;p&gt;{{Q1}}° = {{Q1}}° × 60 = {{function}}'&lt;/p&gt;"},{"name":"A2","function":"{{Q2}}","feedback":"&lt;p&gt;{{T1}}' = {{T1}}' : 60 = {{function}}°&lt;/p&gt;"}],"uniques":true},"algorithm":{"name":"calculateOperation","params":{"method":"equivLiteral","keyboard":"NUMERICAL"}}}</t>
  </si>
  <si>
    <t>{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t>
  </si>
  <si>
    <t>Completa las siguientes equivalencias.
{{T2}}'' = {{A3}}°
{{Q1}}° = {{A1}}''</t>
  </si>
  <si>
    <t>Q3: Mín: 1; Máx: 50; Step: 1
Q1: Mín: 1; Máx: 100; Step: 1</t>
  </si>
  <si>
    <t>T2={{Q3}}*3600
A3={{Q3}}
A1={{Q1}}*3600</t>
  </si>
  <si>
    <t>IMAGEN DEL HINT
- Si falla A3:
&lt;p&gt;{{T2}}" = {{T2}}'' : 3 600 = {{A3}}°&lt;/p&gt;
- Si falla A1:
&lt;p&gt;{{Q1}}° = {{Q1}}° × 3 600 = {{A1}}"&lt;/p&gt;</t>
  </si>
  <si>
    <t>{"id":"M5-MyM-10c-E-2","stimulus":"&lt;p&gt;Completa las siguientes equivalencias.&lt;/p&gt;","template":"&lt;p&gt;{{T2}}'' = {{response}}°&lt;/p&gt;&lt;p&gt;{{Q1}}°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3","label":null,"min":1,"max":50,"step":1}],"calculated":[{"name":"T2","function":"{{Q3}}*3600","temp":true},{"name":"A1","function":"{{Q3}}","feedback":"&lt;p&gt;{{T2}}'' = {{T2}}'' : 3 600 = {{function}}°&lt;/p&gt;"},{"name":"A2","function":"{{Q1}}*3600","feedback":"&lt;p&gt;{{Q1}}° = {{Q1}}° × 3 600 = {{function}}''&lt;/p&gt;"}],"uniques":true},"algorithm":{"name":"calculateOperation","params":{"method":"equivLiteral","keyboard":"NUMERICAL"}}}</t>
  </si>
  <si>
    <t>{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t>
  </si>
  <si>
    <t>Completa las siguientes equivalencias.
{{T1}}'' = {{A2}}'
{{Q3}}' = {{A3}}''</t>
  </si>
  <si>
    <t>Q2: Mín: 1; Máx: 50; Step: 1
Q3: Mín: 1; Máx: 50; Step: 1</t>
  </si>
  <si>
    <t>A2={{Q2}}
A3={{Q3}}*60
T1={{Q2}}*60</t>
  </si>
  <si>
    <t>IMAGEN DEL HINT
- Si falla A2:
&lt;p&gt;{{T1}}" = {{T1}}'' : 60 = {{A2}}'&lt;/p&gt;
- Si falla A3:
&lt;p&gt;{{Q3}}' = {{Q3}}' × 60 = {{A3}}''&lt;/p&gt;</t>
  </si>
  <si>
    <t>{"id":"M5-MyM-10c-E-3","stimulus":"&lt;p&gt;Completa las siguientes equivalencias.&lt;/p&gt;","template":"&lt;p&gt;{{T1}}'' = {{response}}'&lt;/p&gt;&lt;p&gt;{{Q3}}' = {{response}}''&lt;/p&gt;","hint":"&lt;div style=\"display:flex; justify-content:center;\"&gt;&lt;img src='https://blueberry-assets.oneclick.es/M5_MyM_10c_1.svg' width=\"450\"&gt;&lt;/div&gt;","feedback":"&lt;div style=\"display:flex; justify-content:center;\"&gt;&lt;img src='https://blueberry-assets.oneclick.es/M5_MyM_10c_1.svg' width=\"450\"&gt;&lt;/div&gt;","seed":{"parameters":[{"name":"Q2","label":null,"min":1,"max":50,"step":1},{"name":"Q3","label":null,"min":1,"max":50,"step":1}],"calculated":[{"name":"T1","function":"{{Q2}}*60","temp":true},{"name":"A1","function":"{{Q2}}","feedback":"&lt;p&gt;{{T1}}'' = {{T1}}'' : 60 = {{function}}'&lt;/p&gt;"},{"name":"A2","function":"{{Q3}}*60","feedback":"&lt;p&gt;{{Q3}}' = {{Q3}}' × 60 = {{function}}''&lt;/p&gt;"}],"uniques":true},"algorithm":{"name":"calculateOperation","params":{"method":"equivLiteral","keyboard":"NUMERICAL"}}}</t>
  </si>
  <si>
    <t>{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t>
  </si>
  <si>
    <t>En un parque acuático se ha construido un tobogán con {{T1}}'' de inclinación. ¿A cuántos grados equivale esta amplitud?
El tobogán tiene una inclinación de {{A1}}°.</t>
  </si>
  <si>
    <t xml:space="preserve">Pedro percebeu que seu transferidor estava com alguns números apagados e que por isso poderia medir ângulos de até {{Q1}}°. Sobre essa medida, é correto afirmar que:
{{Q1}}° = {{A1}}'
{{Q1}}° = {{A2}}"
{{Q1}}° = {{A3}}"*
(Se ven 3 opciones, 1 correcta)
</t>
  </si>
  <si>
    <t>Q1: Mín: 30; Máx: 70; Step: 1</t>
  </si>
  <si>
    <t>A1= {{Q1}}
T1 = {{Q1}}*3600</t>
  </si>
  <si>
    <t>¿Cuál es la inclinación del tobogán?
Tiene una inclinación de {{A1}}''.
Cloze math
A1 = {{Q1}}*3600</t>
  </si>
  <si>
    <t>¿Qué pide el enunciado?
Convertir los segundos a grados.*
Convertir los segundos a minutos.
Convertir los minutos a grados.</t>
  </si>
  <si>
    <t>¿En qué tabla están las conversiones de unidades correctas?
M5-MyM-10c-1*
M5-MyM-10c-2
M5-MyM-10c-3</t>
  </si>
  <si>
    <t>Con ayuda de la anterior tabla, realiza el siguiente cálculo para obtener la inclinación del tobogán en grados.
{{T1}}'' = {{T1}}'' : 3 600 = {{A1}}°
[A1 = {{Q1}}]</t>
  </si>
  <si>
    <t>{"id":"M5-MyM-10c-A-1","seed":{"parameters":[{"name":"Q1","label":null,"min":30,"max":70,"step":1}],"uniques":true},"scaffolding":[{"id":"step-0","stimulus":"&lt;p&gt;En un parque acuático se ha construido un tobogán con {{T1}}'' de inclinación. ¿A cuántos grados equivale esta amplitud?&lt;/p&gt;","template":"&lt;p&gt;El tobogán tiene una inclinación de {{response}}°.&lt;/p&gt;","seed":{"parameters":[],"calculated":[{"name":"T1","function":"{{Q1}}*3600","temp":true},{"name":"A1","function":"{{Q1}}"}]},"algorithm":{"name":"calculateOperation","params":{"method":"equivLiteral","keyboard":"NUMERICAL"}}},{"id":"step-1","stimulus":"&lt;p&gt;¿Cuál es la inclinación del tobogán?&lt;/p&gt;","template":"&lt;p&gt;Tiene una inclinación de {{response}}''.&lt;/p&gt;","seed":{"calculated":[{"name":"A1","label":"{{function}}","function":"{{Q1}}*3600"}]},"algorithm":{"name":"calculateOperation","params":{"method":"equivLiteral","keyboard":"NUMERICAL"}}},{"id":"step-2","stimulus":"&lt;p&gt;¿Qué pide el enunciado?&lt;/p&gt;","seed":{"calculated":[{"name":"2-A1","label":"&lt;p&gt;Convertir los segundos a grados.&lt;/p&gt;"},{"name":"2-A2","label":"&lt;p&gt;Convertir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del tobogán en grados.&lt;/p&gt;","template":"&lt;p&gt;{{T1}}'' = {{T1}}'' : 3 600 = {{response}}°&lt;/p&gt;","seed":{"calculated":[{"name":"T1","function":"{{Q1}}*3600","temp":true},{"name":"A2","function":"{{Q1}}"}]},"algorithm":{"name":"calculateOperation","params":{"method":"equivLiteral","keyboard":"NUMERICAL"}}}]}</t>
  </si>
  <si>
    <t>{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t>
  </si>
  <si>
    <t>Una rampa tiene una de inclinación de {{Q1}}°. ¿A cuánto equivale esta amplitud en minutos?
La inclinación de la rampa es de {{A1}}'.</t>
  </si>
  <si>
    <t>Uma rampa para cadeirantes tem um ângulo de inclinação de {{Q1}}°. Quanto vale esse ângulo em minutos?
{{Q1}}° = {{A1}} '</t>
  </si>
  <si>
    <t>Q1: Mín: 7; Máx: 20; Step: 1</t>
  </si>
  <si>
    <t>A1={{Q1}}*60</t>
  </si>
  <si>
    <t>¿Qué inclinación tiene la rampa?
Su inclinación es de {{A1}}°.
Cloze math
A1 = {{Q1}}</t>
  </si>
  <si>
    <t>¿Qué pide el enunciado?
Convertir los grados a minutos.*
Convertir los minutos a segundos.
Convertir los segundos a grados.</t>
  </si>
  <si>
    <t>Con ayuda de la anterior tabla, realiza el siguiente cálculo para obtener la inclinación de la rampa en minutos.
{{Q1}}° = {{Q1}}° × 60 = {{A1}}'
[A1 = {{Q1}}*60]</t>
  </si>
  <si>
    <t>{"id":"M5-MyM-10c-A-2","seed":{"parameters":[{"name":"Q1","label":null,"min":7,"max":20,"step":1}],"uniques":true},"scaffolding":[{"id":"step-0","stimulus":"&lt;p&gt;Una rampa tiene una de inclinación de {{Q1}}°. ¿A cuánto equivale esta amplitud en minutos?&lt;/p&gt;","template":"&lt;p&gt;La inclinación de la rampa es de {{response}}'.&lt;/p&gt;","seed":{"parameters":[],"calculated":[{"name":"A1","function":"{{Q1}}*60"}]},"algorithm":{"name":"calculateOperation","params":{"method":"equivLiteral","keyboard":"NUMERICAL"}}},{"id":"step-1","stimulus":"&lt;p&gt;¿Qué inclinación tiene la rampa?&lt;/p&gt;","template":"&lt;p&gt;Su inclinación es de {{response}}°.&lt;/p&gt;","seed":{"calculated":[{"name":"A1","label":"{{function}}","function":"{{Q1}}"}]},"algorithm":{"name":"calculateOperation","params":{"method":"equivLiteral","keyboard":"NUMERICAL"}}},{"id":"step-2","stimulus":"&lt;p&gt;¿Qué pide el enunciado?&lt;/p&gt;","seed":{"calculated":[{"name":"2-A1","label":"&lt;p&gt;Convertir los grados a minutos.&lt;/p&gt;"},{"name":"2-A2","label":"&lt;p&gt;Convertir los minutos a segundos.&lt;/p&gt;","incorrect":true},{"name":"2-A3","label":"&lt;p&gt;Convertir los segundos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 la rampa en minutos.&lt;/p&gt;","template":"&lt;p&gt;{{Q1}}° = {{Q1}}° × 60 = {{response}}'&lt;/p&gt;","seed":{"calculated":[{"name":"A1","function":"{{Q1}}*60"}]},"algorithm":{"name":"calculateOperation","params":{"method":"equivLiteral","keyboard":"NUMERICAL"}}}]}</t>
  </si>
  <si>
    <t>{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t>
  </si>
  <si>
    <t>Uno de los ángulos del triángulo que Iván ha dibujado en su cuaderno mide {{T1}}'. ¿A cuántos grados equivale esta amplitud?
El ángulo del triángulo mide {{A1}}°.</t>
  </si>
  <si>
    <t xml:space="preserve">Ivan quer desenhar em seu caderno um triângulo em que um dos ângulos tenha uma medida de {{T1}} minutos. Quanto vale esse ângulo em graus?
{{T1}} minutos = {{A1}} graus
</t>
  </si>
  <si>
    <t>Q1: Mín:10; Máx: 45; Step: 1</t>
  </si>
  <si>
    <t>T1={{Q1}}*60
A1={{Q1}}</t>
  </si>
  <si>
    <t>¿Cuál es la amplitud de ese ángulo?
Su amplitud mide {{A1}}'.
A1 = {{Q1}}*60]</t>
  </si>
  <si>
    <t>¿Qué pide el enunciado?
Convertir los minutos a grados.*
Convertir los segundos a minutos.
Convertir los grados a segundos.</t>
  </si>
  <si>
    <t>Con ayuda de la anterior tabla, realiza el siguiente cálculo para obtener la amplitud del triángulo en grados.
{{T1}}' = {{T1}}' : 60 = {{A1}}°
[A1 = {{Q1}}]</t>
  </si>
  <si>
    <t>{"id":"M5-MyM-10c-A-3","seed":{"parameters":[{"name":"Q1","label":null,"min":10,"max":45,"step":1}],"uniques":true},"scaffolding":[{"id":"step-0","stimulus":"&lt;p&gt;Uno de los ángulos del triángulo que Iván ha dibujado en su cuaderno mide {{T1}}'. ¿A cuántos grados equivale esta amplitud?&lt;/p&gt;","template":"&lt;p&gt;El ángulo del triángulo mide {{response}}°.&lt;/p&gt;","seed":{"parameters":[],"calculated":[{"name":"T1","function":"{{Q1}}*60","temp":true},{"name":"A1","function":"{{Q1}}"}]},"algorithm":{"name":"calculateOperation","params":{"method":"equivLiteral","keyboard":"NUMERICAL"}}},{"id":"step-1","stimulus":"&lt;p&gt;¿Cuál es la amplitud de ese ángulo?&lt;/p&gt;","template":"&lt;p&gt;Su amplitud mide {{response}}'.&lt;/p&gt;","seed":{"calculated":[{"name":"A1","label":"{{function}}","function":"{{Q1}}*60"}]},"algorithm":{"name":"calculateOperation","params":{"method":"equivLiteral","keyboard":"NUMERICAL"}}},{"id":"step-2","stimulus":"&lt;p&gt;¿Qué pide el enunciado?&lt;/p&gt;","seed":{"calculated":[{"name":"2-A1","label":"&lt;p&gt;Convertir los minutos a grados.&lt;/p&gt;"},{"name":"2-A2","label":"&lt;p&gt;Convertir los segundos a minutos.&lt;/p&gt;","incorrect":true},{"name":"2-A3","label":"&lt;p&gt;Convertir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del triángulo en grados.&lt;/p&gt;","template":"&lt;p&gt;{{T1}}' = {{T1}}' : 60 = {{response}}°&lt;/p&gt;","seed":{"calculated":[{"name":"T1","function":"{{Q1}}*60","temp":true},{"name":"A1","function":"{{Q1}}"}]},"algorithm":{"name":"calculateOperation","params":{"method":"equivLiteral","keyboard":"NUMERICAL"}}}]}</t>
  </si>
  <si>
    <t>{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t>
  </si>
  <si>
    <t>Para esquivar un iceberg, un barco tiene que hacer un giro de {{Q1}}°. ¿A cuántos segundos equivale esta amplitud?
El barco gira {{A1}}''.</t>
  </si>
  <si>
    <t>Para desviar de um iceberg, um navio precisou fazer um desvio de {{Q1}}° para a direita. Se essa medida fosse dada em segundos, quanto ela valeria?
{{Q1}}° = {{A1}}"</t>
  </si>
  <si>
    <t>Q1: Mín: 2; Máx: 20; Step: 1</t>
  </si>
  <si>
    <t>A1={{Q1}}*3600</t>
  </si>
  <si>
    <t>¿Cuánto tiene que virar el barco?
Tiene que virar {{A1}}°.
A1 = {{Q1}}]</t>
  </si>
  <si>
    <t>¿Qué pide el enunciado?
Convertir los grados a segundos.*
Convertir los segundos a minutos.
Convertir los minutos a grados.</t>
  </si>
  <si>
    <t>Con ayuda de la anterior tabla, realiza el siguiente cálculo para obtener la amplitud que debe virar el barco en segundos.
{{Q1}}° = {{Q1}}° × 3 600 = {{A1}}''
[A1 = {{Q1}}*3600]</t>
  </si>
  <si>
    <t>{"id":"M5-MyM-10c-A-4","seed":{"parameters":[{"name":"Q1","label":null,"min":2,"max":20,"step":1}],"uniques":true},"scaffolding":[{"id":"step-0","stimulus":"&lt;p&gt;Para esquivar un iceberg, un barco tiene que hacer un giro de {{Q1}}°. ¿A cuántos segundos equivale esta amplitud?&lt;/p&gt;","template":"&lt;p&gt;El barco gira {{response}}''.&lt;/p&gt;","seed":{"parameters":[],"calculated":[{"name":"A1","function":"{{Q1}}*3600"}]},"algorithm":{"name":"calculateOperation","params":{"method":"equivLiteral","keyboard":"NUMERICAL"}}},{"id":"step-1","stimulus":"&lt;p&gt;¿Cuánto tiene que virar el barco?&lt;/p&gt;","template":"&lt;p&gt;Tiene que virar {{response}}°.&lt;/p&gt;","seed":{"calculated":[{"name":"A1","label":"{{function}}","function":"{{Q1}}"}]},"algorithm":{"name":"calculateOperation","params":{"method":"equivLiteral","keyboard":"NUMERICAL"}}},{"id":"step-2","stimulus":"&lt;p&gt;¿Qué pide el enunciado?&lt;/p&gt;","seed":{"calculated":[{"name":"2-A1","label":"&lt;p&gt;Convertir los grados a segundos.&lt;/p&gt;"},{"name":"2-A2","label":"&lt;p&gt;Convertir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que debe virar el barco en segundos.&lt;/p&gt;","template":"&lt;p&gt;{{Q1}}° = {{Q1}}° × 3 600 = {{response}}''&lt;/p&gt;","seed":{"calculated":[{"name":"A1","function":"{{Q1}}*3600"}]},"algorithm":{"name":"calculateOperation","params":{"method":"equivLiteral","keyboard":"NUMERICAL"}}}]}</t>
  </si>
  <si>
    <t>{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t>
  </si>
  <si>
    <t>El ángulo de apertura de unas tijeras mide {{T1}}''. ¿A cuántos minutos equivalen?
Las tijeras están abiertas {{A1}}'.</t>
  </si>
  <si>
    <t xml:space="preserve">Daniel e Sara estão brincando de desenhar ângulos. Daniel fez um ângulo de {{Q1}}' e Sara fez um ângulo de {{Q2}}°. Sobre essas medidas, indique a alternativa correta:
{{Q1}} ' &gt;  {{A2}} °
{{Q1}} &lt; {{A2}} ° *
{{Q1}} = {{A2}} °
(Se ven 3 opciones, 1 correcta)
</t>
  </si>
  <si>
    <t>Q1: Mín: 600; Máx: 5400; Step: 1</t>
  </si>
  <si>
    <t>T1={{Q1}}*60
A1={{Q1}}</t>
  </si>
  <si>
    <t>¿Cuánto se han abierto las tijeras?
La apertura es de {{A1}}''.
[A1 = {{Q1}}*60]</t>
  </si>
  <si>
    <t>¿Qué pide el enunciado?
Convertir los segundos a minutos.*
Convertir los minutos a grados.
Convertir los grados a segundos.</t>
  </si>
  <si>
    <t>Con ayuda de la anterior tabla, realiza el siguiente cálculo para obtener el ángulo de apertura de las tijeras en minutos.
{{T1}}'' = {{T1}}'' : 60 = {{A1}}'
[A1 = {{Q1}}]</t>
  </si>
  <si>
    <t>{"id":"M5-MyM-10c-A-5","seed":{"parameters":[{"name":"Q1","label":null,"min":600,"max":5400,"step":1}],"uniques":true},"scaffolding":[{"id":"step-0","stimulus":"&lt;p&gt;El ángulo de apertura de unas tijeras mide {{T1}}''. ¿A cuántos minutos equivalen?&lt;/p&gt;","template":"&lt;p&gt;Las tijeras están abiertas {{response}}'.&lt;/p&gt;","seed":{"parameters":[],"calculated":[{"name":"T1","function":"{{Q1}}*60","temp":true},{"name":"A1","function":"{{Q1}}"}]},"algorithm":{"name":"calculateOperation","params":{"method":"equivLiteral","keyboard":"NUMERICAL"}}},{"id":"step-1","stimulus":"&lt;p&gt;¿Cuánto se han abierto las tijeras?&lt;/p&gt;","template":"&lt;p&gt;La apertura es de {{response}}''.&lt;/p&gt;","seed":{"calculated":[{"name":"A1","label":"{{function}}","function":"{{Q1}}*60"}]},"algorithm":{"name":"calculateOperation","params":{"method":"equivLiteral","keyboard":"NUMERICAL"}}},{"id":"step-2","stimulus":"&lt;p&gt;¿Qué pide el enunciado?&lt;/p&gt;","seed":{"calculated":[{"name":"2-A1","label":"&lt;p&gt;Convertir los segundos a minutos.&lt;/p&gt;"},{"name":"2-A2","label":"&lt;p&gt;Convertir los minutos a grados.&lt;/p&gt;","incorrect":true},{"name":"2-A3","label":"&lt;p&gt;Convertir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el ángulo de apertura de las tijeras en minutos.&lt;/p&gt;","template":"&lt;p&gt;{{T1}}'' = {{T1}}'' : 60 = {{response}}'&lt;/p&gt;","seed":{"calculated":[{"name":"T1","function":"{{Q1}}*60","temp":true},{"name":"A1","function":"{{Q1}}"}]},"algorithm":{"name":"calculateOperation","params":{"method":"equivLiteral","keyboard":"NUMERICAL"}}}]}</t>
  </si>
  <si>
    <t>{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t>
  </si>
  <si>
    <t>M5-MyM-10d</t>
  </si>
  <si>
    <t>Expresa en forma simple una medida de ángulos dada en forma compleja y viceversa</t>
  </si>
  <si>
    <t>Arrastra los números para expresar los ángulos en forma compleja.
{{T1}}' = {{A1}}° {{A2}}'
{{T2}}'' = {{A3}}° {{A4}}' {{A5}}''</t>
  </si>
  <si>
    <t>Q1: Mín = 1; Máx = 59; Step = 1
Q2: Mín = 1; Máx = 59; Step = 1
Q3: Mín = 1; Máx = 20; Step = 1
Q4: Mín = 1; Máx = 59; Step = 1
Q5: Mín = 1; Máx = 59; Step = 1</t>
  </si>
  <si>
    <t>T1{{Q1}}*60+{{Q2}}
T2={{Q3}}*3600+{{Q4}}*60+{{Q5}}
A1={{Q1}}
A2={{Q2}}
A3={{Q3}}
A4={{Q4}}
A5={{Q5}}</t>
  </si>
  <si>
    <t xml:space="preserve">Imagen HINT M5-MyM-10c </t>
  </si>
  <si>
    <t>&lt;p&gt;Recuerda la tabla de conversiones:&lt;/p&gt;
Imagen de Hint
- Si falla A1 o A2:
&lt;p&gt;El número de grados: {{T1}}' : 60 = {{T3}}° → {{A1}}°&lt;/p&gt;&lt;p&gt;El número de minutos: {{T1}}' − {{A1}}° × 60 = {{T1}}' − {{T4}}' = {{A2}}'&lt;/p&gt;
- Si falla A3, A4 o A5:
&lt;p&gt;El número de grados: {{T2}}'' : 3 600 = {{T5}}° → {{A3}}°&lt;/p&gt;&lt;p&gt;El número de minutos: ({{T2}}'' − {{A3}}° × 3 600) : 60 = {{T6}}'' : 60 = {{T7}}' → {{A4}}'&lt;/p&gt;&lt;p&gt;El número de segundos: {{T2}}'' − {{A3}}° × 3 600 − {{A4}}' × 60 = {{A5}}''&lt;/p&gt;</t>
  </si>
  <si>
    <t>T3 = Lemonlib.round({{T1}}/60, 2)
T4 = {{A1}}*60
T5 = Lemonlib.round({{T2}}/3600, 2)
T6 = {{T2}}-{{A3}}*3600
T7 = Lemonlib.round({{T6}}/60, 2)</t>
  </si>
  <si>
    <t>{"id":"M5-MyM-10d-I-1","stimulus":"&lt;p&gt;Arrastra los números para expresar los ángulos en forma compleja.&lt;/p&gt;","template":"&lt;p&gt;{{T1}}' = {{response}}° {{response}}'&lt;/p&gt;&lt;p&gt;{{T2}}'' = {{response}}° {{response}}'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20,"step":1},{"name":"Q4","label":null,"min":1,"max":59,"step":1},{"name":"Q5","label":null,"min":1,"max":59,"step":1}],"calculated":[{"name":"T1","label":null,"function":"{{Q1}}*60+{{Q2}}","temp":true},{"name":"T2","label":null,"function":"{{Q3}}*3600+{{Q4}}*60+{{Q5}}","temp":true},{"name":"T3","label":null,"function":"Lemonlib.round({{T1}}/60, 2)","temp":true},{"name":"T4","label":null,"function":"{{Q1}}*60","temp":true},{"name":"T5","label":null,"function":"Lemonlib.round({{T2}}/3600, 2)","temp":true},{"name":"T6","label":null,"function":"{{T2}}-{{Q3}}*3600","temp":true},{"name":"T7","label":null,"function":"Lemonlib.round({{T6}}/60, 2)","temp":true},{"name":"A1","label":"{{Q1}}","function":"{{Q1}}","feedback":"&lt;p&gt;El número de grados: {{T1}}' : 60 = {{T3}}° → {{Q1}}°&lt;/p&gt;&lt;p&gt;El número de minutos: {{T1}}' − {{Q1}}° × 60 = {{T1}}' − {{T4}}' = {{Q2}}'&lt;/p&gt;"},{"name":"A2","label":"{{Q2}}","function":"{{Q2}}","feedback":"&lt;p&gt;El número de grados: {{T1}}' : 60 = {{T3}}° → {{Q1}}°&lt;/p&gt;&lt;p&gt;El número de minutos: {{T1}}' − {{Q1}}° × 60 = {{T1}}' − {{T4}}' = {{Q2}}'&lt;/p&gt;"},{"name":"A3","label":"{{Q3}}","function":"{{Q3}}","feedback":"&lt;p&gt;El número de grados: {{T2}}'' : 3 600 = {{T5}}° → {{Q3}}°&lt;/p&gt;&lt;p&gt;El número de minutos: ({{T2}}'' − {{Q3}}° × 3 600) : 60 = {{T6}}'' : 60 = {{T7}}' → {{Q4}}'&lt;/p&gt;&lt;p&gt;El número de segundos: {{T2}}'' − {{Q3}}° × 3 600 − {{Q4}}' × 60 = {{Q5}}''&lt;/p&gt;"},{"name":"A4","label":"{{Q4}}","function":"{{Q4}}","feedback":"&lt;p&gt;El número de grados: {{T2}}'' : 3 600 = {{T5}}° → {{Q3}}°&lt;/p&gt;&lt;p&gt;El número de minutos: ({{T2}}'' − {{Q3}}° × 3 600) : 60 = {{T6}}'' : 60 = {{T7}}' → {{Q4}}'&lt;/p&gt;&lt;p&gt;El número de segundos: {{T2}}'' − {{Q3}}° × 3 600 − {{Q4}}' × 60 = {{Q5}}''&lt;/p&gt;"},{"name":"A5","label":"{{Q5}}","function":"{{Q5}}","feedback":"&lt;p&gt;El número de grados: {{T2}}'' : 3 600 = {{T5}}° → {{Q3}}°&lt;/p&gt;&lt;p&gt;El número de minutos: ({{T2}}'' − {{Q3}}° × 3 600) : 60 = {{T6}}'' : 60 = {{T7}}' → {{Q4}}'&lt;/p&gt;&lt;p&gt;El número de segundos: {{T2}}'' − {{Q3}}° × 3 600 − {{Q4}}' × 60 = {{Q5}}''&lt;/p&gt;"}],"uniques":true},"algorithm":{"name":"calculateOperation","template":"Cloze with drag &amp; drop","params":{"keyboard":"INTERMEDIATE"}}}</t>
  </si>
  <si>
    <t>{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t>
  </si>
  <si>
    <t>Escoge la opción correcta para expresar estas amplitudes en forma simple.
{{Q1}}' {{Q2}}'' = {{grupo1}}''
{{Q3}}° {{Q4}}' {{Q5}}'' = {{grupo3}}''</t>
  </si>
  <si>
    <t>Escolha em cada caso a alternativa correta:
{{Q1}}'{{Q2}}"={{grupo1}}"
{{Q3}}°{{Q4}}'={{grupo2}}'
{{Q5}}°{{Q6}}'{{Q7}}"={{grupo3}}"</t>
  </si>
  <si>
    <t>Q1: Mín: 1; Máx: 59; Step:1 
Q2: Mín: 1; Máx: 59; Step:1
Q3: Mín: 1; Máx: 15; Step: 1
Q4: Mín: 1; Máx: 59; Step:1
Q5: Mín: 1; Máx: 59; Step:1</t>
  </si>
  <si>
    <t>grupo1={{A1}}|{{A2}}|{{A3}}
grupo2={{A4}}|{{A5}}|{{A6}}
A1={{Q1}}*{{Q2}}
A2={{Q2}}+{{Q1}}*60 *
A3={{Q2}}*60+{{Q1}}
A4={{Q4}}*{{Q3}}+{{Q5}}*3600
A5={{Q3}}*{{Q5}}*3600
A6={{Q3}}*3600+{{Q4}}*60+{{Q5}} *</t>
  </si>
  <si>
    <t>&lt;p&gt;Recuerda la tabla de conversiones:&lt;/p&gt;
Imagen de Hint
-Si falla {{grupo 1}}
&lt;p&gt;Para convertir la medida en segundos, convierte primero los minutos en segundos: {{Q1}}' × 60 = {{T1}}".&lt;/p&gt;&lt;p&gt;Ahora suma todos los segundos: {{T1}}" + {{Q2}}" = {{T4}}"&lt;/p&gt;
-Si falla {{grupo 2}}
&lt;p&gt;Para convertir la medida en segundos, convierte primero los grados y los minutos en segundos:&lt;/p&gt;&lt;p&gt;{{Q3}}° × 3 600 = {{T2}}''&lt;/p&gt;&lt;p&gt;{{Q4}}' × 60 = {{T3}}''&lt;/p&gt;&lt;p&gt;Ahora suma todos los segundos:&lt;/p&gt;&lt;p&gt;{{T2}}'' + {{T3}}'' + {{Q5}}'' = &lt;span class=\"no-break\"&gt;{{T5}}''.&lt;/span&gt;&lt;/p&gt;</t>
  </si>
  <si>
    <t>T1: {{Q1}}*60
T2: {{Q3}}*3600
T3: {{Q4}}*60
T4: {{Q2}}+{{Q1}}*60
T5: {{Q3}}*3600+{{Q4}}*60+{{Q5}}</t>
  </si>
  <si>
    <t>{"id":"M5-MyM-10d-I-2","stimulus":"&lt;p&gt;Escoge la opción correcta para expresar estas amplitudes en forma simple.&lt;/p&gt;","template":"&lt;p&gt;{{Q1}}' {{Q2}}'' = {{response}}''&lt;/p&gt;&lt;p&gt;{{Q3}}° {{Q4}}' {{Q5}}'' =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15,"step":1},{"name":"Q4","label":null,"min":1,"max":59,"step":1},{"name":"Q5","label":null,"min":1,"max":59,"step":1}],"calculated":[{"name":"T1","function":"{{Q1}}*60","temp":true},{"name":"T2","function":"{{Q3}}*3600","temp":true},{"name":"T3","function":"{{Q4}}*60","temp":true},{"name":"T4","function":"{{Q2}}+{{Q1}}*60","temp":true},{"name":"T5","function":"{{Q3}}*3600+{{Q4}}*60+{{Q5}}","temp":true},{"name":"A1","label":"{{function}}","function":"{{Q1}}*{{Q2}}","group":1,"incorrect":true,"feedback":"&lt;p&gt;Para convertir la medida en segundos, convierte primero los minutos en segundos: {{Q1}}' × 60 = {{T1}}''.&lt;/p&gt;&lt;p&gt;Ahora suma todos los segundos: {{T1}}'' + {{Q2}}'' = {{T4}}''&lt;/p&gt;"},{"name":"A2","label":"{{function}}","function":"{{Q2}}+{{Q1}}*60","group":1},{"name":"A3","label":"{{function}}","function":"{{Q2}}*60+{{Q1}}","group":1,"incorrect":true,"feedback":"&lt;p&gt;Para convertir la medida en segundos, convierte primero los minutos en segundos: {{Q1}}' × 60 = {{T1}}''.&lt;/p&gt;&lt;p&gt;Ahora suma todos los segundos: {{T1}}'' + {{Q2}}'' = {{T4}}''&lt;/p&gt;"},{"name":"A4","label":"{{function}}","function":"{{Q4}}*{{Q3}}+{{Q5}}*3600","group":2,"incorrect":true,"feedback":"&lt;p&gt;Para convertir la medida en segundos, convierte primero los grados y los minutos en segundos:&lt;/p&gt;&lt;p&gt;{{Q3}}° × 3 600 = {{T2}}''&lt;/p&gt;&lt;p&gt;{{Q4}}' × 60 = {{T3}}''&lt;/p&gt;&lt;p&gt;Ahora suma todos los segundos:&lt;/p&gt;&lt;p&gt;{{T2}}'' + {{T3}}'' + {{Q5}}'' = &lt;span class=\"no-break\"&gt;{{T5}}''.&lt;/span&gt;&lt;/p&gt;"},{"name":"A5","label":"{{function}}","function":"{{Q3}}*{{Q5}}*3600","group":2,"incorrect":true,"feedback":"&lt;p&gt;Para convertir la medida en segundos, convierte primero los grados y los minutos en segundos:&lt;/p&gt;&lt;p&gt;{{Q3}}° × 3 600 = {{T2}}''&lt;/p&gt;&lt;p&gt;{{Q4}}' × 60 = {{T3}}''&lt;/p&gt;&lt;p&gt;Ahora suma todos los segundos:&lt;/p&gt;&lt;p&gt;{{T2}}'' + {{T3}}'' + {{Q5}}'' = &lt;span class=\"no-break\"&gt;{{T5}}''.&lt;/span&gt;&lt;/p&gt;"},{"name":"A6","label":"{{function}}","function":"{{Q3}}*3600+{{Q4}}*60+{{Q5}}","group":2}],"uniques":true},"algorithm":{"name":"groupResponses","template":"Cloze with drop down"}}</t>
  </si>
  <si>
    <t>{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t>
  </si>
  <si>
    <t>Calcula esta equivalencia.
{{T1}}' = {{A1}}° {{A2}}'</t>
  </si>
  <si>
    <t xml:space="preserve">Calcule as equivalências:
{{Q1}}'= {{A1}}°{{A2}}'
{{Q3}}°{{Q4}}'{{Q5}}"={{A6}}"
</t>
  </si>
  <si>
    <t>Q1: Mín: 1; Máx:50; Step:1
Q2: Mín: 1; Máx: 59; Step: 1</t>
  </si>
  <si>
    <t>T1 = {{Q1}}*60+{{Q2}}
A1 = {{Q1}}
A2 = {{Q2}}</t>
  </si>
  <si>
    <t>&lt;p&gt;Recuerda la tabla de conversiones:&lt;/p&gt;
Imagen de Hint
- Si falla {{A1}} y {{A2}}
&lt;p&gt;El número de grados: {{T1}}' : 60 = {{T2}}° → {{A1}}°&lt;/p&gt;&lt;p&gt;El número de minutos: {{T1}}' − {{A1}}° × 60 = {{T1}}' − {{T3}}' = {{A2}}'&lt;/p&gt;</t>
  </si>
  <si>
    <t>T2 = Lemonlib.round({{T1}}/60, 2)
T3 = {{A1}}*60</t>
  </si>
  <si>
    <t>¿Cuánto mide este ángulo?
Mide {{T1}}'.
T1: {{Q1}}*60+{{Q2}}</t>
  </si>
  <si>
    <t>¿Qué pide el enunciado?
Expresar el ángulo en grados y minutos.*
Expresar el ángulo en minutos y segundos.
Expresar el ángulo en grados y segundos.
(Single choice)</t>
  </si>
  <si>
    <t>Para convertir los minutos en forma compleja, ¿cuál es la equivalencia correcta?
1° = 60'*
60° = 1'
1° = 10'
(Single choice)</t>
  </si>
  <si>
    <t>Con esto en mente, completa el siguiente cálculo para saber cuántos grados hay en {{T1}}'. Si es necesario, redondea a las centésimas.
{{T1}}' : 60 = {{A1}}°
Es decir, redondeando hacia abajo las unidades, hacen un total de {{A2}}°.
(Cloze math)
T1: {{Q1}}*60+{{Q2}}
A1 = Lemonlib.round({{T1}}/60, 2)
A2 = {{Q1}}</t>
  </si>
  <si>
    <t>Ahora, resta los minutos del anterior paso a los del enunciado para obtener los minutos del ángulo.
{{T1}}' − {{Q1}}° × 60 = {{T1}}' − {{T2}}' = {{A1}}'
Por lo que el ángulo mide: {{T1}}' = {{A2}}° {{A3}}'
(Cloze math)
T1: {{Q1}}*60+{{Q2}}
T2 = {{Q1}}*60
A1 = {{Q2}}
A2 = {{Q1}}
A3 = {{Q2}}</t>
  </si>
  <si>
    <t>{"id":"M5-MyM-10d-E-1","seed":{"parameters":[{"name":"Q1","label":null,"min":1,"max":50,"step":1},{"name":"Q2","label":null,"min":1,"max":59,"step":1}],"uniques":true},"scaffolding":[{"id":"step-0","stimulus":"&lt;p&gt;Calcula esta equivalencia.&lt;/p&gt;","template":"&lt;p&gt;{{T1}}' = {{response}}° {{response}}'&lt;/p&gt;","seed":{"parameters":[],"calculated":[{"name":"T1","function":"{{Q1}}*60+{{Q2}}","temp":true},{"name":"A1","label":"{{function}}","function":"{{Q1}}"},{"name":"A2","label":"{{function}}","function":"{{Q2}}"}]},"algorithm":{"name":"calculateOperation","params":{"method":"equivLiteral","keyboard":"NUMERICAL"}}},{"id":"step-1","stimulus":"&lt;p&gt;¿Cuánto mide este ángulo?&lt;/p&gt;","template":"&lt;p&gt;Mide {{response}}'.&lt;/p&gt;","seed":{"calculated":[{"name":"T1","function":"{{Q1}}*60+{{Q2}}","temp":true},{"name":"A2","label":"{{function}}","function":"{{T1}}"}]},"algorithm":{"name":"calculateOperation","params":{"method":"equivLiteral","keyboard":"NUMERICAL"}}},{"id":"step-2","stimulus":"&lt;p&gt;¿Qué pide el enunciado?&lt;/p&gt;","seed":{"calculated":[{"name":"2-A1","label":"&lt;p&gt;Expresar el ángulo en grados y minutos.&lt;/p&gt;"},{"name":"2-A2","label":"&lt;p&gt;Expresar el ángulo en minutos y segundos.&lt;/p&gt;","incorrect":true},{"name":"2-A3","label":"&lt;p&gt;Expresar el ángulo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2)"},{"name":"A2","function":"{{Q1}}"}]},"algorithm":{"name":"calculateOperation","params":{"method":"equivLiteral","keyboard":"NUMERICAL"}}},{"id":"step-5","stimulus":"&lt;p&gt;Ahora, resta los minutos del anterior paso a los del enunciado para obtener los minutos del ángulo.&lt;/p&gt;","template":"&lt;p&gt;{{T1}}' − {{Q1}}° × 60 = {{T1}}' − {{T2}}' = {{response}}'&lt;/p&gt;&lt;p&gt;Por lo que el ángulo mide: {{T1}}' = {{response}}° {{response}}'&lt;/p&gt;","seed":{"calculated":[{"name":"T1","function":"{{Q1}}*60+{{Q2}}","temp":true},{"name":"T2","function":"{{Q1}}*60","temp":true},{"name":"A1","label":"{{function}}","function":"{{Q2}}"},{"name":"A2","label":"{{function}}","function":"{{Q1}}"},{"name":"A3","label":"{{function}}","function":"{{Q2}}"}]},"algorithm":{"name":"calculateOperation","params":{"method":"equivLiteral","keyboard":"NUMERICAL"}}}]}</t>
  </si>
  <si>
    <t>{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t>
  </si>
  <si>
    <t>Calcula esta equivalencia.
{{Q1}}° {{Q2}}' {{Q3}}'' = {{A1}}''</t>
  </si>
  <si>
    <t>Q1: Mín: 1; Máx:50; Step:1
Q2: Mín: 1; Máx: 59; Step: 1
Q3: Mín: 1; Máx: 59; Step: 1</t>
  </si>
  <si>
    <t>A1 = {{Q1}}*3600+{{Q2}}*60+{{Q3}}</t>
  </si>
  <si>
    <t>&lt;p&gt;Recuerda la tabla de conversiones:&lt;/p&gt;
Imagen de Hint
-Si falla {{A1}}
&lt;p&gt;Para convertir la medida en segundos, convierte primero los grados y los minutos en segundos:&lt;/p&gt;&lt;p&gt;{{Q1}}° × 3 600 = {{T1}}&lt;/p&gt;&lt;p&gt;{{Q2}}' × 60 = {{T2}}&lt;/p&gt;&lt;p&gt;Ahora suma todos los segundos: {{T1}}" + {{T2}}" + {{Q3}}" = {{A3}}".&lt;/p&gt;</t>
  </si>
  <si>
    <t>T1 = {{Q1}}*3600
T2 = {{Q2}}*60</t>
  </si>
  <si>
    <t>¿Cuánto mide este ángulo?
Mide {{A1}}° {{A2}}' {{A3}}''.
A1 = {{Q1}}
A2 = {{Q2}}
A3 = {{Q3}}</t>
  </si>
  <si>
    <t>¿Qué pide el enunciado?
Expresar este ángulo en segundos. *
Expresar este ángulo en minutos.
Expresar este ángulo en grados.
(Single choice)</t>
  </si>
  <si>
    <t>Para convertir los grados y minutos en segundos, ¿cuáles son las equivalencias correctas?
1° = 60' y 1' = 60''*
1° = 60' y 1' = 3 600''
1° = 60' y 60' = 1''
(Single choice)</t>
  </si>
  <si>
    <t>Con esto en mente, completa los siguientes cálculos para convertir los grados y minutos a segundos.
{{Q1}}° × 3 600 = {{A1}}''
{{Q2}}' × 60 = {{A2}}''
(Cloze math)
A1 = {{Q1}}*3600
A2 = {{Q2}}*60</t>
  </si>
  <si>
    <t>Ahora, suma los grados y minutos del anterior paso a los segundos del enunciado para obtener los segundos del ángulo.
{{Q1}}° {{Q2}}' {{Q3}}'' = {{Q1}}° × 3 600 + {{Q2}}' × 60 + {{Q3}}'' = {{T1}}'' + {{T2}}'' + {{Q3}}'' = {{A1}}''
(Cloze math)
T1: {{Q1}}*3600
T2: {{Q2}}*60
A1 = {{T1}}+ {{T2}}+{{Q3}}</t>
  </si>
  <si>
    <t>{"id":"M5-MyM-10d-E-2","seed":{"parameters":[{"name":"Q1","label":null,"min":1,"max":50,"step":1},{"name":"Q2","label":null,"min":1,"max":59,"step":1},{"name":"Q3","label":null,"min":1,"max":59,"step":1}],"uniques":true},"scaffolding":[{"id":"step-0","stimulus":"&lt;p&gt;Calcula esta equivalencia.&lt;/p&gt;","template":"&lt;p&gt;{{Q1}}° {{Q2}}' {{Q3}}'' = {{response}}''&lt;/p&gt;","seed":{"parameters":[],"calculated":[{"name":"A1","label":"{{function}}","function":"{{Q1}}*3600+{{Q2}}*60+{{Q3}}"}]},"algorithm":{"name":"calculateOperation","params":{"method":"equivLiteral","keyboard":"NUMERICAL"}}},{"id":"step-1","stimulus":"&lt;p&gt;¿Cuánto mide este ángulo?&lt;/p&gt;","template":"&lt;p&gt;Mide {{response}}° {{response}}' {{response}}''.&lt;/p&gt;","seed":{"calculated":[{"name":"A1","label":"{{function}}","function":"{{Q1}}"},{"name":"A2","label":"{{function}}","function":"{{Q2}}"},{"name":"A3","label":"{{function}}","function":"{{Q3}}"}]},"algorithm":{"name":"calculateOperation","params":{"method":"equivLiteral","keyboard":"NUMERICAL"}}},{"id":"step-2","stimulus":"&lt;p&gt;¿Qué pide el enunciado?&lt;/p&gt;","seed":{"calculated":[{"name":"2-A1","label":"&lt;p&gt;Expresar este ángulo en segundos.&lt;/p&gt;"},{"name":"2-A2","label":"&lt;p&gt;Expresar este ángulo en minutos.&lt;/p&gt;","incorrect":true},{"name":"2-A3","label":"&lt;p&gt;Expresar este ángulo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convertir los grados y minutos a segundos.&lt;/p&gt;","template":"&lt;p&gt;{{Q1}}° × 3 600 = {{response}}''&lt;/p&gt;{{Q2}}' × 60 = {{response}}''&lt;/p&gt;","seed":{"calculated":[{"name":"A1","function":"{{Q1}}*3600"},{"name":"A2","function":"{{Q2}}*60"}]},"algorithm":{"name":"calculateOperation","params":{"method":"equivLiteral","keyboard":"NUMERICAL"}}},{"id":"step-5","stimulus":"&lt;p&gt;Ahora, suma los grados y minutos del anterior paso a los segundos del enunciado para obtener los segundos del ángulo.&lt;/p&gt;","template":"&lt;p&gt;{{Q1}}° {{Q2}}' {{Q3}}'' = {{Q1}}° × 3 600 + {{Q2}}' × 60 + {{Q3}}'' = {{T1}}'' + {{T2}}'' + {{Q3}}'' = {{response}}''&lt;/p&gt;","seed":{"calculated":[{"name":"T1","function":"{{Q1}}*3600","temp":true},{"name":"T2","function":"{{Q2}}*60","temp":true},{"name":"A1","label":"{{function}}","function":"{{T1}}+ {{T2}}+{{Q3}}"}]},"algorithm":{"name":"calculateOperation","params":{"method":"equivLiteral","keyboard":"NUMERICAL"}}}]}</t>
  </si>
  <si>
    <t>{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t>
  </si>
  <si>
    <t>Calcula esta equivalencia.
{{Q1}}° {{Q2}}' = {{A1}}'</t>
  </si>
  <si>
    <t>Calcule as equivalências:
{{Q2}}"={{A3}}°{{A4}}'{{A5}}"
{{Q6}}°{{Q7}}'={{A7}}'</t>
  </si>
  <si>
    <t>&lt;p&gt;Recuerda la tabla de conversiones:&lt;/p&gt;
Imagen de Hint
-Si falla {{A1}}
&lt;p&gt;Para convertir la medida en segundos, convierte primero los minutos en segundos: {{Q1}}' × 60 = {{T1}}".&lt;/p&gt;&lt;p&gt;Ahora suma todos los segundos: {{T1}}" + {{Q2}}" = {{A1}}"&lt;/p&gt;</t>
  </si>
  <si>
    <t>¿Cuánto mide este ángulo?
Mide {{A1}}° {{A2}}'.
A1 = {{Q1}}
A2 = {{Q2}}</t>
  </si>
  <si>
    <t>¿Qué pide el enunciado?
Expresar el ángulo en minutos.*
Expresar el ángulo en grados.
Expresar el ángulo en segundos.
(Single choice)</t>
  </si>
  <si>
    <t>Para convertir los grados en minutos, ¿cuál es la equivalencia correcta?
1° = 60' *
60° = 1'
1° = 10'
(Single choice)</t>
  </si>
  <si>
    <t>Con esto en mente, completa el siguiente cálculo para saber cuántos minutos hay en {{Q1}}°. 
{{Q1}}° × 60 = {{A1}}'
(Cloze math)
A1 = {{Q1}}*60</t>
  </si>
  <si>
    <t>Ahora, suma los minutos del anterior paso a los del enunciado para obtener los minutos del ángulo.
{{Q1}}° {{Q2}}' = {{Q1}}° × 60 + {{Q2}}' = {{T1}}' + {{Q2}}' = {{A1}}'
(Cloze math)
T1: {{Q1}}*60
A1 = {{T1}}+{{Q2}}</t>
  </si>
  <si>
    <t>{"id":"M5-MyM-10d-E-3","seed":{"parameters":[{"name":"Q1","label":null,"min":1,"max":50,"step":1},{"name":"Q2","label":null,"min":1,"max":59,"step":1}],"uniques":true},"scaffolding":[{"id":"step-0","stimulus":"&lt;p&gt;Calcula esta equivalencia.&lt;/p&gt;","template":"&lt;p&gt;{{Q1}}° {{Q2}}' = {{response}}'&lt;/p&gt;","seed":{"parameters":[],"calculated":[{"name":"A1","label":"{{function}}","function":"{{Q1}}*60+{{Q2}}"}]},"algorithm":{"name":"calculateOperation","params":{"method":"equivLiteral","keyboard":"NUMERICAL"}}},{"id":"step-1","stimulus":"&lt;p&gt;¿Cuánto mide este ángulo?&lt;/p&gt;","template":"&lt;p&gt;Mide {{response}}° {{response}}'.&lt;/p&gt;","seed":{"calculated":[{"name":"A1","label":"{{function}}","function":"{{Q1}}"},{"name":"A2","label":"{{function}}","function":"{{Q2}}"}]},"algorithm":{"name":"calculateOperation","params":{"method":"equivLiteral","keyboard":"NUMERICAL"}}},{"id":"step-2","stimulus":"&lt;p&gt;¿Qué pide el enunciado?&lt;/p&gt;","seed":{"calculated":[{"name":"2-A1","label":"&lt;p&gt;Expresar el ángulo en segundos.&lt;/p&gt;","incorrect":true},{"name":"2-A2","label":"&lt;p&gt;Expresar el ángulo en minutos.&lt;/p&gt;"},{"name":"2-A3","label":"&lt;p&gt;Expresar el ángulo en grados.&lt;/p&gt;","incorrect":true}]},"algorithm":{"name":"trueFalse","template":"Multiple choice – standard"}},{"id":"step-3","stimulus":"&lt;p&gt;Para convertir los grados en minutos,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minutos hay en {{Q1}}°.&lt;/p&gt;","template":"&lt;p&gt;{{Q1}}° × 60 = {{response}}'&lt;/p&gt;","seed":{"calculated":[{"name":"A1","function":"{{Q2}}*60"}]},"algorithm":{"name":"calculateOperation","params":{"method":"equivLiteral","keyboard":"NUMERICAL"}}},{"id":"step-5","stimulus":"&lt;p&gt;Ahora, suma los minutos del anterior paso a los del enunciado para obtener los minutos del ángulo.&lt;/p&gt;","template":"&lt;p&gt;{{Q1}}° {{Q2}}' = {{Q1}}° × 60 + {{Q2}}' = {{T1}}' + {{Q2}}' = {{response}}'&lt;/p&gt;","seed":{"calculated":[{"name":"T1","function":"{{Q1}}*60","temp":true},{"name":"A1","label":"{{function}}","function":"{{T1}}+{{Q2}}"}]},"algorithm":{"name":"calculateOperation","params":{"method":"equivLiteral","keyboard":"NUMERICAL"}}}]}</t>
  </si>
  <si>
    <t>{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t>
  </si>
  <si>
    <t>Calcula esta equivalencia.
{{T1}}'' = {{A1}}° {{A2}}' {{A3}}''</t>
  </si>
  <si>
    <t>T1 = {{Q1}}*3600+{{Q2}}*60+{{Q3}}
A1 = {{Q1}}
A2 = {{Q2}}
A3 = {{Q3}}</t>
  </si>
  <si>
    <t>&lt;p&gt;Recuerda la tabla de conversiones:&lt;/p&gt;
Imagen de Hint
-Si falla {{A1}} {{A2}} o {{A3}}
&lt;p&gt;El número de grados: {{T1}}'' : 3 600 = {{T2}}° → {{A1}}°&lt;/p&gt;&lt;p&gt;El número de minutos: ({{T1}}'' − {{A1}}° × 3 600) : 60 = {{T3}}'' : 60 = {{T4}}' → {{A2}}'&lt;/p&gt;&lt;p&gt;El número de segundos: {{T1}}'' − {{A1}}° × 3 600 − {{A2}}' × 60 = {{A3}}''&lt;/p&gt;
-Si falla {{A4}}
&lt;p&gt;Para convertir la medida en segundos, convierte primero los minutos en segundos: {{Q4}}' × 60 = {{T4}}".&lt;/p&gt;&lt;p&gt;Ahora suma todos los segundos: {{T5}}" + {{Q5}}" = {{A4}}"&lt;/p&gt;</t>
  </si>
  <si>
    <t>T2 = Lemonlib.round({{T1}}/3600, 2)
T3 = {{T1}}-{{A1}}*3600
T4 = Lemonlib.round(({{T1}}-{{A1}}*3600)/60, 2)
T5 = {{Q4}}*60</t>
  </si>
  <si>
    <t>¿Cuánto mide este ángulo?
Mide {{T1}}''.
T1: {{Q1}}*3600+{{Q2}}*60+{{Q3}}</t>
  </si>
  <si>
    <t>¿Qué pide el enunciado?
Expresar el ángulo en grados, minutos y segundos.*
Expresar el ángulo en grados y minutos.
Expresar el ángulo en grados y segundos.
(Single choice)</t>
  </si>
  <si>
    <t>Para convertir los segundos en forma compleja, ¿cuáles son las equivalencias correctas?
1° = 60' y 1' = 60''*
1° = 3 600' y 1' = 60''
60° = 1' y 60' = 1''
(Single choice)</t>
  </si>
  <si>
    <t>Con esto en mente, completa el siguiente cálculo para saber cuántos grados hay en {{T1}}''. Si es necesario, redondea a las centésimas.
{{T1}}'' : 3 600 = {{A1}}°
Es decir, redondeando hacia abajo las unidades, hacen un total de {{A2}}°.
(Cloze math)
T1: {{Q1}}*3600+{{Q2}}*60+{{Q3}}
A1 = Lemonlib.round({{T1}}/3600, 2)
A2 = {{Q1}}</t>
  </si>
  <si>
    <t>Ahora, para obtener los minutos, empieza restando los grados del anterior paso a los segundos del enunciado.
{{T1}}'' − {{Q1}}° × 3 600 = {{T1}}'' − {{T2}}'' = {{A1}}''
Divide este último resultado para obtener los minutos. Si es necesario, redondea a las centésimas.
{{A1}}'' : 60 = {{A2}}'
Es decir, redondeando hacia abajo las unidades, hacen un total de {{A3}}'.
(Cloze math)
T1: {{Q1}}*3600+{{Q2}}*60+{{Q3}}
T2 = {{Q1}}*3600
A1 = {{T1}}-{{T2}}
A2 = Lemonlib.round(({{T1}}-{{T2}})/60, 2)
A3 = {{Q2}}</t>
  </si>
  <si>
    <t>Al restar los grados y los minutos de los pasos anteriores a los segundos del enunciado, se obtienen los grados, minutos y segundos.
{{T1}}'' − {{Q1}}° × 3 600 − {{Q2}}' × 60 = {{T1}}'' − {{T2}}'' − {{T3}}'' = {{A10}}''
Por lo que el ángulo mide: {{T1}}' = {{A11}}° {{A12}}' {{A10}}''
(Cloze math)
T1: {{Q1}}*3600+{{Q2}}*60+{{Q3}}
T2 = {{Q1}}*3600
T3 = {{Q2}}*60
A10 = {{Q3}}
A11 = {{Q1}}
A12 = {{Q2}}</t>
  </si>
  <si>
    <t>{"id":"M5-MyM-10d-E-4","seed":{"parameters":[{"name":"Q1","label":null,"min":1,"max":50,"step":1},{"name":"Q2","label":null,"min":1,"max":59,"step":1},{"name":"Q3","label":null,"min":1,"max":59,"step":1}],"uniques":true},"scaffolding":[{"id":"step-0","stimulus":"&lt;p&gt;Calcula esta equivalencia.&lt;/p&gt;","template":"&lt;p&gt;{{T1}}'' = {{response}}° {{response}}' {{response}}''&lt;/p&gt;","seed":{"parameters":[],"calculated":[{"name":"T1","function":"{{Q1}}*3600+{{Q2}}*60+{{Q3}}","temp":true},{"name":"A1","label":"{{function}}","function":"{{Q1}}"},{"name":"A2","label":"{{function}}","function":"{{Q2}}"},{"name":"A3","label":"{{function}}","function":"{{Q3}}"}]},"algorithm":{"name":"calculateOperation","params":{"method":"equivLiteral","keyboard":"NUMERICAL"}}},{"id":"step-1","stimulus":"&lt;p&gt;¿Cuánto mide este ángulo?&lt;/p&gt;","template":"&lt;p&gt;Mide {{response}}''.&lt;/p&gt;","seed":{"calculated":[{"name":"T1","function":"{{Q1}}*3600+{{Q2}}*60+{{Q3}}","temp":true},{"name":"A2","label":"{{function}}","function":"{{T1}}"}]},"algorithm":{"name":"calculateOperation","params":{"method":"equivLiteral","keyboard":"NUMERICAL"}}},{"id":"step-2","stimulus":"&lt;p&gt;¿Qué pide el enunciado?&lt;/p&gt;","seed":{"calculated":[{"name":"2-A1","label":"&lt;p&gt;Expresar el ángulo en grados, minutos y segundos.&lt;/p&gt;"},{"name":"2-A2","label":"&lt;p&gt;Expresar el ángulo en grados y minutos.&lt;/p&gt;","incorrect":true},{"name":"2-A3","label":"&lt;p&gt;Expresar el ángulo en grados y segundos.&lt;/p&gt;","incorrect":true}]},"algorithm":{"name":"trueFalse","template":"Multiple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{{T1}}''. Si es necesario, redondea a las centésimas.&lt;/p&gt;","template":"&lt;p&gt;{{T1}}'' : 3600 = {{response}}°&lt;/p&gt;&lt;p&gt;Es decir, redondeando hacia abajo las unidades, hacen un total de {{response}}°.&lt;/p&gt;","seed":{"calculated":[{"name":"T1","function":"{{Q1}}*3600+{{Q2}}*60+{{Q3}}","temp":true},{"name":"A1","function":"Lemonlib.round({{T1}}/3600, 2)"},{"name":"A2","function":"{{Q1}}"}]},"algorithm":{"name":"calculateOperation","params":{"method":"equivLiteral","keyboard":"NUMERICAL"}}},{"id":"step-5","stimulus":"&lt;p&gt;Ahora, para obtener los minutos, empieza restando los grados del anterior paso a los segundos del enunciado.&lt;/p&gt;","template":"&lt;p&gt;{{T1}}'' − {{Q1}}° × 3 600 = {{T1}}'' − {{T2}}'' = {{response}}''&lt;/p&gt;&lt;p&gt;Divide este último resultado para obtener los minutos. Si es necesario, redondea a las centésimas.&lt;/p&gt;&lt;p&gt;{{response}}'' : 60 = {{response}}'&lt;/p&gt;&lt;p&gt;Es decir, redondeando hacia abajo las unidades, hacen un total de {{response}}'.&lt;/p&gt;","seed":{"calculated":[{"name":"T1","function":"{{Q1}}*3600+{{Q2}}*60+{{Q3}}","temp":true},{"name":"T2","function":"{{Q1}}*3600","temp":true},{"name":"A1","label":"{{function}}","function":"{{T1}}-{{T2}}"},{"name":"A2","label":"{{function}}","function":"{{T1}}-{{T2}}"},{"name":"A3","label":"{{function}}","function":"math.round(({{T1}}-{{T2}})/60, 2)"},{"name":"A4","label":"{{function}}","function":"{{Q2}}"}]},"algorithm":{"name":"calculateOperation","params":{"method":"equivLiteral","keyboard":"NUMERICAL"}}},{"id":"step-6","stimulus":"&lt;p&gt;Al restar los grados y los minutos de los pasos anteriores a los segundos del enunciado, se obtienen los grados, minutos y segundos.&lt;/p&gt;","template":"&lt;p&gt;{{T1}}'' − {{Q1}}° × 3 600 − {{Q2}}' × 60 = {{T1}}'' − {{T2}}'' − {{T3}}'' = {{response}}''&lt;/p&gt;&lt;p&gt;Por lo que el ángulo mide: {{T1}}' = {{response}}° {{response}}' {{response}}''&lt;/p&gt;","seed":{"calculated":[{"name":"T1","function":"{{Q1}}*3600+{{Q2}}*60+{{Q3}}","temp":true},{"name":"T2","function":"{{Q1}}*3600","temp":true},{"name":"T3","function":"{{Q2}}*60","temp":true},{"name":"A10","label":"{{function}}","function":"{{Q3}}"},{"name":"A11","label":"{{function}}","function":"{{Q1}}"},{"name":"A12","label":"{{function}}","function":"{{Q2}}"},{"name":"A13","label":"{{function}}","function":"{{Q3}}"}]},"algorithm":{"name":"calculateOperation","params":{"method":"equivLiteral","keyboard":"NUMERICAL"}}}]}</t>
  </si>
  <si>
    <t>{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t>
  </si>
  <si>
    <t>Al sumar los ángulos de una figura Joana ha obtenido como resultado {{T1}}'. Expresa esta medida en grados y minutos.
Los ángulos de la figura suman {{A1}}° {{A2}}'.</t>
  </si>
  <si>
    <t>Joana efetuou a soma de alguns ângulos de uma figura e obteve {{Q1}}'. Expresse essa medida em graus e minutos.
{{Q1}}'={{A1}}°{{A2}}'</t>
  </si>
  <si>
    <t>Q1: Mín = 1; Máx = 100; Step = 1
Q2: Mín = 1; Máx = 59; Step = 1</t>
  </si>
  <si>
    <t>T1 = {{Q1}}*60+{{Q2}}
A1 = {{Q1}}
A2 = {{Q2}}</t>
  </si>
  <si>
    <t>¿Cuál es la suma de los ángulos que forman la figura?
Los ángulos suman {{A3}}'.
{{A3}} = {{T1}}
(Cloze with Math)</t>
  </si>
  <si>
    <t>¿Qué pide el enunciado?
Expresar la suma de los ángulos en grados y minutos.*
Expresar la suma de los ángulos en grados.
Expresar la suma de los ángulos en grados y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</si>
  <si>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</si>
  <si>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la suma de los ángulos de la figura.
{{T1}}' − {{Q1}}° × 60 = {{T1}}' − {{T2}}' = {{A7}}'
Por lo que los ángulos de la figura miden: {{T1}}' = {{A6}}° {{A7}}'
(Cloze math)
T2 = {{A1}}*60
A6 = {{A1}}
A7 = {{A2}}</t>
  </si>
  <si>
    <t>{"id":"M5-MyM-10d-A-1","seed":{"parameters":[{"name":"Q1","label":null,"min":1,"max":100,"step":1},{"name":"Q2","label":null,"min":1,"max":59,"step":1}],"uniques":true},"scaffolding":[{"id":"step-0","stimulus":"&lt;p&gt;Al sumar los ángulos de una figura Joana ha obtenido como resultado {{T1}}'. Expresa esta medida en grados y minutos.&lt;/p&gt;","template":"&lt;p&gt;Los ángulos de la figura suman {{response}}° {{response}}'.&lt;/p&gt;","seed":{"parameters":[],"calculated":[{"name":"T1","function":"{{Q1}}*60+{{Q2}}","temp":true},{"name":"A1","label":"{{function}}","function":"{{Q1}}"},{"name":"A2","label":"{{function}}","function":"{{Q2}}"}]},"algorithm":{"name":"calculateOperation","params":{"method":"equivLiteral","keyboard":"NUMERICAL"}}},{"id":"step-1","stimulus":"&lt;p&gt;¿Cuál es la suma de los ángulos que forman la figura?&lt;/p&gt;","template":"&lt;p&gt;Los ángulos suman {{response}}'.&lt;/p&gt;","seed":{"calculated":[{"name":"T1","function":"{{Q1}}*60+{{Q2}}","temp":true},{"name":"A2","function":"{{T1}}"}]},"algorithm":{"name":"calculateOperation","params":{"method":"equivLiteral","keyboard":"NUMERICAL"}}},{"id":"step-2","stimulus":"&lt;p&gt;¿Qué pide el enunciado?&lt;/p&gt;","seed":{"calculated":[{"name":"2-A1","label":"&lt;p&gt;Expresar la suma de los ángulos en grados y minutos.&lt;/p&gt;"},{"name":"2-A2","label":"&lt;p&gt;Expresar la suma de los ángulos en grados.&lt;/p&gt;","incorrect":true},{"name":"2-A3","label":"&lt;p&gt;Expresar la suma de los ángulos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la suma de los ángulos de la figura.&lt;/p&gt;","template":"&lt;p&gt;{{T1}}' − {{Q1}}° × 60 = {{T1}}' − {{T2}}' = {{response}}'&lt;/p&gt;&lt;p&gt;Por lo que los ángulos de la figura miden: {{T1}}' = {{response}}° {{response}}'&lt;/p&gt;","seed":{"calculated":[{"name":"T1","function":"{{Q1}}*60+{{Q2}}","temp":true},{"name":"T2","function":"{{Q1}}*60","temp":true},{"name":"A1","label":"{{function}}","function":"{{T1}}-{{T2}}"},{"name":"A2","label":"{{function}}","function":"{{Q1}}"},{"name":"A3","label":"{{function}}","function":"{{Q2}}"}]},"algorithm":{"name":"calculateOperation","params":{"method":"equivLiteral","keyboard":"NUMERICAL"}}}]}</t>
  </si>
  <si>
    <t>{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</si>
  <si>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Un avión ha recibido la orden de girar con un ángulo de {{Q1}}° {{Q2}}'. ¿A cuántos segundos equivale esta amplitud? 
El avión tiene que girar {{A1}}''.</t>
  </si>
  <si>
    <t>Um avião recebeu uma ordem da torre de controle para fazer uma curva com inclinação de {{Q1}}°{{Q2}}'. Quanto vale essa medida em segundos? 
Essa medida vale {{A1}}".</t>
  </si>
  <si>
    <t>Q1: Mín: 1; Máx: 15; Step: 1
Q2: Mín: 1; Máx: 59; Step: 1</t>
  </si>
  <si>
    <t>A1={{Q1}}*3600+{{Q2}}*60</t>
  </si>
  <si>
    <t>¿Cuál es el ángulo de giro que tiene que realizar el avión?
El avión tiene que girar con un ángulo de {{A2}}° {{A3}}'.
{{A2}} = {{Q1}}
{{A3}} = {{Q2}}
(Cloze with Math)</t>
  </si>
  <si>
    <t>¿Qué pide el enunciado?
Expresar el ángulo del giro en segundos.*
Expresar el ángulo del giro en minutos.
Expresar el ángulo del giro en grados.
(Single choice)</t>
  </si>
  <si>
    <t>Con esto en mente, completa los siguientes cálculos para saber cuántos segundos ha girado el avión.
{{Q1}}° × 3 600 = {{A4}}''
{{Q2}}' × 60 = {{A5}}''
Por tanto, el giro del avión mide: {{Q1}}° {{Q2}}' = {{A6}}''
(Cloze math)
A4 = {{Q1}}*3600
A5 = {{Q2}}*60
A6 = {{Q1}}*3600+{{Q2}}*60</t>
  </si>
  <si>
    <t>{"id":"M5-MyM-10d-A-2","seed":{"parameters":[{"name":"Q1","label":null,"min":1,"max":15,"step":1},{"name":"Q2","label":null,"min":1,"max":59,"step":1}],"uniques":true},"scaffolding":[{"id":"step-0","stimulus":"&lt;p&gt;Un avión ha recibido la orden de girar con un ángulo de {{Q1}}° {{Q2}}'. ¿A cuántos segundos equivale esta amplitud?&lt;/p&gt;","template":"&lt;p&gt;El avión tiene que girar {{response}}''.&lt;/p&gt;","seed":{"parameters":[],"calculated":[{"name":"A1","label":"{{function}}","function":"{{Q1}}*3600+{{Q2}}*60"}]},"algorithm":{"name":"calculateOperation","params":{"method":"equivLiteral","keyboard":"NUMERICAL"}}},{"id":"step-1","stimulus":"&lt;p&gt;¿Cuál es el ángulo de giro que tiene que realizar el avión?&lt;/p&gt;","template":"&lt;p&gt;El avión tiene que girar con un ángulo de {{response}}° {{response}}'.&lt;/p&gt;","seed":{"calculated":[{"name":"A2","function":"{{Q1}}"},{"name":"A3","function":"{{Q2}}"}]},"algorithm":{"name":"calculateOperation","params":{"method":"equivLiteral","keyboard":"NUMERICAL"}}},{"id":"step-2","stimulus":"&lt;p&gt;¿Qué pide el enunciado?&lt;/p&gt;","seed":{"calculated":[{"name":"2-A1","label":"&lt;p&gt;Expresar el ángulo del giro en segundos.&lt;/p&gt;"},{"name":"2-A2","label":"&lt;p&gt;Expresar el ángulo del giro en minutos.&lt;/p&gt;","incorrect":true},{"name":"2-A3","label":"&lt;p&gt;Expresar el ángulo del giro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ha girado el avión.&lt;/p&gt;","template":"&lt;p&gt;{{Q1}}° × 3 600 = {{response}}''&lt;/p&gt;&lt;p&gt;{{Q2}}' × 60 = {{response}}''&lt;/p&gt;&lt;p&gt;Por tanto, el giro del avión mide: {{Q1}}° {{Q2}}' = {{response}}''&lt;/p&gt;","seed":{"calculated":[{"name":"A1","function":"{{Q1}}*3600"},{"name":"A2","function":"{{Q2}}*60"},{"name":"A3","function":"{{Q1}}*3600+{{Q2}}*60"}]},"algorithm":{"name":"calculateOperation","params":{"method":"equivLiteral","keyboard":"NUMERICAL"}}}]}</t>
  </si>
  <si>
    <t>{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t>
  </si>
  <si>
    <t>Un submarino tuvo que virar con un ángulo de {{T1}}''. ¿A cuántos grados, minutos y segundos equivale esta amplitud?
El submarino giró {{A1}}° {{A2}}' {{A3}}''.</t>
  </si>
  <si>
    <t>Um submarino precisou girar ao norte um ângulo de {{Q1}}". A quanto graus, minutos e segundos corresponde esse ângulo?
{{Q1}}"={{A1}}°{{A2}}'{{A3}}"</t>
  </si>
  <si>
    <t>Q1: Mín: 1; Máx: 15; Step: 1
Q2: Mín: 1; Máx: 59; Step: 1
Q2: Mín: 1; Máx: 59; Step: 1</t>
  </si>
  <si>
    <t>A1={{Q1}}
A2={{Q2}}
A3={{Q3}}
T1={{Q1}}*3600+{{Q2}}*60+{{Q3}}</t>
  </si>
  <si>
    <t>¿Con qué ángulo giró el submarino?
El submarino giró con un ángulo de {{A4}}''.
{{A4}} = {{T1}}
(Cloze with Math)</t>
  </si>
  <si>
    <t>¿Qué pide el enunciado?
Expresar el ángulo del giro en grados, minutos y segundos.*
Expresar el ángulo del giro en grados.
Expresar el ángulo del giro en minutos.
(Single choice)</t>
  </si>
  <si>
    <t>Con esto en mente, completa el siguiente cálculo para saber cuántos grados hay en {{T1}}''. Si es necesario, redondea a las centésimas.
{{T1}}'' : 3 600 = {{A5}}°
Es decir, redondeando hacia abajo las unidades, hacen un total de {{A6}}°.
(Cloze math)
A5 = Lemonlib.round({{T1}}/3600, 2)
A6 = {{Q1}}</t>
  </si>
  <si>
    <t>Ahora, para obtener los minutos del giro, resta los grados del anterior paso a los segundos del enunciado.
{{T1}}'' − {{Q1}}° × 3 600 = {{T1}}'' − {{T2}}'' = {{A7}}''
Divide este último resultado para obtener los minutos. Si es necesario, redondea a las centésimas.
{{A7}}'' : 60 = {{A8}}'
Es decir, redondeando hacia abajo las unidades, hacen un total de {{A9}}'.
(Cloze math)
T2 = {{A1}}*3600
A7 = {{T1}}-{{T2}}
A8 = Lemonlib.round({{A7}}/60, 2)
A9 = {{Q2}}</t>
  </si>
  <si>
    <t>Al restar los grados y minutos de los pasos anteriores a los segundos del enunciado, se obtienen los grados, minutos y segundos del giro del submarino.
{{T1}}'' − {{Q1}}° × 3 600 − {{Q2}}' × 60 = {{T1}}'' − {{T2}}'' − {{T3}}'' = {{A10}}''
Por lo que el giro del submarino mide: {{T1}}' = {{A11}}° {{A12}}' {{A10}}''
(Cloze math)
T2 = {{Q1}}*3600
T3 = {{Q2}}*60
A10 = {{Q3}}
A11 = {{Q1}}
A12 = {{Q2}}</t>
  </si>
  <si>
    <t>{"id":"M5-MyM-10d-A-3","seed":{"parameters":[{"name":"Q1","label":null,"min":1,"max":15,"step":1},{"name":"Q2","label":null,"min":1,"max":59,"step":1},{"name":"Q3","label":null,"min":1,"max":59,"step":1}],"uniques":true},"scaffolding":[{"id":"step-0","stimulus":"&lt;p&gt;Un submarino tuvo que virar con un ángulo de {{T1}}''. ¿A cuántos grados, minutos y segundos equivale esta amplitud?&lt;/p&gt;","template":"&lt;p&gt;El submarino giró {{response}}° {{response}}' {{response}}''.&lt;/p&gt;","seed":{"parameters":[],"calculated":[{"name":"T1","function":"{{Q1}}*3600+{{Q2}}*60+{{Q3}}","temp":true},{"name":"A1","function":"{{Q1}}"},{"name":"A2","function":"{{Q2}}"},{"name":"A3","function":"{{Q3}}"}]},"algorithm":{"name":"calculateOperation","params":{"method":"equivLiteral","keyboard":"NUMERICAL"}}},{"id":"step-1","stimulus":"&lt;p&gt;¿Con qué ángulo giró el submarino?&lt;/p&gt;","template":"&lt;p&gt;El submarino giró con un ángulo de {{response}}''.&lt;/p&gt;","seed":{"calculated":[{"name":"T1","function":"{{Q1}}*3600+{{Q2}}*60+{{Q3}}","temp":true},{"name":"A4","function":"{{T1}}"}]},"algorithm":{"name":"calculateOperation","params":{"method":"equivLiteral","keyboard":"NUMERICAL"}}},{"id":"step-2","stimulus":"&lt;p&gt;¿Qué pide el enunciado?&lt;/p&gt;","seed":{"calculated":[{"name":"2-A1","label":"&lt;p&gt;Expresar el ángulo del giro en grados, minutos y segundos.&lt;/p&gt;"},{"name":"2-A2","label":"&lt;p&gt;Expresar el ángulo del giro en grados.&lt;/p&gt;","incorrect":true},{"name":"2-A3","label":"&lt;p&gt;Expresar el ángulo del giro en minutos.&lt;/p&gt;","incorrect":true}]},"algorithm":{"name":"trueFalse","template":"Multiple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3 600 = {{response}}°&lt;/p&gt;&lt;p&gt;Es decir, redondeando hacia abajo las unidades, hacen un total de {{response}}°.&lt;/p&gt;","seed":{"calculated":[{"name":"T1","function":"{{Q1}}*3600+{{Q2}}*60+{{Q3}}","temp":true},{"name":"A5","function":"Lemonlib.round({{T1}}/3600, 2)"},{"name":"A6","function":"{{Q1}}"}]},"algorithm":{"name":"calculateOperation","params":{"method":"equivLiteral","keyboard":"NUMERICAL"}}},{"id":"step-5","stimulus":"&lt;p&gt;Ahora, para obtener los minutos del giro, resta los grados del anterior paso a los segundos del enunciado.&lt;/p&gt;","template":"&lt;p&gt;{{T1}}'' − {{Q1}}° × 3 600 = {{T1}}'' − {{T2}}'' = {{response}}''&lt;/p&gt;&lt;p&gt;Divide este último resultado para obtener los minutos. Si es necesario, redondea a las centésimas. {{T3}}'' : 60 = {{response}}'&lt;/p&gt;&lt;p&gt;Es decir, redondeando hacia abajo las unidades, hacen un total de {{response}}'.&lt;/p&gt;","seed":{"calculated":[{"name":"T1","function":"{{Q1}}*3600+{{Q2}}*60+{{Q3}}","temp":true},{"name":"T2","function":"{{Q1}}*3600","temp":true},{"name":"T3","function":"{{T1}}-{{T2}}","temp":true},{"name":"A7","label":"{{function}}","function":"{{T1}}-{{T2}}"},{"name":"A8","label":"{{function}}","function":"Lemonlib.round({{T3}}/60, 2)"},{"name":"A9","label":"{{function}}","function":"{{Q2}}"}]},"algorithm":{"name":"calculateOperation","params":{"method":"equivLiteral","keyboard":"NUMERICAL"}}},{"id":"step-6","stimulus":"&lt;p&gt;Al restar los grados y minutos de los pasos anteriores a los segundos del enunciado, se obtienen los grados, minutos y segundos del giro del submarino.&lt;/p&gt;","template":"{{T1}}'' − {{Q1}}° × 3 600 − {{Q2}}' × 60 = {{T1}}'' − {{T2}}'' − {{T3}}'' = {{response}}''&lt;/p&gt;&lt;p&gt;Por lo que el giro del submarino mide: {{T1}}' = {{response}}° {{response}}' {{response}}''","seed":{"calculated":[{"name":"T1","function":"{{Q1}}*3600+{{Q2}}*60+{{Q3}}","temp":true},{"name":"T2","function":"{{Q1}}*3600","temp":true},{"name":"T3","function":"{{Q2}}*60","temp":true},{"name":"A9","label":"{{function}}","function":"{{Q3}}"},{"name":"A10","label":"{{function}}","function":"{{Q1}}"},{"name":"A11","label":"{{function}}","function":"{{Q2}}"},{"name":"A12","label":"{{function}}","function":"{{Q3}}"}]},"algorithm":{"name":"calculateOperation","params":{"method":"equivLiteral","keyboard":"NUMERICAL"}}}]}</t>
  </si>
  <si>
    <t>{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t>
  </si>
  <si>
    <t>En un momento dado, la amplitud del ángulo de las agujas de un reloj es de {{Q1}}° {{Q2}}' {{Q3}}''. Expresa esta medida en segundos.
La amplitud del ángulo de las agujas es de {{A1}}''.</t>
  </si>
  <si>
    <t xml:space="preserve">Em determinado momento, o ângulo entre os ponteiros de um relógio media {{Q1}}°{{Q2}}'{{Q3}}". Espresse essa medida em segundos.
{{Q1}}°{{Q2}}'{{Q3}}"={{A1}}" </t>
  </si>
  <si>
    <t>Q1: Mín: 1; Máx: 90; Step:1
Q2: Mín: 1; Máx: 59; Step:1
Q3: Mín: 1; Máx: 59; Step:1</t>
  </si>
  <si>
    <t>A1 ={{Q1}}*3600+{{Q2}}*60+{{Q3}}</t>
  </si>
  <si>
    <t>¿Cuál es el ángulo que forman las agujas del reloj?
El ángulo formado por las agujas del reloj es de {{A2}° {{A3}}' {{A4}}''.
{{A2}} = {{Q1}}
{{A3}} = {{Q2}}
{{A4}} = {{Q3}}
(Cloze with Math)</t>
  </si>
  <si>
    <t>¿Qué pide el enunciado?
Expresar el ángulo de las agujas en segundos.*
Expresar el ángulo de las agujas en minutos.
Expresar el ángulo de las agujas en grados.
(Single choice)</t>
  </si>
  <si>
    <t>Para convertir los grados y minutos en segundos, ¿cuáles son las equivalencias correctas?
1° = 60' y 1' = 60''*
1° = 60' y 60' = 1''
60° = 1' y 60' = 1''
(Single choice)</t>
  </si>
  <si>
    <t>Con esto en mente, completa los siguientes cálculos para saber cuántos segundos mide el ángulo de las agujas del reloj.
{{Q1}}° × 3 600 = {{A5}}''
{{Q2}}' × 60 = {{A6}}''
Por tanto, el ángulo de las agujas del reloj mide: {{Q1}}° {{Q2}}' {{Q3}}'' = {{A7}}''
(Cloze math)
A5 = {{Q1}}*3600
A6 = {{Q2}}*60
A7 = {{Q1}}*3600+{{Q2}}*60+{{Q3}}</t>
  </si>
  <si>
    <t>{"id":"M5-MyM-10d-A-4","seed":{"parameters":[{"name":"Q1","label":null,"min":1,"max":90,"step":1},{"name":"Q2","label":null,"min":1,"max":59,"step":1},{"name":"Q3","label":null,"min":1,"max":59,"step":1}],"uniques":true},"scaffolding":[{"id":"step-0","stimulus":"&lt;p&gt;En un momento dado, la amplitud del ángulo de las agujas de un reloj es de {{Q1}}° {{Q2}}' {{Q3}}''. Expresa esta medida en segundos.&lt;/p&gt;","template":"&lt;p&gt;La amplitud del ángulo de las agujas es de {{response}}''.&lt;/p&gt;","seed":{"parameters":[],"calculated":[{"name":"A1","function":"{{Q1}}*3600+{{Q2}}*60+{{Q3}}"}]},"algorithm":{"name":"calculateOperation","params":{"method":"equivLiteral","keyboard":"NUMERICAL"}}},{"id":"step-1","stimulus":"&lt;p&gt;¿Cuál es el ángulo que forman las agujas del reloj?&lt;/p&gt;","template":"&lt;p&gt;El ángulo formado por las agujas del reloj es de {{response}}° {{response}}' {{response}}''.&lt;/p&gt;","seed":{"calculated":[{"name":"A2","function":"{{Q1}}"},{"name":"A3","function":"{{Q2}}"},{"name":"A3","function":"{{Q3}}"}]},"algorithm":{"name":"calculateOperation","params":{"method":"equivLiteral","keyboard":"NUMERICAL"}}},{"id":"step-2","stimulus":"&lt;p&gt;¿Qué pide el enunciado?&lt;/p&gt;","seed":{"calculated":[{"name":"2-A1","label":"&lt;p&gt;Expresar el ángulo de las agujas en segundos.&lt;/p&gt;"},{"name":"2-A2","label":"&lt;p&gt;Expresar el ángulo de las agujas en minutos.&lt;/p&gt;","incorrect":true},{"name":"2-A3","label":"&lt;p&gt;Expresar el ángulo de las agujas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mide el ángulo de las agujas del reloj.&lt;/p&gt;","template":"&lt;p&gt;{{Q1}}° × 3 600 = {{response}}''&lt;/p&gt;&lt;p&gt;{{Q2}}' × 60 = {{response}}''&lt;/p&gt;&lt;p&gt;Por tanto, el ángulo de las agujas del reloj mide: {{Q1}}° {{Q2}}' {{Q3}}'' = {{response}}''&lt;/p&gt;","seed":{"calculated":[{"name":"A1","function":"{{Q1}}*3600"},{"name":"A2","function":"{{Q2}}*60"},{"name":"A3","function":"{{Q1}}*3600+{{Q2}}*60+{{Q3}}"}]},"algorithm":{"name":"calculateOperation","params":{"method":"equivLiteral","keyboard":"NUMERICAL"}}}]}</t>
  </si>
  <si>
    <t>{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t>
  </si>
  <si>
    <t>La amplitud del ángulo de un tejado mide {{T1}}'. ¿A cuánto grados y minutos equivalen?
El tejado tiene una amplitud de {{A1}}° {{A2}}'.</t>
  </si>
  <si>
    <t>Um telhado de uma casa tem um ângulo de abertura de {{T1}}'. Quanto vale essa medida em graus e minutos?
Essa medida vale {{A1}}°{{A2}}'.</t>
  </si>
  <si>
    <t>Q1: Mín: 45; Máx: 120; Step: 1
Q2: Mín: 1; Máx: 59; Step: 1</t>
  </si>
  <si>
    <t>T1={{Q1}}*60+{{Q2}}
A1={{Q1}}
A2={{Q2}}</t>
  </si>
  <si>
    <t>¿Cuál es el ángulo de inclinación del tejado?
El ángulo de inclinación es de {{A3}}'.
{{A3}} = {{T1}}
(Cloze with Math)</t>
  </si>
  <si>
    <t>¿Qué pide el enunciado?
Expresar el ángulo del tejado en grados y minutos.*
Expresar el ángulo del tejado en grados.
Expresar el ángulo del tejado en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</si>
  <si>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</si>
  <si>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el ángulo del tejado.
{{T1}}' − {{Q1}}° × 60 = {{T1}}' − {{T2}}' = {{A7}}'
Por lo que el ángulo de la figura mide: {{T1}}' = {{A6}}° {{A7}}'
(Cloze math)
T2 = {{A1}}*60
A6 = {{A1}}
A7 = {{A2}}</t>
  </si>
  <si>
    <t>{"id":"M5-MyM-10d-A-5","seed":{"parameters":[{"name":"Q1","label":null,"min":45,"max":120,"step":1},{"name":"Q2","label":null,"min":1,"max":59,"step":1}],"uniques":true},"scaffolding":[{"id":"step-0","stimulus":"&lt;p&gt;La amplitud del ángulo de un tejado mide {{T1}}'. ¿A cuánto grados y minutos equivalen?&lt;/p&gt;","template":"&lt;p&gt;El tejado tiene una amplitud de {{response}}° {{response}}'.&lt;/p&gt;","seed":{"parameters":[],"calculated":[{"name":"T1","function":"{{Q1}}*60+{{Q2}}","temp":true},{"name":"A1","function":"{{Q1}}"},{"name":"A2","function":"{{Q2}}"}]},"algorithm":{"name":"calculateOperation","params":{"method":"equivLiteral","keyboard":"NUMERICAL"}}},{"id":"step-1","stimulus":"&lt;p&gt;¿Cuál es el ángulo de inclinación del tejado?&lt;/p&gt;","template":"&lt;p&gt;El ángulo de inclinación es de {{response}}'.&lt;/p&gt;","seed":{"calculated":[{"name":"T1","function":"{{Q1}}*60+{{Q2}}","temp":true},{"name":"A2","function":"{{T1}}"}]},"algorithm":{"name":"calculateOperation","params":{"method":"equivLiteral","keyboard":"NUMERICAL"}}},{"id":"step-2","stimulus":"&lt;p&gt;¿Qué pide el enunciado?&lt;/p&gt;","seed":{"calculated":[{"name":"2-A1","label":"&lt;p&gt;Expresar el ángulo del tejado en grados y minutos.&lt;/p&gt;"},{"name":"2-A2","label":"&lt;p&gt;Expresar el ángulo del tejado en grados.&lt;/p&gt;","incorrect":true},{"name":"2-A3","label":"&lt;p&gt;Expresar el ángulo del tejado en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el ángulo del tejado.&lt;/p&gt;","template":"&lt;p&gt;{{T1}}' − {{Q1}}° × 60 = {{T1}}' − {{T2}}' = {{response}}'&lt;/p&gt;&lt;p&gt;Por lo que el ángulo de la figura miden: {{T1}}' = {{response}}° {{response}}'&lt;/p&gt;","seed":{"calculated":[{"name":"T1","function":"{{Q1}}*60+{{Q2}}","temp":true},{"name":"T2","function":"{{Q1}}*60","temp":true},{"name":"A1","label":"{{function}}","function":"{{T1}}-{{T2}}"},{"name":"A2","label":"{{function}}","function":"{{Q1}}"},{"name":"A3","label":"{{function}}","function":"{{Q2}}"}]},"algorithm":{"name":"calculateOperation","params":{"method":"equivLiteral","keyboard":"NUMERICAL"}}}]}</t>
  </si>
  <si>
    <t>{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</si>
  <si>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M5-MyM-10e</t>
  </si>
  <si>
    <t>Estima la medida de ángulos dados</t>
  </si>
  <si>
    <t>Selecciona la medida que mejor represente la amplitud de cada ángulo.
(Tabla con líneas invisibles, textos e imágenes centrados, arriba los ángulos y debajo los desplegables)
Es un ángulo de |{{Q1}}°|120°*|{{Q3}}°
Es un ángulo de |60°*|{{Q5}}°|{{Q6}}°
Es un ángulo de |30°*|{{Q8}}°|{{Q9}}°</t>
  </si>
  <si>
    <t>Estime a medida de cada ângulo a seguir e escolha a melhor opção:
primeiro ângulo: {{60°}} {{120°}}* {{80°}}
segundo ângulo: {60°}}* {{90°}} {{120°}}
terceiro ângulo: {{30°}}* {{10°}} {{60°}}
quarto ângulo: {{45°}} {{100°}} {{90°}}*
quinto ângulo: {{120°}} {{170°}} {{150°}}*</t>
  </si>
  <si>
    <t>Q1: Mín: 60; Máx: 80; Step: 5
Q3: Mín: 80; Máx: 100; Step: 5
Q5: Mín: 90; Máx: 110; Step: 5
Q6: Mín: 110; Máx: 130; Step: 5
Q8: Mín: 100; Máx: 140; Step: 5
Q9: Mín: 50; Máx: 80; Step: 5</t>
  </si>
  <si>
    <t>Los ángulos agudos tienen menos de 90° y los obtusos, más de 90°.</t>
  </si>
  <si>
    <t>&lt;p&gt;Los ángulos agudos tienen menos de 90° y los obtusos, más de 90°.&lt;/p&gt;
- Si falla A1.
&lt;p&gt;Este ángulo es obtuso, mide más de 90°.&lt;/p&gt;
- Si falla A2.
&lt;p&gt;Este ángulo es agudo, mide menos de 90°.&lt;/p&gt;
- Si falla A3.
&lt;p&gt;Este ángulo es agudo, mide menos de 90° y es la tercera parte de un ángulo recto.&lt;/p&gt;</t>
  </si>
  <si>
    <t>{"id":"M5-MyM-10e-I-1","stimulus":"&lt;p&gt;Selecciona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src='https://blueberry-assets.oneclick.es/M5_MyM_10e_1.svg'&gt;&lt;/div&gt;&lt;/td&gt;&lt;td style=\"width: 25%; text-align: center;border:none;\"&gt;&lt;div style=\"display:flex; justify-content:center;\"&gt;&lt;img src='https://blueberry-assets.oneclick.es/M5_MyM_10e_2.svg'&gt;&lt;/div&gt;&lt;/td&gt;&lt;td style=\"width: 25%; text-align: center;border:none;\"&gt;&lt;div style=\"display:flex; justify-content:center;\"&gt;&lt;img src='https://blueberry-assets.oneclick.es/M5_MyM_10e_3.svg'&gt;&lt;/div&gt;&lt;/td&gt;&lt;/tr&gt;&lt;tr&gt;&lt;td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60,"max":80,"step":5},{"name":"Q3","label":null,"min":80,"max":100,"step":5},{"name":"Q5","label":null,"min":90,"max":110,"step":5},{"name":"Q6","label":null,"min":110,"max":130,"step":5},{"name":"Q8","label":null,"min":100,"max":140,"step":5},{"name":"Q9","label":null,"min":50,"max":80,"step":5}],"calculated":[{"name":"A1","label":"{{function}}","function":"{{Q1}}°","group":1,"incorrect":true,"feedback":"&lt;p&gt;Este ángulo es obtuso, mide más de 90°.&lt;/p&gt;"},{"name":"A2","label":"{{function}}","function":"120°","group":1},{"name":"A3","label":"{{function}}","function":"{{Q3}}°","group":1,"incorrect":true,"feedback":"&lt;p&gt;Este ángulo es obtuso, mide más de 90°.&lt;/p&gt;"},{"name":"A4","label":"{{function}}","function":"60°","group":2},{"name":"A5","label":"{{function}}","function":"{{Q5}}°","group":2,"incorrect":true,"feedback":"&lt;p&gt;Este ángulo es agudo, mide menos de 90°.&lt;/p&gt;"},{"name":"A6","label":"{{function}}","function":"{{Q6}}°","group":2,"incorrect":true,"feedback":"&lt;p&gt;Este ángulo es agudo, mide menos de 90°.&lt;/p&gt;"},{"name":"A7","label":"30°","group":3},{"name":"A8","label":"{{Q8}}°","group":3,"incorrect":true,"feedback":"&lt;p&gt;Este ángulo es agudo, mide menos de 90° y es la tercera parte de un ángulo recto.&lt;/p&gt;"},{"name":"A9","label":"{{Q9}}°","group":3,"incorrect":true,"feedback":"&lt;p&gt;Este ángulo es agudo, mide menos de 90° y es la tercera parte de un ángulo recto.&lt;/p&gt;"}],"uniques":true},"algorithm":{"name":"groupResponses","template":"Cloze with drop down"}}</t>
  </si>
  <si>
    <t>{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t>
  </si>
  <si>
    <t>Selecciona la medida que mejor represente la amplitud de cada ángulo.
(Tabla con líneas invisibles, textos e imágenes centrados, arriba los ángulos y debajo los desplegables)
Es un ángulo de |{{Q1}}°|{{Q2}}°|90°*
Es un ángulo de |{{Q4}}°|{{Q5}}°|150°*
Es un ángulo de |{{Q7}}°|25°*|{{Q9}}°</t>
  </si>
  <si>
    <t>Q1: Mín: 40; Máx: 60; Step: 5
Q2: Mín: 110; Máx: 140; Step: 5
Q4: Mín: 100; Máx: 120; Step: 5
Q5: Mín: 180; Máx: 200; Step: 5
Q7: Mín: 40; Máx: 65; Step: 5
Q9: Mín: 40; Máx: 65; Step: 5</t>
  </si>
  <si>
    <t>&lt;p&gt;Los ángulos agudos tienen menos de 90° y los obtusos, más de 90°.&lt;/p&gt;
- Si falla A1.
&lt;p&gt;Es un ángulo recto, por lo que mide 90°.&lt;/p&gt;
-Si falla A2.
&lt;p&gt;Es un ángulo obtuso y su amplitud se encuentra entre los 135° y los 180°.&lt;/p&gt;
- Si falla A3.
&lt;p&gt;Es un ángulo agudo con una amplitud menor que 45°.&lt;/p&gt;</t>
  </si>
  <si>
    <t>{"id":"M5-MyM-10e-I-2","stimulus":"&lt;p&gt;Selecciona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src='https://blueberry-assets.oneclick.es/M5_MyM_10e_4.svg'&gt;&lt;/div&gt;&lt;/td&gt;&lt;td style=\"width: 25%; text-align: center;border:none;\"&gt;&lt;div style=\"display:flex; justify-content:center;\"&gt;&lt;img src='https://blueberry-assets.oneclick.es/M5_MyM_10e_5.svg'&gt;&lt;/div&gt;&lt;/td&gt;&lt;td style=\"width: 25%; text-align: center;border:none;\"&gt;&lt;div style=\"display:flex; justify-content:center;\"&gt;&lt;img src='https://blueberry-assets.oneclick.es/M5_MyM_10e_6.svg'&gt;&lt;/div&gt;&lt;/td&gt;&lt;/tr&gt;&lt;tr&gt;&lt;td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40,"max":60,"step":5},{"name":"Q2","label":null,"min":110,"max":140,"step":5},{"name":"Q4","label":null,"min":100,"max":120,"step":5},{"name":"Q5","label":null,"min":180,"max":200,"step":5},{"name":"Q7","label":null,"min":40,"max":65,"step":5},{"name":"Q9","label":null,"min":40,"max":65,"step":5}],"calculated":[{"name":"A1","label":"{{function}}","function":"{{Q1}}°","group":1,"incorrect":true,"feedback":"&lt;p&gt;Es un ángulo recto, por lo que mide 90°.&lt;/p&gt;"},{"name":"A2","label":"{{function}}","function":"{{Q2}}°","group":1,"incorrect":true,"feedback":"&lt;p&gt;Es un ángulo recto, por lo que mide 90°.&lt;/p&gt;"},{"name":"A3","label":"{{function}}","function":"90°","group":1},{"name":"A4","label":"{{function}}","function":"{{Q4}}°","group":2,"incorrect":true,"feedback":"&lt;p&gt;Es un ángulo obtuso y su amplitud se encuentra entre los 135° y los 180°.&lt;/p&gt;"},{"name":"A5","label":"{{function}}","function":"{{Q5}}°","group":2,"incorrect":true,"feedback":"&lt;p&gt;Es un ángulo obtuso y su amplitud se encuentra entre los 135° y los 180°.&lt;/p&gt;"},{"name":"A6","label":"{{function}}","function":"150°","group":2},{"name":"A7","label":"{{Q7}}°","group":3,"incorrect":true,"feedback":"&lt;p&gt;Es un ángulo agudo con una amplitud menor que 45°.&lt;/p&gt;"},{"name":"A8","label":"25°","group":3},{"name":"A9","label":"{{Q9}}°","group":3,"incorrect":true,"feedback":"&lt;p&gt;Es un ángulo agudo con una amplitud menor que 45°.&lt;/p&gt;"}],"uniques":true},"algorithm":{"name":"groupResponses","template":"Cloze with drop down"}}</t>
  </si>
  <si>
    <t>{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t>
  </si>
  <si>
    <t>Selecciona el ángulo con una amplitud de 45°.
(3 imágenes. Utilizar las imágenes de Identificar para las opciones falsas.)</t>
  </si>
  <si>
    <t>Estime a medida de cada ângulo a seguir e escreva seu valor em graus:
primeiro ângulo: {{30}}°
segundo ângulo: {{150°}}
terceiro ângulo: {{60°}}
quarto ângulo: {{90°}}
quinto ângulo: {{10°}}
sexto ângulo: {{90°}}</t>
  </si>
  <si>
    <t>&lt;p&gt;Un ángulo de 45° mide la mitad de un ángulo recto.&lt;/p&gt;
(No TE individual)</t>
  </si>
  <si>
    <t>{"id":"M5-MyM-10e-E-1","stimulus":"&lt;p&gt;Selecciona el ángulo con una amplitud de 45°.&lt;/p&gt;","hint":"&lt;p&gt;Los ángulos agudos tienen menos de 90° y los obtusos, más de 90°.&lt;/p&gt;","feedback":"&lt;p&gt;Un ángulo de 45° mide la mitad de un ángulo recto.&lt;/p&gt;","seed":{"parameters":[],"calculated":[{"name":"A1","label":"&lt;div style=\"display:flex; justify-content:center;\"&gt;&lt;img src='https://blueberry-assets.oneclick.es/M5_MyM_10e_7.svg' width=\"300\"&gt;&lt;/div&gt;"},{"name":"A2","label":"&lt;div style=\"display:flex; justify-content:center;\"&gt;&lt;img src='https://blueberry-assets.oneclick.es/M5_MyM_10e_8.svg' width=\"300\"&gt;&lt;/div&gt;","incorrect":true},{"name":"A3","label":"&lt;div style=\"display:flex; justify-content:center;\"&gt;&lt;img src='https://blueberry-assets.oneclick.es/M5_MyM_10e_9.svg' width=\"300\"&gt;&lt;/div&gt;","incorrect":true}],"uniques":true},"algorithm":{"name":"trueFalse","template":"Multiple choice – standard","params":{"countCorrect":1,"countIncorrect":2,"showCheckIcon":false,"columns":3}}}</t>
  </si>
  <si>
    <t>{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</si>
  <si>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130°.
(3 imágenes. Utilizar las imágenes de Identificar para las opciones falsas.)</t>
  </si>
  <si>
    <t>&lt;p&gt;Un ángulo de 130° forma un ángulo obtuso.&lt;/p&gt;
(No TE individual)</t>
  </si>
  <si>
    <t>{"id":"M5-MyM-10e-E-2","stimulus":"&lt;p&gt;Selecciona el ángulo con una amplitud de 130°.&lt;/p&gt;","hint":"&lt;p&gt;Los ángulos agudos tienen menos de 90° y los obtusos, más de 90°.&lt;/p&gt;","feedback":"&lt;p&gt;Un ángulo de 130° forma un ángulo obtuso.&lt;/p&gt;","seed":{"parameters":[],"calculated":[{"name":"A1","label":"&lt;div style=\"display:flex; justify-content:center;\"&gt;&lt;img src='https://blueberry-assets.oneclick.es/M5_MyM_10e_6.svg' width=\"300\"&gt;&lt;/div&gt;","incorrect":true},{"name":"A2","label":"&lt;div style=\"display:flex; justify-content:center;\"&gt;&lt;img src='https://blueberry-assets.oneclick.es/M5_MyM_10e_8.svg' width=\"300\"&gt;&lt;/div&gt;"},{"name":"A3","label":"&lt;div style=\"display:flex; justify-content:center;\"&gt;&lt;img src='https://blueberry-assets.oneclick.es/M5_MyM_10e_9.svg' width=\"300\"&gt;&lt;/div&gt;","incorrect":true}],"uniques":true},"algorithm":{"name":"trueFalse","template":"Multiple choice – standard","params":{"countCorrect":1,"countIncorrect":2,"showCheckIcon":false,"columns":3}}}</t>
  </si>
  <si>
    <t>{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</si>
  <si>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80°.
(3 imágenes. Utilizar las imágenes de Identificar para las opciones falsas.)</t>
  </si>
  <si>
    <t>&lt;p&gt;Un ángulo de 80° tiene una amplitud que se acerca a la del ángulo recto, 90°.&lt;/p&gt;
(No TE individual)</t>
  </si>
  <si>
    <t>{"id":"M5-MyM-10e-E-3","stimulus":"&lt;p&gt;Selecciona el ángulo con una amplitud de 80°.&lt;/p&gt;","hint":"&lt;p&gt;Los ángulos agudos tienen menos de 90° y los obtusos, más de 90°.&lt;/p&gt;","feedback":"&lt;p&gt;Un ángulo de 80° tiene una amplitud que se acerca a la del ángulo recto, 90°.&lt;/p&gt;","seed":{"parameters":[],"calculated":[{"name":"A1","label":"&lt;div style=\"display:flex; justify-content:center;\"&gt;&lt;img src='https://blueberry-assets.oneclick.es/M5_MyM_10e_4.svg' width=\"300\"&gt;&lt;/div&gt;","incorrect":true},{"name":"A2","label":"&lt;div style=\"display:flex; justify-content:center;\"&gt;&lt;img src='https://blueberry-assets.oneclick.es/M5_MyM_10e_7.svg' width=\"300\"&gt;&lt;/div&gt;","incorrect":true},{"name":"A3","label":"&lt;div style=\"display:flex; justify-content:center;\"&gt;&lt;img src='https://blueberry-assets.oneclick.es/M5_MyM_10e_9.svg' width=\"300\"&gt;&lt;/div&gt;"}],"uniques":true},"algorithm":{"name":"trueFalse","template":"Multiple choice – standard","params":{"countCorrect":1,"countIncorrect":2,"showCheckIcon":false,"columns":3}}}</t>
  </si>
  <si>
    <t>{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t>
  </si>
  <si>
    <t>M5-MyM-11b</t>
  </si>
  <si>
    <t>Suma y resta amplitudes de ángulos expresadas en forma compleja</t>
  </si>
  <si>
    <t>Escoge el resultado correcto de esta suma de ángulos.
{{Q1}}° {{Q2}}' {{Q3}}'' + {{Q4}}° {{Q5}}' {{Q6}}'' = ...
{{T1}}° {{T2}}' {{T3}}''*
{{T1}}° {{T5}}' {{T3}}''
{{T1}}° {{T5}}' {{T9}}''</t>
  </si>
  <si>
    <t>Indique o resultado das seguintes operações:
{{Q1}}°{{Q2}}'{{Q3}}" + {{Q4}}°{{Q5}}'{{Q6}}" = {{grupo 1}}
{{Q7}}°{{Q8}}'{{Q9}}" - {{Q10}}°{{Q11}}'{{Q12}}" = {{grupo 2}}</t>
  </si>
  <si>
    <t>Q1: Mín: 1; Máx: 180; Step: 1
Q2: Mín: 1; Máx: 29; Step: 1
Q3: Mín: 30; Máx: 59; Step: 1
Q4: Mín: 1; Máx: 180; Step: 1
Q5: Mín: 1; Máx: 29; Step: 1
Q6: Mín: 30; Máx: 59; Step: 1</t>
  </si>
  <si>
    <t>T1 = {{Q1}}+{{Q4}}
T2 = {{Q2}}+{{Q5}}+1
T3 = {{Q3}}+{{Q6}}-60
T5 = {{Q2}}+{{Q5}}
T9 = {{Q3}}+{{Q6}}</t>
  </si>
  <si>
    <t>Los minutos y los segundos no pueden tener valores mayores que 59.</t>
  </si>
  <si>
    <t>&lt;p&gt;En primer lugar, suma las cantidades con las mismas unidades:&lt;/p&gt;&lt;p&gt;{{Q1}}° {{Q2}}' {{Q3}}'' + {{Q4}}° {{Q5}}' {{Q6}}'' = {{T1}}° {{T5}}' {{T9}}''&lt;/p&gt;&lt;p&gt;Sin embargo, como los minutos y los segundos no pueden tener valores mayores que 59, convierte 60'' en 1':&lt;/p&gt;&lt;p&gt;{{T1}}° {{T5}}' {{T9}}'' = {{T1}}° {{T2}}' {{T3}}''&lt;/p&gt;</t>
  </si>
  <si>
    <t>{"id":"M5-MyM-11b-I-1","stimulus":"&lt;p&gt;Escoge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{{T1}}° {{T5}}' {{T9}}''&lt;/p&gt;&lt;p&gt;Sin embargo, como los minutos y los segundos no pueden tener valores mayores que 59, convierte 60'' en 1':&lt;/p&gt;&lt;p&gt;{{T1}}° {{T5}}' {{T9}}'' = {{T1}}° {{T2}}' {{T3}}''&lt;/p&gt;","seed":{"parameters":[{"name":"Q1","label":null,"min":1,"max":180,"step":1},{"name":"Q2","label":null,"min":1,"max":29,"step":1},{"name":"Q3","label":null,"min":30,"max":59,"step":1},{"name":"Q4","label":null,"min":1,"max":180,"step":1},{"name":"Q5","label":null,"min":1,"max":29,"step":1},{"name":"Q6","label":null,"min":30,"max":59,"step":1}],"calculated":[{"name":"T1","label":"{{function}}","function":"{{Q1}}+{{Q4}}","temp":true},{"name":"T2","label":"{{function}}","function":"{{Q2}}+{{Q5}}+1","temp":true},{"name":"T3","label":"{{function}}","function":"{{Q3}}+{{Q6}}-60","temp":true},{"name":"T5","label":"{{function}}","function":"{{Q2}}+{{Q5}}","temp":true},{"name":"T9","label":"{{function}}","function":"{{Q3}}+{{Q6}}","temp":true},{"name":"A1","label":"{{T1}}° {{T2}}' {{T3}}''","function":"","group":1},{"name":"A2","label":"{{T1}}° {{T5}}' {{T3}}''","function":"","group":1,"incorrect":true},{"name":"A3","label":"{{T1}}° {{T5}}' {{T9}}''","function":"","group":1,"incorrect":true}],"uniques":true},"algorithm":{"name":"groupResponses","template":"Cloze with drop down"}}</t>
  </si>
  <si>
    <t>{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t>
  </si>
  <si>
    <t>Escoge el resultado correcto de esta resta de ángulos.
{{Q7}}° {{Q8}}' {{Q9}}'' − {{Q10}}° {{Q11}}' {{Q12}}'' = ...
{{T1}}° {{T2}}' {{T3}}''*
{{T4}}° {{T2}}' {{T3}}''
{{T4}}° {{T8}}' {{T6}}''</t>
  </si>
  <si>
    <t>Q7: Mín: 180; Máx: 360; Step: 1
Q8: Mín: 1; Máx: 29; Step: 1
Q9: Mín: 30; Máx: 59; Step: 1
Q10: Mín: 1; Máx: 179; Step: 1
Q11: Mín: 30; Máx: 59; Step: 1
Q12: Mín: 1; Máx: 29; Step: 1</t>
  </si>
  <si>
    <t>T1 = {{Q7}}-{{Q10}}-1
T2 = 60+{{Q8}}-{{Q11}}
T3 = {{Q9}}-{{Q12}}
T4 = {{Q7}}-{{Q10}}
T8 = {{Q11}}-{{Q8}}</t>
  </si>
  <si>
    <t>&lt;p&gt;Como {{Q8}}' es menor que {{Q11}}', convierte 1° en 60':&lt;/p&gt;&lt;p&gt;{{Q7}}° {{Q8}}' {{Q9}}'' = {{T10}}° {{T11}}' {{Q9}}''&lt;/p&gt;&lt;p&gt;Ahora, resta las cantidades con las mismas unidades:&lt;/p&gt;&lt;p&gt;{{T10}}° {{T11}}' {{Q9}}'' − {{Q10}}° {{Q11}}' {{Q12}}'' = {{T1}}° {{T2}}' {{T3}}''&lt;/p&gt;</t>
  </si>
  <si>
    <t>T10 = {{Q7}}-1
T11 = {{Q8}}+60</t>
  </si>
  <si>
    <t>{"id":"M5-MyM-11b-I-2","stimulus":"&lt;p&gt;Escoge el resultado correcto de esta resta de ángulos.&lt;/p&gt;","template":"&lt;p&gt;{{Q7}}° {{Q8}}' {{Q9}}'' − {{Q10}}° {{Q11}}' {{Q12}}'' = {{response}}&lt;/p&gt;","hint":"&lt;p&gt;Los minutos y los segundos no pueden tener valores mayores que 59.&lt;/p&gt;","feedback":"&lt;p&gt;Como {{Q8}}' es menor que {{Q11}}', convierte 1° en 60':&lt;/p&gt;&lt;p&gt;{{Q7}}° {{Q8}}' {{Q9}}'' = {{T10}}° {{T11}}' {{Q9}}''&lt;/p&gt;&lt;p&gt;Ahora, resta las cantidades con las mismas unidades entre sí:&lt;/p&gt;&lt;p&gt;{{T10}}° {{T11}}' {{Q9}}'' − {{Q10}}° {{Q11}}' {{Q12}}'' = {{T1}}° {{T2}}' {{T3}}''&lt;/p&gt;","seed":{"parameters":[{"name":"Q7","label":null,"min":180,"max":360,"step":1},{"name":"Q8","label":null,"min":1,"max":29,"step":1},{"name":"Q9","label":null,"min":30,"max":59,"step":1},{"name":"Q10","label":null,"min":1,"max":179,"step":1},{"name":"Q11","label":null,"min":30,"max":59,"step":1},{"name":"Q12","label":null,"min":1,"max":29,"step":1}],"calculated":[{"name":"T1","label":"{{function}}","function":"{{Q7}}-{{Q10}}-1","temp":true},{"name":"T2","label":"{{function}}","function":"60+{{Q8}}-{{Q11}}","temp":true},{"name":"T3","label":"{{function}}","function":"{{Q9}}-{{Q12}}","temp":true},{"name":"T4","label":"{{function}}","function":"{{Q7}}-{{Q10}}","temp":true},{"name":"T8","label":"{{function}}","function":"{{Q11}}-{{Q8}}","temp":true},{"name":"T10","label":"{{function}}","function":"{{Q7}}-1","temp":true},{"name":"T11","label":"{{function}}","function":"{{Q8}}+60","temp":true},{"name":"A1","label":"{{T1}}° {{T2}}' {{T3}}''","function":"","group":1},{"name":"A2","label":"{{T4}}° {{T2}}' {{T3}}''","function":"","group":1,"incorrect":true},{"name":"A3","label":"{{T4}}° {{T8}}' {{T3}}''","function":"","group":1,"incorrect":true}],"uniques":true},"algorithm":{"name":"groupResponses","template":"Cloze with drop down"}}</t>
  </si>
  <si>
    <t>{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</si>
  <si>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suma de ángulos.
{{Q1}}° {{Q2}}' {{Q3}}'' + {{Q4}}° {{Q5}}' {{Q6}}'' = ...
{{T1}}° {{T2}}' {{T3}}''*
{{T4}}° {{T5}}' {{T3}}''
{{T4}}° {{T8}}' {{T6}}''</t>
  </si>
  <si>
    <t>Q1: Mín: 1; Máx: 180°; Step: 1
Q2: Mín: 30; Máx: 59°; Step: 1
Q3: Mín: 1; Máx: 29°; Step: 1
Q4: Mín: 1; Máx: 180°; Step: 1
Q5: Mín: 30; Máx: 59°; Step: 1
Q6: Mín: 1; Máx: 29°; Step: 1</t>
  </si>
  <si>
    <t>T1 = {{Q1}}+{{Q4}}+1
T2 = {{Q2}}+{{Q5}}-60
T3 = {{Q3}}+{{Q6}}
T4 = {{Q1}}+{{Q4}}
T5 = {{Q2}}+{{Q5}}-60
T8 = {{Q2}}+{{Q5}}</t>
  </si>
  <si>
    <t>&lt;p&gt;En primer lugar, suma las cantidades con las mismas unidades:&lt;/p&gt;&lt;p&gt;{{Q1}}° {{Q2}}' {{Q3}}'' + {{Q4}}° {{Q5}}' {{Q6}}'' = {{T4}}° {{T8}}' {{T6}}''&lt;/p&gt;&lt;p&gt;Sin embargo, como los minutos y los segundos no pueden tener valores mayores que 59, convierte 60' en 1°:&lt;/p&gt;&lt;p&gt;{{T4}}° {{T8}}' {{T6}}'' = {{T1}}° {{T2}}' {{T3}}''&lt;/p&gt;</t>
  </si>
  <si>
    <t>{"id":"M5-MyM-11b-I-3","stimulus":"&lt;p&gt;Escoge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{{T4}}° {{T8}}' {{T3}}''&lt;/p&gt;&lt;p&gt;Sin embargo, como los minutos y los segundos no pueden tener valores mayores que 59, convierte 60' en 1°:&lt;/p&gt;&lt;p&gt;{{T4}}° {{T8}}' {{T3}}'' = {{T1}}° {{T2}}' {{T3}}''&lt;/p&gt;","seed":{"parameters":[{"name":"Q1","label":null,"min":1,"max":180,"step":1},{"name":"Q2","label":null,"min":30,"max":59,"step":1},{"name":"Q3","label":null,"min":1,"max":29,"step":1},{"name":"Q4","label":null,"min":1,"max":180,"step":1},{"name":"Q5","label":null,"min":30,"max":59,"step":1},{"name":"Q6","label":null,"min":1,"max":29,"step":1}],"calculated":[{"name":"T1","label":"{{function}}","function":"{{Q1}}+{{Q4}}+1","temp":true},{"name":"T2","label":"{{function}}","function":"{{Q2}}+{{Q5}}-60","temp":true},{"name":"T3","label":"{{function}}","function":"{{Q3}}+{{Q6}}","temp":true},{"name":"T4","label":"{{function}}","function":"{{Q1}}+{{Q4}}","temp":true},{"name":"T8","label":"{{function}}","function":"{{Q2}}+{{Q5}}","temp":true},{"name":"A1","label":"{{T1}}° {{T2}}' {{T3}}''","function":"","group":1},{"name":"A2","label":"{{T4}}° {{T2}}' {{T3}}''","function":"","group":1,"incorrect":true},{"name":"A3","label":"{{T4}}° {{T8}}' {{T3}}''","function":"","group":1,"incorrect":true}],"uniques":true},"algorithm":{"name":"groupResponses","template":"Cloze with drop down"}}</t>
  </si>
  <si>
    <t>{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</si>
  <si>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resta de ángulos.
{{Q7}}° {{Q8}}' {{Q9}}'' − {{Q10}}° {{Q11}}' {{Q12}}'' = ...
{{T1}}° {{T2}}' {{T3}}''*
{{T1}}° {{T5}}' {{T3}}''
{{T1}}° {{T5}}' {{T9}}''</t>
  </si>
  <si>
    <t>Q7: Mín: 180; Máx: 360; Step: 1
Q8: Mín: 30; Máx: 59; Step: 1
Q9: Mín: 1; Máx: 29; Step: 1
Q10: Mín: 1; Máx: 179; Step: 1
Q11: Mín: 1; Máx: 29; Step: 1
Q12: Mín: 30; Máx: 59; Step: 1</t>
  </si>
  <si>
    <t>T1 = {{Q7}}-{{Q10}}
T2 = {{Q8}}-{{Q11}}-1
T3 = 60+{{Q9}}-{{Q12}}
T5 = {{Q8}}-{{Q11}}
T9 = {{Q12}}-{{Q9}}</t>
  </si>
  <si>
    <t>&lt;p&gt;Como {{Q9}}'' es menor que {{Q12}}'', convierte 1' en 60'':&lt;/p&gt;&lt;p&gt;{{Q7}}° {{Q8}}' {{Q9}}'' = {{Q7}}° {{T10}}' {{T11}}''&lt;/p&gt;&lt;p&gt;Ahora, resta las cantidades con las mismas unidades:&lt;/p&gt;&lt;p&gt;{{Q7}}° {{T10}}' {{T11}}'' − {{Q10}}° {{Q11}}' {{Q12}}'' = {{T1}}° {{T2}}' {{T3}}''&lt;/p&gt;</t>
  </si>
  <si>
    <t>T10 = {{Q8}}-1
T11 = {{Q9}}+60</t>
  </si>
  <si>
    <t>{"id":"M5-MyM-11b-I-4","stimulus":"&lt;p&gt;Escoge el resultado correcto de esta resta de ángulos.&lt;/p&gt;","template":"&lt;p&gt;{{Q7}}° {{Q8}}' {{Q9}}'' − {{Q10}}° {{Q11}}' {{Q12}}'' = {{response}}&lt;/p&gt;","hint":"&lt;p&gt;Los minutos y los segundos no pueden tener valores mayores que 59.&lt;/p&gt;","feedback":"&lt;p&gt;Como {{Q9}}'' es menor que {{Q12}}'', convierte 1' en 60'':&lt;/p&gt;&lt;p&gt;{{Q7}}° {{Q8}}' {{Q9}}'' = {{Q7}}° {{T10}}' {{T11}}''&lt;/p&gt;&lt;p&gt;Ahora, resta las cantidades con las mismas unidades entre sí:&lt;/p&gt;&lt;p&gt;{{Q7}}° {{T10}}' {{T11}}'' − {{Q10}}° {{Q11}}' {{Q12}}'' = {{T1}}° {{T2}}' {{T3}}''&lt;/p&gt;","seed":{"parameters":[{"name":"Q7","label":null,"min":180,"max":360,"step":1},{"name":"Q8","label":null,"min":30,"max":59,"step":1},{"name":"Q9","label":null,"min":1,"max":29,"step":1},{"name":"Q10","label":null,"min":1,"max":179,"step":1},{"name":"Q11","label":null,"min":1,"max":29,"step":1},{"name":"Q12","label":null,"min":30,"max":59,"step":1}],"calculated":[{"name":"T1","label":"{{function}}","function":"{{Q7}}-{{Q10}}","temp":true},{"name":"T2","label":"{{function}}","function":"{{Q8}}-{{Q11}}-1","temp":true},{"name":"T3","label":"{{function}}","function":"60+{{Q9}}-{{Q12}}","temp":true},{"name":"T5","label":"{{function}}","function":"{{Q8}}-{{Q11}}","temp":true},{"name":"T9","label":"{{function}}","function":"{{Q12}}-{{Q9}}","temp":true},{"name":"T10","label":"{{function}}","function":"{{Q8}}-1","temp":true},{"name":"T11","label":"{{function}}","function":"{{Q9}}+60","temp":true},{"name":"A1","label":"{{T1}}° {{T2}}' {{T3}}''","function":"","group":1},{"name":"A2","label":"{{T1}}° {{T5}}' {{T3}}''","function":"","group":1,"incorrect":true},{"name":"A3","label":"{{T1}}° {{T5}}' {{T9}}''","function":"","group":1,"incorrect":true}],"uniques":true},"algorithm":{"name":"groupResponses","template":"Cloze with drop down"}}</t>
  </si>
  <si>
    <t>{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t>
  </si>
  <si>
    <t>Resuelve la siguiente suma.
{{Q1}}° {{Q2}}' {{Q3}}'' + {{Q4}}° {{Q5}}' {{Q6}}'' = {{A1}}° {{A2}}' {{A3}}''</t>
  </si>
  <si>
    <t>Calcule as seguintes operacões com ângulos:
{{Q1}}°{{Q2}}'{{Q3}}" + {{Q4}}°{{Q5}}'{{Q6}}" = {{A1}}
{{Q7}}°{{Q8}}'{{Q9}}" - {{Q10}}°{{Q11}}'{{Q12}}" = {{A2}}</t>
  </si>
  <si>
    <t>Q1: Mín: 1; Máx: 100; Step: 1
Q2: Mín: 30; Máx: 59; Step: 1
Q3: Mín: 30; Máx: 59; Step: 1
Q4: Mín: 1; Máx: 100; Step: 1
Q5: Mín: 30; Máx: 59; Step: 1
Q6: Mín: 30; Máx: 59; Step: 1</t>
  </si>
  <si>
    <t>A1 ={{Q1}}+{{Q4}}+1
A2 ={{Q2}}+{{Q5}}-59
A3 ={{Q3}}+{{Q6}}-60</t>
  </si>
  <si>
    <t>&lt;p&gt;En primer lugar, suma las cantidades con las mismas unidades:&lt;/p&gt;&lt;p&gt;{{Q1}}° {{Q2}}' {{Q3}}'' + {{Q4}}° {{Q5}}' {{Q6}}'' = {{T1}}° {{T2}}' {{T3}}''&lt;/p&gt;&lt;p&gt;Sin embargo, como los minutos y los segundos no pueden tener valores mayores que 59, convierte 60' en 1° y 60'' en 1':&lt;/p&gt;&lt;p&gt;{{T1}}° {{T2}}' {{T3}}'' = {{A1}}° {{A2}}' {{A3}}''&lt;/p&gt;</t>
  </si>
  <si>
    <t>T1 = {{Q1}}+{{Q4}}
T2 = {{Q2}}+{{Q5}}
T3 = {{Q3}}+{{Q6}}</t>
  </si>
  <si>
    <t>{"id":"M5-MyM-11b-E-1","stimulus":"&lt;p&gt;Calcula las siguientes operaciones.&lt;/p&gt;","template":"&lt;p&gt;{{Q1}}° {{Q2}}' {{Q3}}'' + {{Q4}}° {{Q5}}' {{Q6}}'' = {{response}}° {{response}}' {{response}}''&lt;/p&gt;&lt;p&gt;{{T1}}° {{T2}}' {{T3}}'' − {{Q10}}° {{Q11}}' {{Q12}}'' = {{response}}° {{response}}' {{response}}'&lt;/p&gt;","hint":"&lt;p&gt;Los minutos y los segundos no pueden tener valores mayores que 59.&lt;/p&gt;","feedback":"&lt;p&gt;En primer lugar, suma las cantidades con las mismas unidades:&lt;/p&gt;&lt;p&gt;{{Q1}}° {{Q2}}' {{Q3}}'' + {{Q4}}° {{Q5}}' {{Q6}}'' = {{T4}}° {{T5}}' {{T6}}''&lt;/p&gt;&lt;p&gt;Sin embargo, como los minutos y los segundos no pueden tener valores mayores que 59, convierte 60' en 1° y 60'' en 1':&lt;/p&gt;&lt;p&gt;{{T4}}° {{T5}}' {{T6}}'' = {{A1}}° {{A2}}' {{A3}}''&lt;/p&gt;","seed":{"parameters":[{"name":"Q1","label":null,"min":1,"max":100,"step":1},{"name":"Q2","label":null,"min":30,"max":59,"step":1},{"name":"Q3","label":null,"min":30,"max":59,"step":1},{"name":"Q4","label":null,"min":1,"max":100,"step":1},{"name":"Q5","label":null,"min":30,"max":59,"step":1},{"name":"Q6","label":null,"min":30,"max":59,"step":1},{"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Q4}}","temp":true},{"name":"T5","function":"{{Q2}}+{{Q5}}","temp":true},{"name":"T6","function":"{{Q3}}+{{Q6}}","temp":true},{"name":"A1","function":"{{Q1}}+{{Q4}}+1"},{"name":"A2","function":"{{Q2}}+{{Q5}}-59"},{"name":"A3","function":"{{Q3}}+{{Q6}}-60"},{"name":"A4","function":"{{Q13}}"},{"name":"A5","function":"{{Q14}}"},{"name":"A6","function":"{{Q15}}"}],"uniques":true},"algorithm":{"name":"calculateOperation","params":{"method":"equivLiteral","keyboard":"NUMERICAL"}}}</t>
  </si>
  <si>
    <t>{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t>
  </si>
  <si>
    <t>Resuelve la siguiente resta.
{{T1}}° {{T2}}' {{T3}}'' − {{Q10}}° {{Q11}}' {{Q12}}'' = {{A4}}° {{A5}}' {{A6}}''</t>
  </si>
  <si>
    <t>Q10: Mín: 1; Máx: 100; Step: 1
Q11: Mín: 30; Máx: 59; Step: 1
Q12: Mín: 30; Máx: 59; Step: 1
Q13: Mín: 1; Máx: 100; Step: 1
Q14: Mín: 30; Máx: 59; Step: 1
Q15: Mín: 30; Máx: 59; Step: 1</t>
  </si>
  <si>
    <t>T1={{Q10}}+{{Q13}}+1
T2={{Q11}}+{{Q14}}-59
T3={{Q12}}+{{Q15}}-60
A4={{Q13}}
A5={{Q14}}
A6={{Q15}}</t>
  </si>
  <si>
    <t>&lt;p&gt;Como {{T2}}' es menor que {{Q11}}' y {{T3}}'' y es menor que {{Q12}}'', convierte 1° en 60' y 1' en 60'':&lt;/p&gt;&lt;p&gt;{{T1}}° {{T2}}' {{T3}}'' = {{T4}}° {{T5}}' {{T6}}''&lt;/p&gt;&lt;p&gt;Ahora, resta las cantidades con las mismas unidades:&lt;/p&gt;&lt;p&gt;{{T4}}° {{T5}}' {{T6}}'' − {{Q10}}° {{Q11}}' {{Q12}}'' = {{Q13}}° {{Q14}}' {{Q15}}''&lt;/p&gt;</t>
  </si>
  <si>
    <t>T4 = {{Q10}}+{{Q13}}
T5 = {{Q11}}+{{Q14}}
T6 = {{Q12}}+{{Q15}}</t>
  </si>
  <si>
    <t>{"id":"M5-MyM-11b-E-2","stimulus":"&lt;p&gt;Resuelve la siguiente resta.&lt;/p&gt;","template":"&lt;p&gt;{{T1}}° {{T2}}' {{T3}}'' − {{Q10}}° {{Q11}}' {{Q12}}'' = {{response}}° {{response}}' {{response}}''&lt;/p&gt;","hint":"&lt;p&gt;Los minutos y los segundos no pueden tener valores mayores que 59.&lt;/p&gt;","feedback":"&lt;p&gt;Como {{T2}}' es menor que {{Q11}}' y {{T3}}'' y es menor que {{Q12}}'', convierte 1° en 60' y 1' en 60'':&lt;/p&gt;&lt;p&gt;{{T1}}° {{T2}}' {{T3}}'' = {{T4}}° {{T5}}' {{T6}}''&lt;/p&gt;&lt;p&gt;Ahora, resta entre sí las cantidades con las mismas unidades:&lt;/p&gt;&lt;p&gt;{{T4}}° {{T5}}' {{T6}}'' − {{Q10}}° {{Q11}}' {{Q12}}'' = {{Q13}}° {{Q14}}' {{Q15}}''&lt;/p&gt;","seed":{"parameters":[{"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10}}+{{Q13}}","temp":true},{"name":"T5","function":"{{Q11}}+{{Q14}}","temp":true},{"name":"T6","function":"{{Q12}}+{{Q15}}","temp":true},{"name":"A4","function":"{{Q13}}"},{"name":"A5","function":"{{Q14}}"},{"name":"A6","function":"{{Q15}}"}],"uniques":true},"algorithm":{"name":"calculateOperation","params":{"method":"equivLiteral","keyboard":"NUMERICAL"}}}</t>
  </si>
  <si>
    <t>{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t>
  </si>
  <si>
    <t>La suma de los ángulos de un cuadrilátero es de 360°. Si {{T1}}° {{{T2}}' {{T3}}'' es la suma de tres de los ángulos, ¿cuánto mide el que queda?
El cuarto ángulo mide {{A1}}° {{A2}}' {{A3}}''.</t>
  </si>
  <si>
    <t>A soma dos ângulos de um quadrilátero é 360°. Se a soma de 3 ângulos desse quadrilátero é {{T1}}°{{T2}}'{{T3}}", quanto medo o outro ângulo?
O outro ângulo mede {{A1}}°{{A2}}'{{A3}}".</t>
  </si>
  <si>
    <t>Q1: Mín:20; Máx: 150; Step: 1
Q2: Mín:1; Máx: 58; Step: 1
Q3: Mín:1; Máx: 59; Step: 1</t>
  </si>
  <si>
    <t>T1=359-{{Q1}}
T2=59-{{Q2}}
T3=60-{{Q3}}
A1={{Q1}}
A2={{Q2}}
A3={{Q3}}</t>
  </si>
  <si>
    <t>&lt;p&gt;En primer lugar, convierte 1° en 60' y 1' en 60'':&lt;/p&gt;&lt;p&gt;360° = 359° 59' 60''&lt;/p&gt;&lt;p&gt;Ahora, resta las cantidades con las mismas unidades:&lt;/p&gt;&lt;p&gt;359° 59' 60'' − {{T1}}° {{{T2}}' {{T3}}'' = {{A1}}° {{A2}}' {{A3}}'&lt;/p&gt;</t>
  </si>
  <si>
    <t>{"id":"M5-MyM-11b-A-1","stimulus":"&lt;p&gt;La suma de los ángulos de un cuadrilátero es de 360°. Si {{T1}}° {{T2}}' {{T3}}'' es la suma de tres de los ángulos, ¿cuánto mide el que queda?&lt;/p&gt;","template":"&lt;p&gt;El cuarto ángulo mide {{response}}° {{response}}' {{response}}''.&lt;/p&gt;","hint":"&lt;p&gt;Los minutos y los segundos no pueden tener valores mayores que 59.&lt;/p&gt;","feedback":"&lt;p&gt;En primer lugar, convierte 1° en 60' y 1' en 60'':&lt;/p&gt;&lt;p&gt;360° = 359° 59' 60''&lt;/p&gt;&lt;p&gt;Ahora, resta las cantidades con las mismas unidades entre sí:&lt;/p&gt;&lt;p&gt;359° 59' 60'' − {{T1}}° {{T2}}' {{T3}}'' = {{A1}}° {{A2}}' {{A3}}'&lt;/p&gt;","seed":{"parameters":[{"name":"Q1","label":null,"min":20,"max":150,"step":1},{"name":"Q2","label":null,"min":1,"max":58,"step":1},{"name":"Q3","label":null,"min":1,"max":59,"step":1}],"calculated":[{"name":"T1","function":"359-{{Q1}}","temp":true},{"name":"T2","function":"59-{{Q2}}","temp":true},{"name":"T3","function":"60-{{Q3}}","temp":true},{"name":"A1","function":"{{Q1}}"},{"name":"A2","function":"{{Q2}}"},{"name":"A3","function":"{{Q3}}"}],"uniques":true},"algorithm":{"name":"calculateOperation","params":{"method":"equivLiteral","keyboard":"NUMERICAL"}}}</t>
  </si>
  <si>
    <t>{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t>
  </si>
  <si>
    <t>Al medir dos ángulos de una percha, Joana ha obtenido estas dos medidas: {{Q1}}° {{Q2}}' y {{Q3}}° {{Q4}}'. ¿Cuánto suman en total ambas amplitudes?
La amplitud total de los dos ángulos es de {{A1}}° {{A2}}'.</t>
  </si>
  <si>
    <t xml:space="preserve">Joana mediu dois ângulos de um triângulo e encontrou os valores {{Q1}}°{{Q2}}' e {{Q3}}°{{Q4}}'. Calcule a soma desses ângulos:
{{Q1}}°{{Q2}}' + {{Q3}}°{{Q4}}'= {{A1}}°{{A2}}'
</t>
  </si>
  <si>
    <t>Q1: Mín: 70; Máx: 100; Step: 1
Q2: Mín: 30; Máx: 59; Step: 1
Q3: Mín: 30; Máx: 60; Step: 1
Q4: Mín: 30; Máx: 59; Step: 1</t>
  </si>
  <si>
    <t>A1={{Q1}}+{{Q3}}+1
A2={{Q2}}+{{Q4}}-60</t>
  </si>
  <si>
    <t>&lt;p&gt;En primer lugar, suma las cantidades con las mismas unidades:&lt;/p&gt;&lt;p&gt;{{Q1}}° {{Q2}}' + {{Q3}}° {{Q4}}' = {{T1}}° {{T2}}'&lt;/p&gt;&lt;p&gt;Sin embargo, como los minutos y los segundos no pueden tener valores mayores que 59, convierte 60' en 1°:&lt;/p&gt;&lt;p&gt;{{T1}}° {{T2}}' = {{A1}}° {{A2}}'&lt;/p&gt;</t>
  </si>
  <si>
    <t>T1 = {{Q1}}+{{Q3}}
T2 = {{Q2}}+{{Q4}}</t>
  </si>
  <si>
    <t>{"id":"M5-MyM-11b-A-2","stimulus":"&lt;p&gt;Al medir dos ángulos de una percha, Joana ha obtenido estas dos medidas: {{Q1}}° {{Q2}}' y {{Q3}}° {{Q4}}'. ¿Cuánto suman en total ambas amplitudes?&lt;/p&gt;","template":"&lt;p&gt;La amplitud total de los dos ángulos es de {{response}}° {{response}}'.&lt;/p&gt;","hint":"&lt;p&gt;Los minutos y los segundos no pueden tener valores mayores que 59.&lt;/p&gt;","feedback":"&lt;p&gt;En primer lugar, suma las cantidades con las mismas unidades entre sí:&lt;/p&gt;&lt;p&gt;{{Q1}}° {{Q2}}' + {{Q3}}° {{Q4}}' = {{T1}}° {{T2}}'&lt;/p&gt;&lt;p&gt;Sin embargo, como los minutos y los segundos no pueden tener valores mayores que 59, convierte 60' en 1°:&lt;/p&gt;&lt;p&gt;{{T1}}° {{T2}}' = {{A1}}° {{A2}}'&lt;/p&gt;","seed":{"parameters":[{"name":"Q1","label":null,"min":70,"max":100,"step":1},{"name":"Q2","label":null,"min":30,"max":59,"step":1},{"name":"Q3","label":null,"min":30,"max":60,"step":1},{"name":"Q4","label":null,"min":30,"max":59,"step":1}],"calculated":[{"name":"T1","function":"{{Q1}}+{{Q3}}","temp":true},{"name":"T2","function":"{{Q2}}+{{Q4}}","temp":true},{"name":"A1","function":"{{Q1}}+{{Q3}}+1"},{"name":"A2","function":"{{Q2}}+{{Q4}}-60"}],"uniques":true},"algorithm":{"name":"calculateOperation","params":{"method":"equivLiteral","keyboard":"NUMERICAL"}}}</t>
  </si>
  <si>
    <t>{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t>
  </si>
  <si>
    <t>Si un ángulo Â mide {{Q1}}° {{Q2}}' {{Q3}}'' y un ángulo B (sombrerito con latex) mide {{Q4}}° {{Q5}}' {{Q6}}'', haz los siguientes cálculos.
A + B = {{A1}}° {{A2}}' {{A3}}''
A − B = {{A4}}° {{A5}}' {{A6}}''</t>
  </si>
  <si>
    <t xml:space="preserve">Se um ângulo A mede {{Q1}}°{{Q2}}'{{Q3}}"e um ângulo B mede {{Q4}}°{{Q5}}'{{Q6}}". Calcule:
A + B = {{A1}}°{{A2}}'{{A3}}"
A - B = {{A4}}°{{A5}}'{{A6}}" </t>
  </si>
  <si>
    <t>Q1: Mín: 30; Máx: 59; Step: 1
Q2: Mín: 15; Máx: 44; Step: 1
Q3: Mín: 15; Máx: 44; Step: 1
Q4: Mín: 1; Máx: 29; Step: 1
Q5: Mín: 1; Máx: 15; Step: 1
Q6: Mín: 1; Máx: 15; Step: 1</t>
  </si>
  <si>
    <t>A1={{Q1}}+{{Q4}}
A2={{Q2}}+{{Q5}}
A3={{Q3}}+{{Q6}}
A4={{Q1}}-{{Q4}}
A5={{Q2}}-{{Q5}}
A6={{Q3}}-{{Q6}}</t>
  </si>
  <si>
    <t>&lt;p&gt;Suma y resta las medidas que tengan las mismas unidades.&lt;/p&gt;</t>
  </si>
  <si>
    <t>{"id":"M5-MyM-11b-A-3","stimulus":"&lt;p&gt;Si un ángulo &lt;span class=\"fr-math-v2 fr-draggable\" contenteditable=\"false\" data-original-math=\"\\(\\hat{\\text{A}}\\)\" draggable=\"true\"&gt;\\(\\hat{\\text{A}}\\)&lt;/span&gt; mide {{Q1}}° {{Q2}}' {{Q3}}'' y un ángulo &lt;span class=\"fr-math-v2 fr-draggable\" contenteditable=\"false\" data-original-math=\"\\(\\hat{\\text{B}}\\)\" draggable=\"true\"&gt;\\(\\hat{\\text{B}}\\)&lt;/span&gt; mide {{Q4}}° {{Q5}}' {{Q6}}'', haz los siguientes cálculos.&lt;/p&gt;","template":"&lt;p&gt;&lt;span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{{response}}''&lt;/p&gt;","hint":"&lt;p&gt;Los minutos y los segundos no pueden tener valores mayores que 59.&lt;/p&gt;","feedback":"&lt;p&gt;Suma y resta entre sí las medidas que tengan las mismas unidades.&lt;/p&gt;","seed":{"parameters":[{"name":"Q1","label":null,"min":30,"max":59,"step":1},{"name":"Q2","label":null,"min":15,"max":44,"step":1},{"name":"Q3","label":null,"min":15,"max":44,"step":1},{"name":"Q4","label":null,"min":1,"max":29,"step":1},{"name":"Q5","label":null,"min":1,"max":15,"step":1},{"name":"Q6","label":null,"min":1,"max":15,"step":1}],"calculated":[{"name":"A1","function":"{{Q1}}+{{Q4}}"},{"name":"A2","function":"{{Q2}}+{{Q5}}"},{"name":"A3","function":"{{Q3}}+{{Q6}}"},{"name":"A4","function":"{{Q1}}-{{Q4}}"},{"name":"A5","function":"{{Q2}}-{{Q5}}"},{"name":"A6","function":"{{Q3}}-{{Q6}}"}],"uniques":true},"algorithm":{"name":"calculateOperation","params":{"method":"equivLiteral","keyboard":"NUMERICAL"}}}</t>
  </si>
  <si>
    <t>{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t>
  </si>
  <si>
    <t>Para abrir el portón de un castillo hay que girar una palanca {{T1}}° {{T2}}'. Si solo se ha movido {{Q1}}° {{Q2}}', ¿cuánto debe girarse todavía para que se abra el portón?
Hay que girar la palanca {{A1}}° {{A2}}' más.</t>
  </si>
  <si>
    <t>Para abrir uma porta, uma alavanca deve ser girada em um ângulo de {{Q1}}°{{Q2}}'. Se a alavaca for girada em {{T1}}°{{T2}}', quanto ainda será preciso girá-la para abrir a porta?
É preciso girar mais {{A1}}°{{A2}}' para abrir a porta.</t>
  </si>
  <si>
    <t>Q1: Mín: 40; Máx: 50; Step: 1
Q2: Mín: 30; Máx: 59; Step: 1
Q3: Mín: 40; Máx: 50; Step: 1
Q4: Mín: 30; Máx: 59; Step: 1</t>
  </si>
  <si>
    <t>T1={{Q1}}+{{Q3}}+1
T2={{Q2}}+{{Q4}}-60
A1={{Q3}}
A2={{Q4}}</t>
  </si>
  <si>
    <t>&lt;p&gt;Como {{T2}}' es menor que {{Q2}}', convierte 1° en 60':&lt;/p&gt;&lt;p&gt;{{T1}}° {{T2}}' = {{T3}}° {{T4}}'&lt;/p&gt;&lt;p&gt;Ahora, resta las cantidades con las mismas unidades:&lt;/p&gt;&lt;p&gt;{{T3}}° {{T4}}' − {{Q1}}° {{Q2}}' = {{Q3}}° {{Q4}}'&lt;/p&gt;</t>
  </si>
  <si>
    <t>T3 = {{Q1}}+{{Q3}}
T4 = {{Q2}}+{{Q4}}</t>
  </si>
  <si>
    <t>{"id":"M5-MyM-11b-A-4","stimulus":"&lt;p&gt;Para abrir el portón de un castillo hay que girar una palanca {{T1}}° {{T2}}'. Si solo se ha movido {{Q1}}° {{Q2}}', ¿cuánto debe girarse todavía para que se abra el portón?&lt;/p&gt;","template":"&lt;p&gt;Hay que girar la palanca {{response}}° {{response}}' más.&lt;/p&gt;","hint":"&lt;p&gt;Los minutos y los segundos no pueden tener valores mayores que 59.&lt;/p&gt;","feedback":"&lt;p&gt;Como {{T2}}' es menor que {{Q2}}', convierte 1° en 60':&lt;/p&gt;&lt;p&gt;{{T1}}° {{T2}}' = {{T3}}° {{T4}}'&lt;/p&gt;&lt;p&gt;Ahora, resta las cantidades con las mismas unidades entre sí:&lt;/p&gt;&lt;p&gt;{{T3}}° {{T4}}' − {{Q1}}° {{Q2}}' = {{Q3}}° {{Q4}}'&lt;/p&gt;","seed":{"parameters":[{"name":"Q1","label":null,"min":40,"max":50,"step":1},{"name":"Q2","label":null,"min":30,"max":59,"step":1},{"name":"Q3","label":null,"min":40,"max":50,"step":1},{"name":"Q4","label":null,"min":30,"max":59,"step":1}],"calculated":[{"name":"T1","function":"{{Q1}}+{{Q3}}+1","temp":true},{"name":"T2","function":"{{Q2}}+{{Q4}}-60","temp":true},{"name":"T3","function":"{{Q1}}+{{Q3}}","temp":true},{"name":"T4","function":"{{Q2}}+{{Q4}}","temp":true},{"name":"A1","function":"{{Q3}}"},{"name":"A2","function":"{{Q4}}"}],"uniques":true},"algorithm":{"name":"calculateOperation","params":{"method":"equivLiteral","keyboard":"NUMERICAL"}}}</t>
  </si>
  <si>
    <t>{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t>
  </si>
  <si>
    <t>Santiago ha abierto un libro con un ángulo de {{Q1}}° {{Q2}}'. Si lo abriese {{Q3}}° {{Q4}}' más, ¿cuál sería la amplitud final?
El libro estaría abierto con un ángulo de {{A1}}° {{A2}}'.</t>
  </si>
  <si>
    <t>Quanto se deve acrescentar ao ângulo {{Q1}}'{{Q2}}" para que se tenha um ângulo de {{T1}}'{{T2}}"? 
Deve-se acrescentar {{A1}}'{{A2}}".</t>
  </si>
  <si>
    <t>Q1: Mín: 40; Máx; 50; Step: 1
Q2: Mín: 1; Máx: 29; Step: 1
Q3: Mín: 40; Máx; 50; Step: 1
Q4: Mín: 1; Máx: 29; Step: 1</t>
  </si>
  <si>
    <t>A1={{Q1}}+{{Q3}}
A2={{Q2}}+{{Q4}}</t>
  </si>
  <si>
    <t>&lt;p&gt;Únicamente hay que sumar las cantidades con las mismas unidades.&lt;/p&gt;</t>
  </si>
  <si>
    <t>{"id":"M5-MyM-11b-A-5","stimulus":"&lt;p&gt;Santiago ha abierto un libro con un ángulo de {{Q1}}° {{Q2}}'. Si lo abriese {{Q3}}° {{Q4}}' más, ¿cuál sería la amplitud final?&lt;/p&gt;","template":"&lt;p&gt;El libro estaría abierto con un ángulo de {{response}}° {{response}}'.&lt;/p&gt;","hint":"&lt;p&gt;Los minutos y los segundos no pueden tener valores mayores que 59.&lt;/p&gt;","feedback":"&lt;p&gt;Únicamente hay que sumar entre sí las cantidades con las mismas unidades.&lt;/p&gt;","seed":{"parameters":[{"name":"Q1","label":null,"min":40,"max":50,"step":1},{"name":"Q2","label":null,"min":1,"max":29,"step":1},{"name":"Q3","label":null,"min":40,"max":50,"step":1},{"name":"Q4","label":null,"min":1,"max":29,"step":1}],"calculated":[{"name":"A1","function":"{{Q1}}+{{Q3}}"},{"name":"A2","function":"{{Q2}}+{{Q4}}"}],"uniques":true},"algorithm":{"name":"calculateOperation","params":{"method":"equivLiteral","keyboard":"NUMERICAL"}}}</t>
  </si>
  <si>
    <t>{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t>
  </si>
  <si>
    <t>M5-MyM-12a</t>
  </si>
  <si>
    <t>Identifica las unidades de superficie del sistema métrico decimal</t>
  </si>
  <si>
    <t>Selecciona cuál de las siguientes opciones es una medida de superficie.
{{Q1}} {{Q5}}*
{{Q2}} {{Q6}} 
{{Q3}} {{Q7}}
(Se muestra 1 correcta y 2 incorrectas)</t>
  </si>
  <si>
    <t>Q1: Mín: 100; Máx: 999; Step: 1
Q2: Mín: 100; Máx: 999; Step: 1
Q3: Mín: 100; Máx: 999; Step: 1
Q5: "list": ["km&lt;sup&gt;2&lt;/sup&gt;", "hm&lt;sup&gt;2&lt;/sup&gt;", "dam&lt;sup&gt;2&lt;/sup&gt;", "m&lt;sup&gt;2&lt;/sup&gt;", "dm&lt;sup&gt;2&lt;/sup&gt;", "cm&lt;sup&gt;2&lt;/sup&gt;", "mm&lt;sup&gt;2&lt;/sup&gt;"]
Q6: "list": ["km", "hm", "dam", "m", "dm", "cm", "mm"]
Q7: "list": ["kl", "hl", "dal", "l", "dl", "cl", "ml"]</t>
  </si>
  <si>
    <t>El m&lt;sup&gt;2&lt;/sup&gt; es la unidad principal de superficie.</t>
  </si>
  <si>
    <t>&lt;p&gt;La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-Si falla {{A2}}:
&lt;p&gt;{{A2}} es una medida de longitud.&lt;/p&gt;
-Si falla {{A3}}:
&lt;p&gt;{{A3}} es una medida de capacidad.&lt;/p&gt;</t>
  </si>
  <si>
    <t>{
    "id": "M5-MyM-12a-I-1",
    "stimulus": "&lt;p&gt;Selecciona cuál de las siguientes opciones es una medida de superficie.&lt;/p&gt;",
    "hint": "&lt;p&gt;El m&lt;sup&gt;2&lt;/sup&gt; es la unidad principal de superficie.&lt;/p&gt;",
    "feedback": "&lt;p&gt;La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"seed": {
        "parameters": [
            {
                "name": "Q1",
                "label": null,
                "min": 100,
                "max": 999,
                "step": 1
            },
            {
                "name": "Q2",
                "label": null,
                "min": 100,
                "max": 999,
                "step": 1
            },
            {
                "name": "Q3",
                "label": null,
                "min": 100,
                "max": 999,
                "step": 1
            },
            {
                "name": "Q5",
                "list": [
                    "km&lt;sup&gt;2&lt;/sup&gt;",
                    "hm&lt;sup&gt;2&lt;/sup&gt;",
                    "dam&lt;sup&gt;2&lt;/sup&gt;",
                    "m&lt;sup&gt;2&lt;/sup&gt;",
                    "dm&lt;sup&gt;2&lt;/sup&gt;",
                    "cm&lt;sup&gt;2&lt;/sup&gt;",
                    "mm&lt;sup&gt;2&lt;/sup&gt;"
                ]
            },
            {
                "name": "Q6",
                "list": [
                    "km",
                    "hm",
                    "dam",
                    "m",
                    "dm",
                    "cm",
                    "mm"
                ]
            },
            {
                "name": "Q7",
                "list": [
                    "kl",
                    "hl",
                    "dal",
                    "l",
                    "dl",
                    "cl",
                    "ml"
                ]
            }
        ],
        "calculated": [
            {
                "name": "A1",
                "label": "{{Q1}} {{Q5}}",
                "function": "{{Q1}} {{Q5}}"
            },
            {
                "name": "A2",
                "label": "{{Q2}} {{Q6}} ",
                "feedback": "&lt;p&gt;{{Q2}} {{Q6}} es una medida de longitud.&lt;/p&gt;",
                "incorrect": true
            },
            {
                "name": "A3",
                "label": "{{Q3}} {{Q7}}",
                "feedback": "&lt;p&gt;{{Q3}} {{Q7}} es una medida de capacidad.&lt;/p&gt;",
                "incorrect": true
            }
        ],
        "uniques": true
    },
    "algorithm": {
        "name": "trueFalse",
        "template": "Multiple choice – standard",
        "params": {
            "countCorrect": 1,
            "countIncorrect": 2,
            "showCheckIcon": false,"columns":3
        }
    }
}</t>
  </si>
  <si>
    <t>{"id":"M5-MyM-12a-I-1","stimulus":"&lt;p&gt;Selecione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t>
  </si>
  <si>
    <t>Selecciona las frases que sean verdaderas.
Correctas:
El área de un país se puede medir en {{Q1}}.
El área de una habitación se puede medir en {{Q2}}.
La superficie de un póster se puede medir en {{Q3}}.
La superficie del patio de un colegio se puede medir en {{Q4}}.
Incorrectas:
El área de un país se mide puede medir en {{Q5}}.
El área de una habitación se puede medir en {{Q6}}.
La superficie de un póster se puede medir en {{Q7}}.
La superficie del patio de un colegio se puede medir en {{Q8}}.
El volumen de una botella se puede medir en {{Q9}}.
La capacidad de un cubo se puede medir en {{Q10}}.
La longitud de un hilo se puede medir en {{Q11}}.
La distancia entre dos canastas se puede medir en {{Q12}}.
(Se ven 2 correctas y 2 falsas)</t>
  </si>
  <si>
    <t>Q1: "km&lt;sup&gt;2&lt;/sup&gt;", "hm&lt;sup&gt;2&lt;/sup&gt;"
Q2: "dam&lt;sup&gt;2&lt;/sup&gt;", "m&lt;sup&gt;2&lt;/sup&gt;"
Q3: "m&lt;sup&gt;2&lt;/sup&gt;", "dm&lt;sup&gt;2&lt;/sup&gt;"
Q4: "hm&lt;sup&gt;2&lt;/sup&gt;", "dam&lt;sup&gt;2&lt;/sup&gt;"
Q5: "kg", "litros", "minutos", "km"
Q6: "hg", "cl", "minutos", "mm"
Q7: "g", "hl", "segundos", "m"
Q8: "kg", "cl", "segundos", "cm"
Q9: "m&lt;sup&gt;2&lt;/sup&gt;", "dm&lt;sup&gt;2&lt;/sup&gt;", "cm&lt;sup&gt;2&lt;/sup&gt;"
Q10: "m&lt;sup&gt;2&lt;/sup&gt;", "dm&lt;sup&gt;2&lt;/sup&gt;", "cm&lt;sup&gt;2&lt;/sup&gt;"
Q11: "m&lt;sup&gt;2&lt;/sup&gt;", "dm&lt;sup&gt;2&lt;/sup&gt;", "cm&lt;sup&gt;2&lt;/sup&gt;"
Q12: "hm&lt;sup&gt;2&lt;/sup&gt;", "dam&lt;sup&gt;2&lt;/sup&gt;", "m&lt;sup&gt;2&lt;/sup&gt;"</t>
  </si>
  <si>
    <t>&lt;p&gt;La unidad principal de superficie es el m&lt;sup&gt;2&lt;/sup&gt;. Sus múltiplos son el km&lt;sup&gt;2&lt;/sup&gt;, el hm&lt;sup&gt;2&lt;/sup&gt; y el dam&lt;sup&gt;2&lt;/sup&gt;, y sus submúltiplos son el dm&lt;sup&gt;2&lt;/sup&gt;, el cm&lt;sup&gt;2&lt;/sup&gt; y el mm&lt;sup&gt;2&lt;/sup&gt;.&lt;/p&gt;
(NO meter el TE de las opciones correctas)
-Sí falla A1
&lt;p&gt;Es verdadera porque se utilizan los {{Q1}} para medir grandes áreas.&lt;/p&gt;
-Sí falla A2
&lt;p&gt;Es verdadera porque se utilizan los {{Q2}} para medir áreas pequeñas.&lt;/p&gt;
-Sí falla A3
&lt;p&gt;Es verdadera porque se utilizan los {{Q3}} para medir superficies pequeñas.&lt;/p&gt;
-Sí falla A4
&lt;p&gt;Es verdadera porque se utilizan los {{Q4}} para medir superficies grandes.&lt;/p&gt;
-Sí falla A5
&lt;p&gt;Los {{Q5}} no son una unidad para medir áreas.&lt;/p&gt;
-Sí falla A6
&lt;p&gt;Los {{Q6}} no son una unidad para medir áreas.&lt;/p&gt;
-Sí falla A7
&lt;p&gt;Los {{Q7}} no son una unidad para medir áreas.&lt;/p&gt;
-Sí falla A8
&lt;p&gt;Los {{Q8}} no son una unidad para medir áreas.&lt;/p&gt;
-Sí falla A9
&lt;p&gt;Los {{Q9}} se usan en medidas de superficie, no de volúmen.&lt;/p&gt;
-Sí falla A10
&lt;p&gt;Los {{Q10}} se usan en medidas de superficie, no de volúmen.&lt;/p&gt;
-Sí falla A11
&lt;p&gt;Los {{Q11}} se usan en medidas de superficie, no de longitud.&lt;/p&gt;
Sí falla A12
&lt;p&gt;Los {{Q12}} se usan en medidas de superficie, no de longitud.&lt;/p&gt;</t>
  </si>
  <si>
    <t>{"id":"M5-MyM-12a-E-1","stimulus":"&lt;p&gt;Selecciona las frases que sean verdaderas.&lt;/p&gt;","hint":"&lt;p&gt;El m&lt;sup&gt;2&lt;/sup&gt; es la unidad principal de superficie.&lt;/p&gt;","feedback":"&lt;p&gt;La unidad principal de superficie es el m&lt;sup&gt;2&lt;/sup&gt;. Sus múltiplos son el km&lt;sup&gt;2&lt;/sup&gt;, el hm&lt;sup&gt;2&lt;/sup&gt; y el dam&lt;sup&gt;2&lt;/sup&gt;, y sus submúltiplos son el dm&lt;sup&gt;2&lt;/sup&gt;, el cm&lt;sup&gt;2&lt;/sup&gt; y el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El área de un país se puede medir en {{Q1}}.","function":""},{"name":"A2","label":"El área de una habitación se puede medir en {{Q2}}.","function":""},{"name":"A3","label":"La superficie de un póster se puede medir en {{Q3}}.","function":""},{"name":"A4","label":"La superficie del patio de un colegio se puede medir en {{Q4}}.","function":""},{"name":"A5","label":"El área de un país se puede medir en {{Q5}}.","function":"","incorrect":true,"feedback":"&lt;p&gt;Los {{Q5}} no son una unidad para medir áreas.&lt;/p&gt;"},{"name":"A6","label":"El área de una habitación se puede medir en {{Q6}}.","function":"","incorrect":true,"feedback":"&lt;p&gt;Los {{Q6}} no son una unidad para medir áreas.&lt;/p&gt;"},{"name":"A7","label":"La superficie de un póster se puede medir en {{Q7}}.","function":"","incorrect":true,"feedback":"&lt;p&gt;Los {{Q7}} no son una unidad para medir áreas.&lt;/p&gt;"},{"name":"A8","label":"La superficie del patio de un colegio se puede medir en {{Q8}}.","function":"","incorrect":true,"feedback":"&lt;p&gt;Los {{Q8}} no son una unidad para medir áreas.&lt;/p&gt;"},{"name":"A9","label":"El volumen de una botella se puede medir en {{Q9}}.","function":"","incorrect":true,"feedback":"&lt;p&gt;Los {{Q9}} se usan en medidas de superficie, no de volumen.&lt;/p&gt;"},{"name":"A10","label":"La capacidad de un cubo se puede medir en {{Q10}}.","function":"","incorrect":true,"feedback":"&lt;p&gt;Los {{Q10}} se usan en medidas de superficie, no de volumen.&lt;/p&gt;"},{"name":"A11","label":"La longitud de un hilo se puede medir en {{Q11}}.","function":"","incorrect":true,"feedback":"&lt;p&gt;Los {{Q11}} se usan en medidas de superficie, no de longitud.&lt;/p&gt;"},{"name":"A12","label":"La distancia entre dos canastas se puede medir en {{Q12}}.","function":"","incorrect":true,"feedback":"&lt;p&gt;Los {{Q12}} se usan en medidas de superficie, no de longitud.&lt;/p&gt;"}],"uniques":true},"algorithm":{"name":"trueFalse","template":"Multiple choice – multiple response","params":{"countCorrect":2,"countIncorrect":2}}}</t>
  </si>
  <si>
    <t>{"id":"M5-MyM-12a-E-1","stimulus":"&lt;p&gt;Selecione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t>
  </si>
  <si>
    <t>M5-MyM-31a</t>
  </si>
  <si>
    <t>Establece relaciones de equivalencia entre las unidades de superficie</t>
  </si>
  <si>
    <t>Selecciona la equivalencia de superficie correcta.
&lt;span class=\"no-break\"&gt;{{Q1}} km&lt;sup&gt;2&lt;/sup&gt; &lt;/span&gt; = &lt;span class=\"no-break\"&gt;{{A1}} dam&lt;sup&gt;2&lt;/sup&gt;&lt;/span&gt;*
&lt;span class=\"no-break\"&gt;{{Q2}} m&lt;sup&gt;2&lt;/sup&gt;&lt;/span&gt; = &lt;span class=\"no-break\"&gt;{{A2}} dam&lt;sup&gt;2&lt;/sup&gt;&lt;/span&gt;*
&lt;span class=\"no-break\"&gt;{{Q3}} mm&lt;sup&gt;2&lt;/sup&gt;&lt;/span&gt; = &lt;span class=\"no-break\"&gt;{{A3}} cm&lt;sup&gt;2&lt;/sup&gt;&lt;/span&gt;*
&lt;span class=\"no-break\"&gt;{{Q4}} m&lt;sup&gt;2&lt;/sup&gt;&lt;/span&gt; = &lt;span class=\"no-break\"&gt;{{A4}} dm&lt;sup&gt;2&lt;/sup&gt;&lt;/span&gt;*
&lt;span class=\"no-break\"&gt;{{Q5}} km&lt;sup&gt;2&lt;/sup&gt; &lt;/span&gt; = &lt;span class=\"no-break\"&gt;{{A5}} dam&lt;sup&gt;2&lt;/sup&gt;&lt;/span&gt;
&lt;span class=\"no-break\"&gt;{{Q6}} m&lt;sup&gt;2&lt;/sup&gt;&lt;/span&gt; = &lt;span class=\"no-break\"&gt;{{A6}} dam&lt;sup&gt;2&lt;/sup&gt;&lt;/span&gt;
&lt;span class=\"no-break\"&gt;{{Q7}} mm&lt;sup&gt;2&lt;/sup&gt;&lt;/span&gt; = &lt;span class=\"no-break\"&gt;{{A7}} cm&lt;sup&gt;2&lt;/sup&gt;&lt;/span&gt;
&lt;span class=\"no-break\"&gt;{{Q8}} m&lt;sup&gt;2&lt;/sup&gt;&lt;/span&gt; = &lt;span class=\"no-break\"&gt;{{A8}} dm&lt;sup&gt;2&lt;/sup&gt;&lt;/span&gt;
(se ven 3, 1 correcta)</t>
  </si>
  <si>
    <t>Q1 = Mín: 10; Máx: 99; Step: 1
Q2 = Mín: 100; Máx: 999; Step: 1
Q3 = Mín: 10; Máx: 99; Step: 1
Q4 = Mín: 10; Máx: 99; Step: 1
Q5 = Mín: 10; Máx: 99; Step: 1
Q6 = Mín: 100; Máx: 999; Step: 1
Q7 = Mín: 10; Máx: 99; Step: 1
Q8 = Mín: 10; Máx: 99; Step: 1</t>
  </si>
  <si>
    <t>A1 = {{Q1}}*10000
A2 = {{Q2}}/100
A3 = {{Q3}}/100
A4 = {{Q4}}*100
A5 = {{Q5}}*1000
A6 = {{Q6}}/10
A7 = {{Q7}}*100
A8 = {{Q8}}*10</t>
  </si>
  <si>
    <t>Cada unidad de superficie es 100 veces mayor que la inmediatamente inferior y 100 veces menor que la inmediatamente superior.</t>
  </si>
  <si>
    <t>&lt;p&gt;Cada unidad de superficie es 100 veces mayor que la inmediatamente inferior y 100 veces menor que la inmediatamente superior.&lt;/p&gt;
Imagen de TE
-Si falla A5
&lt;p&gt;{{Q5}} km&lt;sup&gt;2&lt;/sup&gt; = {{Q5}} × 10 000 = {{T1}} dam&lt;sup&gt;2&lt;/sup&gt;.&lt;/p&gt;
-Si falla A6
&lt;p&gt;{{Q6}} m&lt;sup&gt;2&lt;/sup&gt; = {{Q6}} : 100 = {{T2}} dam&lt;sup&gt;2&lt;/sup&gt;.&lt;/p&gt;
-Si falla A7
&lt;p&gt;{{Q7}} mm&lt;sup&gt;2&lt;/sup&gt; = {{Q7}} : 100 = {{T3}} cm&lt;sup&gt;2&lt;/sup&gt;.&lt;/p&gt;
-Si falla A8
&lt;p&gt;{{Q8}} m&lt;sup&gt;2&lt;/sup&gt; = {{Q8}} × 100 = {{T4}} dm&lt;sup&gt;2&lt;/sup&gt;.&lt;/p&gt;</t>
  </si>
  <si>
    <t>T1 = {{Q5}} × 10 000
T2 = {{Q6}} : 100 
T3 = {{Q7}} : 100
T4 = {{Q8}} × 100</t>
  </si>
  <si>
    <t>{"id":"M5-MyM-31a-I-1","stimulus":"&lt;p&gt;Selecciona la equivalencia de superficie correcta.&lt;/p&gt;","hint":"&lt;p&gt;Cada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</si>
  <si>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</si>
  <si>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Calcula las siguientes equivalencias de unidades de superficie.
{{Q1}} km&lt;sup&gt;2&lt;/sup&gt;  = {{A1}} dam&lt;sup&gt;2&lt;/sup&gt; 
{{Q2}} dam&lt;sup&gt;2&lt;/sup&gt; = {{A2}} hm&lt;sup&gt;2&lt;/sup&gt;</t>
  </si>
  <si>
    <t>Q1 = Mín: 1; Máx: 2; Step: 0.001
Q2 = Mín: 100; Máx: 999; Step: 0.1</t>
  </si>
  <si>
    <t>A1 = {{Q1}}*10000
A2 = {{Q2}}/100</t>
  </si>
  <si>
    <t>&lt;p&gt;Cada unidad de superficie es 100 veces mayor que la inmediatamente inferior y 100 veces menor que la inmediatamente superior.&lt;/p&gt;
Imagen de TE
- Si falla A1
&lt;p&gt;{{Q1}} km&lt;sup&gt;2&lt;/sup&gt; = {{Q1}} × 10 000 = {{A1}} dam&lt;sup&gt;2&lt;/sup&gt;&lt;/p&gt;
- Si falla A2
&lt;p&gt;{{Q2}} dam&lt;sup&gt;2&lt;/sup&gt; = {{Q2}} : 100 = {{A2}} hm&lt;sup&gt;2&lt;/sup&gt;&lt;/p&gt;</t>
  </si>
  <si>
    <t>{"id":"M5-MyM-31a-E-1","stimulus":"&lt;p&gt;Calcula las siguientes equivalencias de unidades de superficie.&lt;/p&gt;","template":"&lt;p&gt;{{Q1}} km&lt;sup&gt;2&lt;/sup&gt; = {{response}} dam&lt;sup&gt;2&lt;/sup&gt;&lt;/p&gt;&lt;p&gt;{{Q2}} dam&lt;sup&gt;2&lt;/sup&gt; = {{response}} hm&lt;sup&gt;2&lt;/sup&gt;&lt;/p&gt;","hint":"&lt;p&gt;Cada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</si>
  <si>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</si>
  <si>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{{Q3}} m&lt;sup&gt;2&lt;/sup&gt; = {{A3}} dm&lt;sup&gt;2&lt;/sup&gt;
{{Q4}} mm&lt;sup&gt;2&lt;/sup&gt; = {{A4}} cm&lt;sup&gt;2&lt;/sup&gt;</t>
  </si>
  <si>
    <t>Q3 = Mín: 10; Máx: 99; Step: 0.01
Q4 = Mín: 100; Máx: 999; Step: 1</t>
  </si>
  <si>
    <t>A3 = {{Q3}}*100
A4 = {{Q4}}/100</t>
  </si>
  <si>
    <t>&lt;p&gt;Cada unidad de superficie es 100 veces mayor que la inmediatamente inferior y 100 veces menor que la inmediatamente superior.&lt;/p&gt;
Imagen de TE
- Si falla A3
&lt;p&gt;{{Q3}} m&lt;sup&gt;2&lt;/sup&gt; = {{Q3}} × 100 = {{A3}} dm&lt;sup&gt;2&lt;/sup&gt;&lt;/p&gt;
-En A4
&lt;p&gt;{{Q4}} mm&lt;sup&gt;2&lt;/sup&gt; = {{Q4}} : 100 = {{A4}} cm&lt;sup&gt;2&lt;/sup&gt;&lt;/p&gt;</t>
  </si>
  <si>
    <t>{"id":"M5-MyM-31a-E-2","stimulus":"&lt;p&gt;Calcula las siguientes equivalencias de unidades de superficie.&lt;/p&gt;","template":"&lt;p&gt;{{Q3}} m&lt;sup&gt;2&lt;/sup&gt; = {{response}} dm&lt;sup&gt;2&lt;/sup&gt;&lt;/p&gt;&lt;p&gt;{{Q4}} mm&lt;sup&gt;2&lt;/sup&gt; = {{response}} cm&lt;sup&gt;2&lt;/sup&gt;&lt;/p&gt;","hint":"&lt;p&gt;Cada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width=\"500\"&gt;&lt;/img&gt;&lt;/div&gt;","seed":{"parameters":[{"name":"Q3","label":null,"min":10,"max":99,"step":0.01},{"name":"Q4","label":null,"min":100,"max":999,"step":1}],"calculated":[{"name":"A3","function":"math.round({{Q3}}*100)","feedback":"&lt;p&gt;{{Q3}} m&lt;sup&gt;2&lt;/sup&gt; = {{Q3}} × 100 = {{function}} dm&lt;sup&gt;2&lt;/sup&gt;&lt;/p&gt;"},{"name":"A4","function":"Lemonlib.round({{Q4}}/100, 2)","feedback":"&lt;p&gt;{{Q4}} mm&lt;sup&gt;2&lt;/sup&gt; = {{Q4}} : 100 = {{function}} cm&lt;sup&gt;2&lt;/sup&gt;&lt;/p&gt;"}],"uniques":true},"algorithm":{"name":"calculateOperation","params":{"method":"equivLiteral","keyboard":"INTERMEDIATE"}}}</t>
  </si>
  <si>
    <t>{"id":"M5-MyM-31a-E-2","stimulus":"&lt;p&gt;Calcule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</si>
  <si>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{{Q5}} dm&lt;sup&gt;2&lt;/sup&gt; = {{A5}} mm&lt;sup&gt;2&lt;/sup&gt; 
{{Q6}} dam&lt;sup&gt;2&lt;/sup&gt; = {{A6}} m&lt;sup&gt;2&lt;/sup&gt;</t>
  </si>
  <si>
    <t>Q5 = Mín: 0; Máx: 5; Step: 0.0001
Q6 = Mín: 10; Máx: 99; Step: 0.1</t>
  </si>
  <si>
    <t>A5 = {{Q5}}*10000
A6 = {{Q6}}*100</t>
  </si>
  <si>
    <t>&lt;p&gt;Cada unidad de superficie es 100 veces mayor que la inmediatamente inferior y 100 veces menor que la inmediatamente superior.&lt;/p&gt;
Imagen de TE
-En A5
&lt;p&gt;{{Q5}} dm&lt;sup&gt;2&lt;/sup&gt; = {{Q5}} × 10 000 = {{A5}} mm&lt;sup&gt;2&lt;/sup&gt;&lt;/p&gt;
-En A6
&lt;p&gt;{{Q6}} dam&lt;sup&gt;2&lt;/sup&gt; = {{Q6}} × 100 = {{A6}} m&lt;sup&gt;2&lt;/sup&gt;&lt;/p&gt;</t>
  </si>
  <si>
    <t>{"id":"M5-MyM-31a-E-3","stimulus":"&lt;p&gt;Calcula las siguientes equivalencias de unidades de superficie.&lt;/p&gt;","template":"&lt;p&gt;{{Q5}} dm&lt;sup&gt;2&lt;/sup&gt; = {{response}} mm&lt;sup&gt;2&lt;/sup&gt;&lt;/p&gt;&lt;p&gt;{{Q6}} dam&lt;sup&gt;2&lt;/sup&gt; = {{response}} 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width=\"500\"&gt;&lt;/img&gt;&lt;/div&gt;","seed":{"parameters":[{"name":"Q5","label":null,"min":0,"max":5,"step":0.0001},{"name":"Q6","label":null,"min":10,"max":99,"step":0.1}],"calculated":[{"name":"A5","function":"math.round({{Q5}}*10000)","feedback":"&lt;p&gt;{{Q5}} dm&lt;sup&gt;2&lt;/sup&gt; = {{Q5}} × 10 000 = {{function}} mm&lt;sup&gt;2&lt;/sup&gt;&lt;/p&gt;"},{"name":"A6","function":"math.round({{Q6}}*100)","feedback":"&lt;p&gt;{{Q6}} dam&lt;sup&gt;2&lt;/sup&gt; = {{Q6}} × 100 = {{function}} m&lt;sup&gt;2&lt;/sup&gt;&lt;/p&gt;"}],"uniques":true},"algorithm":{"name":"calculateOperation","params":{"method":"equivLiteral","keyboard":"INTERMEDIATE"}}}</t>
  </si>
  <si>
    <t>{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t>
  </si>
  <si>
    <t>Mateo ha comprado un bloc de dibujo en el que aparece indicado que la superficie de cada página mide &lt;span class=\"no-break\"&gt;{{Q1}} m&lt;sup&gt;2&lt;/sup&gt;,&lt;/span&gt; pero necesita saber cuánto es en centímetros cuadrados.
El bloc mide &lt;span class=\"no-break\"&gt;{{A1}} cm&lt;sup&gt;2&lt;/sup&gt;.&lt;/span&gt;</t>
  </si>
  <si>
    <t>Q1 = Mín: 0,041; Máx: 0,099; Step: 0,001</t>
  </si>
  <si>
    <t>¿Qué superficie tienen las hojas del bloc de Mateo?
Cada hoja tiene una superficie de {{A2}} m&lt;sup&gt;2&lt;/sup&gt;.
[A2 = {{Q1}}]</t>
  </si>
  <si>
    <t>¿Qué pide el enunciado?
Convertir &lt;span class=\"no-break\"&gt;{{Q1}} m&lt;sup&gt;2&lt;/sup&gt; a cm&lt;sup&gt;2&lt;/sup&gt;.&lt;/span&gt;*
Convertir &lt;span class=\"no-break\"&gt;{{Q1}} cm&lt;sup&gt;2&lt;/sup&gt; a m&lt;sup&gt;2&lt;/sup&gt;.&lt;/span&gt;
Convertir &lt;span class=\"no-break\"&gt;{{Q1}} m&lt;sup&gt;2&lt;/sup&gt; a mm&lt;sup&gt;2&lt;/sup&gt;.&lt;/span&gt;</t>
  </si>
  <si>
    <t>Para hacer esta conversión, ¿qué tabla hay que usar?
Imagen M5-MyM-12b-1*
Imagen M5-MyM-12e-1
Imagen M5-MyM-12e-2
(Single choice)</t>
  </si>
  <si>
    <t>Ahora completa este cálculo para saber cuánto mide el bloc en centímetros cuadrados.
&lt;span class=\"no-break\"&gt;{{Q1}} m&lt;sup&gt;2&lt;/sup&gt; × 10 000 = &lt;span class=\"no-break\"&gt;{{A1}} cm&lt;sup&gt;2&lt;/sup&gt;&lt;/span&gt;
A1 = {{Q1}}*10000</t>
  </si>
  <si>
    <r>
      <rPr>
        <rFont val="Calibri"/>
        <sz val="12.0"/>
      </rPr>
      <t>{"id":"M5-MyM-31a-A-1","seed":{"parameters":[{"name":"Q1","label":null,"min":0.041,"max":0.099,"step":0.001}],"uniques":true},"scaffolding":[{"id":"step-0","stimulus":"&lt;p&gt;Mateo ha comprado un bloc de dibujo en el que aparece indicado que la superficie de cada página mide &lt;span class=\"no-break\"&gt;{{Q1}} m&lt;sup&gt;2&lt;/sup&gt;,&lt;/span&gt; pero necesita saber cuánto es en centímetros cuadrados.&lt;/p&gt;","template":"&lt;p&gt;El bloc mide &lt;span class=\"no-break\"&gt;{{response}} cm&lt;sup&gt;2&lt;/sup&gt;.&lt;/span&gt;&lt;/p&gt;","seed":{"parameters":[],"calculated":[{"name":"A1","label":"","function":"{{Q1}}*10000"}]},"algorithm":{"name":"calculateOperation","params":{"method":"equivLiteral","keyboard":"INTERMEDIATE"}}},{"id":"step-1","stimulus":"&lt;p&gt;¿Qué superficie tienen las hojas del bloc de Mateo?&lt;/p&gt;","template":"&lt;p&gt;Cada hoja tiene una superficie de {{response}} m&lt;sup&gt;2&lt;/sup&gt;.&lt;/p&gt;","seed":{"calculated":[{"name":"A2","label":"{{Q1}}","function":"{{Q1}}"}]},"algorithm":{"name":"calculateOperation","params":{"method":"equivLiteral","keyboard":"INTERMEDIATE"}}},{"id":"step-2","stimulus":"&lt;p&gt;¿Qué pide el enunciado?&lt;/p&gt;","seed":{"calculated":[{"name":"2-A1","label":"&lt;p&gt;Convertir &lt;span class=\"no-break\"&gt;{{Q1}} m&lt;sup&gt;2&lt;/sup&gt; a cm&lt;sup&gt;2&lt;/sup&gt;.&lt;/span&gt;&lt;/p&gt;"},{"name":"2-A2","label":"&lt;p&gt;Convertir &lt;span class=\"no-break\"&gt;{{Q1}} cm&lt;sup&gt;2&lt;/sup&gt; a m&lt;sup&gt;2&lt;/sup&gt;.&lt;/span&gt;&lt;/p&gt;","incorrect":true},{"name":"2-A3","label":"&lt;p&gt;Convertir &lt;span class=\"no-break\"&gt;{{Q1}} m&lt;sup&gt;2&lt;/sup&gt; a mm&lt;sup&gt;2&lt;/sup&gt;.&lt;/span&gt;&lt;/p&gt;","incorrect":true}]},"algorithm":{"name":"trueFalse","template":"Multiple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t>
    </r>
    <r>
      <rPr>
        <rFont val="Calibri"/>
        <color rgb="FF000000"/>
        <sz val="12.0"/>
      </rPr>
      <t>ánto mide el bloc en centímetros cuadrados.&lt;/p&gt;","template":"&lt;p&gt;&lt;span class</t>
    </r>
    <r>
      <rPr>
        <rFont val="Calibri"/>
        <sz val="12.0"/>
      </rPr>
      <t>=\"no-break\"&gt;{{Q1}} m&lt;sup&gt;2&lt;/sup&gt; × 10 000 = &lt;span class=\"no-break\"&gt;{{response}} cm&lt;sup&gt;2&lt;/sup&gt;&lt;/span&gt;&lt;/p&gt;","seed":{"calculated":[{"name":"A1","function":"{{Q1}}*10000"}]},"algorithm":{"name":"calculateOperation","params":{"method":"equivLiteral","keyboard":"INTERMEDIATE"}}}]}</t>
    </r>
  </si>
  <si>
    <t>{"id":"M5-MyM-31a-A-1","seed":{"parameters":[{"name":"Q1","label":null,"min":0.041,"max":0.099,"step":0.001}],"uniques":true},"scaffolding":[{"id":"step-0","stimulus":"&lt;p&gt;Mateus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t>
  </si>
  <si>
    <t>Isabel ha comprado una cómoda cuya base mide &lt;span class=\"no-break\"&gt;{{Q1}} dm&lt;sup&gt;2&lt;/sup&gt;, pero quiere saber a cuánto equivale en metros cuadrados.
La cómoda ocupa &lt;span class=\"no-break\"&gt;{{A1}} m&lt;sup&gt;2&lt;/sup&gt;.&lt;/span&gt;</t>
  </si>
  <si>
    <t>Q1 = Mín: 40,01; Máx: 49,99; Step: 0,01</t>
  </si>
  <si>
    <t>¿Cuánto mide la base de la cómoda que ha comprado Isabel?
Mide &lt;span class=\"no-break\"&gt;{{A2}} dm&lt;sup&gt;2&lt;/sup&gt;.&lt;/span&gt;
A2: {{Q1}}</t>
  </si>
  <si>
    <t>¿Qué pide el enunciado?
Convertir &lt;span class=\"no-break\"&gt;{{Q1}} dm&lt;sup&gt;2&lt;/sup&gt; a m&lt;sup&gt;2&lt;/sup&gt;.&lt;/span&gt;*
Convertir &lt;span class=\"no-break\"&gt;{{Q1}} dm&lt;sup&gt;2&lt;/sup&gt; a cm&lt;sup&gt;2&lt;/sup&gt;.&lt;/span&gt;
Convertir &lt;span class=\"no-break\"&gt;{{Q1}} dm&lt;sup&gt;2&lt;/sup&gt; a mm&lt;sup&gt;2&lt;/sup&gt;.&lt;/span&gt;</t>
  </si>
  <si>
    <t>Ahora completa este cálculo para saber cuánto mide la base de la cómoda en metros cuadrados.
&lt;span class=\"no-break\"&gt;{{Q1}} dm&lt;sup&gt;2&lt;/sup&gt; : 100 = &lt;span class=\"no-break\"&gt;{{A1}} m&lt;sup&gt;2&lt;/sup&gt;&lt;/span&gt;
A1 = {{Q1}}/100</t>
  </si>
  <si>
    <r>
      <rPr>
        <rFont val="Calibri"/>
        <sz val="12.0"/>
      </rPr>
      <t>{"id":"M5-MyM-31a-A-2","seed":{"parameters":[{"name":"Q1","label":null,"min":40.01,"max":49.99,"step":0.01}],"uniques":true},"scaffolding":[{"id":"step-0","stimulus":"&lt;p&gt;Isabel ha comprado una cómoda cuya base mide &lt;span class=\"no-break\"&gt;{{Q1}} dm&lt;sup&gt;2&lt;/sup&gt;,&lt;/span&gt; pero quiere saber a cuánto equivale en metros cuadrados.&lt;/p&gt;","template":"&lt;p&gt;La cómoda ocupa &lt;span class=\"no-break\"&gt;{{response}} m&lt;sup&gt;2&lt;/sup&gt;.&lt;/span&gt;&lt;/p&gt;","seed":{"parameters":[],"calculated":[{"name":"A1","label":"","function":"Lemonlib.round({{Q1}}/100, 4)"}]},"algorithm":{"name":"calculateOperation","params":{"method":"equivLiteral","keyboard":"INTERMEDIATE"}}},{"id":"step-1","stimulus":"&lt;p&gt;¿Cuánto mide la base de la cómoda que ha comprado Isabel?&lt;/p&gt;","template":"&lt;p&gt;Mide &lt;span class=\"no-break\"&gt;{{response}} dm&lt;sup&gt;2&lt;/sup&gt;.&lt;/span&gt;&lt;/p&gt;","seed":{"calculated":[{"name":"1-A2","label":"{{Q1}}","function":"{{Q1}}"}]},"algorithm":{"name":"calculateOperation","params":{"method":"equivLiteral","keyboard":"INTERMEDIATE"}}},{"id":"step-2","stimulus":"&lt;p&gt;¿Qué pide el enunciado?&lt;/p&gt;","seed":{"calculated":[{"name":"2-A1","label":"&lt;p&gt;Convertir &lt;span class=\"no-break\"&gt;{{Q1}} dm&lt;sup&gt;2&lt;/sup&gt; a m&lt;sup&gt;2&lt;/sup&gt;.&lt;/span&gt;&lt;/p&gt;"},{"name":"2-A2","label":"&lt;p&gt;Convertir &lt;span class=\"no-break\"&gt;{{Q1}} dm&lt;sup&gt;2&lt;/sup&gt; a cm&lt;sup&gt;2&lt;/sup&gt;.&lt;/span&gt;&lt;/p&gt;","incorrect":true},{"name":"2-A3","label":"&lt;p&gt;Convertir &lt;span class=\"no-break\"&gt;{{Q1}} dm&lt;sup&gt;2&lt;/sup&gt; a mm&lt;sup&gt;2&lt;/sup&gt;.&lt;/span&gt;&lt;/p&gt;","incorrect":true}]},"algorithm":{"name":"trueFalse","template":"Multiple choice – standard"}},{"id":"step-3","stimulus":"&lt;p&gt;Para hacer esta conversión, ¿qué tabla hay que usar?&lt;/p&gt;","seed":{"calculated":[{"name":"3-A1","label":"&lt;div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t>
    </r>
    <r>
      <rPr>
        <rFont val="Calibri"/>
        <color rgb="FF000000"/>
        <sz val="12.0"/>
      </rPr>
      <t>ánto mide la base de la cómoda en metros cuadrados.&lt;/p&gt;","template":"&lt;p&gt;&lt;sp</t>
    </r>
    <r>
      <rPr>
        <rFont val="Calibri"/>
        <sz val="12.0"/>
      </rPr>
      <t>an class=\"no-break\"&gt;{{Q1}} dm&lt;sup&gt;2&lt;/sup&gt; : 100 = &lt;span class=\"no-break\"&gt;{{response}} m&lt;sup&gt;2&lt;/sup&gt;&lt;/span&gt;&lt;/p&gt;","seed":{"calculated":[{"name":"4-A1","label":"","function":"Lemonlib.round({{Q1}}/100, 4)"}]},"algorithm":{"name":"calculateOperation","params":{"method":"equivLiteral","keyboard":"INTERMEDIATE"}}}]}</t>
    </r>
  </si>
  <si>
    <t>{"id":"M5-MyM-31a-A-2","seed":{"parameters":[{"name":"Q1","label":null,"min":40.01,"max":49.99,"step":0.01}],"uniques":true},"scaffolding":[{"id":"step-0","stimulus":"&lt;p&gt;Isabel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t>
  </si>
  <si>
    <t>La superficie del disco duro del ordenador de Roberta mide &lt;span class=\"no-break\"&gt;{{Q1}} mm&lt;sup&gt;2&lt;/sup&gt;.&lt;/span&gt; ¿Cuánto es esta cantidad en centímetros cuadrados?
El disco duro ocupa &lt;span class=\"no-break\"&gt;{{A1}} cm&lt;sup&gt;2&lt;/sup&gt;.&lt;/span&gt;</t>
  </si>
  <si>
    <t>Q1 = Mín: 6000; Máx: 6999; Step: 1</t>
  </si>
  <si>
    <t>¿Cuánto mide el área del disco duro de Roberta?
Mide {{A2}} mm&lt;sup&gt;2&lt;/sup&gt;.
A2: {{Q1}}</t>
  </si>
  <si>
    <t>¿Qué pide el enunciado?
Convertir &lt;span class=\"no-break\"&gt;{{{Q1}} mm&lt;sup&gt;2&lt;/sup&gt;&lt;/span&gt; a cm&lt;sup&gt;2&lt;/sup&gt;.*
Convertir &lt;span class=\"no-break\"&gt;{{{Q1}} mm&lt;sup&gt;2&lt;/sup&gt;&lt;/span&gt; a m&lt;sup&gt;2&lt;/sup&gt;.
Convertir &lt;span class=\"no-break\"&gt;{{{Q1}} cm&lt;sup&gt;2&lt;/sup&gt;&lt;/span&gt; a mm&lt;sup&gt;2&lt;/sup&gt;.</t>
  </si>
  <si>
    <t>Ahora completa este cálculo para saber cuánto mide el disco duro en centímetros cuadrados.
&lt;span class=\"no-break\"&gt;{{Q1}} mm&lt;sup&gt;2&lt;/sup&gt; : 100 = {{A1}} cm&lt;sup&gt;2&lt;/sup&gt;&lt;/span&gt;
A1 = {{Q1}}/100</t>
  </si>
  <si>
    <r>
      <rPr>
        <rFont val="Calibri"/>
        <sz val="12.0"/>
      </rPr>
      <t>{"id":"M5-MyM-31a-A-3","seed":{"parameters":[{"name":"Q1","label":null,"min":6000,"max":6999,"step":1}],"uniques":true},"scaffolding":[{"id":"step-0","stimulus":"&lt;p&gt;La superficie del disco duro del ordenador de Roberta mide &lt;span class=\"no-break\"&gt;{{Q1}} mm&lt;sup&gt;2&lt;/sup&gt;.&lt;/span&gt; ¿Cuánto es esta cantidad en cm&lt;sup&gt;2&lt;/sup&gt;?&lt;/p&gt;","template":"&lt;p&gt;El disco duro ocupa &lt;span class=\"no-break\"&gt;{{response}} cm&lt;sup&gt;2&lt;/sup&gt;.&lt;/span&gt;&lt;/p&gt;","seed":{"parameters":[],"calculated":[{"name":"A1","label":"","function":"Lemonlib.round({{Q1}}/100, 2)"}]},"algorithm":{"name":"calculateOperation","params":{"method":"equivLiteral","keyboard":"INTERMEDIATE"}}},{"id":"step-1","stimulus":"&lt;p&gt;¿Cuánto mide el área del disco duro de Roberta?&lt;/p&gt;","template":"&lt;p&gt;Mide {{response}} mm&lt;sup&gt;2&lt;/sup&gt;.&lt;/p&gt;","seed":{"calculated":[{"name":"A2","label":"{{Q1}}","function":"{{Q1}}"}]},"algorithm":{"name":"calculateOperation","params":{"method":"equivLiteral","keyboard":"INTERMEDIATE"}}},{"id":"step-2","stimulus":"&lt;p&gt;¿Qué pide el enunciado?&lt;/p&gt;","seed":{"calculated":[{"name":"2-A1","label":"&lt;p&gt;Convertir &lt;span class=\"no-break\"&gt;{{Q1}} mm&lt;sup&gt;2&lt;/sup&gt;&lt;/span&gt; a cm&lt;sup&gt;2&lt;/sup&gt;.&lt;/p&gt;"},{"name":"2-A2","label":"&lt;p&gt;Convertir &lt;span class=\"no-break\"&gt;{{Q1}} mm&lt;sup&gt;2&lt;/sup&gt;&lt;/span&gt; a m&lt;sup&gt;2&lt;/sup&gt;.&lt;/p&gt;","incorrect":true},{"name":"2-A3","label":"&lt;p&gt;Convertir &lt;span class=\"no-break\"&gt;{{Q1}} cm&lt;sup&gt;2&lt;/sup&gt;&lt;/span&gt; a mm&lt;sup&gt;2&lt;/sup&gt;.&lt;/p&gt;","incorrect":true}]},"algorithm":{"name":"trueFalse","template":"Multiple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t>
    </r>
    <r>
      <rPr>
        <rFont val="Calibri"/>
        <color rgb="FF000000"/>
        <sz val="12.0"/>
      </rPr>
      <t>.oneclick.es/M5_MyM_12e_2.svg\" width=\"500\"&gt;&lt;/img&gt;&lt;/div&gt;","incorrect":tru</t>
    </r>
    <r>
      <rPr>
        <rFont val="Calibri"/>
        <sz val="12.0"/>
      </rPr>
      <t>e}]},"algorithm":{"name":"trueFalse","template":"Multiple choice – standard", "params": {"showCheckIcon":false, "columns":1}}},{"id":"step-4","stimulus":"&lt;p&gt;Ahora completa este cálculo para saber cu</t>
    </r>
    <r>
      <rPr>
        <rFont val="Calibri"/>
        <color rgb="FF000000"/>
        <sz val="12.0"/>
      </rPr>
      <t>ánto mide el disco duro en cm&lt;sup&gt;2&lt;/sup&gt;.&lt;/p&gt;","template":"&lt;p&gt;&lt;span class=</t>
    </r>
    <r>
      <rPr>
        <rFont val="Calibri"/>
        <sz val="12.0"/>
      </rPr>
      <t>\"no-break\"&gt;{{Q1}} mm&lt;sup&gt;2&lt;/sup&gt; : 100 = {{response}} cm&lt;sup&gt;2&lt;/sup&gt;&lt;/span&gt;&lt;/p&gt;","seed":{"calculated":[{"name":"A1","label":"","function":"Lemonlib.round({{Q1}}/100, 2)"}]},"algorithm":{"name":"calculateOperation","params":{"method":"equivLiteral","keyboard":"INTERMEDIATE"}}}]}</t>
    </r>
  </si>
  <si>
    <t>{"id":"M5-MyM-31a-A-3","seed":{"parameters":[{"name":"Q1","label":null,"min":6000,"max":6999,"step":1}],"uniques":true},"scaffolding":[{"id":"step-0","stimulus":"&lt;p&gt;A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t>
  </si>
  <si>
    <t>Miranda va a comprar un mueble cuya superficie superior mide &lt;span class=\"no-break\"&gt;{{Q1}} dm&lt;sup&gt;2&lt;/sup&gt;.&lt;/span&gt; Necesita el valor en centímetros cuadrados para compararlo con el área de la base del televisor. Calcula.
La superficie superior del mueble mide &lt;span class=\"no-break\"&gt;{{A1}} cm&lt;sup&gt;2&lt;/sup&gt;.&lt;/span&gt;</t>
  </si>
  <si>
    <t>Q1 = Mín: 50; Máx: 80; Step: 1</t>
  </si>
  <si>
    <t>¿Cuánto mide la superficie del mueble de Miranda?
Mide &lt;span class=\"no-break\"&gt;{{A2}} dm&lt;sup&gt;2&lt;/sup&gt;.&lt;/span&gt;
A2: {{Q1}}</t>
  </si>
  <si>
    <t>¿Qué pide el enunciado?
Convertir &lt;span class=\"no-break\"&gt;{{Q1}} dm&lt;sup&gt;2&lt;/sup&gt;&lt;/span&gt; a cm&lt;sup&gt;2&lt;/sup&gt;.*
Convertir &lt;span class=\"no-break\"&gt;{{Q1}} dm&lt;sup&gt;2&lt;/sup&gt;&lt;/span&gt; a m&lt;sup&gt;2&lt;/sup&gt;.
Convertir &lt;span class=\"no-break\"&gt;{{Q1}} cm&lt;sup&gt;2&lt;/sup&gt;&lt;/span&gt; a dm&lt;sup&gt;2&lt;/sup&gt;.</t>
  </si>
  <si>
    <t>Ahora completa este cálculo para saber cuánto mide la superficie del mueble en centímetros cuadrados.
&lt;span class=\"no-break\"&gt;{{Q1}} dm&lt;sup&gt;2&lt;/sup&gt; × 100 = {{A1}} cm&lt;sup&gt;2&lt;/sup&gt;&lt;/span&gt;
A1 = {{Q1}}*100</t>
  </si>
  <si>
    <t>{"id":"M5-MyM-31a-A-4","seed":{"parameters":[{"name":"Q1","label":null,"min":50,"max":80,"step":1}],"uniques":true},"scaffolding":[{"id":"step-0","stimulus":"&lt;p&gt;Miranda va a comprar un mueble cuya superficie superior mide &lt;span class=\"no-break\"&gt;{{Q1}} dm&lt;sup&gt;2&lt;/sup&gt;.&lt;/span&gt; Necesita el valor en centímetros cuadrados para compararlo con el área de la base del televisor. Calcula.&lt;/p&gt;","template":"&lt;p&gt;La superficie superior del mueble mide &lt;span class=\"no-break\"&gt;{{response}} cm&lt;sup&gt;2&lt;/sup&gt;.&lt;/span&gt;&lt;/p&gt;","seed":{"parameters":[],"calculated":[{"name":"A1","label":"","function":"{{Q1}}*100"}]},"algorithm":{"name":"calculateOperation","params":{"method":"equivLiteral","keyboard":"INTERMEDIATE"}}},{"id":"step-1","stimulus":"&lt;p&gt;¿Cuánto mide la superficie del mueble de Miranda?&lt;/p&gt;","template":"&lt;p&gt;Mide &lt;span class=\"no-break\"&gt;{{response}} dm&lt;sup&gt;2&lt;/sup&gt;.&lt;/span&gt;&lt;/p&gt;","seed":{"calculated":[{"name":"A2","label":"{{Q1}}","function":"{{Q1}}"}]},"algorithm":{"name":"calculateOperation","params":{"method":"equivLiteral","keyboard":"INTERMEDIATE"}}},{"id":"step-2","stimulus":"&lt;p&gt;¿Qué pide el enunciado?&lt;/p&gt;","seed":{"calculated":[{"name":"2-A1","label":"&lt;p&gt;Convertir &lt;span class=\"no-break\"&gt;{{Q1}} dm&lt;sup&gt;2&lt;/sup&gt;&lt;/span&gt; a cm&lt;sup&gt;2&lt;/sup&gt;.&lt;/p&gt;"},{"name":"2-A2","label":"&lt;p&gt;Convertir &lt;span class=\"no-break\"&gt;{{Q1}} dm&lt;sup&gt;2&lt;/sup&gt;&lt;/span&gt; a m&lt;sup&gt;2&lt;/sup&gt;.&lt;/p&gt;","incorrect":true},{"name":"2-A3","label":"&lt;p&gt;Convertir &lt;span class=\"no-break\"&gt;{{Q1}} cm&lt;sup&gt;2&lt;/sup&gt;&lt;/span&gt; a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mueble en centímetros cuadrados.&lt;/p&gt;","template":"&lt;p&gt;&lt;span class=\"no-break\"&gt;{{Q1}} dm&lt;sup&gt;2&lt;/sup&gt; × 100 = {{response}} cm&lt;sup&gt;2&lt;/sup&gt;&lt;/span&gt;&lt;/p&gt;","seed":{"calculated":[{"name":"A1","label":"","function":"{{Q1}}*100"}]},"algorithm":{"name":"calculateOperation","params":{"method":"equivLiteral","keyboard":"INTERMEDIATE"}}}]}</t>
  </si>
  <si>
    <t>{"id":"M5-MyM-31a-A-4","seed":{"parameters":[{"name":"Q1","label":null,"min":50,"max":80,"step":1}],"uniques":true},"scaffolding":[{"id":"step-0","stimulus":"&lt;p&gt;Miranda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t>
  </si>
  <si>
    <t>Elena y Ariadna van a alquilar un piso que mide &lt;span class=\"no-break\"&gt;{{Q1}} dam&lt;sup&gt;2&lt;/sup&gt;.&lt;/span&gt; ¿A cuánto equivale en metros cuadrados?
El piso mide &lt;span class=\"no-break\"&gt;{{A1}} m&lt;sup&gt;2&lt;/sup&gt;.&lt;/span&gt;</t>
  </si>
  <si>
    <t>Q1 = Mín: 0,50; Máx: 1,20; Step: 0,01</t>
  </si>
  <si>
    <t>¿Qué superficie tiene el piso que van a alquilar Elena y Ariadna?
El piso mide &lt;span class=\"no-break\"&gt;{{A2}} dam&lt;sup&gt;2&lt;/sup&gt;.&lt;/span&gt;
A2: {{Q1}}</t>
  </si>
  <si>
    <t>¿Qué pide el enunciado?
Convertir &lt;span class=\"no-break\"&gt;{{Q1}} dam&lt;sup&gt;2&lt;/sup&gt;&lt;/span&gt; a m&lt;sup&gt;2&lt;/sup&gt;.*
Convertir &lt;span class=\"no-break\"&gt;{{Q1}} dam&lt;sup&gt;2&lt;/sup&gt;&lt;/span&gt; a dm&lt;sup&gt;2&lt;/sup&gt;.
Convertir &lt;span class=\"no-break\"&gt;{{Q1}} m&lt;sup&gt;2&lt;/sup&gt;&lt;/span&gt; a dam&lt;sup&gt;2&lt;/sup&gt;.</t>
  </si>
  <si>
    <t>Ahora completa este cálculo para saber cuánto mide la superficie del piso en metros cuadrados.
&lt;span class=\"no-break\"&gt;{{Q1}} dam&lt;sup&gt;2&lt;/sup&gt; × 100 = {{A1}} m&lt;sup&gt;2&lt;/sup&gt;&lt;/span&gt;
A1 = {{Q1}}*100</t>
  </si>
  <si>
    <t>{"id":"M5-MyM-31a-A-5","seed":{"parameters":[{"name":"Q1","label":null,"min":0.5,"max":1.2,"step":0.01}],"uniques":true},"scaffolding":[{"id":"step-0","stimulus":"&lt;p&gt;Elena y Ariadna van a alquilar un piso que mide &lt;span class=\"no-break\"&gt;{{Q1}} dam&lt;sup&gt;2&lt;/sup&gt;.&lt;/span&gt; ¿A cuánto equivale en metros cuadrados?&lt;/p&gt;","template":"&lt;p&gt;El piso mide &lt;span class=\"no-break\"&gt;{{response}} m&lt;sup&gt;2&lt;/sup&gt;.&lt;/span&gt;&lt;/p&gt;","seed":{"parameters":[],"calculated":[{"name":"A1","label":"","function":"Lemonlib.round({{Q1}}*100, 2)"}]},"algorithm":{"name":"calculateOperation","params":{"method":"equivLiteral","keyboard":"INTERMEDIATE"}}},{"id":"step-1","stimulus":"&lt;p&gt;¿Qué superficie tiene el piso que van a alquilar Elena y Ariadna?&lt;/p&gt;","template":"&lt;p&gt;El piso mide &lt;span class=\"no-break\"&gt;{{response}} dam&lt;sup&gt;2&lt;/sup&gt;.&lt;/span&gt;&lt;/p&gt;","seed":{"calculated":[{"name":"A2","label":"{{Q1}}","function":"{{Q1}}"}]},"algorithm":{"name":"calculateOperation","params":{"method":"equivLiteral","keyboard":"INTERMEDIATE"}}},{"id":"step-2","stimulus":"&lt;p&gt;¿Qué pide el enunciado?&lt;/p&gt;","seed":{"calculated":[{"name":"2-A1","label":"&lt;p&gt;Convertir &lt;span class=\"no-break\"&gt;{{Q1}} dam&lt;sup&gt;2&lt;/sup&gt;&lt;/span&gt; a m&lt;sup&gt;2&lt;/sup&gt;.&lt;/p&gt;"},{"name":"2-A2","label":"&lt;p&gt;Convertir &lt;span class=\"no-break\"&gt;{{Q1}} dam&lt;sup&gt;2&lt;/sup&gt;&lt;/span&gt; a dm&lt;sup&gt;2&lt;/sup&gt;.&lt;/p&gt;","incorrect":true},{"name":"2-A3","label":"&lt;p&gt;Convertir &lt;span class=\"no-break\"&gt;{{Q1}} m&lt;sup&gt;2&lt;/sup&gt;&lt;/span&gt; a dam&lt;sup&gt;2&lt;/sup&gt;.&lt;/p&gt;","incorrect":true}]},"algorithm":{"name":"trueFalse","template":"Multiple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piso en metros cuadrados.&lt;/p&gt;","template":"&lt;p&gt;&lt;span class=\"no-break\"&gt;{{Q1}} dam&lt;sup&gt;2&lt;/sup&gt; × 100 = {{response}} m&lt;sup&gt;2&lt;/sup&gt;&lt;/span&gt;&lt;/p&gt;","seed":{"calculated":[{"name":"A1","label":"","function":"Lemonlib.round({{Q1}}*100, 2)"}]},"algorithm":{"name":"calculateOperation","params":{"method":"equivLiteral","keyboard":"INTERMEDIATE"}}}]}</t>
  </si>
  <si>
    <t>{"id":"M5-MyM-31a-A-5","seed":{"parameters":[{"name":"Q1","label":null,"min":0.5,"max":1.2,"step":0.01}],"uniques":true},"scaffolding":[{"id":"step-0","stimulus":"&lt;p&gt;Elena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t>
  </si>
  <si>
    <t>M5-MyM-40a</t>
  </si>
  <si>
    <t>Establece relaciones de equivalencia entre las unidades de superficie (cm², in², km², mi², yd²)</t>
  </si>
  <si>
    <t>&lt;p&gt;¿Cuál de las siguientes áreas es equivalente a {{Q1}} m&lt;sup&gt;2&lt;/sup&gt;?&lt;/p&gt;</t>
  </si>
  <si>
    <t>Single Choice
*: showCheckIcon=false
*: columns=3</t>
  </si>
  <si>
    <t>Q1 = min = 1; max = 10; step = 0.01
Q2 = min = 1; max = 10; step = 0.01
Q3 = min = 1; max = 10; step = 0.01</t>
  </si>
  <si>
    <t>T1 = {{Q1}}*10000
T2 = {{Q1}}*100000
T3 = {{Q1}}*1000
T4 = {{Q1}}*100
T5 = {{Q1}}*10
A1={{T1}} cm&lt;sup&gt;2&lt;/sup&gt;#*
A2={{T2}} cm&lt;sup&gt;2&lt;/sup&gt;#
A3={{T3}} cm&lt;sup&gt;2&lt;/sup&gt;#
A4={{T4}} cm&lt;sup&gt;2&lt;/sup&gt;#
A5={{T5}} cm&lt;sup&gt;2&lt;/sup&gt;#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</si>
  <si>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</si>
  <si>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m&lt;sup&gt;2&lt;/sup&gt; = {{Q1}} × 10 000 = {{T1}} cm&lt;sup&gt;2&lt;/sup&gt;&lt;/p&gt;</t>
  </si>
  <si>
    <t>{
    "id": "M5-MyM-40a-I-1",
    "stimulus": "&lt;p&gt;¿Cuál de las siguientes áreas es equivalente a {{Q1}}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t>
  </si>
  <si>
    <t>{
    "id": "M5-MyM-40a-I-1",
    "stimulus": "&lt;p&gt;Which of the following areas is equivalent to {{Q1}}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t>
  </si>
  <si>
    <t>&lt;p&gt;¿Cuál de las siguientes áreas es equivalente a {{T1}} in&lt;sup&gt;2&lt;/sup&gt;?&lt;/p&gt;</t>
  </si>
  <si>
    <t>Q1 = min = 1; max = 100; step = 1
Q2 = min = 1; max = 100; step = 1
Q3 = min = 1; max = 100; step = 1</t>
  </si>
  <si>
    <t>T1 = {{Q1}}*144
A1={{Q1}} ft&lt;sup&gt;2&lt;/sup&gt;#*
A2={{Q2}} ft&lt;sup&gt;2&lt;/sup&gt;#
A3={{Q3}} ft&lt;sup&gt;2&lt;/sup&gt;#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</si>
  <si>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in&lt;sup&gt;2&lt;/sup&gt; = {{T1}} : 144 = {{Q1}} ft&lt;sup&gt;2&lt;/sup&gt;&lt;/p&gt;</t>
  </si>
  <si>
    <t>{
    "id": "M5-MyM-40a-I-2",
    "stimulus": "&lt;p&gt;¿Cuál de las siguientes áreas es equivalente a {{T1}} in&lt;sup&gt;2&lt;/sup&gt;?&lt;/p&gt;",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t>
  </si>
  <si>
    <t>{
    "id": "M5-MyM-40a-I-2",
    "stimulus": "&lt;p&gt;Which of the following areas is equivalent to {{T1}}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t>
  </si>
  <si>
    <t>&lt;p&gt;¿Cuál de las siguientes áreas es equivalente a {{Q1}} yd&lt;sup&gt;2&lt;/sup&gt;?&lt;/p&gt;</t>
  </si>
  <si>
    <t>T1 = {{Q1}}*9
T2 = {{Q1}}*9
T3 = {{Q1}}*9
A1={{T1}} ft&lt;sup&gt;2&lt;/sup&gt;#*
A2={{T2}} ft&lt;sup&gt;2&lt;/sup&gt;#
A3={{T3}} ft&lt;sup&gt;2&lt;/sup&gt;#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</si>
  <si>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{{T1}} ft&lt;sup&gt;2&lt;/sup&gt;&lt;/p&gt;</t>
  </si>
  <si>
    <t>{
    "id": "M5-MyM-40a-I-3",
    "stimulus": "&lt;p&gt;¿Cuál de las siguientes áreas es equivalente a {{Q1}} yd&lt;sup&gt;2&lt;/sup&gt;?&lt;/p&gt;",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t>
  </si>
  <si>
    <t>{
    "id": "M5-MyM-40a-I-3",
    "stimulus": "&lt;p&gt;Which of the following areas is equivalent to {{Q1}}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t>
  </si>
  <si>
    <t>&lt;p style="text-align: center"&gt;{{Q1}} ft&lt;sup&gt;2&lt;/sup&gt; = {{response}} in&lt;sup&gt;2&lt;/sup&gt;&lt;/p&gt;</t>
  </si>
  <si>
    <t>Q1 = min = 1; max = 100; step = 1</t>
  </si>
  <si>
    <t>A1 = {{Q1}}*144</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</si>
  <si>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ft&lt;sup&gt;2&lt;/sup&gt; = {{Q1}} × 144 = {{A1}} in&lt;sup&gt;2&lt;/sup&gt;&lt;/p&gt;</t>
  </si>
  <si>
    <t>{
    "id": "M5-MyM-40a-E-1",
    "stimulus": "&lt;p&gt;Calcula la siguiente conversión de unidades.&lt;/p&gt;",
    "template": "&lt;p style=\"text-align: center\"&gt;{{Q1}} ft&lt;sup&gt;2&lt;/sup&gt; = {{response}} in&lt;sup&gt;2&lt;/sup&gt;&lt;/p&gt;",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t>
  </si>
  <si>
    <t>{
    "id": "M5-MyM-40a-E-1",
    "stimulus": "&lt;p&gt;Calculate the following unit conversion.&lt;/p&gt;",
    "template": "&lt;p style=\"text-align: center\"&gt;{{Q1}} ft&lt;sup&gt;2&lt;/sup&gt; = {{response}}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t>
  </si>
  <si>
    <t>&lt;p style="text-align: center"&gt;{{Q1}} cm&lt;sup&gt;2&lt;/sup&gt; = {{response}} m&lt;sup&gt;2&lt;/sup&gt;&lt;/p&gt;</t>
  </si>
  <si>
    <t>Q1 = min = 1; max = 100; step = 0.1</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</si>
  <si>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</si>
  <si>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"id": "M5-MyM-40a-E-2",
    "stimulus": "&lt;p&gt;Calcula la siguiente conversión de unidades.&lt;/p&gt;",
    "template": "&lt;p style=\"text-align: center\"&gt;{{Q1}} cm&lt;sup&gt;2&lt;/sup&gt; = {{response}}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t>
  </si>
  <si>
    <t>{
    "id": "M5-MyM-40a-E-2",
    "stimulus": "&lt;p&gt;Calculate the following unit conversion.&lt;/p&gt;",
    "template": "&lt;p style=\"text-align: center\"&gt;{{Q1}} cm&lt;sup&gt;2&lt;/sup&gt; =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t>
  </si>
  <si>
    <t>&lt;p style="text-align: center"&gt;{{T1}} ft&lt;sup&gt;2&lt;/sup&gt; = {{response}} yd&lt;sup&gt;2&lt;/sup&gt;&lt;/p&gt;</t>
  </si>
  <si>
    <t>T1 = {{Q1}}*9
A1 = {{Q1}}</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</si>
  <si>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ft&lt;sup&gt;2&lt;/sup&gt; = {{T1}} : 9 = {{A1}} yd&lt;sup&gt;2&lt;/sup&gt;&lt;/p&gt;</t>
  </si>
  <si>
    <t>{
    "id": "M5-MyM-40a-E-3",
    "stimulus": "&lt;p&gt;Calcula la siguiente conversión de unidades.&lt;/p&gt;",
    "template": "&lt;p style=\"text-align: center\"&gt;{{T1}} ft&lt;sup&gt;2&lt;/sup&gt; = {{response}} yd&lt;sup&gt;2&lt;/sup&gt;&lt;/p&gt;",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t>
  </si>
  <si>
    <t>{
    "id": "M5-MyM-40a-E-3",
    "stimulus": "&lt;p&gt;Calculate the following unit conversion.&lt;/p&gt;",
    "template": "&lt;p style=\"text-align: center\"&gt;{{T1}} ft&lt;sup&gt;2&lt;/sup&gt; = {{response}}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t>
  </si>
  <si>
    <t>&lt;p&gt;Pedro ha comprado un espejo de {{T1}} in&lt;sup&gt;2&lt;/sup&gt;. ¿Cuál es su superficie en ft&lt;sup&gt;2&lt;/sup&gt;?&lt;/p&gt;</t>
  </si>
  <si>
    <t>&lt;p&gt;El área del espejo mide {{response}} ft&lt;sup&gt;2&lt;/sup&gt;.&lt;/p&gt;</t>
  </si>
  <si>
    <t>Q1 = Min = 4; Max = 20; Step = 1</t>
  </si>
  <si>
    <t>T1 = {{Q1}}*144
A1 = {{Q1}}</t>
  </si>
  <si>
    <t>{
    "id": "M5-MyM-40a-A-1",
    "stimulus": "&lt;p&gt;Pedro ha comprado un espejo de {{T1}} in&lt;sup&gt;2&lt;/sup&gt;. ¿Cuál es su superficie en ft&lt;sup&gt;2&lt;/sup&gt;?&lt;/p&gt;",
    "template": "&lt;p&gt;El área del espejo mide {{response}} ft&lt;sup&gt;2&lt;/sup&gt;.&lt;/p&gt;",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t>
  </si>
  <si>
    <t>{
    "id": "M5-MyM-40a-A-1",
    "stimulus": "&lt;p&gt;Peter has bought a mirror of {{T1}} in&lt;sup&gt;2&lt;/sup&gt;. What is its surface in ft&lt;sup&gt;2&lt;/sup&gt;?&lt;/p&gt;",
    "template": "&lt;p&gt;The mirror's area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t>
  </si>
  <si>
    <t>El área del dormitorio de Rubén mide {{Q1}} cm&lt;sup&gt;2&lt;/sup&gt;. ¿A cuántos m&lt;sup&gt;2&lt;/sup&gt; equivalen?</t>
  </si>
  <si>
    <t>La habitación mide {{response}} m&lt;sup&gt;2&lt;/sup&gt;.</t>
  </si>
  <si>
    <t>Q1 = Min = 90000; Max = 120000; Step = 100</t>
  </si>
  <si>
    <t>A1 = {{Q1}}/10000</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</si>
  <si>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</si>
  <si>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</si>
  <si>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"id": "M5-MyM-40a-A-2",
    "stimulus": "&lt;p&gt;El área del dormitorio de Rubén mide {{Q1}} cm&lt;sup&gt;2&lt;/sup&gt;. ¿A cuántos m&lt;sup&gt;2&lt;/sup&gt; equivalen?&lt;/p&gt;",
    "template": "&lt;p&gt;La habitación mide {{response}}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t>
  </si>
  <si>
    <t>{
    "id": "M5-MyM-40a-A-2",
    "stimulus": "&lt;p&gt;Ryan's bedroom area measures {{Q1}} cm&lt;sup&gt;2&lt;/sup&gt;. How many m&lt;sup&gt;2&lt;/sup&gt; does it equal?&lt;/p&gt;",
    "template": "&lt;p&gt;The room measures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t>
  </si>
  <si>
    <t>En clase de dibujo, los alumnos han dibujado un mural de {{Q1}} yd&lt;sup&gt;2&lt;/sup&gt;. ¿Cuál es su área en ft&lt;sup&gt;2&lt;/sup&gt;?</t>
  </si>
  <si>
    <t>El mural mide {{response}} ft&lt;sup&gt;2&lt;/sup&gt;.</t>
  </si>
  <si>
    <t>Q1 = Min = 4; Max = 25; Step = 1</t>
  </si>
  <si>
    <t>A1 = {{Q1}}*9</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</si>
  <si>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{{A1}} ft&lt;sup&gt;2&lt;/sup&gt;&lt;/p&gt;</t>
  </si>
  <si>
    <t>{
    "id": "M5-MyM-40a-A-3",
    "stimulus": "&lt;p&gt;En clase de dibujo, los alumnos han dibujado un mural de {{Q1}} yd&lt;sup&gt;2&lt;/sup&gt;. ¿Cuál es su área en ft&lt;sup&gt;2&lt;/sup&gt;?&lt;/p&gt;",
    "template": "&lt;p&gt;El mural mide {{response}} ft&lt;sup&gt;2&lt;/sup&gt;.&lt;/p&gt;",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t>
  </si>
  <si>
    <t>{
    "id": "M5-MyM-40a-A-3",
    "stimulus": "&lt;p&gt;In a drawing class, the students made a mural of {{Q1}} yd&lt;sup&gt;2&lt;/sup&gt;. What is its area in ft&lt;sup&gt;2&lt;/sup&gt;?&lt;/p&gt;",
    "template": "&lt;p&gt;The mural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t>
  </si>
  <si>
    <t>M5-MyM-20a</t>
  </si>
  <si>
    <t>Establece equivalencias entre las unidades de superficie de uso agrario (hectárea y área) con las del sistema métrico decimal</t>
  </si>
  <si>
    <t xml:space="preserve">Selecciona a cuántos metros cuadrados equivalen estas áreas.
{{Q1}} ha = {{T1}}* m&lt;sup&gt;2&lt;/sup&gt; / {{T2}} m&lt;sup&gt;2&lt;/sup&gt;  / {{T3}} m&lt;sup&gt;2&lt;/sup&gt; 
{{Q2}} a = {{T4}}* m&lt;sup&gt;2&lt;/sup&gt; / {{T5}} m&lt;sup&gt;2&lt;/sup&gt; / {{T6}} m&lt;sup&gt;2&lt;/sup&gt; </t>
  </si>
  <si>
    <t>Q1 = Mín: 1; Máx: 99; Step: 0.01
Q2 = Mín: 1; Máx: 99; Step: 0.01</t>
  </si>
  <si>
    <t>T1 = {{Q1}}*10000
T2 = {{Q1}}*1000
T3 = {{Q1}}*100
T4 = {{Q2}}*100
T5 = {{Q2}}*1000
T6 = {{Q2}}*10</t>
  </si>
  <si>
    <t>1 ha = 10 000 m&lt;sup&gt;2&lt;/sup&gt; y &lt;span class=\"no-break\"&gt;1 a&lt;/span&gt; = &lt;span class=\"no-break\"&gt;100 m&lt;sup&gt;2&lt;/sup&gt;.&lt;/span&gt;</t>
  </si>
  <si>
    <t>&lt;p&gt;Recuerda que 1 ha = 10 000 m&lt;sup&gt;2&lt;/sup&gt; y que &lt;span class=\"no-break\"&gt;1 a&lt;/span&gt; = &lt;span class=\"no-break\"&gt;100 m&lt;sup&gt;2&lt;/sup&gt;.&lt;/span&gt;&lt;/p&gt;
Imagen de TE
-Sí falla A2 y A3
&lt;p&gt;{{Q1}} ha = {{Q1}} × 10 000 = {{T1}} m&lt;sup&gt;2&lt;/sup&gt;&lt;/p&gt;
-Sí falla A5 y A6
&lt;p&gt;{{Q2}} a = {{Q2}} × 100 = {{T4}} m&lt;sup&gt;2&lt;/sup&gt;&lt;/p&gt;</t>
  </si>
  <si>
    <t>{"id":"M5-MyM-20a-I-1","stimulus":"&lt;p&gt;Selecciona a cuántos metros cuadrados equivalen estas áreas.&lt;/p&gt;","template":"&lt;p&gt;{{Q1}} ha = {{response}} m&lt;sup&gt;2&lt;/sup&gt;&lt;/p&gt;&lt;p&gt;{{Q2}} a = {{response}} m&lt;sup&gt;2&lt;/sup&gt;&lt;/p&gt;","hint":"&lt;p&gt;1 ha = 10 000 m&lt;sup&gt;2&lt;/sup&gt; y &lt;span class=\"no-break\"&gt;1 a&lt;/span&gt; = &lt;span class=\"no-break\"&gt;100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Q1}}*10000","temp":true},{"name":"T4","function":"{{Q2}}*100","temp":true},{"name":"A1","label":"{{function}}","function":"math.round({{Q1}}*10000)","group":1},{"name":"A2","label":"{{function}}","function":"math.round({{Q1}}*1000)","group":1,"incorrect":true,"feedback":"&lt;p&gt;{{Q1}} ha = {{Q1}} × 10 000 = {{T1}} m&lt;sup&gt;2&lt;/sup&gt;&lt;/p&gt;"},{"name":"A3","label":"{{function}}","function":"math.round({{Q1}}*100)","group":1,"incorrect":true,"feedback":"&lt;p&gt;{{Q1}} ha = {{Q1}} × 10 000 = {{T1}} m&lt;sup&gt;2&lt;/sup&gt;&lt;/p&gt;"},{"name":"A4","label":"{{function}}","function":"math.round({{Q2}}*100)","group":2},{"name":"A5","label":"{{function}}","function":"math.round({{Q2}}*1000)","group":2,"incorrect":true,"feedback":"&lt;p&gt;{{Q2}} a = {{Q2}} × 100 = {{T4}} m&lt;sup&gt;2&lt;/sup&gt;&lt;/p&gt;"},{"name":"A6","label":"{{function}}","function":"math.round({{Q2}}*10)","group":2,"incorrect":true,"feedback":"&lt;p&gt;{{Q2}} a = {{Q2}} × 100 = {{T4}} m&lt;sup&gt;2&lt;/sup&gt;&lt;/p&gt;"}],"uniques":true},"algorithm":{"name":"groupResponses","template":"Cloze with drop down"}}</t>
  </si>
  <si>
    <t>{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t>
  </si>
  <si>
    <t xml:space="preserve">Escoge la unidad del sistema métrico decimal de estas áreas.
{{Q1}} a = {{T1}}* m&lt;sup&gt;2&lt;/sup&gt; / {{T2}} m&lt;sup&gt;2&lt;/sup&gt;  / {{T3}} m&lt;sup&gt;2&lt;/sup&gt; 
{{Q2}} ha = {{T4}}* m&lt;sup&gt;2&lt;/sup&gt; / {{T5}} m&lt;sup&gt;2&lt;/sup&gt; / {{T6}} m&lt;sup&gt;2&lt;/sup&gt; </t>
  </si>
  <si>
    <t>T1 = {{Q1}}*100
T2 = {{Q1}}*1000
T3 = {{Q1}}*10
T4 = {{Q2}}*10000
T5 = {{Q2}}*1000
T6 = {{Q2}}*100000</t>
  </si>
  <si>
    <t>&lt;p&gt;Recuerda que 1 a = 100 m&lt;sup&gt;2&lt;/sup&gt; y que &lt;span class=\"no-break\"&gt;1 ha&lt;/span&gt; = &lt;span class=\"no-break\"&gt;10 000 m&lt;sup&gt;2&lt;/sup&gt;.&lt;/span&gt; IMAGEN
Imagen del TE
-Si falla A2 y A3
&lt;p&gt;{{Q1}} a = {{Q1}} × 100 = {{T1}} m&lt;sup&gt;2&lt;/sup&gt;&lt;/p&gt;
-Si falla A5 y A6
&lt;p&gt;{{Q2}} ha = {{Q2}} × 10 000 = {{T4}} m&lt;sup&gt;2&lt;/sup&gt;&lt;/p&gt;</t>
  </si>
  <si>
    <t>{"id":"M5-MyM-20a-I-2","stimulus":"&lt;p&gt;Escoge la unidad del sistema métrico decimal de estas áreas.&lt;/p&gt;","template":"&lt;p&gt;{{Q1}} a = {{response}} m&lt;sup&gt;2&lt;/sup&gt;&lt;/p&gt;&lt;p&gt;{{Q2}} ha = {{response}} m&lt;sup&gt;2&lt;/sup&gt;&lt;/p&gt;","hint":"&lt;p&gt;1 a = 100 m&lt;sup&gt;2&lt;/sup&gt; y &lt;span class=\"no-break\"&gt;1 ha&lt;/span&gt; = &lt;span class=\"no-break\"&gt;10 000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math.round({{Q1}}*100)","temp":true},{"name":"T4","function":"math.round({{Q2}}*10000)","temp":true},{"name":"A1","label":"{{function}}","function":"math.round({{Q1}}*100)","group":1},{"name":"A2","label":"{{function}}","function":"math.round({{Q1}}*1000)","group":1,"incorrect":true,"feedback":"&lt;p&gt;{{Q1}} a = {{Q1}} × 100 = {{T1}} m&lt;sup&gt;2&lt;/sup&gt;&lt;/p&gt;"},{"name":"A3","label":"{{function}}","function":"math.round({{Q1}}*10)","group":1,"incorrect":true,"feedback":"&lt;p&gt;{{Q1}} a = {{Q1}} × 100 = {{T1}} m&lt;sup&gt;2&lt;/sup&gt;&lt;/p&gt;"},{"name":"A4","label":"{{function}}","function":"math.round({{Q2}}*10000)","group":2},{"name":"A5","label":"{{function}}","function":"math.round({{Q2}}*1000)","group":2,"incorrect":true,"feedback":"&lt;p&gt;{{Q2}} ha = {{Q2}} × 10 000 = {{T4}} m&lt;sup&gt;2&lt;/sup&gt;&lt;/p&gt;"},{"name":"A6","label":"{{function}}","function":"math.round({{Q2}}*100000)","group":2,"incorrect":true,"feedback":"&lt;p&gt;{{Q2}} ha = {{Q2}} × 10 000 = {{T4}} m&lt;sup&gt;2&lt;/sup&gt;&lt;/p&gt;"}],"uniques":true},"algorithm":{"name":"groupResponses","template":"Cloze with drop down"}}</t>
  </si>
  <si>
    <r>
      <rPr>
        <rFont val="Calibri"/>
        <color rgb="FF000000"/>
        <sz val="12.0"/>
      </rPr>
      <t>{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t>
    </r>
    <r>
      <rPr>
        <rFont val="Calibri"/>
        <color rgb="FF1155CC"/>
        <sz val="12.0"/>
        <u/>
      </rPr>
      <t>http://drive.google.com/uc?export=view&amp;id=14m16TZGZEnJ1gDiOzX7SVP0G_vLICiZs</t>
    </r>
    <r>
      <rPr>
        <rFont val="Calibri"/>
        <color rgb="FF000000"/>
        <sz val="12.0"/>
      </rPr>
      <t>\"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t>
    </r>
  </si>
  <si>
    <t xml:space="preserve">Escribe la siguiente medida en unidades del sistema métrico decimal.
{{Q1}} ha = {{A1}} m&lt;sup&gt;2&lt;/sup&gt; </t>
  </si>
  <si>
    <t>Q1 = Mín: 1; Máx: 99; Step: 0.001</t>
  </si>
  <si>
    <t>1 ha = 10 000 m&lt;sup&gt;2&lt;/sup&gt;</t>
  </si>
  <si>
    <t>&lt;p&gt;Como 1 ha equivale a 10 000 m&lt;sup&gt;2&lt;/sup&gt;, los metros cuadrados de &lt;span class=\"no-break\"&gt;{{Q1}} ha&lt;/span&gt; se calculan así:&lt;/p&gt;&lt;p&gt;{{Q1}} ha = {{Q1}} × 10 000 = {{A1}} m&lt;sup&gt;2&lt;/sup&gt;&lt;/p&gt;</t>
  </si>
  <si>
    <t>{"id":"M5-MyM-20a-E-1","stimulus":"&lt;p&gt;Escribe la siguiente medida en unidades del sistema métrico decimal.&lt;/p&gt;","template":"&lt;p&gt;{{Q1}} ha = {{response}} m&lt;sup&gt;2&lt;/sup&gt;&lt;/p&gt;","hint":"&lt;p&gt;1 ha = 10 000 m&lt;sup&gt;2&lt;/sup&gt;&lt;/p&gt;","feedback":"&lt;p&gt;Como 1 ha equivale a 10 000 m&lt;sup&gt;2&lt;/sup&gt;, los metros cuadrados de &lt;span class=\"no-break\"&gt;{{Q1}} ha&lt;/span&gt; se calculan así:&lt;/p&gt;&lt;p&gt;{{Q1}} ha = {{Q1}} × 10 000 = {{A1}} m&lt;sup&gt;2&lt;/sup&gt;&lt;/p&gt;","seed":{"parameters":[{"name":"Q1","label":null,"min":1,"max":99,"step":0.001}],"calculated":[{"name":"A1","label":"","function":"Lemonlib.round({{Q1}}*10000, 2)"}],"uniques":true},"algorithm":{"name":"calculateOperation","params":{"method":"equivLiteral","decimalPlaces":2,"keyboard":"INTERMEDIATE"}}}</t>
  </si>
  <si>
    <t>{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t>
  </si>
  <si>
    <t>Escribe la siguiente medida en unidades del sistema métrico decimal.
{{Q1}} a = {{A1}} m&lt;sup&gt;2&lt;/sup&gt;</t>
  </si>
  <si>
    <t>1 a = 100 m&lt;sup&gt;2&lt;/sup&gt;</t>
  </si>
  <si>
    <t>&lt;p&gt;Como 1 a equivale a 100 m&lt;sup&gt;2&lt;/sup&gt;, los metros cuadrados de &lt;span class=\"no-break\"&gt;{{Q1}} a&lt;/span&gt; se calculan así:&lt;/p&gt;&lt;p&gt;{{Q1}} a = {{Q1}} × 100 = {{A1}} m&lt;sup&gt;2&lt;/sup&gt;&lt;/p&gt;</t>
  </si>
  <si>
    <t>{"id":"M5-MyM-20a-E-2","stimulus":"&lt;p&gt;Escribe la siguiente medida en unidades del sistema métrico decimal.&lt;/p&gt;","template":"&lt;p&gt;{{Q1}} a = {{response}} m&lt;sup&gt;2&lt;/sup&gt;&lt;/p&gt;","hint":"1 a = 100 m&lt;sup&gt;2&lt;/sup&gt;","feedback":"&lt;p&gt;Como 1 a equivale a 100 m&lt;sup&gt;2&lt;/sup&gt;, los metros cuadrados de {{Q1}} a se calculan así:&lt;/p&gt;&lt;p&gt;{{Q1}} a = {{Q1}} × 100 = {{A1}} m&lt;sup&gt;2&lt;/sup&gt;&lt;/p&gt;","seed":{"parameters":[{"name":"Q1","label":null,"min":1,"max":99,"step":0.001}],"calculated":[{"name":"A1","label":"","function":"Lemonlib.round({{Q1}}*100, 2)"}],"uniques":true},"algorithm":{"name":"calculateOperation","params":{"method":"equivLiteral","decimalPlaces":2,"keyboard":"INTERMEDIATE"}}}</t>
  </si>
  <si>
    <t>{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t>
  </si>
  <si>
    <t>Tras un incendio, un ayuntamiento pretende reforestar &lt;span class=\"no-break\"&gt;{{Q1}} ha&lt;/span&gt; de un paraje natural, pero necesita a cuántos metros cuadrados equivale ese área antes de empezar.
El ayuntamiento quiere reforestar &lt;span class=\"no-break\"&gt;{{A1}} m&lt;sup&gt;2&lt;/sup&gt;.&lt;/span&gt;</t>
  </si>
  <si>
    <t>¿Cuánto mide el terreno que se quiere reforestar?
El terreno mide {{A2}} ha.
A2: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</si>
  <si>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</si>
  <si>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</si>
  <si>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del terreno que se quiere reforestar.
{{Q1}} ha × 10 000 = {{A1}} m&lt;sup&gt;2&lt;/sup&gt;
A1 = {{Q1}}*10000</t>
  </si>
  <si>
    <t>{
    "id": "M5-MyM-20a-A-1",
    "seed": {
        "parameters": [
            {
                "name": "Q1",
                "label": null,
                "min": 1,
                "max": 99,
                "step": 0.001
            }
        ],
        "uniques": true
    },
    "scaffolding": [
        {
            "id": "step-0",
            "stimulus": "&lt;p&gt;Tras un incendio, un ayuntamiento pretende reforestar &lt;span class=\"no-break\"&gt;{{Q1}} ha&lt;/span&gt; de un paraje natural, pero necesita a cuántos metros cuadrados equivale ese área antes de empezar.&lt;/p&gt;",
            "template": "&lt;p&gt;El ayuntamiento quiere reforestar &lt;span class=\"no-break\"&gt;{{response}} m&lt;sup&gt;2&lt;/sup&gt;.&lt;/span&gt;&lt;/p&gt;",
            "seed": {
                "parameters": [],
                "calculated": [
                    {
                        "name": "A1",
                        "label": "",
                        "function": "Lemonlib.round({{Q1}}*10000, 2)"
                    }
                ]
            },
            "algorithm": {
                "name": "calculateOperation",
                "params": {
                    "method": "equivLiteral",
                    "decimalPlaces": 2,
                    "keyboard": "NUMERICAL"
                }
            }
        },
        {
            "id": "step-1",
            "stimulus": "&lt;p&gt;¿Cuánto mide el terreno que se quiere reforestar?&lt;/p&gt;",
            "template": "&lt;p&gt;El terreno mide {{response}} ha.&lt;/p&gt;",
            "seed": {
                "calculated": [
                    {
                        "name": "1-A1",
                        "function": "{{Q1}}"
                    }
                ]
            },
            "algorithm": {
                "name": "calculateOperation",
                "params": {
                    "method": "equivLiteral",
                    "keyboard": "INTERMEDIATE"
                }
            }
        },
        {
            "id": "step-2",
            "stimulus": "&lt;p&gt;¿Qué pide el enunciado?&lt;/p&gt;",
            "seed": {
                "calculated": [
                    {
                        "name": "2-A1",
                        "label": "&lt;p&gt;Convertir &lt;span class=\"no-break\"&gt;{{Q1}} ha&lt;/span&gt; en m&lt;sup&gt;2&lt;/sup&gt;.&lt;/p&gt;"
                    },
                    {
                        "name": "2-A2",
                        "label": "&lt;p&gt;Convertir &lt;span class=\"no-break\"&gt;{{Q1}} a&lt;/span&gt; en m&lt;sup&gt;2&lt;/sup&gt;.&lt;/p&gt;",
                        "incorrect": true
                    },
                    {
                        "name": "2-A3",
                        "label": "&lt;p&gt;Convertir &lt;span class=\"no-break\"&gt;{{Q1}} m&lt;sup&gt;2&lt;/sup&gt;&lt;/span&gt; en ha.&lt;/p&gt;",
                        "incorrect": true
                    }
                ]
            },
            "algorithm": {
                "name": "trueFalse",
                "template": "Multiple choice – standard"
            }
        },
        {
            "id": "step-3",
            "stimulus": "&lt;p&gt;¿Cuál es la equivalencia correcta para convertir ha en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 tanto, completa el siguiente cálculo para hallar los metros cuadrados del terreno que se quiere reforestar.&lt;/p&gt;",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</si>
  <si>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</si>
  <si>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Un equipo de fútbol planea construir su nueva ciudad deportiva en un terreno de &lt;span class=\"no-break\"&gt;{{Q1}} m&lt;sup&gt;2&lt;/sup&gt;.&lt;/span&gt; ¿A cuánto equivale esta cantidad en hectáreas?
El terreno mide &lt;span class=\"no-break\"&gt;{{A1}} ha.&lt;/span&gt;</t>
  </si>
  <si>
    <t>Q1 = Mín: 50 000; Máx: 200 000; Step: 1000</t>
  </si>
  <si>
    <t>¿Qué medida tiene el terreno para la ciudad deportiva?
El terreno mide {{A2}} m&lt;sup&gt;2&lt;/sup&gt;.
A2: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</si>
  <si>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</si>
  <si>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</si>
  <si>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del terreno para la ciudad deportiva.
{{Q1}} m&lt;sup&gt;2&lt;/sup&gt; : 10 000 = {{A1}} ha
A1 = {{Q1}}/10000</t>
  </si>
  <si>
    <t>{"id":"M5-MyM-20a-A-2","seed":{"parameters":[{"name":"Q1","label":null,"min":50000,"max":200000,"step":1000}],"uniques":true},"scaffolding":[{"id":"step-0","stimulus":"&lt;p&gt;Un equipo de fútbol planea construir su nueva ciudad deportiva en un terreno de &lt;span class=\"no-break\"&gt;{{Q1}} m&lt;sup&gt;2&lt;/sup&gt;.&lt;/span&gt; ¿A cuánto equivale esta cantidad en hectáreas?&lt;/p&gt;","template":"&lt;p&gt;El terreno mide &lt;span class=\"no-break\"&gt;{{response}} ha.&lt;/span&gt;&lt;/p&gt;","seed":{"parameters":[],"calculated":[{"name":"A1","label":"","function":"{{Q1}}/10000"}]},"algorithm":{"name":"calculateOperation","params":{"method":"equivLiteral","decimalPlaces":2,"keyboard":"NUMERICAL"}}},{"id":"step-1","stimulus":"&lt;p&gt;¿Qué medida tiene el terreno para la ciudad deportiva?&lt;/p&gt;","template":"&lt;p&gt;El terreno mide &lt;span class=\"no-break\"&gt;{{response}} m&lt;sup&gt;2&lt;/sup&gt;.&lt;/span&gt;&lt;/p&gt;","seed":{"calculated":[{"name":"1-A1","function":"{{Q1}}"}]},"algorithm":{"name":"calculateOperation","params":{"method":"equivLiteral","keyboard":"NUMERICAL"}}},{"id":"step-2","stimulus":"&lt;p&gt;¿Qué pide el enunciado?&lt;/p&gt;","seed":{"calculated":[{"name":"2-A1","label":"&lt;p&gt;Convertir &lt;span class=\"no-break\"&gt;{{Q1}} m&lt;sup&gt;2&lt;/sup&gt;&lt;/span&gt; en ha.&lt;/p&gt;"},{"name":"2-A2","label":"&lt;p&gt;Convertir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m&lt;sup&gt;2&lt;/sup&gt; en ha?&lt;/p&gt;","seed":{"calculated":[{"name":"3-A1","label":"&lt;p&gt;1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las hectáreas del terreno para la ciudad deportiva.&lt;/p&gt;","template":"&lt;p&gt;&lt;span class=\"no-break\"&gt;{{Q1}} m&lt;sup&gt;2&lt;/sup&gt;&lt;/span&gt; : 10 000 = &lt;span class=\"no-break\"&gt;{{response}} ha&lt;/span&gt;&lt;/p&gt;","seed":{"calculated":[{"name":"4-A1","label":"","function":"{{Q1}}/10000"}]},"algorithm":{"name":"calculateOperation","params":{"method":"equivLiteral","keyboard":"NUMERICAL"}}}]}</t>
  </si>
  <si>
    <t>{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t>
  </si>
  <si>
    <t>Pepe y Juan van a comprar un chalet que, según el registro, mide &lt;span class=\"no-break\"&gt;{{Q1}} a,&lt;/span&gt; pero quieren saber cuánto es esa superficie en metros cuadrados.
El chalet mide &lt;span class=\"no-break\"&gt;{{A1}} m&lt;sup&gt;2&lt;/sup&gt;.&lt;/span&gt;</t>
  </si>
  <si>
    <t>Q1 = Mín: 10; Máx: 20; Step: 0.01</t>
  </si>
  <si>
    <t>¿Cuánta superficie ocupa el chalet?
El chalet ocupa {{A2}} a.
A2: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</si>
  <si>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</si>
  <si>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</si>
  <si>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100 = {{A1}} m&lt;sup&gt;2&lt;/sup&gt;
A1 = {{Q1}}*100</t>
  </si>
  <si>
    <t>{
    "id": "M5-MyM-20a-A-3",
    "seed": {
        "parameters": [
            {
                "name": "Q1",
                "label": null,
                "min": 10,
                "max": 20,
                "step": 0.01
            }
        ],
        "uniques": true
    },
    "scaffolding": [
        {
            "id": "step-0",
            "stimulus": "&lt;p&gt;Pepe y Juan van a comprar un chalet que, según el registro, mide &lt;span class=\"no-break\"&gt;{{Q1}} a,&lt;/span&gt; pero quieren saber cuánto es esa superficie en metros cuadrados.&lt;/p&gt;",
            "template": "&lt;p&gt;El chalet mide &lt;span class=\"no-break\"&gt;{{response}} m&lt;sup&gt;2&lt;/sup&gt;.&lt;/span&gt;&lt;/p&gt;",
            "seed": {
                "parameters": [],
                "calculated": [
                    {
                        "name": "A1",
                        "label": "",
                        "function": "Lemonlib.round({{Q1}}*100, 2)"
                    }
                ]
            },
            "algorithm": {
                "name": "calculateOperation",
                "params": {
                    "method": "equivLiteral",
                    "decimalPlaces": 2,
                    "keyboard": "NUMERICAL"
                }
            }
        },
        {
            "id": "step-1",
            "stimulus": "&lt;p&gt;¿Cuánta superficie ocupa el chalet?&lt;/p&gt;",
            "template": "&lt;p&gt;El chalet ocupa &lt;span class=\"no-break\"&gt;{{response}} a.&lt;/span&gt;&lt;/p&gt;",
            "seed": {
                "calculated": [
                    {
                        "name": "1-A1",
                        "function": "{{Q1}}"
                    }
                ]
            },
            "algorithm": {
                "name": "calculateOperation",
                "params": {
                    "method": "equivLiteral",
                    "keyboard": "INTERMEDIATE"
                }
            }
        },
        {
            "id": "step-2",
            "stimulus": "&lt;p&gt;¿Qué pide el enunciado?&lt;/p&gt;",
            "seed": {
                "calculated": [
                    {
                        "name": "2-A1",
                        "label": "&lt;p&gt;Convertir &lt;span class=\"no-break\"&gt;{{Q1}} a&lt;/span&gt; en m&lt;sup&gt;2&lt;/sup&gt;.&lt;/p&gt;"
                    },
                    {
                        "name": "2-A2",
                        "label": "&lt;p&gt;Convertir &lt;span class=\"no-break\"&gt;{{Q1}} ha&lt;/span&gt; en m&lt;sup&gt;2&lt;/sup&gt;.&lt;/p&gt;",
                        "incorrect": true
                    },
                    {
                        "name": "2-A3",
                        "label": "&lt;p&gt;Convertir &lt;span class=\"no-break\"&gt;{{Q1}} m&lt;sup&gt;2&lt;/sup&gt;&lt;/span&gt; en a.&lt;/p&gt;",
                        "incorrect": true
                    }
                ]
            },
            "algorithm": {
                "name": "trueFalse",
                "template": "Multiple choice – standard"
            }
        },
        {
            "id": "step-3",
            "stimulus": "&lt;p&gt;¿Cuál es la equivalencia correcta para convertir a en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 tanto, completa el siguiente cálculo para hallar los metros cuadrados que ocupa el chalet.&lt;/p&gt;",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</si>
  <si>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</si>
  <si>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Javier tiene un terreno de &lt;span class=\"no-break\"&gt;{{Q1}} a&lt;/span&gt; en el que quiere montar varias pistas de pádel. Calcula los metros cuadrados que mide ese terreno.
El tereno mide &lt;span class=\"no-break\"&gt;{{A1}} m&lt;sup&gt;2&lt;/sup&gt;.&lt;/span&gt; </t>
  </si>
  <si>
    <t>Q1 = Mín: 4; Máx: 20; Step: 0.1</t>
  </si>
  <si>
    <t>¿Qué medida tiene el terreno para las pistas de pádel?
El terreno mide {{A2}} a.
A2: {{Q1}}</t>
  </si>
  <si>
    <t>Por tanto, completa el siguiente cálculo para hallar los metros cuadrados del terreno para las pistas de pádel.
{{Q1}} a × 100 = {{A1}} m&lt;sup&gt;2&lt;/sup&gt;
A1 = {{Q1}}*100</t>
  </si>
  <si>
    <t>{"id":"M5-MyM-20a-A-4","seed":{"parameters":[{"name":"Q1","label":null,"min":4,"max":20,"step":0.1}],"uniques":true},"scaffolding":[{"id":"step-0","stimulus":"&lt;p&gt;Javier tiene un terreno de &lt;span class=\"no-break\"&gt;{{Q1}} a&lt;/span&gt; en el que quiere montar varias pistas de pádel. Calcula los metros cuadrados que mide ese terreno.&lt;/p&gt;","template":"&lt;p&gt;El terreno mide &lt;span class=\"no-break\"&gt;{{response}} m&lt;sup&gt;2&lt;/sup&gt;.&lt;/span&gt;&lt;/p&gt;","seed":{"parameters":[],"calculated":[{"name":"A1","label":"","function":"Lemonlib.round({{Q1}}*100, 2)"}]},"algorithm":{"name":"calculateOperation","params":{"method":"equivLiteral","decimalPlaces":2,"keyboard":"INTERMEDIATE"}}},{"id":"step-1","stimulus":"&lt;p&gt;¿Qué medida tiene el terreno para las pistas de pádel?&lt;/p&gt;","template":"&lt;p&gt;El terreno mide &lt;span class=\"no-break\"&gt;{{response}} a.&lt;/span&gt;&lt;/p&gt;","seed":{"calculated":[{"name":"1-A1","function":"{{Q1}}"}]},"algorithm":{"name":"calculateOperation","params":{"method":"equivLiteral","keyboard":"INTERMEDIATE"}}},{"id":"step-2","stimulus":"&lt;p&gt;¿Qué pide el enunciado?&lt;/p&gt;","seed":{"calculated":[{"name":"2-A1","label":"&lt;p&gt;Convertir &lt;span class=\"no-break\"&gt;{{Q1}} a&lt;/span&gt; en m&lt;sup&gt;2&lt;/sup&gt;.&lt;/p&gt;"},{"name":"2-A2","label":"&lt;p&gt;Convertir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a en m&lt;sup&gt;2&lt;/sup&gt;?&lt;/p&gt;","seed":{"calculated":[{"name":"3-A1","label":"&lt;p&gt;1 a = &lt;span class=\"no-break\"&gt;10 000 m&lt;sup&gt;2&lt;/sup&gt;&lt;/span&gt;&lt;/p&gt;","incorrect":true},{"name":"3-A2","label":"&lt;p&gt;1 a = &lt;span class=\"no-break\"&gt;1 000 m&lt;sup&gt;2&lt;/sup&gt;&lt;/span&gt;&lt;/p&gt;","incorrect":true},{"name":"3-A3","label":"&lt;p&gt;1 a = &lt;span class=\"no-break\"&gt;100 m&lt;sup&gt;2&lt;/sup&gt;&lt;/span&gt;&lt;/p&gt;"}]},"algorithm":{"name":"trueFalse","template":"Multiple choice – standard", "params": {"showCheckIcon":false, "columns":3}}},{"id":"step-4","stimulus":"&lt;p&gt;Por tanto, completa el siguiente cálculo para hallar los metros cuadrados del terreno para las pistas de pádel.&lt;/p&gt;","template":"&lt;p&gt;&lt;span class=\"no-break\"&gt;{{Q1}} a&lt;/span&gt; × 100 = &lt;span class=\"no-break\"&gt;{{response}} m&lt;sup&gt;2&lt;/sup&gt;&lt;/span&gt;&lt;/p&gt;","seed":{"calculated":[{"name":"4-A1","label":"","function":"Lemonlib.round({{Q1}}*100, 2)"}]},"algorithm":{"name":"calculateOperation","params":{"method":"equivLiteral","keyboard":"INTERMEDIATE"}}}]}</t>
  </si>
  <si>
    <t>{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</si>
  <si>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El ayuntamiento de un pueblo va a construir una red de canales que ocupen sus &lt;span class=\"no-break\"&gt;{{Q1}} ha.&lt;/span&gt; ¿A cuántos metros cuadrados equivale esta superficie?
Esta superficie mide &lt;span class=\"no-break\"&gt;{{A1}} m&lt;sup&gt;2&lt;/sup&gt;.&lt;/span&gt;</t>
  </si>
  <si>
    <t>Q1 = Mín: 1; Máx: 10; Step: 0.00001</t>
  </si>
  <si>
    <t>¿Cuánto ocupará la red de canales?
La red ocupará {{A2}} ha.
A2: {{Q1}}</t>
  </si>
  <si>
    <t>¿Qué pide el enunciado?
Convertir {{Q1}} ha en m&lt;sup&gt;2&lt;/sup&gt;.*
Convertir {{Q1}} m&lt;sup&gt;2&lt;/sup&gt; en ha.
Convertir {{Q1}} a en m&lt;sup&gt;2&lt;/sup&gt;.</t>
  </si>
  <si>
    <t>Por tanto, completa el siguiente cálculo para hallar los metros cuadrados que ocupará la red de canales.
{{Q1}} ha × 10 000 = {{A1}} m&lt;sup&gt;2&lt;/sup&gt;
A1 = {{Q1}}*10000</t>
  </si>
  <si>
    <t>{"id":"M5-MyM-20a-A-5","seed":{"parameters":[{"name":"Q1","label":null,"min":1,"max":10,"step":0.00001}],"uniques":true},"scaffolding":[{"id":"step-0","stimulus":"&lt;p&gt;El ayuntamiento de un pueblo va a construir una red de canales que ocupen sus &lt;span class=\"no-break\"&gt;{{Q1}} ha.&lt;/span&gt; ¿A cuántos metros cuadrados equivale esta superficie?&lt;/p&gt;","template":"&lt;p&gt;Esta superficie mide &lt;span class=\"no-break\"&gt;{{response}} m&lt;sup&gt;2&lt;/sup&gt;.&lt;/span&gt;&lt;/p&gt;","seed":{"parameters":[],"calculated":[{"name":"A1","label":"","function":"Lemonlib.round({{Q1}}*10000, 2)"}]},"algorithm":{"name":"calculateOperation","params":{"method":"equivLiteral","decimalPlaces":2,"keyboard":"INTERMEDIATE"}}},{"id":"step-1","stimulus":"&lt;p&gt;¿Cuánto ocupará la red de canales?&lt;/p&gt;","template":"&lt;p&gt;La red ocupará {{response}} ha.&lt;/p&gt;","seed":{"calculated":[{"name":"1-A1","function":"{{Q1}}"}]},"algorithm":{"name":"calculateOperation","params":{"method":"equivLiteral","keyboard":"INTERMEDIATE"}}},{"id":"step-2","stimulus":"&lt;p&gt;¿Qué pide el enunciado?&lt;/p&gt;","seed":{"calculated":[{"name":"2-A1","label":"&lt;p&gt;Convertir &lt;span class=\"no-break\"&gt;{{Q1}} ha&lt;/span&gt; en m&lt;sup&gt;2&lt;/sup&gt;.&lt;/p&gt;"},{"name":"2-A2","label":"&lt;p&gt;Convertir &lt;span class=\"no-break\"&gt;{{Q1}} m&lt;sup&gt;2&lt;/sup&gt;&lt;/span&gt; en ha.&lt;/p&gt;","incorrect":true},{"name":"2-A3","label":"&lt;p&gt;Convertir &lt;span class=\"no-break\"&gt;{{Q1}} a&lt;/span&gt; en m&lt;sup&gt;2&lt;/sup&gt;.&lt;/p&gt;","incorrect":true}]},"algorithm":{"name":"trueFalse","template":"Multiple choice – standard"}},{"id":"step-3","stimulus":"&lt;p&gt;¿Cuál es la equivalencia correcta para convertir ha en m&lt;sup&gt;2&lt;/sup&gt;?&lt;/p&gt;","seed":{"calculated":[{"name":"3-A1","label":"&lt;p&gt;1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los metros cuadrados que ocupará la red de canales.&lt;/p&gt;","template":"&lt;p&gt;&lt;span class=\"no-break\"&gt;{{Q1}} ha&lt;/span&gt; × 10 000 = &lt;span class=\"no-break\"&gt;{{response}} m&lt;sup&gt;2&lt;/sup&gt;&lt;/span&gt;&lt;/p&gt;","seed":{"calculated":[{"name":"4-A1","label":"","function":"Lemonlib.round({{Q1}}*10000, 2)"}]},"algorithm":{"name":"calculateOperation","params":{"method":"equivLiteral","keyboard":"INTERMEDIATE"}}}]}</t>
  </si>
  <si>
    <t>{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t>
  </si>
  <si>
    <t>M5-MyM-21a</t>
  </si>
  <si>
    <t>Transforma medidas de superficie de forma simple a compleja y viceversa</t>
  </si>
  <si>
    <t>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</si>
  <si>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Q1: Mín = 1; Máx = 99; Incremento = 1
Q2: Mín = 100; Máx = 9900; Incremento = 100
Q3: Mín = 1; Máx = 9; Incremento = 1
Q4: Mín = 10000; Máx = 990000; Incremento = 10000
Q5: Mín = 1; Máx = 9; Incremento = 1
Q6: Mín = 100; Máx = 9990; Incremento = 10
Q7: Mín = 1; Máx = 99; Incremento = 1
Q8: Mín = 1; Máx = 99; Incremento = 1
Q9: Mín = 1; Máx = 99; Incremento = 1
Q10: Mín = 1000; Máx = 9000; Incremento = 1000
Q11: Mín = 1; Máx = 99; Incremento = 1
Q12}: Mín = 100; Máx = 9900; Incremento = 100
Q13: Mín = 1; Máx = 9; Incremento = 1
Q14: Mín = 10000; Máx = 990000; Incremento = 10000
Q15: Mín = 1; Máx = 99; Incremento = 1
Q16: Mín = 1; Máx = 99; Incremento = 1
Q17: Mín = 1; Máx = 99; Incremento = 1
Q18: Mín = 1000; Máx = 9000; Incremento = 1000</t>
  </si>
  <si>
    <t>A1 = {{Q1}} + {{Q2}}/10000
A2 = {{Q3}} + {{Q4}}/1000000
A3 = {{Q5}}*10000 + {{Q6}}
A4 = {{Q7}}*100 + {{Q8}}
A5 = {{Q9}} + {{Q10}}/10000
A6 = {{Q11}} + {{Q12}}/100
A7 = {{Q13}} + {{Q14}}/1000
A8 = {{Q15}}*10 + {{Q16}}
A9 = {{Q17}} + {{Q18}}/100</t>
  </si>
  <si>
    <t>(IMAGEN)</t>
  </si>
  <si>
    <t xml:space="preserve">&lt;p&gt;Cada unidad de superficie es 100 veces mayor que la inmediatamente inferior y 100 veces menor que la inmediatamente superior.&lt;/p&gt;
Imagen de TE
-Si falla {{A1}}:
&lt;p&gt;Esta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class=\"no-break\"&gt;{{A1}} m&lt;sup&gt;2&lt;/sup&gt;&lt;/span&gt;&lt;/p&gt;
-Si falla {{A2}}:
&lt;p&gt;Esta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class=\"no-break\"&gt;{{A2}} km&lt;sup&gt;2&lt;/sup&gt;&lt;/span&gt;&lt;/p&gt;
-Si falla {{A3}}:
&lt;p&gt;Esta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class=\"no-break\"&gt;{{A3}} dm&lt;sup&gt;2&lt;/sup&gt;&lt;/span&gt;&lt;/p&gt;
-Si falla {{A4}}:
&lt;p&gt;Esta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class=\"no-break\"&gt;{{A4}} mm&lt;sup&gt;2&lt;/sup&gt;&lt;/span&gt;&lt;/p&gt;
-Si falla {{A5}}:
&lt;p&gt;Esta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class=\"no-break\"&gt;{{A5}} hm&lt;sup&gt;2&lt;/sup&gt;&lt;/span&gt;&lt;/p&gt;
-Si falla {{A6}}:
&lt;p&gt;Esta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-Si falla {{A7}}:
&lt;p&gt;Esta transformación es incorrecta, ya que:&lt;/p&gt;&lt;p&gt;&lt;span class=\"no-break\"&gt;{{Q14}} m&lt;sup&gt;2&lt;/sup&gt;&lt;/span&gt; = {{Q1}} : 1 000 000 = &lt;span class=\"no-break\"&gt;{{T13}} km&lt;sup&gt;2&lt;/sup&gt;&lt;/span&gt;&lt;/p&gt;&lt;p&gt;&lt;span class=\"no-break\"&gt;{{Q13}} km&lt;sup&gt;2&lt;/sup&gt;&lt;/span&gt; + &lt;span class=\"no-break\"&gt;{{T13}} km&lt;sup&gt;2&lt;/sup&gt;&lt;/span&gt; = &lt;span class=\"no-break\"&gt;{{T14}} km&lt;sup&gt;2&lt;/sup&gt;&lt;/span&gt;&lt;/p&gt;
-Si falla {{A8}}:
&lt;p&gt;Esta transformación es incorrecta, ya que:&lt;/p&gt;&lt;p&gt;&lt;span class=\"no-break\"&gt;{{Q15}} cm&lt;sup&gt;2&lt;/sup&gt;&lt;/span&gt; = {{Q1}} × 100 = &lt;span class=\"no-break\"&gt;{{T15}} mm&lt;sup&gt;2&lt;/sup&gt;&lt;/span&gt;&lt;/p&gt;&lt;p&gt;&lt;span class=\"no-break\"&gt;{{T15}} mm&lt;sup&gt;2&lt;/sup&gt;&lt;/span&gt; + &lt;span class=\"no-break\"&gt;{{Q16}} mm&lt;sup&gt;2&lt;/sup&gt;&lt;/span&gt; = &lt;span class=\"no-break\"&gt;{{T16}} mm&lt;sup&gt;2&lt;/sup&gt;&lt;/span&gt;&lt;/p&gt;
-Si falla {{A9}}:
&lt;p&gt;Esta transformación es incorrecta, ya que:&lt;/p&gt;&lt;p&gt;&lt;span class=\"no-break\"&gt;{{Q18}} m&lt;sup&gt;2&lt;/sup&gt;&lt;/span&gt; = {{Q1}} : 10 000 = &lt;span class=\"no-break\"&gt;{{T17}} hm&lt;sup&gt;2&lt;/sup&gt;&lt;/span&gt;&lt;/p&gt;&lt;p&gt;&lt;span class=\"no-break\"&gt;{{Q17}} hm&lt;sup&gt;2&lt;/sup&gt;&lt;/span&gt; + &lt;span class=\"no-break\"&gt;{{T17}} hm&lt;sup&gt;2&lt;/sup&gt;&lt;/span&gt; = &lt;span class=\"no-break\"&gt;{{T18}} hm&lt;sup&gt;2&lt;/sup&gt;&lt;/span&gt;&lt;/p&gt;
</t>
  </si>
  <si>
    <t>{{T1}} = {{Q2}}/10000
{{T2}} = {{Q4}}/1000000
{{T3}} = {{Q5}}*10000
{{T4}} = {{Q7}}*100
{{T5}} = {{Q10}}/10000
{{T11}} = {{Q12}}/10000
{{T12}} = {{Q11}} + {{Q12}}/10000
{{T13}} = {{Q14}}/1000000
{{T14}} = {{Q13}} + {{Q14}}/1000000
{{T15}} = {{Q15}}*100
{{T16}} = {{Q15}}*100 + {{Q16}}
{{T17}} = {{Q18}}/10000
{{T18}} = {{Q17}} + {{Q18}}/10000</t>
  </si>
  <si>
    <t>{"id":"M5-MyM-21a-I-1","stimulus":"&lt;p&gt;Selecciona si las siguientes transformaciones de medidas de superficie son correctas o no.&lt;/p&gt;","hint":"&lt;div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9900,"step":100},{"name":"Q3","label":null,"min":1,"max":9,"step":1},{"name":"Q4","label":null,"min":10000,"max":990000,"step":10000},{"name":"Q5","label":null,"min":1,"max":9,"step":1},{"name":"Q6","label":null,"min":100,"max":9990,"step":10},{"name":"Q7","label":null,"min":1,"max":99,"step":1},{"name":"Q8","label":null,"min":1,"max":99,"step":1},{"name":"Q9","label":null,"min":1,"max":99,"step":1},{"name":"Q10","label":null,"min":1000,"max":9000,"step":1000},{"name":"Q11","label":null,"min":1,"max":99,"step":1},{"name":"Q12","label":null,"min":100,"max":9900,"step":100},{"name":"Q13","label":null,"min":1,"max":9,"step":1},{"name":"Q14","label":null,"min":10000,"max":99000,"step":10000},{"name":"Q15","label":null,"min":1,"max":99,"step":1},{"name":"Q16","label":null,"min":1,"max":99,"step":1},{"name":"Q17","label":null,"min":1,"max":99,"step":1},{"name":"Q18","label":null,"min":1000,"max":9000,"step":1000}],"calculated":[{"name":"T1","function":"{{Q2}}/10000","temp":true},{"name":"T2","function":"{{Q4}}/1000000","temp":true},{"name":"T3","function":"{{Q5}}*10000","temp":true},{"name":"T4","function":"{{Q7}}*100","temp":true},{"name":"T5","function":"{{Q10}}/10000","temp":true},{"name":"T11","function":"{{Q12}}/10000","temp":true},{"name":"T12","function":"{{Q11}} + {{Q12}}/10000","temp":true},{"name":"T13","function":"{{Q14}}/1000000","temp":true},{"name":"T14","function":"{{Q13}} + {{Q14}}/1000000","temp":true},{"name":"T15","function":"{{Q15}}*100","temp":true},{"name":"T16","function":"{{Q15}}*100 + {{Q16}}","temp":true},{"name":"T17","function":"{{Q18}}/10000","temp":true},{"name":"T18","function":"{{Q17}} + {{Q18}}/10000","temp":true},{"name":"A1","label":"&lt;span class=\"no-break\"&gt;{{Q1}} m&lt;sup&gt;2&lt;/sup&gt;&lt;/span&gt; y &lt;span class=\"no-break\"&gt;{{Q2}} cm&lt;sup&gt;2&lt;/sup&gt;&lt;/span&gt; = &lt;span class=\"no-break\"&gt;{{function}} m&lt;sup&gt;2&lt;/sup&gt;&lt;/span&gt;","function":"{{Q1}} + {{Q2}}/10000","feedback":"&lt;p&gt;Esta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m&lt;sup&gt;2&lt;/sup&gt;&lt;/span&gt;&lt;/p&gt;"},{"name":"A2","label":"&lt;span class=\"no-break\"&gt;{{Q3}} km&lt;sup&gt;2&lt;/sup&gt;&lt;/span&gt; y &lt;span class=\"no-break\"&gt;{{Q4}} m&lt;sup&gt;2&lt;/sup&gt;&lt;/span&gt; = &lt;span class=\"no-break\"&gt;{{function}} km&lt;sup&gt;2&lt;/sup&gt;&lt;/span&gt;","function":"Lemonlib.round({{Q3}} + {{Q4}}/1000000, 2)","feedback":"&lt;p&gt;Esta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km&lt;sup&gt;2&lt;/sup&gt;&lt;/span&gt;&lt;/p&gt;"},{"name":"A3","label":"&lt;span class=\"no-break\"&gt;{{Q5}} dam&lt;sup&gt;2&lt;/sup&gt;&lt;/span&gt; y &lt;span class=\"no-break\"&gt;{{Q6}} dm&lt;sup&gt;2&lt;/sup&gt;&lt;/span&gt; = &lt;span class=\"no-break\"&gt;{{function}} dm&lt;sup&gt;2&lt;/sup&gt;&lt;/span&gt;","function":"{{Q5}}*10000 + {{Q6}}","feedback":"&lt;p&gt;Esta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dm&lt;sup&gt;2&lt;/sup&gt;&lt;/span&gt;&lt;/p&gt;"},{"name":"A4","label":"&lt;span class=\"no-break\"&gt;{{Q7}} cm&lt;sup&gt;2&lt;/sup&gt;&lt;/span&gt; y &lt;span class=\"no-break\"&gt;{{Q8}} mm&lt;sup&gt;2&lt;/sup&gt;&lt;/span&gt; = &lt;span class=\"no-break\"&gt;{{function}} mm&lt;sup&gt;2&lt;/sup&gt;&lt;/span&gt;","function":"{{Q7}}*100 + {{Q8}}","feedback":"&lt;p&gt;Esta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mm&lt;sup&gt;2&lt;/sup&gt;&lt;/span&gt;&lt;/p&gt;"},{"name":"A5","label":"&lt;span class=\"no-break\"&gt;{{Q9}} hm&lt;sup&gt;2&lt;/sup&gt;&lt;/span&gt; y &lt;span class=\"no-break\"&gt;{{Q10}} m&lt;sup&gt;2&lt;/sup&gt;&lt;/span&gt; = &lt;span class=\"no-break\"&gt;{{function}} hm&lt;sup&gt;2&lt;/sup&gt;&lt;/span&gt;","function":"{{Q9}} + {{Q10}}/10000","feedback":"&lt;p&gt;Esta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hm&lt;sup&gt;2&lt;/sup&gt;&lt;/span&gt;&lt;/p&gt;"},{"name":"A6","label":"&lt;span class=\"no-break\"&gt;{{Q11}} m&lt;sup&gt;2&lt;/sup&gt;&lt;/span&gt; y &lt;span class=\"no-break\"&gt;{{Q12}} cm&lt;sup&gt;2&lt;/sup&gt;&lt;/span&gt; = &lt;span class=\"no-break\"&gt;{{function}} m&lt;sup&gt;2&lt;/sup&gt;&lt;/span&gt;","function":"{{Q11}} + {{Q12}}/100","incorrect":true,"feedback":"&lt;p&gt;Esta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m&lt;sup&gt;2&lt;/sup&gt;&lt;/span&gt;&lt;/p&gt;"},{"name":"A7","label":"&lt;span class=\"no-break\"&gt;{{Q13}} km&lt;sup&gt;2&lt;/sup&gt;&lt;/span&gt; y &lt;span class=\"no-break\"&gt;{{Q14}} m&lt;sup&gt;2&lt;/sup&gt;&lt;/span&gt; = &lt;span class=\"no-break\"&gt;{{function}} km&lt;sup&gt;2&lt;/sup&gt;&lt;/span&gt;","function":"{{Q13}} + {{Q14}}/1000","incorrect":true,"feedback":"&lt;p&gt;Esta transformación es incorrecta, ya que:&lt;/p&gt;&lt;p&gt;&lt;span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km&lt;sup&gt;2&lt;/sup&gt;&lt;/span&gt;&lt;/p&gt;"},{"name":"A8","label":"&lt;span class=\"no-break\"&gt;{{Q15}} cm&lt;sup&gt;2&lt;/sup&gt;&lt;/span&gt; y &lt;span class=\"no-break\"&gt;{{Q16}} mm&lt;sup&gt;2&lt;/sup&gt;&lt;/span&gt; = &lt;span class=\"no-break\"&gt;{{function}} mm&lt;sup&gt;2&lt;/sup&gt;&lt;/span&gt;","function":"{{Q15}}*10 + {{Q16}}","incorrect":true,"feedback":"&lt;p&gt;Esta transformación es incorrecta, ya que:&lt;/p&gt;&lt;p&gt;&lt;span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mm&lt;sup&gt;2&lt;/sup&gt;&lt;/span&gt;&lt;/p&gt;"},{"name":"A9","label":"&lt;span class=\"no-break\"&gt;{{Q17}} hm&lt;sup&gt;2&lt;/sup&gt;&lt;/span&gt; y &lt;span class=\"no-break\"&gt;{{Q18}} m&lt;sup&gt;2&lt;/sup&gt;&lt;/span&gt; = &lt;span class=\"no-break\"&gt;{{function}} hm&lt;sup&gt;2&lt;/sup&gt;&lt;/span&gt;","function":"{{Q17}} + {{Q18}}/100","incorrect":true,"feedback":"&lt;p&gt;Esta transformación es incorrecta, ya que:&lt;/p&gt;&lt;p&gt;&lt;span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hm&lt;sup&gt;2&lt;/sup&gt;&lt;/span&gt;&lt;/p&gt;"}],"uniques":true},"algorithm":{"name":"trueFalse","template":"Choice matrix – inline","params":{"countCorrect":2,"countIncorrect":1,"options":["Correcto","Incorrecto"]}}}</t>
  </si>
  <si>
    <t>{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t>
  </si>
  <si>
    <t>Completa las siguientes equivalencias de medidas de superficie.
&lt;span class=\"no-break\"&gt;{{Q1}} km&lt;sup&gt;2&lt;/sup&gt;&lt;/span&gt; y &lt;span class=\"no-break\"&gt;{{Q2}} m&lt;sup&gt;2&lt;/sup&gt;&lt;/span&gt; = &lt;span class=\"no-break\"&gt;{{A1}} m&lt;sup&gt;2&lt;/sup&gt;&lt;/span&gt;
&lt;span class=\"no-break\"&gt;{{T1}} dam&lt;sup&gt;2&lt;/sup&gt;&lt;/span&gt; = &lt;span class=\"no-break\"&gt;{{A3}} hm&lt;sup&gt;2&lt;/sup&gt;&lt;/span&gt; y &lt;span class=\"no-break\"&gt;{{A4}} dam&lt;sup&gt;2&lt;/sup&gt;&lt;/span&gt;</t>
  </si>
  <si>
    <t>Q1: Mín = 1; Máx = 9; Incremento = 1
Q2: Mín = 100; Máx = 999; Incremento = 1
Q3: Mín = 1; Máx = 9; Incremento = 1
Q4: Mín = 1; Máx = 99; Incremento = 1</t>
  </si>
  <si>
    <t>A1 = {{Q1}}*1000000 + {{Q2}}
T1 = {{Q3}}*100 + {{Q4}}
A3 = {{Q3}}
A4 = {{Q4}}</t>
  </si>
  <si>
    <t>&lt;p&gt;Cada unidad de superficie es 100 veces mayor que la inmediatamente inferior y 100 veces menor que la inmediatamente superior.&lt;/p&gt;
Imagen de TE
-Sí falla A1 
&lt;p&gt;&lt;span class=\"no-break\"&gt;{{Q1}} km&lt;sup&gt;2&lt;/sup&gt;&lt;/span&gt; = {{Q1}} × 1 000 000 = &lt;span class=\"no-break\"&gt;{{T2}} m&lt;sup&gt;2&lt;/sup&gt;&lt;/span&gt;&lt;/p&gt;&lt;p&gt;&lt;span class=\"no-break\"&gt;{{T2}} m&lt;sup&gt;2&lt;/sup&gt;&lt;/span&gt; + &lt;span class=\"no-break\"&gt;{{Q2}} m&lt;sup&gt;2&lt;/sup&gt;&lt;/span&gt;&lt;/p&gt; = &lt;span class=\"no-break\"&gt;{{A1}} m&lt;sup&gt;2&lt;/sup&gt;&lt;/span&gt;&lt;/p&gt;
-Sí falla A2
&lt;p&gt;&lt;span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t>
  </si>
  <si>
    <t>T2 = {{Q1}}*1000000
T3 = {{Q3}} + {{Q4}}/100</t>
  </si>
  <si>
    <t>{"id":"M5-MyM-21a-E-1","stimulus":"&lt;p&gt;Completa las siguientes equivalencias de medidas de superficie.&lt;/p&gt;","template":"&lt;p&gt;&lt;span class=\"no-break\"&gt;{{Q1}} km&lt;sup&gt;2&lt;/sup&gt;&lt;/span&gt; y &lt;span class=\"no-break\"&gt;{{Q2}} m&lt;sup&gt;2&lt;/sup&gt;&lt;/span&gt; = &lt;span class=\"no-break\"&gt;{{response}} m&lt;sup&gt;2&lt;/sup&gt;&lt;/span&gt;&lt;/p&gt;&lt;p&gt;&lt;span class=\"no-break\"&gt;{{T1}} dam&lt;sup&gt;2&lt;/sup&gt;&lt;/span&gt; = &lt;span class=\"no-break\"&gt;{{response}} hm&lt;sup&gt;2&lt;/sup&gt;&lt;/span&gt; y &lt;span class=\"no-break\"&gt;{{response}} dam&lt;sup&gt;2&lt;/sup&gt;&lt;/span&gt;&lt;/p&gt;","hint":"&lt;div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max":999,"step":1},{"name":"Q3","label":null,"min":1,"max":9,"step":1},{"name":"Q4","label":null,"min":1,"max":99,"step":1}],"calculated":[{"name":"T2","function":"{{Q1}}*1000000","temp":true},{"name":"T3","function":"Lemonlib.round({{Q3}} + {{Q4}}/100, 2)","temp":true},{"name":"A1","label":"","function":"{{Q1}}*1000000 + {{Q2}}","feedback":"&lt;p&gt;&lt;span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m&lt;sup&gt;2&lt;/sup&gt;&lt;/span&gt;&lt;/p&gt;"},{"name":"T1","function":"{{Q3}}*100 + {{Q4}}","temp":true},{"name":"A2","function":"{{Q3}}","feedback":"&lt;p&gt;&lt;span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dam&lt;sup&gt;2&lt;/sup&gt;&lt;/span&gt;&lt;/p&gt;"},{"name":"A3","function":"{{Q4}}","feedback":"&lt;p&gt;&lt;span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dam&lt;sup&gt;2&lt;/sup&gt;&lt;/span&gt;&lt;/p&gt;"}],"uniques":true},"algorithm":{"name":"calculateOperation","params":{"method":"equivLiteral","decimalPlaces":2,"keyboard":"NUMERICAL"}}}</t>
  </si>
  <si>
    <t>{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t>
  </si>
  <si>
    <t>Completa las siguientes equivalencias de medidas de superficie.
&lt;span class=\"no-break\"&gt;{{Q1}} m&lt;sup&gt;2&lt;/sup&gt;&lt;/span&gt; y &lt;span class=\"no-break\"&gt;{{Q2}} cm&lt;sup&gt;2&lt;/sup&gt;&lt;/span&gt; = &lt;span class=\"no-break\"&gt;{{A1}} m&lt;sup&gt;2&lt;/sup&gt;&lt;/span&gt;
&lt;span class=\"no-break\"&gt;{{T1}} mm&lt;sup&gt;2&lt;/sup&gt;&lt;/span&gt; = &lt;span class=\"no-break\"&gt;{{A3}} dm&lt;sup&gt;2&lt;/sup&gt;&lt;/span&gt; y &lt;span class=\"no-break\"&gt;{{A4}} mm&lt;sup&gt;2&lt;/sup&gt;&lt;/span&gt;</t>
  </si>
  <si>
    <t>Q1: Mín = 1; Máx = 99; Incremento = 1
Q2: Mín = 100; Máx = 999; Incremento = 1
Q3: Mín = 10; Máx = 99; Incremento = 1
Q4: Mín = 10; Máx = 99; Incremento = 1</t>
  </si>
  <si>
    <t>A1 = {{Q1}} + {{Q2}}/10000 
T1 = {{Q3}}*10000 + {{Q4}}
A3 = {{Q3}}
A4 = {{Q4}}</t>
  </si>
  <si>
    <t>&lt;p&gt;Cada unidad de superficie es 100 veces mayor que la inmediatamente inferior y 100 veces menor que la inmediatamente superior.&lt;/p&gt;
Imagen de TE
-Si falla A1 
&lt;p&gt;&lt;span class=\"no-break\"&gt;{{Q2}} cm&lt;sup&gt;2&lt;/sup&gt;&lt;/span&gt; = {{Q2}} : 10 000 = &lt;span class=\"no-break\"&gt;{{T2}} m&lt;sup&gt;2&lt;/sup&gt;&lt;/span&gt;&lt;/p&gt;&lt;p&gt;&lt;span class=\"no-break\"&gt;{{Q1}} m&lt;sup&gt;2&lt;/sup&gt;&lt;/span&gt; + &lt;span class=\"no-break\"&gt;{{T2}} m&lt;sup&gt;2&lt;/sup&gt;&lt;/span&gt;&lt;/p&gt; = &lt;span class=\"no-break\"&gt;{{A1}} m&lt;sup&gt;2&lt;/sup&gt;&lt;/span&gt;&lt;/p&gt;
-Si falla A2
&lt;p&gt;&lt;span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</si>
  <si>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T2 = {{Q2}}/10000
T3 = {{Q3}} + {{Q4}}/10000</t>
  </si>
  <si>
    <t>{"id":"M5-MyM-21a-E-2","stimulus":"&lt;p&gt;Completa las siguientes equivalencias de medidas de superficie.&lt;/p&gt;","template":"&lt;p&gt;&lt;span class=\"no-break\"&gt;{{Q1}} m&lt;sup&gt;2&lt;/sup&gt;&lt;/span&gt; y &lt;span class=\"no-break\"&gt;{{Q2}} cm&lt;sup&gt;2&lt;/sup&gt;&lt;/span&gt; = &lt;span class=\"no-break\"&gt;{{response}} m&lt;sup&gt;2&lt;/sup&gt;&lt;/span&gt;&lt;/p&gt;&lt;p&gt;&lt;span class=\"no-break\"&gt;{{T1}} mm&lt;sup&gt;2&lt;/sup&gt;&lt;/span&gt; = &lt;span class=\"no-break\"&gt;{{response}} dm&lt;sup&gt;2&lt;/sup&gt;&lt;/span&gt; y &lt;span class=\"no-break\"&gt;{{response}} mm&lt;sup&gt;2&lt;/sup&gt;&lt;/span&gt;&lt;/p&gt;","hint":"&lt;div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999,"step":1},{"name":"Q3","label":null,"min":10,"max":99,"step":1},{"name":"Q4","label":null,"min":10,"max":99,"step":1}],"calculated":[{"name":"T2","function":"{{Q2}}/10000","temp":true},{"name":"T3","function":"{{Q3}} + {{Q4}}/10000","temp":true},{"name":"A1","label":"","function":"{{Q1}} + {{Q2}}/10000","feedback":"&lt;p&gt;&lt;span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m&lt;sup&gt;2&lt;/sup&gt;&lt;/span&gt;&lt;/p&gt;"},{"name":"T1","function":"{{Q3}}*10000 + {{Q4}}","temp":true},{"name":"A3","function":"{{Q3}}","feedback":"&lt;p&gt;&lt;span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mm&lt;sup&gt;2&lt;/sup&gt;&lt;/span&gt;&lt;/p&gt;"},{"name":"A4","function":"{{Q4}}","feedback":"&lt;p&gt;&lt;span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mm&lt;sup&gt;2&lt;/sup&gt;&lt;/span&gt;&lt;/p&gt;"}],"uniques":true},"algorithm":{"name":"calculateOperation","params":{"method":"equivLiteral","decimalPlaces":2,"keyboard":"INTERMEDIATE"}}}</t>
  </si>
  <si>
    <t>{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t>
  </si>
  <si>
    <t>Completa las siguientes equivalencias de medidas de superficie.
&lt;span class=\"no-break\"&gt;{{Q1}} dam&lt;sup&gt;2&lt;/sup&gt;&lt;/span&gt; y &lt;span class=\"no-break\"&gt;{{Q2}} dm&lt;sup&gt;2&lt;/sup&gt;&lt;/span&gt; = &lt;span class=\"no-break\"&gt;{{A1}} dm&lt;sup&gt;2&lt;/sup&gt;&lt;/span&gt;
&lt;span class=\"no-break\"&gt;{{T1}} km&lt;sup&gt;2&lt;/sup&gt;&lt;/span&gt; = &lt;span class=\"no-break\"&gt;{{A3}} km&lt;sup&gt;2&lt;/sup&gt;&lt;/span&gt; y &lt;span class=\"no-break\"&gt;{{A4}} hm&lt;sup&gt;2&lt;/sup&gt;&lt;/span&gt;</t>
  </si>
  <si>
    <t>Q1: Mín = 1; Máx = 9; Incremento = 1
Q2: Mín = 1000; Máx = 9900; Incremento = 100
Q3: Mín = 1; Máx = 99; Incremento = 1
Q4: Mín = 1; Máx = 99; Incremento = 1</t>
  </si>
  <si>
    <t>A1 = {{Q1}}*10000 + {{Q2}}
T1 = {{Q3}} + {{Q4}}/100
A3 = {{Q3}}
A4 = {{Q4}}</t>
  </si>
  <si>
    <t>&lt;p&gt;Cada unidad de superficie es 100 veces mayor que la inmediatamente inferior y 100 veces menor que la inmediatamente superior.&lt;/p&gt;
Imagen de TE
-Si falla A1 
&lt;p&gt;&lt;span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
-Si falla A2
&lt;p&gt;&lt;span class=\"no-break\"&gt;{{T1}} km&lt;sup&gt;2&lt;/sup&gt;&lt;/span&gt; = &lt;span class=\"no-break\"&gt;{{Q3}} km&lt;sup&gt;2&lt;/sup&gt;&lt;/span&gt; y &lt;span class=\"no-break\"&gt;{{Q4}} hm&lt;sup&gt;2&lt;/sup&gt;&lt;/span&gt;&lt;/p&gt;</t>
  </si>
  <si>
    <t>T2 = {{Q1}}*10000</t>
  </si>
  <si>
    <t>{"id":"M5-MyM-21a-E-3","stimulus":"&lt;p&gt;Completa las siguientes equivalencias de medidas de superficie.&lt;/p&gt;","template":"&lt;p&gt;&lt;span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y &lt;span class=\"no-break\"&gt;{{response}} hm&lt;sup&gt;2&lt;/sup&gt;&lt;/span&gt;&lt;/p&gt;","hint":"&lt;div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1000,"max":9900,"step":100},{"name":"Q3","label":null,"min":1,"max":99,"step":1},{"name":"Q4","label":null,"min":1,"max":99,"step":1}],"calculated":[{"name":"T2","function":"{{Q1}}*10000","temp":true},{"name":"A1","label":"","function":"{{Q1}}*10000 + {{Q2}}","feedback":"&lt;p&gt;&lt;span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dm&lt;sup&gt;2&lt;/sup&gt;&lt;/span&gt;&lt;/p&gt;"},{"name":"T1","function":"{{Q3}} + {{Q4}}/100","temp":true},{"name":"A3","function":"{{Q3}}","feedback":"&lt;p&gt;&lt;span class=\"no-break\"&gt;{{T1}} km&lt;sup&gt;2&lt;/sup&gt;&lt;/span&gt; = &lt;span class=\"no-break\"&gt;{{Q3}} km&lt;sup&gt;2&lt;/sup&gt;&lt;/span&gt; y &lt;span class=\"no-break\"&gt;{{Q4}} hm&lt;sup&gt;2&lt;/sup&gt;&lt;/span&gt;&lt;/p&gt;"},{"name":"A4","function":"{{Q4}}","feedback":"&lt;p&gt;&lt;span class=\"no-break\"&gt;{{T1}} km&lt;sup&gt;2&lt;/sup&gt;&lt;/span&gt; = &lt;span class=\"no-break\"&gt;{{Q3}} km&lt;sup&gt;2&lt;/sup&gt;&lt;/span&gt; y &lt;span class=\"no-break\"&gt;{{Q4}} hm&lt;sup&gt;2&lt;/sup&gt;&lt;/span&gt;&lt;/p&gt;"}],"uniques":true},"algorithm":{"name":"calculateOperation","params":{"method":"equivLiteral","decimalPlaces":2,"keyboard":"NUMERICAL"}}}</t>
  </si>
  <si>
    <t>{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t>
  </si>
  <si>
    <t>En el pueblo de Hugo han plantado girasoles en un terreno de &lt;span class=\"no-break\"&gt;{{Q1}} hm&lt;sup&gt;2&lt;/sup&gt;&lt;/span&gt; y &lt;span class=\"no-break\"&gt;{{Q2}} dam&lt;sup&gt;2&lt;/sup&gt;.&lt;/span&gt; ¿A cuántos km&lt;sup&gt;2&lt;/sup&gt; equivale esta superficie?
El terreno tiene una superficie de &lt;span class=\"no-break\"&gt;{{A1}} km&lt;sup&gt;2&lt;/sup&gt;.&lt;/span&gt;</t>
  </si>
  <si>
    <t>Q1: Mín = 100; Máx = 999; Incremento = 1
Q2: Mín = 1; Máx = 99; Incremento = 1</t>
  </si>
  <si>
    <t>A1 = {{Q1}} / 100 + {{Q2}} / 10000</t>
  </si>
  <si>
    <t>¿Cuál es la medida del terreno de girasoles?
El terreno mide &lt;span class=\"no-break\"&gt;{{A1}} hm&lt;sup&gt;2&lt;/sup&gt;&lt;/span&gt; y &lt;span class=\"no-break\"&gt;{{A2}} dam&lt;sup&gt;2&lt;/sup&gt;.&lt;/span&gt;
A1 = {{Q1}}
A2 = {{Q2}}</t>
  </si>
  <si>
    <t>¿Qué pide el enunciado?
Convertir &lt;span class=\"no-break\"&gt;{{Q1}} hm&lt;sup&gt;2&lt;/sup&gt;&lt;/span&gt; y &lt;span class=\"no-break\"&gt;{{Q2}} dam&lt;sup&gt;2&lt;/sup&gt;&lt;/span&gt; a km&lt;sup&gt;2&lt;/sup&gt;.*
Convertir &lt;span class=\"no-break\"&gt;{{Q1}} hm&lt;sup&gt;2&lt;/sup&gt;&lt;/span&gt; y &lt;span class=\"no-break\"&gt;{{Q2}} dam&lt;sup&gt;2&lt;/sup&gt;&lt;/span&gt; a m&lt;sup&gt;2&lt;/sup&gt;.
Convertir &lt;span class=\"no-break\"&gt;{{Q2}} hm&lt;sup&gt;2&lt;/sup&gt;&lt;/span&gt; y &lt;span class=\"no-break\"&gt;{{Q1}} dam&lt;sup&gt;2&lt;/sup&gt;&lt;/span&gt; a km&lt;sup&gt;2&lt;/sup&gt;.</t>
  </si>
  <si>
    <t>Con la ayuda de la anterior tabla, completa estas conversiones de unidades.
{{Q1}} hm&lt;sup&gt;2&lt;/sup&gt; : 100 = {{A1}} km&lt;sup&gt;2&lt;/sup&gt;
{{Q2}} dam&lt;sup&gt;2&lt;/sup&gt; : 10 000 = {{A2}} km&lt;sup&gt;2&lt;/sup&gt;
Cloze math
A1={{Q1}}/100
A2={{Q2}}/10000</t>
  </si>
  <si>
    <t>Por tanto, el terreno de girasoles tiene las siguientes medidas.
{{Q1}} hm&lt;sup&gt;2&lt;/sup&gt; + {{Q2}} dam&lt;sup&gt;2&lt;/sup&gt; = {{T1}} km&lt;sup&gt;2&lt;/sup&gt; + {{T2}} km&lt;sup&gt;2&lt;/sup&gt; = {{A1}} km&lt;sup&gt;2&lt;/sup&gt;
Cloze math
T1={{Q1}}/100
T2={{Q2}}/10000
A1={{Q1}}/100+{{Q2}}/10000</t>
  </si>
  <si>
    <t>{"id":"M5-MyM-21a-A-1","seed":{"parameters":[{"name":"Q1","label":null,"min":100,"max":999,"step":1},{"name":"Q2","label":null,"min":1,"max":99,"step":1}],"uniques":true},"scaffolding":[{"id":"step-0","stimulus":"&lt;p&gt;En el pueblo de Hugo han plantado girasoles en un terreno de &lt;span class=\"no-break\"&gt;{{Q1}} hm&lt;sup&gt;2&lt;/sup&gt;&lt;/span&gt; y &lt;span class=\"no-break\"&gt;{{Q2}} dam&lt;sup&gt;2&lt;/sup&gt;.&lt;/span&gt; ¿A cuántos km&lt;sup&gt;2&lt;/sup&gt; equivale esta superficie?&lt;/p&gt;","template":"&lt;p&gt;El terreno tiene una superficie de &lt;span class=\"no-break\"&gt;{{response}} km&lt;sup&gt;2&lt;/sup&gt;.&lt;/span&gt;&lt;/p&gt;","seed":{"parameters":[],"calculated":[{"name":"A1","label":"","function":"Lemonlib.round({{Q1}}/100+{{Q2}}/10000, 4)"}]},"algorithm":{"name":"calculateOperation","params":{"method":"equivLiteral","keyboard":"INTERMEDIATE"}}},{"id":"step-1","stimulus":"&lt;p&gt;¿Cuál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function":"{{Q1}}"},{"name":"A3","function":"{{Q2}}"}]},"algorithm":{"name":"calculateOperation","params":{"method":"equivLiteral","keyboard":"INTERMEDIATE"}}},{"id":"step-2","stimulus":"&lt;p&gt;¿Qué pide el enunciado?&lt;/p&gt;","seed":{"calculated":[{"name":"2-A1","label":"&lt;p&gt;Convertir &lt;span class=\"no-break\"&gt;{{Q1}} hm&lt;sup&gt;2&lt;/sup&gt;&lt;/span&gt; y &lt;span class=\"no-break\"&gt;{{Q2}} dam&lt;sup&gt;2&lt;/sup&gt;&lt;/span&gt; a km&lt;sup&gt;2&lt;/sup&gt;.&lt;/p&gt;"},{"name":"2-A2","label":"&lt;p&gt;Convertir &lt;span class=\"no-break\"&gt;{{Q1}} hm&lt;sup&gt;2&lt;/sup&gt;&lt;/span&gt; y &lt;span class=\"no-break\"&gt;{{Q2}} dam&lt;sup&gt;2&lt;/sup&gt;&lt;/span&gt; a m&lt;sup&gt;2&lt;/sup&gt;.&lt;/p&gt;","incorrect":true},{"name":"2-A3","label":"&lt;p&gt;Convertir &lt;span class=\"no-break\"&gt;{{Q2}} hm&lt;sup&gt;2&lt;/sup&gt;&lt;/span&gt; y &lt;span class=\"no-break\"&gt;{{Q1}} dam&lt;sup&gt;2&lt;/sup&gt;&lt;/span&gt;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hm&lt;sup&gt;2&lt;/sup&gt; : 100 = {{response}} km&lt;sup&gt;2&lt;/sup&gt;&lt;/p&gt;&lt;p&gt;{{Q2}} dam&lt;sup&gt;2&lt;/sup&gt; : 10 000 = {{response}} km&lt;sup&gt;2&lt;/sup&gt;&lt;/p&gt;","seed":{"calculated":[{"name":"A1","label":"","function":"Lemonlib.round({{Q1}}/100, 2)"},{"name":"A2","label":"","function":"Lemonlib.round({{Q2}}/10000, 4)"}]},"algorithm":{"name":"calculateOperation","params":{"method":"equivLiteral","keyboard":"INTERMEDIATE"}}},{"id":"step-5","stimulus":"&lt;p&gt;Por tanto, el terreno de girasoles tiene las siguientes medidas.&lt;/p&gt;","template":"&lt;p&gt;{{Q1}} hm&lt;sup&gt;2&lt;/sup&gt; + {{Q2}} dam&lt;sup&gt;2&lt;/sup&gt; = {{T1}} km&lt;sup&gt;2&lt;/sup&gt; + {{T2}} km&lt;sup&gt;2&lt;/sup&gt; = {{response}} km&lt;sup&gt;2&lt;/sup&gt;&lt;/p&gt;","seed":{"calculated":[{"name":"T1","function":"{{Q1}}/100","temp":true},{"name":"T2","function":"{{Q2}}/10000","temp":true},{"name":"A1","label":"","function":"Lemonlib.round({{Q1}}/100+{{Q2}}/10000, 4)"}]},"algorithm":{"name":"calculateOperation","params":{"method":"equivLiteral","keyboard":"INTERMEDIATE"}}}]}</t>
  </si>
  <si>
    <t>{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t>
  </si>
  <si>
    <t>La playa a la que va a veranear Adara con su familia tiene una extensión de &lt;span class=\"no-break\"&gt;{{Q1}} dam&lt;sup&gt;2&lt;/sup&gt;&lt;/span&gt; y &lt;span class=\"no-break\"&gt;{{Q2}} m&lt;sup&gt;2&lt;/sup&gt;.&lt;/span&gt; ¿A cuántos hm&lt;sup&gt;2&lt;/sup&gt; equivale esta medida? Redondea el resultado a las centésimas.
La playa se extiende a lo largo de &lt;span class=\"no-break\"&gt;{{A1}} hm&lt;sup&gt;2&lt;/sup&gt;.&lt;/span&gt;</t>
  </si>
  <si>
    <t>Q1: Mín = 100; Máx = 9999; Incremento = 1
Q2: Mín = 1; Máx = 99; Incremento = 1</t>
  </si>
  <si>
    <t xml:space="preserve">A1 = {{Q1}} / 100 + {{Q2}} / 10000 </t>
  </si>
  <si>
    <t>¿Cuál es la medida de la playa?
La playa mide &lt;span class=\"no-break\"&gt;{{A1}} dam&lt;sup&gt;2&lt;/sup&gt;&lt;/span&gt; y &lt;span class=\"no-break\"&gt;{{A2}} m&lt;sup&gt;2&lt;/sup&gt;.&lt;/span&gt;
A1 = {{Q1}}
A2 = {{Q2}}</t>
  </si>
  <si>
    <t>¿Qué pide el enunciado?
Convertir &lt;span class=\"no-break\"&gt;{{Q1}} dam&lt;sup&gt;2&lt;/sup&gt;&lt;/span&gt; y &lt;span class=\"no-break\"&gt;{{Q2}} m&lt;sup&gt;2&lt;/sup&gt;&lt;/span&gt; a hm&lt;sup&gt;2&lt;/sup&gt;.*
Convertir &lt;span class=\"no-break\"&gt;{{Q1}} dam&lt;sup&gt;2&lt;/sup&gt;&lt;/span&gt; y &lt;span class=\"no-break\"&gt;{{Q2}} m&lt;sup&gt;2&lt;/sup&gt;&lt;/span&gt; a dam&lt;sup&gt;2&lt;/sup&gt;.
Convertir &lt;span class=\"no-break\"&gt;{{Q1}} dam&lt;sup&gt;2&lt;/sup&gt;&lt;/span&gt; y &lt;span class=\"no-break\"&gt;{{Q2}} m&lt;sup&gt;2&lt;/sup&gt;&lt;/span&gt; a km&lt;sup&gt;2&lt;/sup&gt;.</t>
  </si>
  <si>
    <t>Con la ayuda de la anterior tabla, completa estas conversiones de unidades.
{{Q1}} dam&lt;sup&gt;2&lt;/sup&gt; : 100 = {{A1}} hm&lt;sup&gt;2&lt;/sup&gt;
{{Q2}} m&lt;sup&gt;2&lt;/sup&gt; : 10 000 = {{A2}} hm&lt;sup&gt;2&lt;/sup&gt;
Cloze math
A1={{Q1}}/100
A2={{Q2}}/10000</t>
  </si>
  <si>
    <t>Por tanto, el tamaño de la playa es el siguiente.
{{Q1}} dam&lt;sup&gt;2&lt;/sup&gt; + {{Q2}} m&lt;sup&gt;2&lt;/sup&gt; = {{T1}} hm&lt;sup&gt;2&lt;/sup&gt; + {{T2}} hm&lt;sup&gt;2&lt;/sup&gt; = {{A1}} hm&lt;sup&gt;2&lt;/sup&gt;
Cloze math
T1={{Q1}}/100
T2={{Q2}}/10000
A1={{Q1}}/100+{{Q2}}/10000</t>
  </si>
  <si>
    <t>{"id":"M5-MyM-21a-A-2","seed":{"parameters":[{"name":"Q1","label":null,"min":100,"max":9999,"step":1},{"name":"Q2","label":null,"min":1,"max":99,"step":1}],"uniques":true},"scaffolding":[{"id":"step-0","stimulus":"&lt;p&gt;La playa a la que va a veranear Adara con su familia tiene una extensión de &lt;span class=\"no-break\"&gt;{{Q1}} dam&lt;sup&gt;2&lt;/sup&gt;&lt;/span&gt; y &lt;span class=\"no-break\"&gt;{{Q2}} m&lt;sup&gt;2&lt;/sup&gt;.&lt;/span&gt; ¿A cuántos hm&lt;sup&gt;2&lt;/sup&gt; equivale esta medida? Redondea el resultado a las centésimas.&lt;/p&gt;","template":"&lt;p&gt;La playa se extiende a lo largo de &lt;span class=\"no-break\"&gt;{{response}} hm&lt;sup&gt;2&lt;/sup&gt;.&lt;/span&gt;&lt;/p&gt;","seed":{"parameters":[],"calculated":[{"name":"A1","label":"","function":"Lemonlib.round({{Q1}}/100+{{Q2}}/10000, 2)"}]},"algorithm":{"name":"calculateOperation","params":{"method":"equivLiteral","keyboard":"INTERMEDIATE"}}},{"id":"step-1","stimulus":"&lt;p&gt;¿Cuál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function":"{{Q1}}"},{"name":"A3","function":"{{Q2}}"}]},"algorithm":{"name":"calculateOperation","params":{"method":"equivLiteral","keyboard":"INTERMEDIATE"}}},{"id":"step-2","stimulus":"&lt;p&gt;¿Qué pide el enunciado?&lt;/p&gt;","seed":{"calculated":[{"name":"2-A1","label":"&lt;p&gt;Convertir &lt;span class=\"no-break\"&gt;{{Q1}} dam&lt;sup&gt;2&lt;/sup&gt;&lt;/span&gt; y &lt;span class=\"no-break\"&gt;{{Q2}} m&lt;sup&gt;2&lt;/sup&gt;&lt;/span&gt; a hm&lt;sup&gt;2&lt;/sup&gt;.&lt;/p&gt;"},{"name":"2-A2","label":"&lt;p&gt;Convertir &lt;span class=\"no-break\"&gt;{{Q1}} dam&lt;sup&gt;2&lt;/sup&gt;&lt;/span&gt; y &lt;span class=\"no-break\"&gt;{{Q2}} m&lt;sup&gt;2&lt;/sup&gt;&lt;/span&gt; a dam&lt;sup&gt;2&lt;/sup&gt;.&lt;/p&gt;","incorrect":true},{"name":"2-A3","label":"&lt;p&gt;Convertir &lt;span class=\"no-break\"&gt;{{Q1}} dam&lt;sup&gt;2&lt;/sup&gt;&lt;/span&gt; y &lt;span class=\"no-break\"&gt;{{Q2}} 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dam&lt;sup&gt;2&lt;/sup&gt; : 100 = {{response}} hm&lt;sup&gt;2&lt;/sup&gt;&lt;/p&gt;&lt;p&gt;{{Q2}} m&lt;sup&gt;2&lt;/sup&gt; : 10 000 = {{response}} hm&lt;sup&gt;2&lt;/sup&gt;&lt;/p&gt;","seed":{"calculated":[{"name":"A1","label":"","function":"Lemonlib.round({{Q1}}/100, 2)"},{"name":"A2","label":"","function":"Lemonlib.round({{Q2}}/10000, 4)"}]},"algorithm":{"name":"calculateOperation","params":{"method":"equivLiteral","keyboard":"INTERMEDIATE"}}},{"id":"step-5","stimulus":"&lt;p&gt;Por tanto, el tamaño de la playa es el siguiente.&lt;/p&gt;","template":"&lt;p&gt;{{Q1}} dam&lt;sup&gt;2&lt;/sup&gt; + {{Q2}} m&lt;sup&gt;2&lt;/sup&gt; = {{T1}} hm&lt;sup&gt;2&lt;/sup&gt; + {{T2}} hm&lt;sup&gt;2&lt;/sup&gt; = {{response}} hm&lt;sup&gt;2&lt;/sup&gt;&lt;/p&gt;","seed":{"calculated":[{"name":"T1","function":"{{Q1}}/100","temp":true},{"name":"T2","function":"{{Q2}}/10000","temp":true},{"name":"A1","label":"","function":"Lemonlib.round({{Q1}}/100+{{Q2}}/10000, 2)"}]},"algorithm":{"name":"calculateOperation","params":{"method":"equivLiteral","keyboard":"INTERMEDIATE"}}}]}</t>
  </si>
  <si>
    <t>{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t>
  </si>
  <si>
    <t>Mario ha comprado una bandeja con una superficie de &lt;span class=\"no-break\"&gt;{{T1}} cm&lt;sup&gt;2&lt;/sup&gt;.&lt;/span&gt; Expresa esta medida de forma compleja.
La bandeja tiene una superficie de &lt;span class=\"no-break\"&gt;{{A1}} dm&lt;sup&gt;2&lt;/sup&gt;&lt;/span&gt; y &lt;span class=\"no-break\"&gt;{{A2}} cm&lt;sup&gt;2&lt;/sup&gt;.&lt;/span&gt;</t>
  </si>
  <si>
    <t>Q1: Mín = 5; Máx = 19; Step = 1
Q2: Mín = 1; Máx = 99; Step = 1</t>
  </si>
  <si>
    <t>T1 = {{Q1}}*100+{{Q2}}
A1 = {{Q1}}
A2 = {{Q2}}</t>
  </si>
  <si>
    <t>¿Cuál es la medida de la bandeja?
La bandeja mide &lt;span class=\"no-break\"&gt;{{A1}} cm&lt;sup&gt;2&lt;/sup&gt;.&lt;/span&gt;
A1 = {{Q1}}*100+{{Q2}}</t>
  </si>
  <si>
    <t>¿Qué pide el enunciado?
Convertir &lt;span class=\"no-break\"&gt;{{T1}} cm&lt;sup&gt;2&lt;/sup&gt;&lt;/span&gt; a dm&lt;sup&gt;2&lt;/sup&gt; y cm&lt;sup&gt;2&lt;/sup&gt;.*
Convertir &lt;span class=\"no-break\"&gt;{{T1}} cm&lt;sup&gt;2&lt;/sup&gt;&lt;/span&gt; a cm&lt;sup&gt;2&lt;/sup&gt; y mm&lt;sup&gt;2&lt;/sup&gt;.
Convertir &lt;span class=\"no-break\"&gt;{{T1}} cm&lt;sup&gt;2&lt;/sup&gt;&lt;/span&gt; a m&lt;sup&gt;2&lt;/sup&gt; y dm&lt;sup&gt;2&lt;/sup&gt;.
T1 = {{Q1}}*100+{{Q2}}</t>
  </si>
  <si>
    <t>Entonces, para convertir una medida de superficie simple a compleja hay que separar los términos en grupos de dos cifras. ¿Cuál de estas conversiones es la correcta?
&lt;span class=\"no-break\"&gt;{{Q3}}{{Q4}}{{Q5}}{{Q6}} cm&lt;sup&gt;2&lt;/sup&gt;&lt;/span&gt; = &lt;span class=\"no-break\"&gt;{{Q3}}{{Q4}} dm&lt;sup&gt;2&lt;/sup&gt;&lt;/span&gt; y &lt;span class=\"no-break\"&gt;{{Q5}}{{Q6}} cm&lt;sup&gt;2&lt;/sup&gt;&lt;/span&gt;*
&lt;span class=\"no-break\"&gt;{{Q3}}{{Q4}}{{Q5}}{{Q6}} cm&lt;sup&gt;2&lt;/sup&gt;&lt;/span&gt; = &lt;span class=\"no-break\"&gt;{{Q3}}{{Q4}}{{Q5}} dm&lt;sup&gt;2&lt;/sup&gt;&lt;/span&gt; y &lt;span class=\"no-break\"&gt;{{Q6}} cm&lt;sup&gt;2&lt;/sup&gt;&lt;/span&gt;
&lt;span class=\"no-break\"&gt;{{Q3}}{{Q4}}{{Q5}}{{Q6}} cm&lt;sup&gt;2&lt;/sup&gt;&lt;/span&gt; = &lt;span class=\"no-break\"&gt;{{Q3}} dm&lt;sup&gt;2&lt;/sup&gt;&lt;/span&gt; y &lt;span class=\"no-break\"&gt;{{Q4}}{{Q5}}{{Q6}} cm&lt;sup&gt;2&lt;/sup&gt;&lt;/span&gt;
Q3-Q4: Mín = 1; Máx = 9; Step = 1</t>
  </si>
  <si>
    <t>Por tanto, el tamaño de la bandeja es el siguiente.
&lt;span class=\"no-break\"&gt;{{T1}} cm&lt;sup&gt;2&lt;/sup&gt;&lt;/span&gt; = &lt;span class=\"no-break\"&gt;{{A1}} dm&lt;sup&gt;2&lt;/sup&gt;&lt;/span&gt; y &lt;span class=\"no-break\"&gt;{{A2}} cm&lt;sup&gt;2&lt;/sup&gt;&lt;/span&gt;</t>
  </si>
  <si>
    <r>
      <rPr>
        <rFont val="Calibri"/>
        <sz val="12.0"/>
      </rPr>
      <t>{"id":"M5-MyM-21a-A-3","seed":{"parameters":[{"name":"Q1","label":null,"min":5,"max":19,"step":1},{"name":"Q2","label":null,"min":1,"max":99,"step":1},{"name":"Q3","label":null,"min":1,"max":9,"step":1},{"name":"Q4","label":null,"min":1,"max":9,"step":1},{"name":"Q5","label":null,"min":1,"max":9,"step":1},{"name":"Q6","label":null,"min":1,"max":9,"step":1}],"uniques":true},"scaffolding":[{"id":"step-0","stimulus":"&lt;p&gt;Mario ha comprado una bandeja con una superficie de &lt;span class=\"no-break\"&gt;{{T1}} cm&lt;sup&gt;2&lt;/sup&gt;.&lt;/span&gt; Expresa esta medida de forma compleja.&lt;/p&gt;","template":"&lt;p&gt;La bandeja tiene una superficie de &lt;span class=\"no-break\"&gt;{{response}} dm&lt;sup&gt;2&lt;/sup&gt;&lt;/span&gt; y &lt;span class=\"no-break\"&gt;{{response}} cm&lt;sup&gt;2&lt;/sup&gt;.&lt;/span&gt;&lt;/p&gt;","seed":{"parameters":[],"calculated":[{"name":"A1","label":"","function":"{{Q1}}"},{"name":"A2","label":"","function":"{{Q2}}"},{"name":"T1","label":"","function":"{{Q1}}*100+{{Q2}}","temp":true}]},"algorithm":{"name":"calculateOperation","params":{"method":"equivLiteral","keyboard":"NUMERICAL"}}},{"id":"step-1","stimulus":"&lt;p&gt;¿Cuál es la medida de la bandeja?&lt;/p&gt;","template":"&lt;p&gt;La bandeja mide &lt;span class=\"no-break\"&gt;{{response}} cm&lt;sup&gt;2&lt;/sup&gt;.&lt;/span&gt;&lt;/p&gt;","seed":{"calculated":[{"name":"A2","function":"{{Q1}}*100+{{Q2}}"}]},"algorithm":{"name":"calculateOperation","params":{"method":"equivLiteral","keyboard":"NUMERICAL"}}},{"id":"step-2","stimulus":"&lt;p&gt;¿Qué pide el enunciado?&lt;/p&gt;","seed":{"calculated":[{"name":"T1","label":"","function":"{{Q1}}*100+{{Q2}}","temp":true},{"name":"2-A1","label":"&lt;p&gt;Convertir &lt;span class=\"no-break\"&gt;{{T1}} cm&lt;sup&gt;2&lt;/sup&gt;&lt;/span&gt; a dm&lt;sup&gt;2&lt;/sup&gt; y cm&lt;sup&gt;2&lt;/sup&gt;.&lt;/p&gt;"},{"name":"2-A2","label":"&lt;p&gt;Convertir &lt;span class=\"no-break\"&gt;{{T1}} cm&lt;sup&gt;2&lt;/sup&gt;&lt;/span&gt; a cm&lt;sup&gt;2&lt;/sup&gt; y mm&lt;sup&gt;2&lt;/sup&gt;.&lt;/p&gt;","incorrect":true},{"name":"2-A3","label":"&lt;p&gt;Convertir &lt;span class=\"no-break\"&gt;{{T1}} cm&lt;sup&gt;2&lt;/sup&gt;&lt;/span&gt;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t>
    </r>
    <r>
      <rPr>
        <rFont val="Calibri"/>
        <color rgb="FF000000"/>
        <sz val="12.0"/>
      </rPr>
      <t>:flex; justify-content:center;\"&gt;&lt;img src=\"https://blueberry-assets.onecli</t>
    </r>
    <r>
      <rPr>
        <rFont val="Calibri"/>
        <sz val="12.0"/>
      </rPr>
      <t>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 cm&lt;sup&gt;2&lt;/sup&gt;&lt;/span&gt; = &lt;span class=\"no-break\"&gt;{{Q3}}{{Q4}} dm&lt;sup&gt;2&lt;/sup&gt;&lt;/span&gt; y &lt;span class=\"no-break\"&gt;{{Q5}}{{Q6}} cm&lt;sup&gt;2&lt;/sup&gt;&lt;/span&gt;&lt;/p&gt;"},{"name":"2-A2","label":"&lt;p&gt;&lt;span class=\"no-break\"&gt;{{Q3}}{{Q4}}{{Q5}}{{Q6}} cm&lt;sup&gt;2&lt;/sup&gt;&lt;/span&gt; = &lt;span class=\"no-break\"&gt;{{Q3}}{{Q4}}{{Q5}} dm&lt;sup&gt;2&lt;/sup&gt;&lt;/span&gt; y &lt;span class=\"no-break\"&gt;{{Q6}} cm&lt;sup&gt;2&lt;/sup&gt;&lt;/span&gt;&lt;/p&gt;","incorrect":true},{"name":"2-A3","label":"&lt;p&gt;&lt;span class=\"no-break\"&gt;{{Q3}}{{Q4}}{{Q5}}{{Q6}} cm&lt;sup&gt;2&lt;/sup&gt;&lt;/span&gt; = &lt;span class=\"no-break\"&gt;{{Q3}} dm&lt;sup&gt;2&lt;/sup&gt;&lt;/span&gt; y &lt;span class=\"no-break\"&gt;{{Q4}}{{Q5}}{{Q6}} cm&lt;sup&gt;2&lt;/sup&gt;&lt;/span&gt;&lt;/p&gt;","incorrect":true}]},"algorithm":{"name":"trueFalse","template":"Multiple choice – standard","params":{"showCheckIcon":false}}},{"id":"step-5","stimulus":"&lt;p&gt;Por tanto, el tamaño de la bandeja es el siguiente.&lt;/p&gt;","template":"&lt;p&gt;&lt;span class=\"no-break\"&gt;{{T1}} cm&lt;sup&gt;2&lt;/sup&gt;&lt;/span&gt; = &lt;span class=\"no-break\"&gt;{{response}} dm&lt;sup&gt;2&lt;/sup&gt;&lt;/span&gt; y &lt;span class=\"no-break\"&gt;{{response}} cm&lt;sup&gt;2&lt;/sup&gt;&lt;/span&gt;&lt;/p&gt;","seed":{"calculated":[{"name":"A1","label":"","function":"{{Q1}}"},{"name":"A2","label":"","function":"{{Q2}}"},{"name":"T1","label":"","function":"{{Q1}}*100+{{Q2}}","temp":true}]},"algorithm":{"name":"calculateOperation","params":{"method":"equivLiteral","keyboard":"NUMERICAL"}}}]}</t>
    </r>
  </si>
  <si>
    <t>{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t>
  </si>
  <si>
    <t>En el barrio de Cristina van a construir un espacio deportivo de &lt;span class=\"no-break\"&gt;{{T1}} m&lt;sup&gt;2&lt;/sup&gt;.&lt;/span&gt; ¿Cómo se expresa esa medida en forma compleja?
El nuevo espacio ocupará una extensión de &lt;span class=\"no-break\"&gt;{{A1}} dam&lt;sup&gt;2&lt;/sup&gt;&lt;/span&gt; y &lt;span class=\"no-break\"&gt;{{A2}} m&lt;sup&gt;2&lt;/sup&gt;.&lt;/span&gt;</t>
  </si>
  <si>
    <t>Q1: Mín = 10; Máx = 500; Step = 1
Q2: Mín = 1; Máx = 99; Step = 1</t>
  </si>
  <si>
    <t>¿Cuál es la medida del nuevo espacio?
El espacio mide &lt;span class=\"no-break\"&gt;{{A1}} m&lt;sup&gt;2&lt;/sup&gt;.&lt;/span&gt;
A1 = {{Q1}}*100+{{Q2}}</t>
  </si>
  <si>
    <t>¿Qué pide el enunciado?
Convertir &lt;span class=\"no-break\"&gt;{{T1}} m&lt;sup&gt;2&lt;/sup&gt;&lt;/span&gt; a dam&lt;sup&gt;2&lt;/sup&gt; y m&lt;sup&gt;2&lt;/sup&gt;.*
Convertir &lt;span class=\"no-break\"&gt;{{T1}} m&lt;sup&gt;2&lt;/sup&gt;&lt;/span&gt; a dm&lt;sup&gt;2&lt;/sup&gt; y cm&lt;sup&gt;2&lt;/sup&gt;.
Convertir &lt;span class=\"no-break\"&gt;{{T1}} m&lt;sup&gt;2&lt;/sup&gt;&lt;/span&gt; a m&lt;sup&gt;2&lt;/sup&gt; y dm&lt;sup&gt;2&lt;/sup&gt;.
T1 = {{Q1}}*100+{{Q2}}</t>
  </si>
  <si>
    <t>Entonces, para convertir una medida de superficie simple a compleja hay que separar los términos en grupos de dos cifras. ¿Cuál de estas conversiones es la correcta?
&lt;span class=\"no-break\"&gt;{{Q3}}{{Q4}}{{Q5}}{{Q6}}{{Q7}} cm&lt;sup&gt;2&lt;/sup&gt;&lt;/span&gt; = &lt;span class=\"no-break\"&gt;{{Q3}}{{Q4}}{{Q5}} dm&lt;sup&gt;2&lt;/sup&gt;&lt;/span&gt; y &lt;span class=\"no-break\"&gt;{{Q6}}{{Q7}} cm&lt;sup&gt;2&lt;/sup&gt;&lt;/span&gt;*
&lt;span class=\"no-break\"&gt;{{Q3}}{{Q4}}{{Q5}}{{Q6}}{{Q7}} cm&lt;sup&gt;2&lt;/sup&gt;&lt;/span&gt; = &lt;span class=\"no-break\"&gt;{{Q3}}{{Q4}} dm&lt;sup&gt;2&lt;/sup&gt;&lt;/span&gt; y &lt;span class=\"no-break\"&gt;{{Q5}}{{Q6}}{{Q7}} cm&lt;sup&gt;2&lt;/sup&gt;&lt;/span&gt;
&lt;span class=\"no-break\"&gt;{{Q3}}{{Q4}}{{Q5}}{{Q6}}{{Q7}} cm&lt;sup&gt;2&lt;/sup&gt;&lt;/span&gt; = &lt;span class=\"no-break\"&gt;{{Q3}}{{Q4}} dm&lt;sup&gt;2&lt;/sup&gt;&lt;/span&gt; y &lt;span class=\"no-break\"&gt;{{Q6}}{{Q7}}cm&lt;sup&gt;2&lt;/sup&gt;&lt;/span&gt;
Q3-Q7: Mín = 1; Máx = 9; Step = 1</t>
  </si>
  <si>
    <t>Por tanto, el tamaño del espacio deportivo es el siguiente.
&lt;span class=\"no-break\"&gt;{{T1}} m&lt;sup&gt;2&lt;/sup&gt;&lt;/span&gt; = &lt;span class=\"no-break\"&gt;{{A1}} dam&lt;sup&gt;2&lt;/sup&gt;&lt;/span&gt; y &lt;span class=\"no-break\"&gt;{{A2}} m&lt;sup&gt;2&lt;/sup&gt;&lt;/span&gt;</t>
  </si>
  <si>
    <r>
      <rPr>
        <rFont val="Calibri"/>
        <sz val="12.0"/>
      </rPr>
      <t>{"id":"M5-MyM-21a-A-4","seed":{"parameters":[{"name":"Q1","label":null,"min":10,"max":500,"step":1},{"name":"Q2","label":null,"min":1,"max":99,"step":1},{"name":"Q3","label":null,"min":1,"max":9,"step":1},{"name":"Q4","label":null,"min":1,"max":9,"step":1},{"name":"Q5","label":null,"min":1,"max":9,"step":1},{"name":"Q6","label":null,"min":1,"max":9,"step":1},{"name":"Q7","label":null,"min":1,"max":9,"step":1}],"uniques":true},"scaffolding":[{"id":"step-0","stimulus":"&lt;p&gt;En el barrio de Cristina van a construir un espacio deportivo de &lt;span class=\"no-break\"&gt;{{T1}} m&lt;sup&gt;2&lt;/sup&gt;.&lt;/span&gt; ¿Cómo se expresa esa medida en forma compleja?&lt;/p&gt;","template":"&lt;p&gt;El nuevo espacio ocupará una extensión de &lt;span class=\"no-break\"&gt;{{response}} dam&lt;sup&gt;2&lt;/sup&gt;&lt;/span&gt; y &lt;span class=\"no-break\"&gt;{{response}} m&lt;sup&gt;2&lt;/sup&gt;.&lt;/span&gt;&lt;/p&gt;","seed":{"parameters":[],"calculated":[{"name":"A1","label":"","function":"{{Q1}}"},{"name":"A2","label":"","function":"{{Q2}}"},{"name":"T1","label":"","function":"{{Q1}}*100+{{Q2}}","temp":true}]},"algorithm":{"name":"calculateOperation","params":{"method":"equivLiteral","keyboard":"INTERMEDIATE"}}},{"id":"step-1","stimulus":"&lt;p&gt;¿Cuál es la medida del nuevo espacio?&lt;/p&gt;","template":"&lt;p&gt;El espacio mide &lt;span class=\"no-break\"&gt;{{response}} m&lt;sup&gt;2&lt;/sup&gt;.&lt;/span&gt;","seed":{"calculated":[{"name":"A2","function":"{{Q1}}*100+{{Q2}}"}]},"algorithm":{"name":"calculateOperation","params":{"method":"equivLiteral","keyboard":"INTERMEDIATE"}}},{"id":"step-2","stimulus":"&lt;p&gt;¿Qué pide el enunciado?&lt;/p&gt;","seed":{"calculated":[{"name":"T1","label":"","function":"{{Q1}}*100+{{Q2}}","temp":true},{"name":"2-A1","label":"&lt;p&gt;Convertir &lt;span class=\"no-break\"&gt;{{T1}} m&lt;sup&gt;2&lt;/sup&gt;&lt;/span&gt; a dam&lt;sup&gt;2&lt;/sup&gt; y m&lt;sup&gt;2&lt;/sup&gt;.&lt;/p&gt;"},{"name":"2-A2","label":"&lt;p&gt;Convertir &lt;span class=\"no-break\"&gt;{{T1}} m&lt;sup&gt;2&lt;/sup&gt;&lt;/span&gt; a dm&lt;sup&gt;2&lt;/sup&gt; y cm&lt;sup&gt;2&lt;/sup&gt;.&lt;/p&gt;","incorrect":true},{"name":"2-A3","label":"&lt;p&gt;Convertir &lt;span class=\"no-break\"&gt;{{T1}} 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t>
    </r>
    <r>
      <rPr>
        <rFont val="Calibri"/>
        <color rgb="FF000000"/>
        <sz val="12.0"/>
      </rPr>
      <t>ent:center;\"&gt;&lt;img src=\"https://blueberry-assets.oneclick.es/M5_MyM_12e_2.</t>
    </r>
    <r>
      <rPr>
        <rFont val="Calibri"/>
        <sz val="12.0"/>
      </rPr>
      <t>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class=\"no-break\"&gt;{{Q3}}{{Q4}}{{Q5}}{{Q6}}{{Q7}} cm&lt;sup&gt;2&lt;/sup&gt;&lt;/span&gt; = &lt;span class=\"no-break\"&gt;{{Q3}}{{Q4}}{{Q5}} dm&lt;sup&gt;2&lt;/sup&gt;&lt;/span&gt; y &lt;span class=\"no-break\"&gt;{{Q6}}{{Q7}} cm&lt;sup&gt;2&lt;/sup&gt;&lt;/span&gt;&lt;/p&gt;"},{"name":"2-A2","label":"&lt;p&gt;&lt;span class=\"no-break\"&gt;{{Q3}}{{Q4}}{{Q5}}{{Q6}}{{Q7}} cm&lt;sup&gt;2&lt;/sup&gt;&lt;/span&gt; = &lt;span class=\"no-break\"&gt;{{Q3}}{{Q4}} dm&lt;sup&gt;2&lt;/sup&gt;&lt;/span&gt; y &lt;span class=\"no-break\"&gt;{{Q5}}{{Q6}}{{Q7}} cm&lt;sup&gt;2&lt;/sup&gt;&lt;/span&gt;&lt;/p&gt;","incorrect":true},{"name":"2-A3","label":"&lt;p&gt;&lt;span class=\"no-break\"&gt;{{Q3}}{{Q4}}{{Q5}}{{Q6}}{{Q7}} cm&lt;sup&gt;2&lt;/sup&gt;&lt;/span&gt; = &lt;span class=\"no-break\"&gt;{{Q3}}{{Q4}} dm&lt;sup&gt;2&lt;/sup&gt;&lt;/span&gt; y &lt;span class=\"no-break\"&gt;{{Q6}}{{Q7}}cm&lt;sup&gt;2&lt;/sup&gt;&lt;/span&gt;&lt;/p&gt;","incorrect":true}]},"algorithm":{"name":"trueFalse","template":"Multiple choice – standard","params":{"showCheckIcon":false}}},{"id":"step-5","stimulus":"&lt;p&gt;Por tanto, el tamaño del espacio deportivo es el siguiente.&lt;/p&gt;","template":"&lt;p&gt;&lt;span class=\"no-break\"&gt;{{T1}} m&lt;sup&gt;2&lt;/sup&gt;&lt;/span&gt; = &lt;span class=\"no-break\"&gt;{{response}} dam&lt;sup&gt;2&lt;/sup&gt;&lt;/span&gt; y &lt;span class=\"no-break\"&gt;{{response}} m&lt;sup&gt;2&lt;/sup&gt;&lt;/span&gt;&lt;/p&gt;","seed":{"calculated":[{"name":"A1","label":"","function":"{{Q1}}"},{"name":"A2","label":"","function":"{{Q2}}"},{"name":"T1","label":"","function":"{{Q1}}*100+{{Q2}}","temp":true}]},"algorithm":{"name":"calculateOperation","params":{"method":"equivLiteral","keyboard":"INTERMEDIATE"}}}]}</t>
    </r>
  </si>
  <si>
    <t>{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t>
  </si>
  <si>
    <t>Lucas está elaborando unos marcapáginas de &lt;span class=\"no-break\"&gt;{{Q1}} cm&lt;sup&gt;2&lt;/sup&gt;&lt;/span&gt; y &lt;span class=\"no-break\"&gt;{{Q2}} mm&lt;sup&gt;2&lt;/sup&gt;.&lt;/span&gt; ¿A cuántos cm&lt;sup&gt;2&lt;/sup&gt;&lt;/span&gt; equivale este área?
Cada marcapáginas tiene una superficie de {{A1}}|{{A2}}|{{A3}} cm&lt;sup&gt;2&lt;/sup&gt;.</t>
  </si>
  <si>
    <t>Q1: Mín = 10; Máx = 30; Step = 1
Q2: Mín = 1; Máx = 99; Step = 1</t>
  </si>
  <si>
    <t>A1 = {{Q1}} + {{Q2}}/100*
A3 = {{Q1}}*10 + {{Q2}}/10
A2 = {{Q1}}*100 + {{Q2}}</t>
  </si>
  <si>
    <t>¿Cuál es la medida de cada marcapáginas?
Un marcapáginas mide &lt;span class=\"no-break\"&gt;{{A1}} cm&lt;sup&gt;2&lt;/sup&gt;&lt;/span&gt; y &lt;span class=\"no-break\"&gt;{{A2}} mm&lt;sup&gt;2&lt;/sup&gt;.&lt;/span&gt;
A1 = {{Q1}}
A2 = {{Q2}}</t>
  </si>
  <si>
    <t>¿Qué pide el enunciado?
Convertir &lt;span class=\"no-break\"&gt;{{Q1}} cm&lt;sup&gt;2&lt;/sup&gt;&lt;/span&gt; y &lt;span class=\"no-break\"&gt;{{Q2}} mm&lt;sup&gt;2&lt;/sup&gt;&lt;/span&gt; a cm&lt;sup&gt;2&lt;/sup&gt;.*
Convertir &lt;span class=\"no-break\"&gt;{{Q1}} cm&lt;sup&gt;2&lt;/sup&gt;&lt;/span&gt; y &lt;span class=\"no-break\"&gt;{{Q2}} mm&lt;sup&gt;2&lt;/sup&gt;&lt;/span&gt; a dm&lt;sup&gt;2&lt;/sup&gt;.
Convertir &lt;span class=\"no-break\"&gt;{{Q1}} cm&lt;sup&gt;2&lt;/sup&gt;&lt;/span&gt; y &lt;span class=\"no-break\"&gt;{{Q2}} mm&lt;sup&gt;2&lt;/sup&gt;&lt;/span&gt; a m&lt;sup&gt;2&lt;/sup&gt;.</t>
  </si>
  <si>
    <t>Para poder hacer esta conversión, ¿cuál de estas tablas tienes que usar?
Imagen M5-MyM-12b-1*
Imagen M5-MyM-12e-1
Imagen M5-MyM-12e-2
(Single choice)</t>
  </si>
  <si>
    <t>Con la ayuda de la anterior tabla, completa esta conversión de unidades.
{{Q2}} mm&lt;sup&gt;2&lt;/sup&gt; : 100 = {{A1}} cm&lt;sup&gt;2&lt;/sup&gt;
Cloze math
A1={{Q2}}/100</t>
  </si>
  <si>
    <t>Por tanto, el tamaño del marcapáginas es el siguiente.
{{Q1}} cm&lt;sup&gt;2&lt;/sup&gt; + {{Q2}} mm&lt;sup&gt;2&lt;/sup&gt; = {{Q1}} cm&lt;sup&gt;2&lt;/sup&gt; + {{T1}} cm&lt;sup&gt;2&lt;/sup&gt; = {{A1}} cm&lt;sup&gt;2&lt;/sup&gt;
Cloze math
T1={{Q2}}/100
A1={{Q1}}+{{T1}}</t>
  </si>
  <si>
    <r>
      <rPr>
        <rFont val="Calibri"/>
        <sz val="12.0"/>
      </rPr>
      <t>{"id":"M5-MyM-21a-A-5","seed":{"parameters":[{"name":"Q1","label":null,"min":10,"max":30,"step":1},{"name":"Q2","label":null,"min":1,"max":99,"step":1}],"uniques":true},"scaffolding":[{"id":"step-0","stimulus":"&lt;p&gt;Lucas está elaborando unos marcapáginas de &lt;span class=\"no-break\"&gt;{{Q1}} cm&lt;sup&gt;2&lt;/sup&gt;&lt;/span&gt; y &lt;span class=\"no-break\"&gt;{{Q2}} mm&lt;sup&gt;2&lt;/sup&gt;.&lt;/span&gt; ¿A cuántos cm&lt;sup&gt;2&lt;/sup&gt;&lt;/span&gt; equivale este área?&lt;/p&gt;","template":"&lt;p&gt;Cada marcapáginas tiene una superficie de {{response}} cm&lt;sup&gt;2&lt;/sup&gt;.&lt;/p&gt;","seed":{"parameters":[],"calculated":[{"name":"A1","label":"{{function}}","function":"{{Q1}}+{{Q2}}/100"},{"name":"A2","label":"{{function}}","function":"{{Q1}}*100+{{Q2}}","incorrect":true},{"name":"A3","label":"{{function}}","function":"{{Q1}}*10+{{Q2}}/10","incorrect":true}]},"algorithm":{"name":"calculateOperation","template":"Cloze with drag &amp; drop","params":{"keyboard":"INTERMEDIATE"}}},{"id":"step-1","stimulus":"&lt;p&gt;¿Cuál es la medida de cada marcapáginas?&lt;/p&gt;","template":"&lt;p&gt;Un marcapáginas mide &lt;span class=\"no-break\"&gt;{{response}} cm&lt;sup&gt;2&lt;/sup&gt;&lt;/span&gt; y &lt;span class=\"no-break\"&gt;{{response}} mm&lt;sup&gt;2&lt;/sup&gt;.&lt;/span&gt;&lt;/span&gt;","seed":{"calculated":[{"name":"A2","function":"{{Q1}}"},{"name":"A3","function":"{{Q2}}"}]},"algorithm":{"name":"calculateOperation","params":{"method":"equivLiteral","keyboard":"INTERMEDIATE"}}},{"id":"step-2","stimulus":"&lt;p&gt;¿Qué pide el enunciado?&lt;/p&gt;","seed":{"calculated":[{"name":"2-A1","label":"&lt;p&gt;Convertir &lt;span class=\"no-break\"&gt;{{Q1}} cm&lt;sup&gt;2&lt;/sup&gt;&lt;/span&gt; y &lt;span class=\"no-break\"&gt;{{Q2}} mm&lt;sup&gt;2&lt;/sup&gt;&lt;/span&gt; a cm&lt;sup&gt;2&lt;/sup&gt;.&lt;/p&gt;"},{"name":"2-A2","label":"&lt;p&gt;Convertir &lt;span class=\"no-break\"&gt;{{Q1}} cm&lt;sup&gt;2&lt;/sup&gt;&lt;/span&gt; y &lt;span class=\"no-break\"&gt;{{Q2}} mm&lt;sup&gt;2&lt;/sup&gt;&lt;/span&gt; a dm&lt;sup&gt;2&lt;/sup&gt;.&lt;/p&gt;","incorrect":true},{"name":"2-A3","label":"&lt;p&gt;Convertir &lt;span class=\"no-break\"&gt;{{Q1}} cm&lt;sup&gt;2&lt;/sup&gt;&lt;/span&gt; y &lt;span class=\"no-break\"&gt;{{Q2}} mm&lt;sup&gt;2&lt;/sup&gt;&lt;/span&gt; a m&lt;sup&gt;2&lt;/sup&gt;.&lt;/p&gt;","incorrect":true}]},"algorithm":{"name":"trueFalse","template":"Multiple choice – standard"}},{"id":"step-3","stimulus":"&lt;p&gt;Para poder hacer esta conversión, ¿cuál de estas tablas tienes que usar?&lt;/p&gt;","seed":{"calculated":[{"name":"2-A1","label":"&lt;div style=\"display:flex; justify-content:center;\"&gt;&lt;img src=\"https://blueberry-assets.oneclick.es/M5_MyM_12b_1.svg\" width=\"500\"&gt;&lt;/img&gt;&lt;/div&gt;"},{"name":"2-A2","label":"&lt;div style=\"display:flex; justify-content:center;\"&gt;&lt;img src=\"https://blueberry-assets.oneclick.es/M5_MyM_12e_1.s</t>
    </r>
    <r>
      <rPr>
        <rFont val="Calibri"/>
        <color rgb="FF000000"/>
        <sz val="12.0"/>
      </rPr>
      <t>vg\" width=\"500\"&gt;&lt;/img&gt;&lt;/div&gt;","incorrect":true},{"name":"2-A3","label":"</t>
    </r>
    <r>
      <rPr>
        <rFont val="Calibri"/>
        <sz val="12.0"/>
      </rPr>
      <t>&lt;div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 conversión de unidades.&lt;/p&gt;","template":"&lt;p&gt;{{Q2}} mm&lt;sup&gt;2&lt;/sup&gt; : 100 = {{response}} cm&lt;sup&gt;2&lt;/sup&gt;&lt;/p&gt;","seed":{"calculated":[{"name":"A2","label":"","function":"Lemonlib.round({{Q2}}/100, 2)"}]},"algorithm":{"name":"calculateOperation","params":{"method":"equivLiteral","keyboard":"INTERMEDIATE"}}},{"id":"step-5","stimulus":"&lt;p&gt;Por tanto, el tamaño del marcapáginas es el siguiente.&lt;/p&gt;","template":"&lt;p&gt;{{Q1}} cm&lt;sup&gt;2&lt;/sup&gt; + {{Q2}} mm&lt;sup&gt;2&lt;/sup&gt; = {{Q1}} cm&lt;sup&gt;2&lt;/sup&gt; + {{T1}} cm&lt;sup&gt;2&lt;/sup&gt; = {{response}} cm&lt;sup&gt;2&lt;/sup&gt;&lt;/p&gt;","seed":{"calculated":[{"name":"A1","label":"","function":"{{Q1}}+{{T1}}"},{"name":"T1","label":"","function":"Lemonlib.round({{Q2}}/100, 2)","temp":true}]},"algorithm":{"name":"calculateOperation","params":{"method":"equivLiteral","keyboard":"INTERMEDIATE"}}}]}</t>
    </r>
  </si>
  <si>
    <t>{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t>
  </si>
  <si>
    <t>M5-MyM-21b</t>
  </si>
  <si>
    <t>Ordena las medidas de superficie dadas en forma simple o compleja</t>
  </si>
  <si>
    <t>Ordena de mayor a menor las siguientes medidas de superficie.
&lt;span class=\"no-break\"&gt;{{T1}} dm&lt;sup&gt;2&lt;/sup&gt;&lt;/span&gt;
&lt;span class=\"no-break\"&gt;{{T2}} dam&lt;sup&gt;2&lt;/sup&gt;&lt;/span&gt;
&lt;span class=\"no-break\"&gt;{{T3}} m&lt;sup&gt;2&lt;/sup&gt;&lt;/span&gt;
&lt;span class=\"no-break\"&gt;{{T4}} hm&lt;sup&gt;2&lt;/sup&gt;&lt;/span&gt;</t>
  </si>
  <si>
    <t>{{Q1}} = min: 1, max: 99, step: 0.01
{{Q2}} = min: 1, max: 99, step: 0.01
{{Q3}} = min: 1, max: 99, step: 0.01
{{Q4}} = min: 1, max: 99, step: 0.01</t>
  </si>
  <si>
    <t>{{T1}} = {{Q1}}*100
{{T2}} = {{Q2}}/100
{{T3}} = {{Q3}}
{{T4}} = ({{Q4}}/10000
A1 = {{Q1}}
A2 = {{Q2}} 
A3 = {{Q3}}
A4 = {{Q4}}</t>
  </si>
  <si>
    <r>
      <rPr>
        <rFont val="Calibri"/>
        <sz val="12.0"/>
      </rPr>
      <t>&lt;p&gt;Para ordenar estas medidas de mayor a menor, conviértelas todas a m&lt;sup&gt;2&lt;/sup&gt; y compáralas.&lt;/p&gt;&lt;p&gt;&lt;img src=\"</t>
    </r>
    <r>
      <rPr>
        <rFont val="Calibri"/>
        <color rgb="FF1155CC"/>
        <sz val="12.0"/>
        <u/>
      </rPr>
      <t>http://drive.google.com/uc?export=view&amp;id=10Jn8ewCEWsNFSfHFrQ9me3k3wLjvKMQF</t>
    </r>
    <r>
      <rPr>
        <rFont val="Calibri"/>
        <sz val="12.0"/>
      </rPr>
      <t>\" width=\"500\"&gt;&lt;/img&gt;&lt;/p&gt;&lt;p&gt;{{T1}} dm&lt;sup&gt;2&lt;/sup&gt; = {{T1}} : 100 = {{Q1}} m&lt;sup&gt;2&lt;/sup&gt;&lt;/p&gt;&lt;p&gt;{{T2}} dam&lt;sup&gt;2&lt;/sup&gt; = {{T2}} × 100 = {{Q2}} m&lt;sup&gt;2&lt;/sup&gt;&lt;/p&gt;&lt;p&gt;{{T4}} hm&lt;sup&gt;2&lt;/sup&gt; = {{T4}} × 10 000 = {{Q4}} m&lt;sup&gt;2&lt;/sup&gt;&lt;/p&gt;</t>
    </r>
  </si>
  <si>
    <t>{"id":"M5-MyM-21b-I-1","stimulus":"&lt;p&gt;Ordena de mayor a menor las siguientes medidas de superficie.&lt;/p&gt;","hint":"&lt;p&gt;Transforma todas las medidas a la misma unidad.&lt;/p&gt;","feedback":"&lt;p&gt;Para ordenar estas medidas de mayor a menor, conviértelas todas a m&lt;sup&gt;2&lt;/sup&gt; y compáralas.&lt;/p&gt;&lt;div style=\"display:flex; justify-content:center;\"&gt;&lt;img src=\"https://blueberry-assets.oneclick.es/M5_MyM_12b_1.svg\" width=\"500\"&gt;&lt;/img&gt;&lt;/div&gt;&lt;p&gt;{{T1}} dm&lt;sup&gt;2&lt;/sup&gt; = {{T1}} : 100 = {{Q1}} m&lt;sup&gt;2&lt;/sup&gt;&lt;/p&gt;&lt;p&gt;{{T2}} dam&lt;sup&gt;2&lt;/sup&gt; = {{T2}} × 100 = {{Q2}} m&lt;sup&gt;2&lt;/sup&gt;&lt;/p&gt;&lt;p&gt;{{T4}} hm&lt;sup&gt;2&lt;/sup&gt; = {{T4}} × 10 000 = {{Q4}} m&lt;sup&gt;2&lt;/sup&gt;&lt;/p&gt;","seed":{"parameters":[{"name":"Q1","label":null,"min":1,"max":99,"step":0.01},{"name":"Q2","label":null,"min":1,"max":99,"step":0.01},{"name":"Q3","label":null,"min":1,"max":99,"step":0.01},{"name":"Q4","label":null,"min":1,"max":99,"step":0.01}],"calculated":[{"name":"T1","function":"Lemonlib.round({{Q1}}*100, 1)","temp":true},{"name":"T2","function":"Lemonlib.round({{Q2}}/100, 5)","temp":true},{"name":"T3","function":"{{Q3}}","temp":true},{"name":"T4","function":"Lemonlib.round({{Q4}}/10000, 6)","temp":true},{"name":"A1","label":"&lt;span class=\"no-break\"&gt;{{T1}} dm&lt;sup&gt;2&lt;/sup&gt;&lt;/span&gt;","function":"{{Q1}}"},{"name":"A2","label":"&lt;span class=\"no-break\"&gt;{{T2}} dam&lt;sup&gt;2&lt;/sup&gt;&lt;/span&gt;","function":"{{Q2}}"},{"name":"A3","label":"&lt;span class=\"no-break\"&gt;{{T3}} m&lt;sup&gt;2&lt;/sup&gt;&lt;/span&gt;","function":"{{Q3}}"},{"name":"A4","label":"&lt;span class=\"no-break\"&gt;{{T4}} hm&lt;sup&gt;2&lt;/sup&gt;&lt;/span&gt;","function":"{{Q4}}"}],"uniques":true},"algorithm":{"name":"orderNumbers","params":{"order":"desc"}}}</t>
  </si>
  <si>
    <t>{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t>
  </si>
  <si>
    <t>Ordena de menor a mayor las siguientes medidas de superficie.
{{T1}} dm&lt;sup&gt;2&lt;/sup&gt; y {{T2}} cm&lt;sup&gt;2&lt;/sup&gt; 
{{T3}} dm&lt;sup&gt;2&lt;/sup&gt; y {{T4}} cm&lt;sup&gt;2&lt;/sup&gt;
{{T5}} m&lt;sup&gt;2&lt;/sup&gt; y {{T6}} dm&lt;sup&gt;2&lt;/sup&gt;
{{T7}} m&lt;sup&gt;2&lt;/sup&gt; y {{T8}} dm&lt;sup&gt;2&lt;/sup&gt;</t>
  </si>
  <si>
    <t>Q1: Mín = 10000; Máx = 99999; Step = 1
Q2: Mín = 10000; Máx = 99999; Step = 1
Q3: Mín = 10000; Máx = 99900; Step = 100
Q4: Mín = 10000; Máx = 99900; Step = 100</t>
  </si>
  <si>
    <t>T1 = math.floor({{Q1}}/100)
T2 = {{Q1}}-math.floor({{Q1}}/100)*100
T3 = math.floor({{Q2}}/100)
T4 = {{Q2}}-math.floor({{Q2}}/100)*100
T5 = math.floor({{Q3}}/10000)
T6 = math.floor({{Q3}}/100)-math.floor({{Q3}}/10000)*100
T7 = math.floor({{Q4}}/10000)
T8 = math.floor({{Q4}}/100)-math.floor({{Q4}}/10000)*100
A1 = {{Q1}}
A2 = {{Q2}}
A3 = {{Q3}}
A4 = {{Q4}}</t>
  </si>
  <si>
    <t>¿Qué pide el enunciado?
Ordenar de menor a mayor las medidas de superficie.*
Ordenar de mayor a menor las medidas de superficie.
(Single choice)</t>
  </si>
  <si>
    <t>Para ordenar las distintas medidas, hay que expresarlas en la misma unidad. ¿En qué tabla están las conversiones de unidades correctas?
Imagen M5-MyM-12b-1*
Imagen M5-MyM-12e-1
Imagen M5-MyM-12e-2
(Single choice)</t>
  </si>
  <si>
    <t>Tomamos una de las cuatro medidas como ejemplo y la convertimos a m&lt;sup&gt;2&lt;/sup&gt;.
{{T1}} dm&lt;sup&gt;2&lt;/sup&gt; : 100 = {{A5}} m&lt;sup&gt;2&lt;/sup&gt;
{{T2}} cm&lt;sup&gt;2&lt;/sup&gt; : 10 000 = {{A6}} m&lt;sup&gt;2&lt;/sup&gt;
{{T1}} dm&lt;sup&gt;2&lt;/sup&gt; + {{T2}} cm&lt;sup&gt;2&lt;/sup&gt; = {{A7}} m&lt;sup&gt;2&lt;/sup&gt;
(Cloze Math)
A5 = {{T1}}/100
A6 = {{T2}}/10000
A7 = {{T1}}/100+{{T2}}/10000</t>
  </si>
  <si>
    <t>Repitiendo los cálculos del paso anterior, ordena las medidas de menor a mayor.
{{T1}} dm&lt;sup&gt;2&lt;/sup&gt; y {{T2}} cm&lt;sup&gt;2&lt;/sup&gt; =  {{T10}} m&lt;sup&gt;2&lt;/sup&gt;
{{T3}} dm&lt;sup&gt;2&lt;/sup&gt; y {{T4}} cm&lt;sup&gt;2&lt;/sup&gt; = {{T11}} m&lt;sup&gt;2&lt;/sup&gt;
{{T5}} m&lt;sup&gt;2&lt;/sup&gt; y {{T6}} dm&lt;sup&gt;2&lt;/sup&gt; = {{T12}} m&lt;sup&gt;2&lt;/sup&gt;
{{T7}} m&lt;sup&gt;2&lt;/sup&gt; y {{T8}} dm&lt;sup&gt;2&lt;/sup&gt; = {{T13}} m&lt;sup&gt;2&lt;/sup&gt;
(Order list)
T10: Lemonlib.round({{Q1}}/10000, 4)
T11: Lemonlib.round({{Q2}}/10000, 4)
T12: Lemonlib.round({{Q3}}/10000, 2)
T13: Lemonlib.round({{Q4}}/10000, 2)</t>
  </si>
  <si>
    <r>
      <rPr>
        <rFont val="Calibri"/>
        <sz val="12.0"/>
      </rPr>
      <t>{"id":"M5-MyM-21b-E-1","seed":{"parameters":[{"name":"Q1","label":null,"min":10000,"max":99999,"step":1},{"name":"Q2","label":null,"min":10000,"max":99999,"step":1},{"name":"Q3","label":null,"min":10000,"max":99900,"step":100},{"name":"Q4","label":null,"min":10000,"max":99900,"step":100}],"uniques":true},"scaffolding":[{"id":"step-0","stimulus":"&lt;p&gt;Ordena de menor a mayor las siguientes medidas de superficie.&lt;/p&gt;","seed":{"parameters":[],"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A1","label":"{{T1}} dm&lt;sup&gt;2&lt;/sup&gt; y {{T2}} cm&lt;sup&gt;2&lt;/sup&gt; ","function":"{{Q1}}"},{"name":"A2","label":"{{T3}} dm&lt;sup&gt;2&lt;/sup&gt; y {{T4}} cm&lt;sup&gt;2&lt;/sup&gt;","function":"{{Q2}}"},{"name":"A3","label":"{{T5}} m&lt;sup&gt;2&lt;/sup&gt; y {{T6}} dm&lt;sup&gt;2&lt;/sup&gt;","function":"{{Q3}}"},{"name":"A4","label":"{{T7}} m&lt;sup&gt;2&lt;/sup&gt; y {{T8}} dm&lt;sup&gt;2&lt;/sup&gt;","function":"{{Q4}}"}]},"algorithm":{"name":"orderNumbers","params":{"order":"asc"}}},{"id":"step-1","stimulus":"&lt;p&gt;¿Qué pide el enunciado?&lt;/p&gt;","seed":{"calculated":[{"name":"1-A1","label":"&lt;p&gt;Ordenar de menor a mayor las medidas de superficie.&lt;/p&gt;"},{"name":"1-A2","label":"&lt;p&gt;Ordenar de mayor a menor las medidas de superficie.&lt;/p&gt;","incorrect":true}]},"algorithm":{"name":"trueFalse","template":"Multiple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cuatro medidas como ejemplo y la convertimos a m&lt;sup&gt;2&lt;/sup&gt;.&lt;/p&gt;","template":"&lt;p&gt;{{T1}} dm&lt;sup&gt;2&lt;/sup&gt; : 100 = {{response}} m&lt;sup&gt;2&lt;/sup&gt;&lt;/p&gt;&lt;p&gt;{{T2}} cm&lt;sup&gt;2&lt;/sup&gt; : 10 000 = {{response}} m&lt;sup&gt;2&lt;/sup&gt;&lt;/p&gt;&lt;p&gt;{{T1}} dm&lt;sup&gt;2&lt;/sup&gt; + {{T2}} cm&lt;sup&gt;2&lt;/sup&gt; = {{response}} m&lt;sup&gt;2&lt;/sup&gt;&lt;/p&gt;","seed":{"calculated":[{"name":"T1","function":"math.floor({{Q1}</t>
    </r>
    <r>
      <rPr>
        <rFont val="Calibri"/>
        <color rgb="FF000000"/>
        <sz val="12.0"/>
      </rPr>
      <t>}/100)","temp":true},{"name":"T2","function":"{{Q1}}-math.floor({{Q1}}/100)</t>
    </r>
    <r>
      <rPr>
        <rFont val="Calibri"/>
        <sz val="12.0"/>
      </rPr>
      <t>*100","temp":true},{"name":"A5","function":"Lemonlib.round({{T1}}/100, 2)"},{"name":"A6","function":"Lemonlib.round({{T2}}/10000, 4)"},{"name":"A7","function":"Lemonlib.round({{T1}}/100+{{T2}}/10000, 4)"}]},"algorithm":{"name":"calculateOperation","params":{"method":"equivLiteral","keyboard":"INTERMEDIATE"}}},{"id":"step-4","stimulus":"&lt;p&gt;Repitiendo los cálculos del paso anterior, ordena las medidas de menor a mayor.&lt;/p&gt;","seed":{"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T10","function":"Lemonlib.round({{Q1}}/10000, 4)","temp":true},{"name":"T11","function":"Lemonlib.round({{Q2}}/10000, 4)","temp":true},{"name":"T12","function":"Lemonlib.round({{Q3}}/10000, 2)","temp":true},{"name":"T13","function":"Lemonlib.round({{Q4}}/10000, 2)","temp":true},{"name":"A1","label":"{{T1}} dm&lt;sup&gt;2&lt;/sup&gt; y {{T2}} cm&lt;sup&gt;2&lt;/sup&gt; = {{T10}} m&lt;sup&gt;2&lt;/sup&gt;","function":"{{Q1}}"},{"name":"A2","label":"{{T3}} dm&lt;sup&gt;2&lt;/sup&gt; y {{T4}} cm&lt;sup&gt;2&lt;/sup&gt; = {{T11}} m&lt;sup&gt;2&lt;/sup&gt;","function":"{{Q2}}"},{"name":"A3","label":"{{T5}} m&lt;sup&gt;2&lt;/sup&gt; y {{T6}} dm&lt;sup&gt;2&lt;/sup&gt; = {{T12}} m&lt;sup&gt;2&lt;/sup&gt;","function":"{{Q3}}"},{"name":"A4","label":"{{T7}} m&lt;sup&gt;2&lt;/sup&gt; y {{T8}} dm&lt;sup&gt;2&lt;/sup&gt; = {{T13}} m&lt;sup&gt;2&lt;/sup&gt;","function":"{{Q4}}"}]},"algorithm":{"name":"orderNumbers","params":{"order":"asc"}}}]}</t>
    </r>
  </si>
  <si>
    <t>{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t>
  </si>
  <si>
    <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
A1 = Paisaje
A2 = Bodegón
A3 = Retrato</t>
  </si>
  <si>
    <t>Q1: Mín = 100000; Máx = 199900; Step = 1
Q2: Mín = 100000; Máx = 199999; Step = 1
Q3: Mín = 100000; Máx = 199999; Step = 1</t>
  </si>
  <si>
    <t>T1 = math.floor({{Q1}}/10000)
T2 = math.floor({{Q1}}/100)-math.floor({{Q1}}/10000)*100
T3 = {{Q2}}/100
T4 = math.floor({{Q3}}/100)
T5 = {{Q3}}-math.floor({{Q3}}/100)*100
A1 = {{Q1}}
A2 = {{Q2}}
A3 = {{Q3}}</t>
  </si>
  <si>
    <t>¿Qué pide el enunciado?
Ordenar de mayor a menor la superficie de los cuadros.*
Ordenar de menor a mayor la superficie de los cuadros.
(Single choice)</t>
  </si>
  <si>
    <t>Tomamos una de las tres medidas como ejemplo y la convertimos a m&lt;sup&gt;2&lt;/sup&gt;.
{{T4}} dm&lt;sup&gt;2&lt;/sup&gt; : 100 = {{A7}} m&lt;sup&gt;2&lt;/sup&gt;
{{T5}} cm&lt;sup&gt;2&lt;/sup&gt; : 10 000 = {{A8}} m&lt;sup&gt;2&lt;/sup&gt;
{{T4}} dm&lt;sup&gt;2&lt;/sup&gt; + {{T5}} cm&lt;sup&gt;2&lt;/sup&gt; = {{A9}} m&lt;sup&gt;2&lt;/sup&gt;
(Cloze Math)
A7 = {{T4}}/100
A8 = {{T5}}/10000
A9 = {{T4}}/100+{{T5}}/10000</t>
  </si>
  <si>
    <t>Repitiendo los cálculos del paso anterior, ordena las medidas de mayor a menor.
Paisaje: {{T1}} m&lt;sup&gt;2&lt;/sup&gt; y {{T2}} dm&lt;sup&gt;2&lt;/sup&gt; = {{T10}} m&lt;sup&gt;2&lt;/sup&gt;
Bodegón: {{T3}} dm&lt;sup&gt;2&lt;/sup&gt; = {{T11}} m&lt;sup&gt;2&lt;/sup&gt;
Retrato: {{T4}} dm&lt;sup&gt;2&lt;/sup&gt; y {{T5}} cm&lt;sup&gt;2&lt;/sup&gt; = {{T12}} m&lt;sup&gt;2&lt;/sup&gt;
(Order list)
T10: Lemonlib.floor({{Q1}}/10000, 2)
T11: Lemonlib.floor({{Q2}}/10000, 2)
T12: Lemonlib.round({{Q3}}/10000, 4)</t>
  </si>
  <si>
    <t>{"id":"M5-MyM-21b-A-1","seed":{"parameters":[{"name":"Q1","label":null,"min":100000,"max":199900,"step":1},{"name":"Q2","label":null,"min":100000,"max":199999,"step":1},{"name":"Q3","label":null,"min":100000,"max":199999,"step":1}],"uniques":true},"scaffolding":[{"id":"step-0","stimulus":"&lt;p&g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lt;/p&gt;","seed":{"parameters":[],"calculated":[{"name":"T1","function":"math.floor({{Q1}}/10000)","temp":true},{"name":"T2","function":"math.floor({{Q1}}/100)-math.floor({{Q1}}/10000)*100","temp":true},{"name":"T3","function":"math.floor({{Q2}}/100)","temp":true},{"name":"T4","function":"math.floor({{Q3}}/100)","temp":true},{"name":"T5","function":"{{Q3}}-math.floor({{Q3}}/100)*100","temp":true},{"name":"A1","label":"Paisaje","function":"{{Q1}}"},{"name":"A2","label":"Bodegón","function":"{{Q2}}"},{"name":"A3","label":"Retrato","function":"{{Q3}}"}]},"algorithm":{"name":"orderNumbers","params":{"order":"desc"}}},{"id":"step-1","stimulus":"&lt;p&gt;¿Qué pide el enunciado?&lt;/p&gt;","seed":{"calculated":[{"name":"1-A1","label":"&lt;p&gt;Ordenar de mayor a menor la superficie de los cuadros.&lt;/p&gt;"},{"name":"1-A2","label":"&lt;p&gt;Ordenar de menor a mayor la superficie de los cuadros.&lt;/p&gt;","incorrect":true}]},"algorithm":{"name":"trueFalse","template":"Multiple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m&lt;sup&gt;2&lt;/sup&gt;.&lt;/p&gt;","template":"&lt;p&gt;{{T4}} dm&lt;sup&gt;2&lt;/sup&gt; : 100 = {{response}} m&lt;sup&gt;2&lt;/sup&gt;&lt;/p&gt;&lt;p&gt;{{T5}} cm&lt;sup&gt;2&lt;/sup&gt; : 10 000 = {{response}} m&lt;sup&gt;2&lt;/sup&gt;&lt;/p&gt;&lt;p&gt;{{T4}} dm&lt;sup&gt;2&lt;/sup&gt; + {{T5}} cm&lt;sup&gt;2&lt;/sup&gt; = {{response}} 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mayor a menor.&lt;/p&gt;","seed":{"calculated":[{"name":"T1","function":"math.floor({{Q1}}/10000)","temp":true},{"name":"T2","function":"math.floor({{Q1}}/100)-math.floor({{Q1}}/10000)*100","temp":true},{"name":"T3","function":"math.floor({{Q2}}/100)","temp":true},{"name":"T4","function":"math.floor({{Q3}}/100)","temp":true},{"name":"T5","function":"{{Q3}}-math.floor({{Q3}}/100)*100","temp":true},{"name":"T10","function":"math.floor({{Q1}}/10000, 2)","temp":true},{"name":"T11","function":"math.floor({{Q2}}/10000, 2)","temp":true},{"name":"T12","function":"Lemonlib.round({{Q3}}/10000, 4)","temp":true},{"name":"A1","label":"Paisaje: {{T1}} m&lt;sup&gt;2&lt;/sup&gt; y {{T2}} dm&lt;sup&gt;2&lt;/sup&gt; = {{T10}} m&lt;sup&gt;2&lt;/sup&gt;","function":"{{Q1}}"},{"name":"A2","label":"Bodegón: {{T3}} dm&lt;sup&gt;2&lt;/sup&gt; = {{T11}} m&lt;sup&gt;2&lt;/sup&gt;","function":"{{Q2}}"},{"name":"A3","label":"Retrato: {{T4}} dm&lt;sup&gt;2&lt;/sup&gt; y {{T5}} cm&lt;sup&gt;2&lt;/sup&gt; = {{T12}} m&lt;sup&gt;2&lt;/sup&gt;","function":"{{Q3}}"}]},"algorithm":{"name":"orderNumbers","params":{"order":"desc"}}}]}</t>
  </si>
  <si>
    <t>{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t>
  </si>
  <si>
    <t>Helena está haciendo un trabajo de Biología sobre reservas naturales y ha recopilado la siguiente información sobre tres de ellas. Ordénalas de mayor a menor según su extensión.
La reserva A ocupa &lt;span class=\"no-break\"&gt;{{T1}} km&lt;sup&gt;2&lt;/sup&gt;&lt;/span&gt; y &lt;span class=\"no-break\"&gt;{{T2}} dam&lt;sup&gt;2&lt;/sup&gt;&lt;/span&gt;
La reserva B ocupa &lt;span class=\"no-break\"&gt;{{T3}} hm&lt;sup&gt;2&lt;/sup&gt;&lt;/span&gt; y &lt;span class=\"no-break\"&gt;{{T4}} dam&lt;sup&gt;2&lt;/sup&gt;&lt;/span&gt;
La reserva C ocupa &lt;span class=\"no-break\"&gt;{{T5}} km&lt;sup&gt;2&lt;/sup&gt;&lt;/span&gt; y &lt;span class=\"no-break\"&gt;{{T6}} hm&lt;sup&gt;2&lt;/sup&gt;&lt;/span&gt;</t>
  </si>
  <si>
    <t>Q1: Mín = 100000; Máx = 299999; Incremento = 1
Q2: Mín = 100000; Máx = 299999; Incremento = 1
Q3: Mín = 100000; Máx = 299900; Incremento = 100</t>
  </si>
  <si>
    <t>T1 = math.floor({{Q1}}/10000)
T2 = {{Q1}}-math.floor({{Q1}}/10000)*10000
T3 = math.floor({{Q2}}/100)
T4 = {{Q2}}-math.floor({{Q2}}/100)*100
T5 = math.floor({{Q3}}/10000)
T6 = math.floor({{Q3}}/100)-math.floor({{Q3}}/10000)*100
A1 = {{Q1}}
A2 = {{Q2}}
A3 = {{Q3}}</t>
  </si>
  <si>
    <t>¿Qué pide el enunciado?
Ordenar de mayor a menor la superficie de las reservas naturales.*
Ordenar de menor a mayor la superficie de las reservas naturales.
(Single choice)</t>
  </si>
  <si>
    <t>Tomamos una de las tres medidas como ejemplo y la convertimos a km&lt;sup&gt;2&lt;/sup&gt;.
{{T3}} hm&lt;sup&gt;2&lt;/sup&gt; : 100 = {{A6}} km&lt;sup&gt;2&lt;/sup&gt;
{{T4}} dam&lt;sup&gt;2&lt;/sup&gt; : 10 000 = {{A7}} km&lt;sup&gt;2&lt;/sup&gt;
{{T3}} hm&lt;sup&gt;2&lt;/sup&gt; + {{T4}} dam&lt;sup&gt;2&lt;/sup&gt; = {{A8}} km&lt;sup&gt;2&lt;/sup&gt;
(Cloze Math)
A6 = {{T3}}/100
A7 = {{T4}}/10000
A8 = {{T3}}/100+{{T4}}/10000</t>
  </si>
  <si>
    <t>Repitiendo los cálculos del paso anterior, ordena las medidas de mayor a menor.
La reserva A ocupa &lt;span class=\"no-break\"&gt;{{T1}} km&lt;sup&gt;2&lt;/sup&gt;&lt;/span&gt; y &lt;span class=\"no-break\"&gt;{{T2}} dam&lt;sup&gt;2&lt;/sup&gt;&lt;/span&gt; = {{T10}} km&lt;sup&gt;2&lt;/sup&gt;
La reserva B ocupa &lt;span class=\"no-break\"&gt;{{T3}} hm&lt;sup&gt;2&lt;/sup&gt;&lt;/span&gt; y &lt;span class=\"no-break\"&gt;{{T4}} dam&lt;sup&gt;2&lt;/sup&gt;&lt;/span&gt; = {{T11}} km&lt;sup&gt;2&lt;/sup&gt;
La reserva C ocupa &lt;span class=\"no-break\"&gt;{{T5}} km&lt;sup&gt;2&lt;/sup&gt;&lt;/span&gt; y &lt;span class=\"no-break\"&gt;{{T6}} hm&lt;sup&gt;2&lt;/sup&gt;&lt;/span&gt; = {{T12}} km&lt;sup&gt;2&lt;/sup&gt;
(Order list)
T10: Lemonlib.round({{Q1}}/10000, 4)
T11: Lemonlib.round({{Q2}}/10000, 4)
T12: Lemonlib.round({{Q3}}/10000, 2)</t>
  </si>
  <si>
    <t>{"id":"M5-MyM-21b-A-2","seed":{"parameters":[{"name":"Q1","label":null,"min":100000,"max":299999,"step":1},{"name":"Q2","label":null,"min":100000,"max":299999,"step":1},{"name":"Q3","label":null,"min":100000,"max":299900,"step":100}],"uniques":true},"scaffolding":[{"id":"step-0","stimulus":"&lt;p&gt;Helena está haciendo un trabajo de Biología sobre reservas naturales y ha recopilado la siguiente información sobre tres de ellas. Ordénalas de mayor a menor según su extensión.&lt;/p&gt;","seed":{"parameters":[],"calculated":[{"name":"T1","function":"math.floor({{Q1}}/10000)","temp":true},{"name":"T2","function":"{{Q1}}-math.floor({{Q1}}/10000)*10000","temp":true},{"name":"T3","function":"math.floor({{Q2}}/100)","temp":true},{"name":"T4","function":"{{Q2}}-math.floor({{Q2}}/100)*100","temp":true},{"name":"T5","function":"math.floor({{Q3}}/10000)","temp":true},{"name":"T6","function":"math.floor({{Q3}}/100)-math.floor({{Q3}}/10000)*100","temp":true},{"name":"A1","label":"La reserva A ocupa &lt;span class=\"no-break\"&gt;{{T1}} km&lt;sup&gt;2&lt;/sup&gt;&lt;/span&gt; y &lt;span class=\"no-break\"&gt;{{T2}} dam&lt;sup&gt;2&lt;/sup&gt;&lt;/span&gt;","function":"{{Q1}}"},{"name":"A2","label":"La reserva B ocupa &lt;span class=\"no-break\"&gt;{{T3}} hm&lt;sup&gt;2&lt;/sup&gt;&lt;/span&gt; y &lt;span class=\"no-break\"&gt;{{T4}} dam&lt;sup&gt;2&lt;/sup&gt;&lt;/span&gt;","function":"{{Q2}}"},{"name":"A3","label":"La reserva C ocupa &lt;span class=\"no-break\"&gt;{{T5}} km&lt;sup&gt;2&lt;/sup&gt;&lt;/span&gt; y &lt;span class=\"no-break\"&gt;{{T6}} hm&lt;sup&gt;2&lt;/sup&gt;&lt;/span&gt;","function":"{{Q3}}"}]},"algorithm":{"name":"orderNumbers","params":{"order":"desc"}}},{"id":"step-1","stimulus":"&lt;p&gt;¿Qué pide el enunciado?&lt;/p&gt;","seed":{"calculated":[{"name":"1-A1","label":"&lt;p&gt;Ordenar de mayor a menor la superficie de las reservas naturales.&lt;/p&gt;"},{"name":"1-A2","label":"&lt;p&gt;Ordenar de menor a mayor la superficie de las reservas naturales.&lt;/p&gt;","incorrect":true}]},"algorithm":{"name":"trueFalse","template":"Multiple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km&lt;sup&gt;2&lt;/sup&gt;.&lt;/p&gt;","template":"&lt;p&gt;{{T3}} hm&lt;sup&gt;2&lt;/sup&gt; : 100 = {{response}} km&lt;sup&gt;2&lt;/sup&gt;&lt;/p&gt;&lt;p&gt;{{T4}} dam&lt;sup&gt;2&lt;/sup&gt; : 10 000 = {{response}} km&lt;sup&gt;2&lt;/sup&gt;&lt;/p&gt;&lt;p&gt;{{T3}} hm&lt;sup&gt;2&lt;/sup&gt; + {{T4}} dam&lt;sup&gt;2&lt;/sup&gt; = {{response}} km&lt;sup&gt;2&lt;/sup&gt;&lt;/p&gt;","seed":{"calculated":[{"name":"T3","function":"math.floor({{Q2}}/100)","temp":true},{"name":"T4","function":"{{Q2}}-math.floor({{Q2}}/100)*100","temp":true},{"name":"A7","function":"Lemonlib.round({{T3}}/100, 2)"},{"name":"A8","function":"Lemonlib.round({{T4}}/10000, 4)"},{"name":"A9","function":"Lemonlib.round({{T3}}/100+{{T4}}/10000, 4)"}]},"algorithm":{"name":"calculateOperation","params":{"method":"equivLiteral","keyboard":"INTERMEDIATE"}}},{"id":"step-4","stimulus":"&lt;p&gt;Repitiendo los cálculos del paso anterior, ordena las medidas de mayor a menor.&lt;/p&gt;","seed":{"calculated":[{"name":"T1","function":"math.floor({{Q1}}/10000)","temp":true},{"name":"T2","function":"{{Q1}}-math.floor({{Q1}}/10000)*10000","temp":true},{"name":"T3","function":"math.floor({{Q2}}/100)","temp":true},{"name":"T4","function":"{{Q2}}-math.floor({{Q2}}/100)*100","temp":true},{"name":"T5","function":"math.floor({{Q3}}/10000)","temp":true},{"name":"T6","function":"math.floor({{Q3}}/100)-math.floor({{Q3}}/10000)*100","temp":true},{"name":"T10","function":"Lemonlib.round({{Q1}}/10000, 4)","temp":true},{"name":"T11","function":"Lemonlib.round({{Q2}}/10000, 4)","temp":true},{"name":"T12","function":"Lemonlib.round({{Q3}}/10000, 2)","temp":true},{"name":"A1","label":"La reserva A ocupa &lt;span class=\"no-break\"&gt;{{T1}} km&lt;sup&gt;2&lt;/sup&gt;&lt;/span&gt; y &lt;span class=\"no-break\"&gt;{{T2}} dam&lt;sup&gt;2&lt;/sup&gt;&lt;/span&gt; = {{T10}} km&lt;sup&gt;2&lt;/sup&gt;","function":"{{Q1}}"},{"name":"A2","label":"La reserva B ocupa &lt;span class=\"no-break\"&gt;{{T3}} hm&lt;sup&gt;2&lt;/sup&gt;&lt;/span&gt; y &lt;span class=\"no-break\"&gt;{{T4}} dam&lt;sup&gt;2&lt;/sup&gt;&lt;/span&gt; = {{T11}} km&lt;sup&gt;2&lt;/sup&gt;","function":"{{Q2}}"},{"name":"A3","label":"La reserva C ocupa &lt;span class=\"no-break\"&gt;{{T5}} km&lt;sup&gt;2&lt;/sup&gt;&lt;/span&gt; y &lt;span class=\"no-break\"&gt;{{T6}} hm&lt;sup&gt;2&lt;/sup&gt;&lt;/span&gt; = {{T12}} km&lt;sup&gt;2&lt;/sup&gt;","function":"{{Q3}}"}]},"algorithm":{"name":"orderNumbers","params":{"order":"desc"}}}]}</t>
  </si>
  <si>
    <t>{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t>
  </si>
  <si>
    <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
{{T1}} m&lt;sup&gt;2&lt;/sup&gt;
{{T2}} dm&lt;sup&gt;2&lt;/sup&gt; y {{T3}} cm&lt;sup&gt;2&lt;/sup&gt;
{{T4}} dm&lt;sup&gt;2&lt;/sup&gt;</t>
  </si>
  <si>
    <t>Q1: Mín = 100000; Máx = 200000; Incremento = 100
Q2: Mín = 100000; Máx = 200000; Incremento = 1
Q2: Mín = 100000; Máx = 200000; Incremento = 1</t>
  </si>
  <si>
    <t>T1 = {{Q1}}/10000
T2 = math.floor({{Q2}}/100)
T3 = {{Q3}}-math.floor({{Q3}}/100)*100
T4 = {{Q3}}/100
A1 = {{Q1}}
A2 = {{Q2}}
A3 = {{Q3}}</t>
  </si>
  <si>
    <t>¿Qué pide el enunciado?
Ordenar de menor a mayor la superficie de las maquetas.*
Ordenar de mayor a menor la superficie de las maquetas.
(Single choice)</t>
  </si>
  <si>
    <t>Tomamos una de las tres medidas como ejemplo y la convertimos a m&lt;sup&gt;2&lt;/sup&gt;.
{{T2}} dm&lt;sup&gt;2&lt;/sup&gt; : 100 = {{A4}} m&lt;sup&gt;2&lt;/sup&gt;
{{T3}} cm&lt;sup&gt;2&lt;/sup&gt; : 10 000 = {{A5}} m&lt;sup&gt;2&lt;/sup&gt;
{{T2}} dm&lt;sup&gt;2&lt;/sup&gt; + {{T3}} cm&lt;sup&gt;2&lt;/sup&gt; = {{A6}} m&lt;sup&gt;2&lt;/sup&gt;
(Cloze Math)
A4 = {{T2}}/100
A5 = {{T3}}/10000
A6 = {{T2}}/100+{{T3}}/10000</t>
  </si>
  <si>
    <t>Repitiendo los cálculos del paso anterior, ordena las medidas de menor a mayor.
{{T1}} m&lt;sup&gt;2&lt;/sup&gt;
{{T2}} dm&lt;sup&gt;2&lt;/sup&gt; y {{T3}} cm&lt;sup&gt;2&lt;/sup&gt; = {{T11}} m&lt;sup&gt;2&lt;/sup&gt;
{{T4}} dm&lt;sup&gt;2&lt;/sup&gt; = {{T12}} m&lt;sup&gt;2&lt;/sup&gt;
(Order list)
T10: Lemonlib.round({{T2}}/100+{{T3}}/10000, 4)
T11: Lemonlib.round({{Q3}}/10000, 4)</t>
  </si>
  <si>
    <t>{"id":"M5-MyM-21b-A-3","seed":{"parameters":[{"name":"Q1","label":null,"min":100000,"max":200000,"step":100},{"name":"Q2","label":null,"min":100000,"max":200000,"step":1},{"name":"Q3","label":null,"min":100000,"max":200000,"step":1}],"uniques":true},"scaffolding":[{"id":"step-0","stimulus":"&lt;p&g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lt;/p&gt;","seed":{"parameters":[],"calculated":[{"name":"T1","function":"{{Q1}}/10000","temp":true},{"name":"T2","function":"math.floor({{Q2}}/100)","temp":true},{"name":"T3","function":"{{Q3}}-math.floor({{Q3}}/100)*100","temp":true},{"name":"T4","function":"{{Q3}}/100","temp":true},{"name":"A1","label":"{{T1}} m&lt;sup&gt;2&lt;/sup&gt;","function":"{{Q1}}"},{"name":"A2","label":"{{T2}} dm&lt;sup&gt;2&lt;/sup&gt; y {{T3}} cm&lt;sup&gt;2&lt;/sup&gt;","function":"{{Q2}}"},{"name":"A3","label":"{{T4}} dm&lt;sup&gt;2&lt;/sup&gt;","function":"{{Q3}}"}]},"algorithm":{"name":"orderNumbers","params":{"order":"asc"}}},{"id":"step-1","stimulus":"&lt;p&gt;¿Qué pide el enunciado?&lt;/p&gt;","seed":{"calculated":[{"name":"1-A1","label":"&lt;p&gt;Ordenar de mayor a menor la superficie de las maquetas.&lt;/p&gt;","incorrect":true},{"name":"1-A2","label":"&lt;p&gt;Ordenar de menor a mayor la superficie de las maquetas.&lt;/p&gt;"}]},"algorithm":{"name":"trueFalse","template":"Multiple choice – standard"}},{"id":"step-2","stimulus":"&lt;p&gt;Para ordenar las distintas medidas, hay que expresarlas en la misma unidad. ¿En qué tabla están las conversiones de unidades correctas?&lt;/p&gt;","seed":{"calculated":[{"name":"2-A1","label":"&lt;p&gt;&lt;div style=\"display:flex; justify-content:center;\"&gt;&lt;img src=\"https://blueberry-assets.oneclick.es/M5_MyM_12b_1.svg\" width=\"500\"&gt;&lt;/img&gt;&lt;/div&gt;"},{"name":"2-A2","label":"&lt;p&gt;&lt;div style=\"display:flex; justify-content:center;\"&gt;&lt;img src=\"https://blueberry-assets.oneclick.es/M5_MyM_12e_1.svg\" width=\"500\"&gt;&lt;/img&gt;&lt;/div&gt;","incorrect":true},{"name":"2-A3","label":"&lt;p&gt;&lt;div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m&lt;sup&gt;2&lt;/sup&gt;.&lt;/p&gt;","template":"&lt;p&gt;{{T2}} dm&lt;sup&gt;2&lt;/sup&gt; : 100 = {{response}} m&lt;sup&gt;2&lt;/sup&gt;&lt;/p&gt;&lt;p&gt;{{T3}} cm&lt;sup&gt;2&lt;/sup&gt; : 10 000 = {{response}} m&lt;sup&gt;2&lt;/sup&gt;&lt;/p&gt;&lt;p&gt;{{T2}} dm&lt;sup&gt;2&lt;/sup&gt; + {{T3}} cm&lt;sup&gt;2&lt;/sup&gt; = {{response}} m&lt;sup&gt;2&lt;/sup&gt;&lt;/p&gt;","seed":{"calculated":[{"name":"T2","function":"math.floor({{Q2}}/100)","temp":true},{"name":"T3","function":"{{Q3}}-math.floor({{Q3}}/100)*100","temp":true},{"name":"A7","function":"Lemonlib.round({{T2}}/100, 2)"},{"name":"A8","function":"Lemonlib.round({{T3}}/10000, 4)"},{"name":"A9","function":"Lemonlib.round({{T2}}/100+{{T3}}/10000, 4)"}]},"algorithm":{"name":"calculateOperation","params":{"method":"equivLiteral","keyboard":"INTERMEDIATE"}}},{"id":"step-4","stimulus":"&lt;p&gt;Repitiendo los cálculos del paso anterior, ordena las medidas de menor a mayor.&lt;/p&gt;","seed":{"calculated":[{"name":"T1","function":"{{Q1}}/10000","temp":true},{"name":"T2","function":"math.floor({{Q2}}/100)","temp":true},{"name":"T3","function":"{{Q3}}-math.floor({{Q3}}/100)*100","temp":true},{"name":"T4","function":"{{Q3}}/100","temp":true},{"name":"T10","function":"Lemonlib.round({{T2}}/100+{{T3}}/10000, 4)","temp":true},{"name":"T11","function":"Lemonlib.round({{Q3}}/10000, 4)","temp":true},{"name":"A1","label":"{{T1}} m&lt;sup&gt;2&lt;/sup&gt;","function":"{{Q1}}"},{"name":"A2","label":"{{T2}} dm&lt;sup&gt;2&lt;/sup&gt; y {{T3}} cm&lt;sup&gt;2&lt;/sup&gt; = {{T10}} m&lt;sup&gt;2&lt;/sup&gt;","function":"{{Q2}}"},{"name":"A3","label":"{{T4}} dm&lt;sup&gt;2&lt;/sup&gt; = {{T11}} m&lt;sup&gt;2&lt;/sup&gt;","function":"{{Q3}}"}]},"algorithm":{"name":"orderNumbers","params":{"order":"asc"}}}]}</t>
  </si>
  <si>
    <t>{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t>
  </si>
  <si>
    <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
El escenario medirá &lt;span class=\"no-break\"&gt;{{A1}} m&lt;sup&gt;2&lt;/sup&gt;.&lt;/span&gt;</t>
  </si>
  <si>
    <t>Q1: Mín =10; Máx = 20; Step = 1
Q2: Mín = 1000; Max = 9900; Step = 100
Q3: Mín = 1000; Max = 9900; Step = 100</t>
  </si>
  <si>
    <t>T1 = math.floor({{Q2}}/100)
A1 = math.max({{Q1}}+{{Q2}}/10000, {{Q1}}+{{Q3}}/10000)</t>
  </si>
  <si>
    <t>¿Qué pide el enunciado?
Determinar cuál es el teatro más grande y expresar su superficie en m&lt;sup&gt;2&lt;/sup&gt;.*
Determinar cuál es el teatro más pequeño y expresar su superficie en m&lt;sup&gt;2&lt;/sup&gt;.
(Single choice)</t>
  </si>
  <si>
    <t>Tomamos una de las cuatro medidas como ejemplo y la convertimos a m&lt;sup&gt;2&lt;/sup&gt;. 
{{T1}} dm&lt;sup&gt;2&lt;/sup&gt; : 100 = {{A2}} m&lt;sup&gt;2&lt;/sup&gt; 
{{Q1}} m&lt;sup&gt;2&lt;/sup&gt; + {{T1}} dm&lt;sup&gt;2&lt;/sup&gt; = {{A3}} m&lt;sup&gt;2&lt;/sup&gt;
(Cloze Math) 
A2 = {{T1}}/100 
A3 = {{Q1}}+{{T1}}/100</t>
  </si>
  <si>
    <t>Ahora selecciona cuál de los escenarios es el mayor. 
A1 m&lt;sup&gt;2&lt;/sup&gt;* 
A2 m&lt;sup&gt;2&lt;/sup&gt;
(single choice) 
A1 = math.max({{Q1}}+{{Q2}}/10000, {{Q1}}+{{Q3}}/10000)
A2 = math.min({{Q1}}+{{Q2}}/10000, {{Q1}}+{{Q3}}/10000)</t>
  </si>
  <si>
    <t>{"id":"M5-MyM-21b-A-4","seed":{"parameters":[{"name":"Q1","label":null,"min":10,"max":20,"step":1},{"name":"Q2","label":null,"min":1000,"max":9900,"step":100},{"name":"Q3","label":null,"min":1000,"max":9900,"step":100}],"uniques":true},"scaffolding":[{"id":"step-0","stimulus":"&lt;p&g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escenario?&lt;/p&gt;","template":"&lt;p&gt;El escenario medirá &lt;span class=\"no-break\"&gt;{{response}} m&lt;sup&gt;2&lt;/sup&gt;.&lt;/span&gt;&lt;/p&gt;","seed":{"parameters":[],"calculated":[{"name":"T1","function":"math.floor({{Q2}}/100)","temp":true},{"name":"A1","label":"{{function}})","function":"math.max({{Q1}}+{{Q2}}/10000, {{Q1}}+{{Q3}}/10000)"}]},"algorithm":{"name":"calculateOperation","params":{"method":"equivLiteral","keyboard":"INTERMEDIATE"}}},{"id":"step-1","stimulus":"&lt;p&gt;¿Qué pide el enunciado?&lt;/p&gt;","seed":{"calculated":[{"name":"1-A1","label":"&lt;p&gt;Determinar cuál es el teatro más grande y expresar su superficie en m&lt;sup&gt;2&lt;/sup&gt;.&lt;/p&gt;"},{"name":"1-A2","label":"&lt;p&gt;Determinar cuál es el teatro más pequeño y expresar su superficie en m&lt;sup&gt;2&lt;/sup&gt;.&lt;/p&gt;","incorrect":true}]},"algorithm":{"name":"trueFalse","template":"Multiple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dos medidas como ejemplo y la convertimos a m&lt;sup&gt;2&lt;/sup&gt;.&lt;/p&gt;","template":"&lt;p&gt;{{T1}} dm&lt;sup&gt;2&lt;/sup&gt; : 100 = {{response}} m&lt;sup&gt;2&lt;/sup&gt;&lt;/p&gt;&lt;p&gt;{{Q1}} m&lt;sup&gt;2&lt;/sup&gt; + {{T1}} dm&lt;sup&gt;2&lt;/sup&gt; = {{response}} m&lt;sup&gt;2&lt;/sup&gt;&lt;/p&gt;","seed":{"calculated":[{"name":"T1","function":"math.floor({{Q2}}/100)","temp":true},{"name":"3-A1","function":"Lemonlib.round({{T1}}/100, 2)"},{"name":"3-A2","function":"Lemonlib.round({{Q1}}+{{T1}}/100, 2)"}]},"algorithm":{"name":"calculateOperation","params":{"method":"equivLiteral","keyboard":"INTERMEDIATE"}}},{"id":"step-4","stimulus":"&lt;p&gt;Ahora selecciona cuál de los escenarios es el mayor.&lt;/p&gt;","seed":{"calculated":[{"name":"T1","function":"math.floor({{Q2}}/100)","temp":true},{"name":"4-A1","label":"{{function}} m&lt;sup&gt;2&lt;/sup&gt;","function":"math.max({{Q1}}+{{T1}}/100, {{Q1}}+{{Q3}}/10000)"},{"name":"4-A2","label":"{{function}} m&lt;sup&gt;2&lt;/sup&gt;","function":"math.min({{Q1}}+{{T1}}/100, {{Q1}}+{{Q3}}/10000)","incorrect":true}]},"algorithm":{"name":"trueFalse","template":"Multiple choice – standard"}}]}</t>
  </si>
  <si>
    <t>{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t>
  </si>
  <si>
    <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
Parque de los Almendros
Parque de los Pinos
Parque de los Rosales</t>
  </si>
  <si>
    <t>Q1: Mín = 100000; Máx = 299999; Incremento = 1
Q2: Mín = 100000; Máx = 299999; Incremento = 1
Q3: Mín = 100000; Máx = 299999; Incremento = 1</t>
  </si>
  <si>
    <t>T1 = math.floor({{Q1}}/10000)
T2 = {{Q1}}-math.floor({{Q1}}/10000)*10000
T3 = math.floor({{Q2}}/10000, 4)
T4 = math.floor({{Q3}}/100)
T5 = {{Q3}}-math.floor({{Q3}}/100)*100
A1 = {{Q1}}
A2 = {{Q2}}
A3 = {{Q3}}</t>
  </si>
  <si>
    <t>¿Qué pide el enunciado?
Ordenar de menor a mayor la superficie de los parques.*
Ordenar de mayor a menor la superficie de los parques.
(Single choice)</t>
  </si>
  <si>
    <t>Tomamos una de las tres medidas como ejemplo y la convertimos a km&lt;sup&gt;2&lt;/sup&gt;.
{{T4}} hm&lt;sup&gt;2&lt;/sup&gt; : 100 = {{A7}} km&lt;sup&gt;2&lt;/sup&gt;
{{T5}} dam&lt;sup&gt;2&lt;/sup&gt; : 10 000 = {{A8}} km&lt;sup&gt;2&lt;/sup&gt;
{{T4}} hm&lt;sup&gt;2&lt;/sup&gt; + {{T5}} dam&lt;sup&gt;2&lt;/sup&gt; = {{A9}} km&lt;sup&gt;2&lt;/sup&gt;
(Cloze Math)
A7 = {{T4}}/100
A8 = {{T5}}/10000
A9 = {{T4}}/100+{{T5}}/10000</t>
  </si>
  <si>
    <t>Repitiendo los cálculos del paso anterior, ordena las medidas de menor a mayor.
Parque de los Almendros: {{T1}} km&lt;sup&gt;2&lt;/sup&gt; y {{T2}} dam&lt;sup&gt;2&lt;/sup&gt; = {{Q1}} km&lt;sup&gt;2&lt;/sup&gt;
Parque de los Pinos: {{Q2}} km&lt;sup&gt;2&lt;/sup&gt;
Parque de los Rosales: {{T4}} hm&lt;sup&gt;2&lt;/sup&gt; y {{T5}} dam&lt;sup&gt;2&lt;/sup&gt; = {{Q3}} km&lt;sup&gt;2&lt;/sup&gt;
(Order list)</t>
  </si>
  <si>
    <t>{"id":"M5-MyM-21b-A-5","seed":{"parameters":[{"name":"Q1","label":null,"min":100000,"max":299999,"step":1},{"name":"Q2","label":null,"min":100000,"max":299999,"step":1},{"name":"Q3","label":null,"min":100000,"max":299999,"step":1}],"uniques":true},"scaffolding":[{"id":"step-0","stimulus":"&lt;p&g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visitarlos?&lt;/p&gt;","seed":{"parameters":[],"calculated":[{"name":"T1","function":"math.floor({{Q1}}/10000)","temp":true},{"name":"T2","function":"{{Q1}}-math.floor({{Q1}}/10000)*10000","temp":true},{"name":"T3","function":"math.floor({{Q2}}/10000, 4)","temp":true},{"name":"T4","function":"math.floor({{Q3}}/100)","temp":true},{"name":"T5","function":"{{Q3}}-math.floor({{Q3}}/100)*100","temp":true},{"name":"A1","label":"Parque de los Almendros","function":"{{Q1}}"},{"name":"A2","label":"Parque de los Pinos","function":"{{Q2}}"},{"name":"A3","label":"Parque de los Rosales","function":"{{Q3}}"}]},"algorithm":{"name":"orderNumbers","params":{"order":"asc"}}},{"id":"step-1","stimulus":"&lt;p&gt;¿Qué pide el enunciado?&lt;/p&gt;","seed":{"calculated":[{"name":"1-A1","label":"&lt;p&gt;Ordenar de mayor a menor la superficie de los parques.&lt;/p&gt;","incorrect":true},{"name":"1-A2","label":"&lt;p&gt;Ordenar de menor a mayor la superficie de los parques.&lt;/p&gt;"}]},"algorithm":{"name":"trueFalse","template":"Multiple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km&lt;sup&gt;2&lt;/sup&gt;.&lt;/p&gt;","template":"&lt;p&gt;{{T4}} hm&lt;sup&gt;2&lt;/sup&gt; : 100 = {{response}} km&lt;sup&gt;2&lt;/sup&gt;&lt;/p&gt;&lt;p&gt;{{T5}} dam&lt;sup&gt;2&lt;/sup&gt; : 10 000 = {{response}} km&lt;sup&gt;2&lt;/sup&gt;&lt;/p&gt;&lt;p&gt;{{T4}} hm&lt;sup&gt;2&lt;/sup&gt; + {{T5}} dam&lt;sup&gt;2&lt;/sup&gt; = {{response}} km&lt;sup&gt;2&lt;/sup&gt;&lt;/p&gt;","seed":{"calculated":[{"name":"T4","function":"math.floor({{Q3}}/100)","temp":true},{"name":"T5","function":"{{Q3}}-math.floor({{Q3}}/100)*100","temp":true},{"name":"A7","function":"Lemonlib.round({{T4}}/100,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menor a mayor.&lt;/p&gt;","seed":{"calculated":[{"name":"T1","function":"math.floor({{Q1}}/10000)","temp":true},{"name":"T2","function":"{{Q1}}-math.floor({{Q1}}/10000)*10000","temp":true},{"name":"T3","function":"math.floor({{Q2}}/10000, 4)","temp":true},{"name":"T4","function":"math.floor({{Q3}}/100)","temp":true},{"name":"T5","function":"{{Q3}}-math.floor({{Q3}}/100)*100","temp":true},{"name":"T10","function":"math.floor({{Q1}}/10000, 4)","temp":true},{"name":"T11","function":"math.floor({{Q2}}/10000, 4)","temp":true},{"name":"T12","function":"Lemonlib.round({{Q3}}/10000, 4)","temp":true},{"name":"A1","label":"Parque de los Almendros: {{T1}} km&lt;sup&gt;2&lt;/sup&gt; y {{T2}} dam&lt;sup&gt;2&lt;/sup&gt; = {{T10}} km&lt;sup&gt;2&lt;/sup&gt;","function":"{{Q1}}"},{"name":"A2","label":"Parque de los Pinos: {{T11}} km&lt;sup&gt;2&lt;/sup&gt;","function":"{{Q2}}"},{"name":"A3","label":"Parque de los Rosales: {{T4}} hm&lt;sup&gt;2&lt;/sup&gt; y {{T5}} dam&lt;sup&gt;2&lt;/sup&gt; = {{T12}} km&lt;sup&gt;2&lt;/sup&gt;","function":"{{Q3}}"}]},"algorithm":{"name":"orderNumbers","params":{"order":"asc"}}}]}</t>
  </si>
  <si>
    <t>{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t>
  </si>
  <si>
    <t>M5-MyM-32a</t>
  </si>
  <si>
    <t>Elige la unidad más adecuada para expresar una medida de superficie</t>
  </si>
  <si>
    <t>¿En qué unidad se expresan mejor las siguientes superficies?
La superficie de {{Q1}} se expresa en {{A1}}.
La superficie {{Q2}} se expresa en {{A2}}.
La superficie de {{Q3}}  se expresa en {{A3}}.</t>
  </si>
  <si>
    <t xml:space="preserve">Q1 = list: ["un parque nacional", "una provincia", "un país"]
Q2 = list: ["del patio de un colegio", "del plano de una casa", "de un campo de fútbol"]
Q3 = list: ["un póster", "un puzle", "la portada de un libro"] </t>
  </si>
  <si>
    <t>A1 = [km&lt;sup&gt;2&lt;/sup&gt;]
A2 = [m&lt;sup&gt;2&lt;/sup&gt;]
A3 = [cm&lt;sup&gt;2&lt;/sup&gt;]</t>
  </si>
  <si>
    <t>Para estimar las unidades de una superficie, se escoge la unidad con el tamaño más parecido al del objeto en cuestión.</t>
  </si>
  <si>
    <t>&lt;p&gt;Para estimar las unidades de una superficie, se escoge la unidad con el tamaño más parecido al del objeto en cuestión.&lt;/p&gt;
-Si falla {{A1}}:
&lt;p&gt;La superficie de {{Q1}} se expresa en {{A1}}, ya que es una superficie de grandes dimensiones.&lt;/p&gt;
-Si falla {{A2}}:
&lt;p&gt;La superficie {{Q2}} se expresa en {{A2}}, ya que es una superficie de tamaño medio.&lt;/p&gt;
-Si falla {{A3}}:
&lt;p&gt;La superficie de {{Q3}} se expresa en {{A3}}, ya que es una superficie pequeña.&lt;/p&gt;</t>
  </si>
  <si>
    <t>{"id":"M5-MyM-32a-I-1","stimulus":"&lt;p&gt;¿En qué unidad se expresan mejor las siguientes superficies?&lt;/p&gt;","template":"&lt;p&gt;La superficie de {{Q1}} se expresa en {{response}}.&lt;/p&gt;&lt;p&gt;La superficie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cuestión.&lt;/p&gt;","seed":{"parameters":[{"name":"Q1","list":["un parque nacional","una provincia","un país"]},{"name":"Q2","list":["del patio de un colegio","del plano de una casa","de un campo de fútbol"]},{"name":"Q3","list":["un póster","un puzle","la portada de un libro"]}],"calculated":[{"name":"A1","label":"km&lt;sup&gt;2&lt;/sup&gt;","feedback":"&lt;p&gt;La superficie de {{Q1}} se expresa en km&lt;sup&gt;2&lt;/sup&gt;, ya que es una superficie de grandes dimensiones.&lt;/p&gt;"},{"name":"A2","label":"m&lt;sup&gt;2&lt;/sup&gt;","feedback":"&lt;p&gt;La superficie {{Q2}} se expresa en m&lt;sup&gt;2&lt;/sup&gt;, ya que es una superficie de tamaño medio.&lt;/p&gt;"},{"name":"A3","label":"cm&lt;sup&gt;2&lt;/sup&gt;","feedback":"&lt;p&gt;La superficie de {{Q3}} se expresa en cm&lt;sup&gt;2&lt;/sup&gt;, ya que es una superficie pequeña.&lt;/p&gt;"}],"uniques":true},"algorithm":{"name":"calculateOperation","template":"Cloze with drag &amp; drop","params":{"keyboard":"INTERMEDIATE"}}}</t>
  </si>
  <si>
    <t>{"id":"M5-MyM-32a-I-1","stimulus":"&lt;p&gt;Qual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t>
  </si>
  <si>
    <t xml:space="preserve">Q1 = list: ["del patio de un colegio", "del plano de una casa", "de un campo de fútbol"]
Q2 = list: ["un parque nacional", "una provincia", "un país"]
Q3 = list: ["un póster", "un puzle", "la portada de un libro"] </t>
  </si>
  <si>
    <t>A1 = [m&lt;sup&gt;2&lt;/sup&gt;]
A2 = [km&lt;sup&gt;2&lt;/sup&gt;]
A3 = [cm&lt;sup&gt;2&lt;/sup&gt;]</t>
  </si>
  <si>
    <t>&lt;p&gt;Para estimar las unidades de una superficie, se escoge la unidad con el tamaño más parecido al del objeto en cuestión.&lt;/p&gt;
-Si falla {{A1}}:
&lt;p&gt;La superficie {{Q1}} se expresa en m&lt;sup&gt;2&lt;/sup&gt;, ya que es una superficie de tamaño medio.&lt;/p&gt;
-Si falla {{A2}}:
&lt;p&gt;La superficie de {{Q2}} se expresa en km&lt;sup&gt;2&lt;/sup&gt;, ya que es una superficie de grandes dimensiones.&lt;/p&gt;
-Si falla {{A3}}:
&lt;p&gt;La superficie de {{Q3}} se expresa en {{A3}}, ya que es una superficie pequeña.&lt;/p&gt;</t>
  </si>
  <si>
    <t>{"id":"M5-MyM-32a-I-2","stimulus":"&lt;p&gt;¿En qué unidad se expresan mejor las siguientes superficies?&lt;/p&gt;","template":"&lt;p&gt;La superficie {{Q1}} se expresa en {{response}}.&lt;/p&gt;&lt;p&gt;La superficie de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cuestión.&lt;/p&gt;","seed":{"parameters":[{"name":"Q1","list":["del patio de un colegio","del plano de una casa","de un campo de fútbol"]},{"name":"Q2","list":["un parque nacional","una provincia","un país"]},{"name":"Q3","list":["un póster","un puzle","la portada de un libro"]}],"calculated":[{"name":"A1","label":"m&lt;sup&gt;2&lt;/sup&gt;","feedback":"&lt;p&gt;La superficie {{Q1}} se expresa en m&lt;sup&gt;2&lt;/sup&gt;, ya que es una superficie de tamaño medio.&lt;/p&gt;"},{"name":"A2","label":"km&lt;sup&gt;2&lt;/sup&gt;","feedback":"&lt;p&gt;La superficie de {{Q2}} se expresa en km&lt;sup&gt;2&lt;/sup&gt;, ya que es una superficie de grandes dimensiones.&lt;/p&gt;"},{"name":"A3","label":"cm&lt;sup&gt;2&lt;/sup&gt;","feedback":"&lt;p&gt;La superficie de {{Q3}} se expresa en cm&lt;sup&gt;2&lt;/sup&gt;, ya que es una superficie pequeña.&lt;/p&gt;"}],"uniques":true},"algorithm":{"name":"calculateOperation","template":"Cloze with drag &amp; drop","params":{"keyboard":"INTERMEDIATE"}}}</t>
  </si>
  <si>
    <t>{"id":"M5-MyM-32a-I-2","stimulus":"&lt;p&gt;Em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t>
  </si>
  <si>
    <t>Clasifica las siguientes superficies según la mejor unidad para medirlas. En cada columna, coloca en la parte superior la superficie de mayor tamaño.
(Tabla de 3 columnas: km^2, m^2 y cm^2. Dentro de cada columna hay que arrastrar dos de las 6 opciones que se le dan al alumno.
km^2 |  m^2  | cm^2
---------------------------
{{A1}} | {{A3}} | {{A5}}
{{A2}} | {{A4}} | {{A6}}</t>
  </si>
  <si>
    <t>Q1 = list: ["Océano", "País", "Ciudad"]
Q2 = list: ["Barrio", "Pueblo", "Zona de urbanizaciones"]
Q3 = list: ["Piscina", "Escenario de un teatro", "Plaza"]
Q4 = list: ["Ventanal", "Puerta", "Mantel"]
Q5 = list: ["Portada de un CD", "Carátula de un videojuego", "Portada de una revista"]
Q6 = list: ["Sello", "Cara de un dado", "Carné"]</t>
  </si>
  <si>
    <t>A1 = {{Q1}}
A2 = {{Q3}}
A3 = {{Q5}}
A4 = {{Q2}}
A5 = {{Q4}}
A6 = {{Q6}}</t>
  </si>
  <si>
    <t>&lt;p&gt;Para estimar las unidades de una superficie, se escoge la unidad con el tamaño más parecido al del objeto en cuestión.&lt;/p&gt;
-Si falla {{A1}}:
&lt;p&gt;&lt;i&gt;{{Q1}}&lt;/i&gt; es la superficie que se expresa en m&lt;sup&gt;2&lt;/sup&gt;, ya que es una superficie de tamaño medio.&lt;/p&gt;
-Si falla {{A2}}:
&lt;p&gt;&lt;i&gt;{{Q3}}&lt;/i&gt; es la superficie que se expresa en m&lt;sup&gt;2&lt;/sup&gt;, ya que es una superficie de tamaño medio.&lt;/p&gt;
-Si falla {{A3}}:
&lt;p&gt;&lt;i&gt;{{Q5}}&lt;/i&gt; es la superficie que se expresa en km&lt;sup&gt;2&lt;/sup&gt;, ya que es una superficie de grandes dimensiones.&lt;/p&gt;
-Si falla {{A4}}:
&lt;p&gt;&lt;i&gt;{{Q2}}&lt;/i&gt; es la superficie que se expresa en km&lt;sup&gt;2&lt;/sup&gt;, ya que es una superficie de grandes dimensiones.&lt;/p&gt;
-Si falla {{A5}}:
&lt;p&gt;&lt;i&gt;{{Q4}}&lt;/i&gt; es la superficie que se expresa en cm&lt;sup&gt;2&lt;/sup&gt;, ya que es una superficie pequeña.&lt;/p&gt;
-Si falla {{A6}}:
&lt;p&gt;&lt;i&gt;{{Q6}}&lt;/i&gt; es la superficie que se expresa en cm&lt;sup&gt;2&lt;/sup&gt;, ya que es una superficie pequeña.&lt;/p&gt;</t>
  </si>
  <si>
    <t>{"id":"M5-MyM-32a-E-1","stimulus":"&lt;p&gt;Clasifica las siguientes superficies según la mejor unidad para medirlas. En cada columna, coloca en la parte superior la superficie de mayor tamaño.&lt;/p&gt;","template":"&lt;table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class=\"no-break\"&gt;{{response}}&lt;/span&gt;&lt;/td&gt;&lt;/tr&gt;&lt;/tbody&gt;&lt;/table&gt;","hint":"&lt;p&gt;Para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cuestión.&lt;/p&gt;","seed":{"parameters":[{"name":"Q1","list":["Océano","País","Ciudad"]},{"name":"Q2","list":["Barrio","Pueblo","Zona de urbanizaciones"]},{"name":"Q4","list":["Ventanal","Puerta","Mantel"]},{"name":"Q3","list":["Piscina","Escenario de un teatro","Plaza"]},{"name":"Q5","list":["Portada de un CD","Carátula de un videojuego","Portada de una revista"]},{"name":"Q6","list":["Sello","Cara de un dado","Carné"]}],"calculated":[{"name":"A1","label":"{{Q1}}","feedback":"&lt;p&gt;&lt;i&gt;{{Q1}}&lt;/i&gt; es la superficie que se expresa en km&lt;sup&gt;2&lt;/sup&gt;, ya que es una superficie de grandes dimensiones.&lt;/p&gt;"},{"name":"A2","label":"{{Q3}}","feedback":"&lt;p&gt;&lt;i&gt;{{Q3}}&lt;/i&gt; es la superficie que se expresa en m&lt;sup&gt;2&lt;/sup&gt;, ya que es una superficie de tamaño medio.&lt;/p&gt;"},{"name":"A3","label":"{{Q5}}","feedback":"&lt;p&gt;&lt;i&gt;{{Q5}}&lt;/i&gt; es la superficie que se expresa en cm&lt;sup&gt;2&lt;/sup&gt;, ya que es una superficie pequeña.&lt;/p&gt;"}],"uniques":true},"algorithm":{"name":"calculateOperation","template":"Cloze with drag &amp; drop","params":{"keyboard":"INTERMEDIATE"}}}</t>
  </si>
  <si>
    <t>{"id":"M5-MyM-32a-E-1","stimulus":"&lt;p&gt;Classifique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t>
  </si>
  <si>
    <t>M5-MyM-13a</t>
  </si>
  <si>
    <t>Suma dando el resultado en la unidad de superfice conocida de antemano (sumanos con unidades diferentes)</t>
  </si>
  <si>
    <t>Calcula la siguiente suma. Devuelve el resultado en las mismas unidades.
{Q1}} {{Q6}}&lt;sup&gt;2&lt;/sup&gt; + {{Q2}} {{Q6}}&lt;sup&gt;2&lt;/sup&gt; = ... ...
Opciones del dropdown 1:
{{A1}}*
{{A2}}
{{A3}}
Opciones del dropdown 2:
{{A4}}*
{{A5}}
{{A6}}</t>
  </si>
  <si>
    <t>Q1 = Mín: 2000; Máx: 9999; Step: 1
Q2 = Mín: 2000; Máx: 9999; Step: 1
Q3 = Mín: 10; Máx: 100; Step: 1
Q4 = Mín: 10; Máx: 100; Step: 1
Q6 = km, hm, dam, m, dm, cm, mm
Q7 = km, hm, dam, m, dm, cm, mm
Q8 = km, hm, dam, m, dm, cm, mm
Ojo, "uniques: true"</t>
  </si>
  <si>
    <t>A1 = {{Q1}}+{{Q2}} ✔️
A2 = {{Q1}}+{{Q2}}-{{Q3}}❌
A3 = {{Q1}}+{{Q2}}+{{Q4}}❌
A4 = {{Q6}} ✔️
A5 = {{Q7}} ❌
A6 = {{Q8}} ❌</t>
  </si>
  <si>
    <t>Las medidas de superficie se suman como si fuesen números naturales.</t>
  </si>
  <si>
    <t>&lt;p&gt;Las medidas de superficie se suman como si fuesen números naturales.&lt;/p&gt;
Suma vertical 2 sumandos 4 posiciones:
{{Q1}} + {{Q2}}  = {{A1}} 
(No TE individual)</t>
  </si>
  <si>
    <t>{"id":"M5-MyM-13a-I-1","stimulus":"&lt;p&gt;Calcula la siguiente suma. Devuelve el resultado en las mismas unidades.&lt;/p&gt;","template":"&lt;p&gt;{{Q1}} {{Q6}}&lt;sup&gt;2&lt;/sup&gt; + {{Q2}} {{Q6}}&lt;sup&gt;2&lt;/sup&gt; = {{response}} {{response}}&lt;sup&gt;2&lt;/sup&gt;&lt;/p&gt;","hint":"&lt;p&gt;Las medidas de superficie se suman como si fuesen números naturales.&lt;/p&gt;","feedback":"&lt;p&gt;Las medidas de superficie se suman como si fuesen números naturales.&lt;/p&gt;&lt;p&gt;{{Q1}}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</si>
  <si>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</si>
  <si>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suma.
{{Q1}} {{Q3}} + {{Q2}} {{Q3}} = {{A1}} {{Q3}}</t>
  </si>
  <si>
    <t>Q1 = Mín: 1001; Máx: 9999; Step: 1
Q2 = Mín: 1001; Máx: 9999; Step: 1
Q3 = km&lt;sup&gt;2&lt;/sup&gt;, hm&lt;sup&gt;2&lt;/sup&gt;, dam&lt;sup&gt;2&lt;/sup&gt;, m&lt;sup&gt;2&lt;/sup&gt;, dm&lt;sup&gt;2&lt;/sup&gt;, cm&lt;sup&gt;2&lt;/sup&gt;, mm&lt;sup&gt;2&lt;/sup&gt;</t>
  </si>
  <si>
    <t>A1 = {{Q1}}+{{Q2}}</t>
  </si>
  <si>
    <t xml:space="preserve">&lt;p&gt;Las medidas de superficie se suman como si fuesen números naturales.&lt;/p&gt;
Suma vertical 2 sumandos 4 posiciones:
{{Q1}} + {{Q2}}  = {{A1}} </t>
  </si>
  <si>
    <t>{"id":"M5-MyM-13a-E-1","stimulus":"&lt;p&gt;Calcula la siguiente suma.&lt;/p&gt;","template":"&lt;p&gt;{{Q1}} {{Q3}} + {{Q2}} {{Q3}} = {{response}} {{Q3}}&lt;/p&gt;","hint":"&lt;p&gt;Las medidas de superficie se suman como si fuesen números naturales.&lt;/p&gt;","feedback":"&lt;p&gt;Las medidas de superficie se suman como si fuesen números naturales.&lt;/p&gt;&lt;p&gt;{{Q1}}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</si>
  <si>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</si>
  <si>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
El restaurante medirá &lt;span class=\"no-break\"&gt;{{A1}} m&lt;sup&gt;2&lt;/sup&gt;.&lt;/span&gt;</t>
  </si>
  <si>
    <t>Q1 = Mín: 6001; Máx: 9999; Step: 1
Q2 = Mín: 1001; Máx: 2999; Step: 1</t>
  </si>
  <si>
    <t>{"id":"M5-MyM-13a-A-1","stimulus":"&lt;p&gt;Un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ampliado?&lt;/p&gt;","template":"&lt;p&gt;El restaurante medirá &lt;span class=\"no-break\"&gt;{{response}} m&lt;sup&gt;2&lt;/sup&gt;.&lt;/span&gt;&lt;/p&gt;","hint":"&lt;p&gt;Las medidas de superficie se suman como si fuesen números naturales.&lt;/p&gt;","feedback":"&lt;p&gt;La superficie del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</si>
  <si>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</si>
  <si>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Un club deportivo quiere ampliar su campo de golf para añadir varios hoyos más al recorrido. Si ahora mide {{Q1}} dam&lt;sup&gt;2&lt;/sup&gt; y quieren añadir {{Q2}} dam&lt;sup&gt;2&lt;/sup&gt;, ¿cuánto medirá el campo de golf tras la ampliación?
El campo de golf medirá {{A1}} dam&lt;sup&gt;2&lt;/sup&gt;.</t>
  </si>
  <si>
    <t>Q1 = Mín: 3500; Máx: 5000; Step: 1
Q2 = Mín: 1000; Máx: 3000; Step: 1</t>
  </si>
  <si>
    <t xml:space="preserve">&lt;p&gt;Las medidas de superficie se suman como si fuesen números naturales.&lt;/p&gt;
Suma vertical 2 sumandos 4 posiciones:
{{Q1}} + {{Q2}}  = {{A1}} </t>
  </si>
  <si>
    <t>{"id":"M5-MyM-13a-A-2","stimulus":"&lt;p&gt;Un club deportivo quiere ampliar su campo de golf para añadir varios hoyos más al recorrido. Si ahora mide {{Q1}} dam&lt;sup&gt;2&lt;/sup&gt; y quieren añadir {{Q2}} dam&lt;sup&gt;2&lt;/sup&gt;, ¿cuánto medirá el campo de golf tras la ampliación?&lt;/p&gt;","template":"&lt;p&gt;El campo de golf medirá {{response}} dam&lt;sup&gt;2&lt;/sup&gt;.&lt;/p&gt;","hint":"&lt;p&gt;Las medidas de superficie se suman como si fuesen números naturales.&lt;/p&gt;","feedback":"&lt;p&gt;La superficie del campo de golf después de la ampliación será la siguiente:&lt;/p&gt;&lt;p&gt;{{Q1}}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</si>
  <si>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</si>
  <si>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Una familia quiere unir su cocina y su salón para tener una cocina americana. Si la cocina mide &lt;span class=\"no-break\"&gt;{{Q1}} dm&lt;sup&gt;2&lt;/sup&gt;&lt;/span&gt; y el salón &lt;span class=\"no-break\"&gt;{{Q2}} dm&lt;sup&gt;2&lt;/sup&gt;,&lt;/span&gt; ¿cuánto medirá el nuevo espacio? 
La nueva habitación medirá {{A1}} dm&lt;sup&gt;2&lt;/sup&gt;.</t>
  </si>
  <si>
    <t>Q1 = Mín: 600; Máx: 1200; Step: 1
Q2 = Mín: 600; Máx: 1200; Step: 1</t>
  </si>
  <si>
    <t>{"id":"M5-MyM-13a-A-3","stimulus":"&lt;p&gt;Una familia quiere unir su cocina y su salón para tener una cocina americana. Si la cocina mide &lt;span class=\"no-break\"&gt;{{Q1}} dm&lt;sup&gt;2&lt;/sup&gt;&lt;/span&gt; y el salón &lt;span class=\"no-break\"&gt;{{Q2}} dm&lt;sup&gt;2&lt;/sup&gt;,&lt;/span&gt; ¿cuánto medirá el nuevo espacio?&lt;/p&gt;","template":"&lt;p&gt;La nueva habitación medirá {{response}} dm&lt;sup&gt;2&lt;/sup&gt;.&lt;/p&gt;","hint":"&lt;p&gt;Las medidas de superficie se suman como si fuesen números naturales.&lt;/p&gt;","feedback":"&lt;p&gt;El salón y la cocina juntos medirán:&lt;/p&gt;&lt;p&gt;{{Q1}}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</si>
  <si>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</si>
  <si>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Una tienda de muebles va a poner a la venta una mesa nido compuesta por dos mesas auxiliares. Una de las mesas ocupa &lt;span class=\"no-break\"&gt;{{Q1}} mm&lt;sup&gt;2&lt;/sup&gt;,&lt;/span&gt; mientras que la otra mide &lt;span class=\"no-break\"&gt;{{Q2}} mm&lt;sup&gt;2&lt;/sup&gt;&lt;/span&gt;. ¿Qué superficie ocupan entre las dos?
Las mesas ocupan &lt;span class=\"no-break\"&gt;{{A1}} mm&lt;sup&gt;2&lt;/sup&gt;&lt;/span&gt; juntas.</t>
  </si>
  <si>
    <t>Q1 = Mín: 3001; Máx: 7999; Step: 1
Q2 = Mín: 1001; Máx: 2999; Step: 1</t>
  </si>
  <si>
    <t>{"id":"M5-MyM-13a-A-4","stimulus":"&lt;p&gt;Una tienda de muebles va a poner a la venta una mesa nido compuesta por dos mesas auxiliares. Una de las mesas ocupa &lt;span class=\"no-break\"&gt;{{Q1}} mm&lt;sup&gt;2&lt;/sup&gt;,&lt;/span&gt; mientras que la otra mide &lt;span class=\"no-break\"&gt;{{Q2}} mm&lt;sup&gt;2&lt;/sup&gt;&lt;/span&gt;. ¿Qué superficie ocupan entre las dos?&lt;/p&gt;","template":"&lt;p&gt;Las mesas ocupan &lt;span class=\"no-break\"&gt;{{response}} mm&lt;sup&gt;2&lt;/sup&gt;&lt;/span&gt; juntas.&lt;/p&gt;","hint":"&lt;p&gt;Las medidas de superficie se suman como si fuesen números naturales.&lt;/p&gt;","feedback":"&lt;p&gt;La superficie de las dos mesas juntas mide:&lt;/p&gt;&lt;p&gt;{{Q1}}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</si>
  <si>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</si>
  <si>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
El &lt;i&gt;collage&lt;/i&gt; final medirá &lt;span class=\"no-break\"&gt;{{A1}} dm&lt;sup&gt;2&lt;/sup&gt;.&lt;/span&gt;</t>
  </si>
  <si>
    <t>Q1 = Mín: 300; Máx: 599; Step: 1
Q2 = Mín: 250; Máx: 499; Step: 1</t>
  </si>
  <si>
    <t>{"id":"M5-MyM-13a-A-5","stimulus":"&lt;p&gt;Un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final?&lt;/p&gt;","template":"&lt;p&gt;El &lt;i&gt;collage&lt;/i&gt; final medirá &lt;span class=\"no-break\"&gt;{{response}} dm&lt;sup&gt;2&lt;/sup&gt;.&lt;/span&gt;&lt;/p&gt;","hint":"&lt;p&gt;Las medidas de superficie se suman como si fuesen números naturales.&lt;/p&gt;","feedback":"&lt;p&gt;La obra final tendrá la siguiente superficie:&lt;/p&gt;&lt;p&gt;{{Q1}}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</si>
  <si>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</si>
  <si>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M5-MyM-13b</t>
  </si>
  <si>
    <t>Resta dando el resultado en la unidad de superfice conocida de antemano (minuendo y sustraendo en unidades diferentes)</t>
  </si>
  <si>
    <t>Calcula la siguiente resta. Devuelve el resultado en las mismas unidades.
{{Q1}} {{Q6}}&lt;sup&gt;2&lt;/sup&gt; − {{Q2}} {{Q6}}&lt;sup&gt;2&lt;/sup&gt; = ... ...&lt;sup&gt;2&lt;/sup&gt;
Opciones del dropdown 1:
{{A1}}*
{{A2}}
{{A3}}
Opciones del dropdown 2:
{{A4}}*
{{A5}}
{{A6}}</t>
  </si>
  <si>
    <t>Q1 = Mín: 5100; Máx: 9999; Step: 1
Q2 = Mín: 1000; Máx: 4900; Step: 1
Q3 = Mín: 10; Máx: 100; Step: 1
Q4 = Mín: 10; Máx: 100; Step: 1
Q6 = km, hm, dam, m, dm, cm, mm
Q7 = km, hm, dam, m, dm, cm, mm
Q8 = km, hm, dam, m, dm, cm, mm
Ojo, "uniques: true"</t>
  </si>
  <si>
    <t>A1 = {{Q1}}-{{Q2}} ✔️
A2 = {{Q1}}-{{Q2}}-{{Q3}}❌
A3 = {{Q1}}-{{Q2}}-{{Q4}}❌
A4 = {{Q6}} ✔️
A5 = {{Q7}} ❌
A6 = {{Q8}} ❌</t>
  </si>
  <si>
    <t>Las medidas de superficie se restan como si fuesen números naturales.</t>
  </si>
  <si>
    <t>&lt;p&gt;Las medidas de superficie se restan como si fuesen números naturales.&lt;/p&gt;
Resta de 4 posiciones
{{Q1}} − {{Q2}} = {{A1}}
(No TE individual)</t>
  </si>
  <si>
    <t>{"id":"M5-MyM-13b-I-1","stimulus":"&lt;p&gt;Calcula la siguiente resta. Devuelve el resultado en las mismas unidades.&lt;/p&gt;","template":"&lt;p&gt;{{Q1}} {{Q6}}&lt;sup&gt;2&lt;/sup&gt; − {{Q2}} {{Q6}}&lt;sup&gt;2&lt;/sup&gt; = {{response}} {{response}}&lt;sup&gt;2&lt;/sup&gt;&lt;/p&gt;","hint":"&lt;p&gt;Las medidas de superficie se restan como si fuesen números naturales.&lt;/p&gt;","feedback":"&lt;p&gt;Las medidas de superficie se restan como si fuesen números naturales.&lt;/p&gt;&lt;p&gt;{{Q1}}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</si>
  <si>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</si>
  <si>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resta.
{{T1}} {{Q3}} − {{Q1}} {{Q3}} = {{response}} {{Q3}}</t>
  </si>
  <si>
    <t>Q1 = Mín: 1000; Máx: 9999; Step: 1
Q2 = Mín: 1000; Máx: 9999; Step: 1
Q3 = km&lt;sup&gt;2&lt;/sup&gt;, hm&lt;sup&gt;2&lt;/sup&gt;, dam&lt;sup&gt;2&lt;/sup&gt;, m&lt;sup&gt;2&lt;/sup&gt;, dm&lt;sup&gt;2&lt;/sup&gt;, cm&lt;sup&gt;2&lt;/sup&gt;, mm&lt;sup&gt;2&lt;/sup&gt;</t>
  </si>
  <si>
    <t>T1 = {{Q1}}+{{Q2}}
A1 = {{Q2}}</t>
  </si>
  <si>
    <t>&lt;p&gt;Las medidas de superficie se restan como si fuesen números naturales.&lt;/p&gt;
Resta de 4 posiciones
{{T1}} − {{Q1}} = {{Q2}}</t>
  </si>
  <si>
    <t>{"id":"M5-MyM-13b-E-1","stimulus":"&lt;p&gt;Calcula la siguiente resta.&lt;/p&gt;","template":"&lt;p&gt;{{T1}} {{Q3}} − {{Q1}} {{Q3}} = {{response}} {{Q3}}&lt;/p&gt;","hint":"&lt;p&gt;Las medidas de superficie se restan como si fuesen números naturales.&lt;/p&gt;","feedback":"&lt;p&gt;Las medidas de superficie se restan como si fuesen números naturales.&lt;/p&gt;&lt;p&gt;{{T1}}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</si>
  <si>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</si>
  <si>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
Medirá &lt;span class=\"no-break\"&gt;{{A1}} m&lt;sup&gt;2&lt;/sup&gt;.&lt;/span&gt;</t>
  </si>
  <si>
    <t>Q1 = Mín: 1001; Máx: 1999; Step: 1
Q2 = Mín: 101; Máx: 299; Step: 1</t>
  </si>
  <si>
    <t>A1 = {{Q1}}-{{Q2}}</t>
  </si>
  <si>
    <t>&lt;p&gt;Las medidas de superficie se restan como si fuesen números naturales.&lt;/p&gt;
Resta de 4 posiciones
{{Q1}} − {{Q2}} = {{A1}}
(No TE individual)</t>
  </si>
  <si>
    <t>{"id":"M5-MyM-13b-A-1","stimulus":"&lt;p&gt;Un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general?&lt;/p&gt;","template":"&lt;p&gt;Medirá &lt;span class=\"no-break\"&gt;{{response}} m&lt;sup&gt;2&lt;/sup&gt;.&lt;/span&gt;&lt;/p&gt;","hint":"&lt;p&gt;Las medidas de superficie se restan como si fuesen números naturales.&lt;/p&gt;","feedback":"&lt;p&gt;La superficie libre para la exposición general será la siguiente:&lt;/p&gt;&lt;p&gt;{{Q1}}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</si>
  <si>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</si>
  <si>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
Le quedan &lt;span class=\"no-break\"&gt;{{A1}} cm&lt;sup&gt;2&lt;/sup&gt;&lt;/span&gt; libres.</t>
  </si>
  <si>
    <t>Q1 = Mín: 399; Máx: 599; Step: 1
Q2 = Mín: 101; Máx: 299; Step: 1</t>
  </si>
  <si>
    <t>&lt;p&gt;Las medidas de superficie se restan como si fuesen números naturales.&lt;/p&gt;
Resta de 3 posiciones
{{Q1}} − {{Q2}} = {{A1}}
(No TE individual)</t>
  </si>
  <si>
    <t>{"id":"M5-MyM-13b-A-2","stimulus":"&lt;p&gt;Rocío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libre?&lt;/p&gt;","template":"&lt;p&gt;Le quedan &lt;span class=\"no-break\"&gt;{{response}} cm&lt;sup&gt;2&lt;/sup&gt;&lt;/span&gt; libres.&lt;/p&gt;","hint":"&lt;p&gt;Las medidas de superficie se restan como si fuesen números naturales.&lt;/p&gt;","feedback":"&lt;p&gt;El área que le queda libre en el cajón mide lo siguiente:&lt;/p&gt;&lt;p&gt;{{Q1}}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</si>
  <si>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</si>
  <si>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
Puede plantar en &lt;span class=\"no-break\"&gt;{{A1}} dm&lt;sup&gt;2&lt;/sup&gt;&lt;/span&gt; más.</t>
  </si>
  <si>
    <t>Q1 = Mín: 399; Máx: 999; Step: 1
Q2 = Mín: 101; Máx: 299; Step: 1</t>
  </si>
  <si>
    <t>{"id":"M5-MyM-13b-A-3","stimulus":"&lt;p&gt;Rodrigo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plantando?&lt;/p&gt;","template":"&lt;p&gt;Puede plantar en &lt;span class=\"no-break\"&gt;{{response}} dm&lt;sup&gt;2&lt;/sup&gt;&lt;/span&gt; más.&lt;/p&gt;","hint":"&lt;p&gt;Las medidas de superficie se restan como si fuesen números naturales.&lt;/p&gt;","feedback":"&lt;p&gt;La superficie libre para plantar otras flores es la siguiente:&lt;/p&gt;&lt;p&gt;{{Q1}}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</si>
  <si>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</si>
  <si>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Marta ha comprado un terreno de &lt;span class=\"no-break\"&gt;{{Q1}} m&lt;sup&gt;2&lt;/sup&gt;&lt;/span&gt; para construir una piscina. Tras acabar de instalarla, ve que le quedan &lt;span class=\"no-break\"&gt;{{Q2}} m&lt;sup&gt;2&lt;/sup&gt;&lt;/span&gt; libres para construir algo más. ¿Cuántos m&lt;sup&gt;2&lt;/sup&gt; ocupa la piscina?
La piscina ocupa &lt;span class=\"no-break\"&gt;{{A1}} m&lt;sup&gt;2&lt;/sup&gt;.&lt;/span&gt;</t>
  </si>
  <si>
    <t>Q1 = Mín: 151; Máx: 199; Step: 1
Q2 = Mín: 101; Máx: 129; Step: 1</t>
  </si>
  <si>
    <t>{"id":"M5-MyM-13b-A-4","stimulus":"&lt;p&gt;Marta ha comprado un terreno de &lt;span class=\"no-break\"&gt;{{Q1}} m&lt;sup&gt;2&lt;/sup&gt;&lt;/span&gt; para construir una piscina. Tras acabar de instalarla, ve que le quedan &lt;span class=\"no-break\"&gt;{{Q2}} m&lt;sup&gt;2&lt;/sup&gt;&lt;/span&gt; libres para construir algo más. ¿Cuántos m&lt;sup&gt;2&lt;/sup&gt; ocupa la piscina?&lt;/p&gt;","template":"&lt;p&gt;La piscina ocupa &lt;span class=\"no-break\"&gt;{{response}} m&lt;sup&gt;2&lt;/sup&gt;.&lt;/span&gt;&lt;/p&gt;","hint":"&lt;p&gt;Las medidas de superficie se restan como si fuesen números naturales.&lt;/p&gt;","feedback":"&lt;p&gt;La superficie que ocupa la piscina es la siguiente:&lt;/p&gt;&lt;p&gt;{{Q1}}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</si>
  <si>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</si>
  <si>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Un centro comercial quiere ampliar su aparcamiento, pero tiene un límite de &lt;span class=\"no-break\"&gt;{{Q1}} m&lt;sup&gt;2&lt;/sup&gt;&lt;/span&gt; para edificar. Si hasta ahora ocupa &lt;span class=\"no-break\"&gt;{{Q2}} m&lt;sup&gt;2&lt;/sup&gt;,&lt;/span&gt; ¿cuántos m&lt;sup&gt;2&lt;/sup&gt; más pueden construir de aparcamiento?
Se pueden construir &lt;span class=\"no-break\"&gt;{{A1}} m&lt;sup&gt;2&lt;/sup&gt;&lt;/span&gt; más de aparcamiento.</t>
  </si>
  <si>
    <t>Q1 = Mín: 301; Máx: 499; Step: 1
Q2 = Mín: 101; Máx: 150; Step: 1</t>
  </si>
  <si>
    <t>{"id":"M5-MyM-13b-A-5","stimulus":"&lt;p&gt;Un centro comercial quiere ampliar su aparcamiento, pero tiene un límite de &lt;span class=\"no-break\"&gt;{{Q1}} m&lt;sup&gt;2&lt;/sup&gt;&lt;/span&gt; para edificar. Si hasta ahora ocupa &lt;span class=\"no-break\"&gt;{{Q2}} m&lt;sup&gt;2&lt;/sup&gt;,&lt;/span&gt; ¿cuántos m&lt;sup&gt;2&lt;/sup&gt; más pueden construir de aparcamiento?&lt;/p&gt;","template":"&lt;p&gt;Se pueden construir &lt;span class=\"no-break\"&gt;{{response}} m&lt;sup&gt;2&lt;/sup&gt;&lt;/span&gt; más de aparcamiento.&lt;/p&gt;","hint":"&lt;p&gt;Las medidas de superficie se restan como si fuesen números naturales.&lt;/p&gt;","feedback":"&lt;p&gt;Es área disponible para ampliar el aparcamiento es el siguiente:&lt;/p&gt;&lt;p&gt;{{Q1}}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</si>
  <si>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</si>
  <si>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M5-MyM-13c</t>
  </si>
  <si>
    <t>Multiplica dando el resultado en la unidad de superfice conocida de antemano</t>
  </si>
  <si>
    <t>Indica si el resultado de las multiplicaciones es verdadero o falso.
{{Q1}} {{Q3}} × {{Q2}} = {{A1}} {{Q3}}*
{{Q4}} {{Q6}} × {{Q5}} = {{A2}} {{Q6}}*
{{Q10}} {{Q12}} × {{Q11}} = {{A4}} {{Q12}}
{{Q13}} {{Q15}} × {{Q14}} = {{A5}} {{Q15}}
(Se ven 3, 2 correctas)</t>
  </si>
  <si>
    <t>Q1 = Mín: 1001; Máx: 9999; Step: 1
Q2 = Mín: 2; Máx: 9; Step: 1
Q3 = km&lt;sup&gt;2&lt;/sup&gt;, hm&lt;sup&gt;2&lt;/sup&gt;, dam&lt;sup&gt;2&lt;/sup&gt;, m&lt;sup&gt;2&lt;/sup&gt;, dm&lt;sup&gt;2&lt;/sup&gt;, cm&lt;sup&gt;2&lt;/sup&gt;, mm&lt;sup&gt;2&lt;/sup&gt;
Q4 = Mín: 1001; Máx: 9999; Step: 1
Q5 = Mín: 2; Máx: 9; Step: 1
Q6 = km&lt;sup&gt;2&lt;/sup&gt;, hm&lt;sup&gt;2&lt;/sup&gt;, dam&lt;sup&gt;2&lt;/sup&gt;, m&lt;sup&gt;2&lt;/sup&gt;, dm&lt;sup&gt;2&lt;/sup&gt;, cm&lt;sup&gt;2&lt;/sup&gt;, mm&lt;sup&gt;2&lt;/sup&gt;
Q10 = Mín: 1001; Máx: 9999; Step: 1
Q11 = Mín: 2; Máx: 9; Step: 1
Q12 = km&lt;sup&gt;2&lt;/sup&gt;, hm&lt;sup&gt;2&lt;/sup&gt;, dam&lt;sup&gt;2&lt;/sup&gt;, m&lt;sup&gt;2&lt;/sup&gt;, dm&lt;sup&gt;2&lt;/sup&gt;, cm&lt;sup&gt;2&lt;/sup&gt;, mm&lt;sup&gt;2&lt;/sup&gt;
Q13 = Mín: 1001; Máx: 9999; Step: 1
Q14 = Mín: 2; Máx: 9; Step: 1
Q15 = km&lt;sup&gt;2&lt;/sup&gt;, hm&lt;sup&gt;2&lt;/sup&gt;, dam&lt;sup&gt;2&lt;/sup&gt;, m&lt;sup&gt;2&lt;/sup&gt;, dm&lt;sup&gt;2&lt;/sup&gt;, cm&lt;sup&gt;2&lt;/sup&gt;, mm&lt;sup&gt;2&lt;/sup&gt;
Q16: Min = 1; Máx = 100; Step = 1</t>
  </si>
  <si>
    <t>A1 = {{Q1}}*{{Q2}}
A2 = {{Q4}}*{{Q5}}
A4 = {{Q10}}*{{Q11}}+{{Q16}}
A5 = {{Q13}}*{{Q14}}-{{Q16}}</t>
  </si>
  <si>
    <t>Las medidas de superficie se multiplican como si fuesen números naturales.</t>
  </si>
  <si>
    <t>&lt;p&gt;Para obtener el resultado de estas operaciones, se multiplica los factores como si fuesen números naturales y se expresa el resultado en la misma unidad que el primer factor.&lt;/p&gt;&lt;p&gt;{{Q1}} {{Q3}} × {{Q2}} = {{A1}} {{Q3}}&lt;/p&gt;
-Si falla {{A4}}:
&lt;p&gt;El resultado de esta operación es {{T1}} {{Q12}}.&lt;/p&gt;
-Si falla {{A5}}:
&lt;p&gt;El resultado de esta operación es {{T2}} {{Q15}}.&lt;/p&gt;
(No TE en los correctos)</t>
  </si>
  <si>
    <t>T1 = {{Q10}}*{{Q11}})
T2 = {{Q13}}*{{Q14}}</t>
  </si>
  <si>
    <t>{"id":"M5-MyM-13c-I-1","stimulus":"&lt;p&gt;Indica si el resultado de las multiplicaciones es verdadero o falso.&lt;/p&gt;","hint":"&lt;p&gt;Las medidas de superficie se multiplican como si fuesen números naturales.&lt;/p&gt;","feedback":"&lt;p&gt;Para obtener el resultado de estas operaciones, se multiplica los factores como si fuesen números naturales y se expresa el resultado en la misma unidad que el primer factor.&lt;/p&gt;&lt;p&gt;{{Q1}}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{{Q12}}","function":"{{Q10}}*{{Q11}}+{{Q16}}","incorrect":true,"feedback":"&lt;p&gt;El resultado de esta operación es {{T1}} {{Q12}}.&lt;/p&gt;"},{"name":"A5","label":"{{Q13}} {{Q15}} × {{Q14}} = {{function}} {{Q15}}","function":"{{Q13}}*{{Q14}}-{{Q16}}","incorrect":true,"feedback":"&lt;p&gt;El resultado de esta operación es {{T2}} {{Q15}}.&lt;/p&gt;"}],"uniques":true},"algorithm":{"name":"trueFalse","template":"Choice matrix – inline","params":{"countCorrect":2,"countIncorrect":1,"options":["Verdadero","Falso"]}}}</t>
  </si>
  <si>
    <t>{"id":"M5-MyM-13c-I-1","stimulus":"&lt;p&gt;Indique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t>
  </si>
  <si>
    <t>Calcula el valor de esta multiplicación:
{{Q1}} {{Q3}} × {{Q2}} = {{A1}} {{Q3}}</t>
  </si>
  <si>
    <t>Q1 = Mín: 1001; Máx: 9999; Step: 1
Q2 = Mín: 2; Máx: 9; Step: 1
Q3 = km&lt;sup&gt;2&lt;/sup&gt;, hm&lt;sup&gt;2&lt;/sup&gt;, dam&lt;sup&gt;2&lt;/sup&gt;, m&lt;sup&gt;2&lt;/sup&gt;, dm&lt;sup&gt;2&lt;/sup&gt;, cm&lt;sup&gt;2&lt;/sup&gt;, mm&lt;sup&gt;2&lt;/sup&gt;</t>
  </si>
  <si>
    <t>&lt;p&gt;Para obtener el resultado, se multiplican los factores como si fuesen números naturales.&lt;/p&gt;&lt;p&gt;&lt;span class=\"no-break\"&gt;{{Q1}} {{Q3}}&lt;/span&gt; × {{Q2}} = &lt;span class=\"no-break\"&gt;{{A1}} {{Q3}}&lt;/span&gt;&lt;/p&gt;</t>
  </si>
  <si>
    <t>{"id":"M5-MyM-13c-E-1","stimulus":"&lt;p&gt;Calcula el valor de esta multiplicación:&lt;/p&gt;","template":"&lt;p&gt;{{Q1}} {{Q3}} × {{Q2}} = {{response}} {{Q3}}&lt;/p&gt;","hint":"&lt;p&gt;Las medidas de superficie se multiplican como si fuesen números naturales.&lt;/p&gt;","feedback":"&lt;p&gt;Para obtener el resultado, se multiplican los factores como si fuesen números naturales.&lt;/p&gt;&lt;p&gt;&lt;span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</si>
  <si>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</si>
  <si>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{{Q1}} ganaderos han unido sus tierras de &lt;span class=\"no-break\"&gt;{{Q2}} dam&lt;sup&gt;2&lt;/sup&gt;&lt;/span&gt; para el beneficio de sus rebaños. ¿Por cuántos decámetros cuadrados pueden pastar ahora los rebaños?
La tierra unificada es de &lt;span class=\"no-break\"&gt;{{A1}} dam&lt;sup&gt;2&lt;/sup&gt;.&lt;/span&gt;</t>
  </si>
  <si>
    <t>Q1 = Mín: 2; Máx: 9; Step: 1
Q2 = Mín: 5; Máx: 19; Step: 1</t>
  </si>
  <si>
    <t>&lt;p&gt;La superficie de la tierra unificada mide lo siguiente:&lt;/p&gt;&lt;p&gt;&lt;span class=\"no-break\"&gt;{{Q2}} dam&lt;sup&gt;2&lt;/sup&gt;&lt;/span&gt; × {{Q1}} ganaderos = &lt;span class=\"no-break\"&gt;{{A1}} dam&lt;sup&gt;2&lt;/sup&gt;&lt;/span&gt;&lt;/p&gt;</t>
  </si>
  <si>
    <t>{"id":"M5-MyM-13c-A-1","stimulus":"&lt;p&gt;{{Q1}} ganaderos han unido sus tierras de &lt;span class=\"no-break\"&gt;{{Q2}} dam&lt;sup&gt;2&lt;/sup&gt;&lt;/span&gt; para el beneficio de sus rebaños. ¿Por cuántos decámetros cuadrados pueden pastar ahora los rebaños?&lt;/p&gt;","template":"&lt;p&gt;La tierra unificada es de &lt;span class=\"no-break\"&gt;{{response}} dam&lt;sup&gt;2&lt;/sup&gt;.&lt;/span&gt;&lt;/p&gt;","hint":"&lt;p&gt;Las medidas de superficie se multiplican como si fuesen números naturales.&lt;/p&gt;","feedback":"&lt;p&gt;La superficie de la tierra unificada mide lo siguiente:&lt;/p&gt;&lt;p&gt;&lt;span class=\"no-break\"&gt;{{Q2}} dam&lt;sup&gt;2&lt;/sup&gt;&lt;/span&gt; × {{Q1}} ganaderos = &lt;span class=\"no-break\"&gt;{{A1}} dam&lt;sup&gt;2&lt;/sup&gt;&lt;/span&gt;&lt;/p&gt;","seed":{"parameters":[{"name":"Q1","label":null,"min":2,"max":9,"step":1},{"name":"Q2","label":null,"min":5,"max":19,"step":1}],"calculated":[{"name":"A1","label":"{{function}}","function":"{{Q1}}*{{Q2}}"}],"uniques":true},"algorithm":{"name":"calculateOperation","params":{"method":"equivLiteral","keyboard":"NUMERICAL"}}}</t>
  </si>
  <si>
    <t>{"id":"M5-MyM-13c-A-1","stimulus":"&lt;p&gt;{{Q1}}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t>
  </si>
  <si>
    <t>Una constructora ha comprado un terreno en el que se pueden construir {{Q1}} chalets de &lt;span class=\"no-break\"&gt;{{Q2}} m&lt;sup&gt;2&lt;/sup&gt;&lt;/span&gt; cada uno. ¿Cuál es la superficie total del terreno?
El terreno ocupa &lt;span class=\"no-break\"&gt;{{A1}} m&lt;sup&gt;2&lt;/sup&gt;.&lt;/span&gt;</t>
  </si>
  <si>
    <t>Q1 = Mín: 2; Máx: 9; Step: 1
Q2 = Mín: 200; Máx: 499; Step: 1</t>
  </si>
  <si>
    <t>&lt;p&gt;El terreno ocupa la siguiente superficie:&lt;/p&gt;&lt;p&gt;&lt;span class=\"no-break\"&gt;{{Q2}} m&lt;sup&gt;2&lt;/sup&gt;&lt;/span&gt; × {{Q1}} chalets = &lt;span class=\"no-break\"&gt;{{A1}} m&lt;sup&gt;2&lt;/sup&gt;&lt;/span&gt;&lt;/p&gt;</t>
  </si>
  <si>
    <t>{"id":"M5-MyM-13c-A-2","stimulus":"&lt;p&gt;Una constructora ha comprado un terreno en el que se pueden construir {{Q1}} chalets de &lt;span class=\"no-break\"&gt;{{Q2}} m&lt;sup&gt;2&lt;/sup&gt;&lt;/span&gt; cada uno. ¿Cuál es la superficie total del terreno?&lt;/p&gt;","template":"&lt;p&gt;El terreno ocupa &lt;span class=\"no-break\"&gt;{{response}} m&lt;sup&gt;2&lt;/sup&gt;.&lt;/span&gt;&lt;/p&gt;","hint":"&lt;p&gt;Las medidas de superficie se multiplican como si fuesen números naturales.&lt;/p&gt;","feedback":"&lt;p&gt;El terreno ocupa la siguiente superficie:&lt;/p&gt;&lt;p&gt;&lt;span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</si>
  <si>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</si>
  <si>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El gran incendio que se produjo en el pueblo de Paloma consumía &lt;span class=\"no-break\"&gt;{{Q1}} hm&lt;sup&gt;2&lt;/sup&gt;&lt;/span&gt; de campos al día y se prolongó durante {{Q2}} días. ¿Qué superficie de terreno se vio afectada? 
El incendio arrasó &lt;span class=\"no-break\"&gt;{{A1}} hm&lt;sup&gt;2&lt;/sup&gt;&lt;/span&gt; de campo.</t>
  </si>
  <si>
    <t>Q1 = Mín: 2; Máx: 30; Step: 1
Q2 = Mín: 5; Máx: 20; Step: 1</t>
  </si>
  <si>
    <t>&lt;p&gt;La superficie del terreno que se vio afectada por el incendio es la siguiente:&lt;/p&gt;&lt;p&gt;{{Q1}} hm&lt;sup&gt;2&lt;/sup&gt; × {{Q2}} días = {{A1}} hm&lt;sup&gt;2&lt;/sup&gt;&lt;/p&gt;</t>
  </si>
  <si>
    <t>{"id":"M5-MyM-13c-A-3","stimulus":"&lt;p&gt;El gran incendio que se produjo en el pueblo de Paloma consumía &lt;span class=\"no-break\"&gt;{{Q1}} hm&lt;sup&gt;2&lt;/sup&gt;&lt;/span&gt; de campos al día y se prolongó durante {{Q2}} días. ¿Qué superficie de terreno se vio afectada?&lt;/p&gt;","template":"&lt;p&gt;El incendio arrasó &lt;span class=\"no-break\"&gt;{{response}} hm&lt;sup&gt;2&lt;/sup&gt;&lt;/span&gt; de campo.&lt;/p&gt;","hint":"&lt;p&gt;Las medidas de superficie se multiplican como si fuesen números naturales.&lt;/p&gt;","feedback":"&lt;p&gt;La superficie del terreno que se vio afectada por el incendio es la siguiente:&lt;/p&gt;&lt;p&gt;{{Q1}} hm&lt;sup&gt;2&lt;/sup&gt; × {{Q2}} días = {{A1}} hm&lt;sup&gt;2&lt;/sup&gt;&lt;/p&gt;","seed":{"parameters":[{"name":"Q1","label":null,"min":2,"max":30,"step":1},{"name":"Q2","label":null,"min":5,"max":20,"step":1}],"calculated":[{"name":"A1","label":"{{function}}","function":"{{Q1}}*{{Q2}}"}],"uniques":true},"algorithm":{"name":"calculateOperation","params":{"method":"equivLiteral","keyboard":"NUMERICAL"}}}</t>
  </si>
  <si>
    <t>{"id":"M5-MyM-13c-A-3","stimulus":"&lt;p&gt;Um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t>
  </si>
  <si>
    <t>En una organización ecologista han estado reforestando &lt;span class=\"no-break\"&gt;{{Q1}} hm&lt;sup&gt;2&lt;/sup&gt;&lt;/span&gt; al año durante {{Q2}} años. ¿Cuánta superficie de árboles han plantado en total?
Se han reforestado un total de &lt;span class=\"no-break\"&gt;{{A1}} hm&lt;sup&gt;2&lt;/sup&gt;.&lt;/span&gt;</t>
  </si>
  <si>
    <t>Q1 = Mín: 2; Máx: 99; Step: 1
Q2 = Mín: 2; Máx: 29; Step: 1</t>
  </si>
  <si>
    <t>&lt;p&gt;La superficie de terreno que se ha reforestado es la siguiente:&lt;/p&gt;&lt;p&gt;{{Q1}} hm&lt;sup&gt;2&lt;/sup&gt; × {{Q2}} años = {{A1}} hm&lt;sup&gt;2&lt;/sup&gt;&lt;/p&gt;</t>
  </si>
  <si>
    <t>{"id":"M5-MyM-13c-A-4","stimulus":"&lt;p&gt;En una organización ecologista han estado reforestando &lt;span class=\"no-break\"&gt;{{Q1}} hm&lt;sup&gt;2&lt;/sup&gt;&lt;/span&gt; al año durante {{Q2}} años. ¿Cuánta superficie de árboles han plantado en total?&lt;/p&gt;","template":"&lt;p&gt;Se han reforestado un total de &lt;span class=\"no-break\"&gt;{{response}} hm&lt;sup&gt;2&lt;/sup&gt;.&lt;/span&gt;&lt;/p&gt;","hint":"&lt;p&gt;Las medidas de superficie se multiplican como si fuesen números naturales.&lt;/p&gt;","feedback":"&lt;p&gt;La superficie de terreno que se ha reforestado es la siguiente:&lt;/p&gt;&lt;p&gt;{{Q1}} hm&lt;sup&gt;2&lt;/sup&gt; × {{Q2}} años = {{A1}} hm&lt;sup&gt;2&lt;/sup&gt;&lt;/p&gt;","seed":{"parameters":[{"name":"Q1","label":null,"min":2,"max":99,"step":1},{"name":"Q2","label":null,"min":2,"max":29,"step":1}],"calculated":[{"name":"A1","label":"{{function}}","function":"{{Q1}}*{{Q2}}"}],"uniques":true},"algorithm":{"name":"calculateOperation","params":{"method":"equivLiteral","keyboard":"NUMERICAL"}}}</t>
  </si>
  <si>
    <t>{"id":"M5-MyM-13c-A-4","stimulus":"&lt;p&gt;Há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t>
  </si>
  <si>
    <t>En la clase de Gema han elaborado un gran mosaico en grupo con {{Q1}} teselas de &lt;span class=\"no-break\"&gt;{{Q2}} cm&lt;sup&gt;2&lt;/sup&gt;&lt;/span&gt; cada una. ¿Qué superfice ocupa el mosaico?
El mosaico ocupa &lt;span class=\"no-break\"&gt;{{A1}} cm&lt;sup&gt;2&lt;/sup&gt;.&lt;/span&gt;</t>
  </si>
  <si>
    <t>Q1 = Mín: 30; Máx: 50; Step: 1
Q2 = Mín: 5; Máx: 15; Step: 1</t>
  </si>
  <si>
    <t>&lt;p&gt;El mosaico ocupa la siguiente superficie:&lt;/p&gt;&lt;p&gt;{{Q1}} teselas × {{Q2}} cm&lt;sup&gt;2&lt;/sup&gt; = {{A1}} cm&lt;sup&gt;2&lt;/sup&gt;&lt;/p&gt;</t>
  </si>
  <si>
    <t>{"id":"M5-MyM-13c-A-5","stimulus":"&lt;p&gt;En la clase de Gema han elaborado un gran mosaico en grupo con {{Q1}} teselas de &lt;span class=\"no-break\"&gt;{{Q2}} cm&lt;sup&gt;2&lt;/sup&gt;&lt;/span&gt; cada una. ¿Qué superfice ocupa el mosaico?&lt;/p&gt;","template":"&lt;p&gt;El mosaico ocupa &lt;span class=\"no-break\"&gt;{{response}} cm&lt;sup&gt;2&lt;/sup&gt;.&lt;/span&gt;&lt;/p&gt;","hint":"&lt;p&gt;Las medidas de superficie se multiplican como si fuesen números naturales.&lt;/p&gt;","feedback":"&lt;p&gt;El mosaico ocupa la siguiente superficie:&lt;/p&gt;&lt;p&gt;{{Q1}} teselas × {{Q2}} cm&lt;sup&gt;2&lt;/sup&gt; = {{A1}} cm&lt;sup&gt;2&lt;/sup&gt;&lt;/p&gt;","seed":{"parameters":[{"name":"Q1","label":null,"min":30,"max":50,"step":1},{"name":"Q2","label":null,"min":5,"max":15,"step":1}],"calculated":[{"name":"A1","label":"{{function}}","function":"{{Q1}}*{{Q2}}"}],"uniques":true},"algorithm":{"name":"calculateOperation","params":{"method":"equivLiteral","keyboard":"NUMERICAL"}}}</t>
  </si>
  <si>
    <t>{"id":"M5-MyM-13c-A-5","stimulus":"&lt;p&gt;A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t>
  </si>
  <si>
    <t>M5-MyM-14a</t>
  </si>
  <si>
    <t>Calcula el volumen de un prisma rectangular en cm^3 (valores de los lados: números naturales menores de 50)</t>
  </si>
  <si>
    <t>¿Cuál es el volumen de este prisma rectangular?
(Imagen: {{T1}} cm de largo, {{T2}} cm de ancho y {{Q1}} cm de alto)
Volumen = {{A1}} cm&lt;sup&gt;3&lt;/sup&gt;*
Volumen = {{A2}} cm&lt;sup&gt;3&lt;/sup&gt;
Volumen = {{A3}} cm&lt;sup&gt;3&lt;/sup&gt;
Volumen = {{A4}} cm&lt;sup&gt;3&lt;/sup&gt;
Volumen = {{A5}} cm&lt;sup&gt;3&lt;/sup&gt;
(Se ven 3)</t>
  </si>
  <si>
    <t>Q1: Mín: 1; Máx: 10; Step: 1</t>
  </si>
  <si>
    <t>T1 = {{Q1}}*5
T2 = {{Q1}}*2
A1 = {{Q1}}*{{Q1}}*{{Q1}}*10
A2 = {{T1}}+{{Q1}}+{{T2}}
A3 = {{T1}}*{{T2}}/2
A4 = {{T1}}*{{Q1}}/2
A5 = {{T1}}*{{Q1}}+{{T2}}</t>
  </si>
  <si>
    <t>Volumen de un prisma = área de la base × altura</t>
  </si>
  <si>
    <t>&lt;p&gt;El volumen de un prisma rectangular se calcula de la siguiente manera:&lt;/p&gt;&lt;p&gt;Volumen de un prisma = área de la base × altura = ({{T1}} × {{T2}}) × {{Q1}} = {{A1}} cm&lt;sup&gt;3&lt;/sup&gt;&lt;/p&gt;
Sin TE individual</t>
  </si>
  <si>
    <t>{"id":"M5-MyM-14a-I-1","stimulus":"&lt;p&gt;¿Cuál es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cm&lt;/span&gt;&lt;/div&gt;&lt;/div&gt;&lt;/div&gt;&lt;/div&gt;","hint":"&lt;p&gt;Volumen de un prisma = área de la base × altura&lt;/p&gt;","feedback":"&lt;p&gt;El volumen de un prisma rectangular se calcula de la siguiente manera:&lt;/p&gt;&lt;p&gt;Volumen de un prisma = área de la base × altura = ({{T1}} × {{T2}}) × {{Q1}} = {{A1}} cm&lt;sup&gt;3&lt;/sup&gt;&lt;/p&gt;","seed":{"parameters":[{"name":"Q1","label":null,"min":1,"max":10,"step":1}],"calculated":[{"name":"T1","function":"{{Q1}}*5","temp":true},{"name":"T2","function":"{{Q1}}*2","temp":true},{"name":"A1","label":"Volumen = {{function}} cm&lt;sup&gt;3&lt;/sup&gt;","function":"{{Q1}}*{{Q1}}*{{Q1}}*10"},{"name":"A2","label":"Volumen = {{function}} cm&lt;sup&gt;3&lt;/sup&gt;","function":"{{T1}}+{{Q1}}+{{T2}}","incorrect":true},{"name":"A3","label":"Volumen = {{function}} cm&lt;sup&gt;3&lt;/sup&gt;","function":"{{T1}}*{{T2}}/2","incorrect":true},{"name":"A4","label":"Volumen = {{function}} cm&lt;sup&gt;3&lt;/sup&gt;","function":"{{T1}}*{{Q1}}/2","incorrect":true},{"name":"A5","label":"Volumen = {{function}} cm&lt;sup&gt;3&lt;/sup&gt;","function":"{{T1}}*{{Q1}}+{{T2}}","incorrect":true}],"uniques":true},"algorithm":{"name":"trueFalse","template":"Multiple choice – standard","params":{"countCorrect":1,"countIncorrect":2,"showCheckIcon":true,"columns":3}}}</t>
  </si>
  <si>
    <t>{"id":"M5-MyM-14a-I-1","stimulus":"&lt;p&gt;Qual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t>
  </si>
  <si>
    <t>{
    "id": "M5-MyM-14a-I-1",
    "stimulus": "&lt;p&gt;What is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"hint": "&lt;p&gt;Volume of a prism = base area × height&lt;/p&gt;",
    "feedback": "&lt;p&gt;The volume of a rectangular prism is calculated as follows:&lt;/p&gt;&lt;p&gt;Volume of a prism = base area × height = ({{T1}} × {{T2}}) × {{Q1}} = {{A1}} cm&lt;sup&gt;3&lt;/sup&gt;&lt;/p&gt;",
    "seed": {
        "parameters": [
            {
                "name": "Q1",
                "label": null,
                "min": 1,
                "max": 10,
                "step": 1
            }
        ],
        "calculated": [
            {
                "name": "T1",
                "function": "{{Q1}}*5",
                "temp": true
            },
            {
                "name": "T2",
                "function": "{{Q1}}*2",
                "temp": true
            },
            {
                "name": "A1",
                "label": "Volume = {{function}} cm&lt;sup&gt;3&lt;/sup&gt;",
                "function": "{{Q1}}*{{Q1}}*{{Q1}}*10"
            },
            {
                "name": "A2",
                "label": "Volume = {{function}} cm&lt;sup&gt;3&lt;/sup&gt;",
                "function": "{{T1}}+{{Q1}}+{{T2}}",
                "incorrect": true
            },
            {
                "name": "A3",
                "label": "Volume = {{function}} cm&lt;sup&gt;3&lt;/sup&gt;",
                "function": "{{T1}}*{{T2}}/2",
                "incorrect": true
            },
            {
                "name": "A4",
                "label": "Volume = {{function}} cm&lt;sup&gt;3&lt;/sup&gt;",
                "function": "{{T1}}*{{Q1}}/2",
                "incorrect": true
            },
            {
                "name": "A5",
                "label": "Volume = {{function}} cm&lt;sup&gt;3&lt;/sup&gt;",
                "function": "{{T1}}*{{Q1}}+{{T2}}",
                "incorrect": true
            }
        ],
        "uniques": true
    },
    "algorithm": {
        "name": "trueFalse",
        "template": "Multiple choice – standard",
        "params": {
            "countCorrect": 1,
            "countIncorrect": 2,
            "showCheckIcon": true,
            "columns": 3
        }
    }
}</t>
  </si>
  <si>
    <t>¿Cuál es el volumen de este prisma rectangular?
(Imagen: {{T1}} cm de largo, {{Q1}} cm de ancho y {{T2}} de alto)
Volumen = {{A1}} cm&lt;sup&gt;3&lt;/sup&gt;*
Volumen = {{A2}} cm&lt;sup&gt;3&lt;/sup&gt;
Volumen = {{A3}} cm&lt;sup&gt;3&lt;/sup&gt;
Volumen = {{A4}} cm&lt;sup&gt;3&lt;/sup&gt;
Volumen = {{A5}} cm&lt;sup&gt;3&lt;/sup&gt;
(Se ven 3)</t>
  </si>
  <si>
    <t>Q1: Mín: 1; Máx: 8</t>
  </si>
  <si>
    <t>T1 = {{Q1}}*3
T2 = {{Q1}}*6
A1 = {{Q1}}*{{Q1}}*{{Q1}}*18
A2 = {{Q1}}+{{T1}}+{{T2}}
A3 = {{T1}}*{{T2}}/2
A4 = {{T1}}*{{Q1}}/2
A5 = {{T1}}*{{T2}}+{{Q1}}</t>
  </si>
  <si>
    <t>&lt;p&gt;El volumen de un prisma rectangular se calcula de la siguiente manera:&lt;/p&gt;&lt;p&gt;Volumen de un prisma = área de la base × altura = ({{T1}} × {{Q1}}) × {{T2}} = {{A1}} cm&lt;sup&gt;3&lt;/sup&gt;&lt;/p&gt;
Sin TE individual</t>
  </si>
  <si>
    <t>{"id":"M5-MyM-14a-I-2","stimulus":"&lt;p&gt;¿Cuál es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cm&lt;/span&gt;&lt;/div&gt;&lt;/div&gt;&lt;/div&gt;&lt;/div&gt;","hint":"&lt;p&gt;Volumen de un prisma = área de la base × altura&lt;/p&gt;","feedback":"&lt;p&gt;El volumen de un prisma rectangular se calcula de la siguiente manera:&lt;/p&gt;&lt;p&gt;Volumen de un prisma = área de la base × altura = ({{T1}} × {{Q1}}) × {{T2}} = {{A1}} cm&lt;sup&gt;3&lt;/sup&gt;&lt;/p&gt;","seed":{"parameters":[{"name":"Q1","label":null,"min":1,"max":8,"step":1}],"calculated":[{"name":"T1","function":"{{Q1}}*3","temp":true},{"name":"T2","function":"{{Q1}}*6","temp":true},{"name":"A1","label":"Volumen = {{function}} cm&lt;sup&gt;3&lt;/sup&gt;","function":"{{Q1}}*{{Q1}}*{{Q1}}*18"},{"name":"A2","label":"Volumen = {{function}} cm&lt;sup&gt;3&lt;/sup&gt;","function":"{{Q1}}+{{T1}}+{{T2}}","incorrect":true},{"name":"A3","label":"Volumen = {{function}} cm&lt;sup&gt;3&lt;/sup&gt;","function":"{{T1}}*{{T2}}/2","incorrect":true},{"name":"A4","label":"Volumen = {{function}} cm&lt;sup&gt;3&lt;/sup&gt;","function":"{{T1}}*{{Q1}}/2","incorrect":true},{"name":"A5","label":"Volumen = {{function}} cm&lt;sup&gt;3&lt;/sup&gt;","function":"{{T1}}*{{T2}}+{{Q1}}","incorrect":true}],"uniques":true},"algorithm":{"name":"trueFalse","template":"Multiple choice – standard","params":{"countCorrect":1,"countIncorrect":2,"showCheckIcon":true,"columns":3}}}</t>
  </si>
  <si>
    <t>{"id":"M5-MyM-14a-I-2","stimulus":"&lt;p&gt;Qual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t>
  </si>
  <si>
    <t>{
    "id": "M5-MyM-14a-I-2",
    "stimulus": "&lt;p&gt;What is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
    "hint": "&lt;p&gt;Volume of a prism = base area × height&lt;/p&gt;",
    "feedback": "&lt;p&gt;The volume of a rectangular prism is calculated as follows:&lt;/p&gt;&lt;p&gt;Volume of a prism = base area × height = ({{T1}} × {{Q1}}) × {{T2}} = {{A1}} cm&lt;sup&gt;3&lt;/sup&gt;&lt;/p&gt;",
    "seed": {
        "parameters": [
            {
                "name": "Q1",
                "label": null,
                "min": 1,
                "max": 8,
                "step": 1
            }
        ],
        "calculated": [
            {
                "name": "T1",
                "function": "{{Q1}}*3",
                "temp": true
            },
            {
                "name": "T2",
                "function": "{{Q1}}*6",
                "temp": true
            },
            {
                "name": "A1",
                "label": "Volume = {{function}} cm&lt;sup&gt;3&lt;/sup&gt;",
                "function": "{{Q1}}*{{Q1}}*{{Q1}}*18"
            },
            {
                "name": "A2",
                "label": "Volume = {{function}} cm&lt;sup&gt;3&lt;/sup&gt;",
                "function": "{{Q1}}+{{T1}}+{{T2}}",
                "incorrect": true
            },
            {
                "name": "A3",
                "label": "Volume = {{function}} cm&lt;sup&gt;3&lt;/sup&gt;",
                "function": "{{T1}}*{{T2}}/2",
                "incorrect": true
            },
            {
                "name": "A4",
                "label": "Volume = {{function}} cm&lt;sup&gt;3&lt;/sup&gt;",
                "function": "{{T1}}*{{Q1}}/2",
                "incorrect": true
            },
            {
                "name": "A5",
                "label": "Volume = {{function}} cm&lt;sup&gt;3&lt;/sup&gt;",
                "function": "{{T1}}*{{T2}}+{{Q1}}",
                "incorrect": true
            }
        ],
        "uniques": true
    },
    "algorithm": {
        "name": "trueFalse",
        "template": "Multiple choice – standard",
        "params": {
            "countCorrect": 1,
            "countIncorrect": 2,
            "showCheckIcon": true,
            "columns": 3
        }
    }
}</t>
  </si>
  <si>
    <t>Calcula el volumen de este prisma rectangular.
(Imagen: {{T1}} cm de largo, {{Q1}} cm de ancho y {{T2}} de alto)
Su volumen es de {{A1}} cm&lt;sup&gt;3&lt;/sup&gt;.</t>
  </si>
  <si>
    <t>Calcula el volumen del siguiente prisma.
(Imagen: 3 cm de largo, 1 cm de ancho y 2 de alto)
El prisma tiene un volumen de &lt;span class=\"no-break\"&gt;{{A1}} cm&lt;sup&gt;3&lt;/sup&gt;.&lt;/span&gt;</t>
  </si>
  <si>
    <t>T1 = {{Q1}}*3
T2 = {{Q1}}*6
A1 = {{Q1}}*{{Q1}}*{{Q1}}*18</t>
  </si>
  <si>
    <t>¿Cuáles son las medidas de este prisma?
Largo = {{A2}} cm
Ancho = {{A3}} cm
Alto = {{A4}} cm
[Cloze with math]
A2 = {{T1}}
A3 = {{Q1}}
A4 = {{T2}}</t>
  </si>
  <si>
    <t>¿Cómo se calcula el volumen de un prisma rectangular?
Volumen = área de la base × altura*
Volumen = (área de la base × altura)/3
Volumen = área de la base + altura
[Single choice]</t>
  </si>
  <si>
    <t>Por tanto, en primer lugar, calcula el área de la base del rectángulo.
Área de la base = base × altura = {{T1}} × {{Q1}} = {{A5}} cm&lt;sup&gt;2&lt;/sup&gt;
(Cloze math)
A5 = 3*{{Q1}}*{{Q1}}</t>
  </si>
  <si>
    <t>Ahora, con el dato anterior, calcula el volumen del prisma.
Volumen = área de la base × altura = {{T3}} × {{T2}} = {{A6}} cm&lt;sup&gt;3&lt;/sup&gt;
(Cloze math)
T3 = 3*{{Q1}}*{{Q1}}
A6 = {{Q1}}*{{Q1}}*{{Q1}}*18</t>
  </si>
  <si>
    <t>{"id":"M5-MyM-14a-E-1","seed":{"parameters":[{"name":"Q1","label":null,"min":1,"max":8,"step":1}],"uniques":true},"scaffolding":[{"id":"step-0","stimulus":"&lt;p&gt;Calcula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cm&lt;/span&gt;&lt;/div&gt;&lt;/div&gt;&lt;/div&gt;&lt;/div&gt;","template":"Su volumen es de {{response}} cm&lt;sup&gt;3&lt;/sup&gt;.","seed":{"parameters":[],"calculated":[{"name":"T1","function":"{{Q1}}*3","temp":true},{"name":"T2","function":"{{Q1}}*6","temp":true},{"name":"A1","label":"{{function}}","function":"{{Q1}}*{{Q1}}*{{Q1}}*18"}]},"algorithm":{"name":"calculateOperation","params":{"method":"equivLiteral","keyboard":"NUMERICAL"}}},{"id":"step-1","stimulus":"&lt;p&gt;¿Cuáles son las medidas de este prisma?&lt;/p&gt;","template":"&lt;p&gt;Largo = {{response}} cm&lt;/p&gt;Ancho = {{response}} cm&lt;/p&gt;Alto = {{response}} cm&lt;/p&gt;","seed":{"calculated":[{"name":"T1","function":"{{Q1}}*3","temp":true},{"name":"T2","function":"{{Q1}}*6","temp":true},{"name":"1-A1","label":"{{T1}}","function":"{{T1}}"},{"name":"1-A2","label":"{{Q1}}","function":"{{Q1}}"},{"name":"1-A2","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prisma.&lt;/p&gt;","template":"&lt;p&gt;Volumen = área de la base × altura = {{T3}} × {{T2}} = {{response}} cm&lt;sup&gt;3&lt;/sup&gt;&lt;/p&gt;","seed":{"calculated":[{"name":"T2","function":"{{Q1}}*6","temp":true},{"name":"T3","function":"3*{{Q1}}*{{Q1}}","temp":true},{"name":"A6","function":"{{Q1}}*{{Q1}}*{{Q1}}*18"}]},"algorithm":{"name":"calculateOperation","params":{"method":"equivLiteral","keyboard":"NUMERICAL"}}}]}</t>
  </si>
  <si>
    <t>{"id":"M5-MyM-14a-E-1","seed":{"parameters":[{"name":"Q1","label":null,"min":1,"max":8,"step":1}],"uniques":true},"scaffolding":[{"id":"step-0","stimulus":"&lt;p&gt;Encontre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t>
  </si>
  <si>
    <t>{
    "id": "M5-MyM-14a-E-1",
    "seed": {
        "parameters": [
            {
                "name": "Q1",
                "label": null,
                "min": 1,
                "max": 8,
                "step": 1
            }
        ],
        "uniques": true
    },
    "scaffolding": [
        {
            "id": "step-0",
            "stimulus": "&lt;p&gt;Calculate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
            "template": "Its volume is {{response}} cm&lt;sup&gt;3&lt;/sup&gt;.",
            "seed": {
                "parameters": [],
                "calculated": [
                    {
                        "name": "T1",
                        "function": "{{Q1}}*3",
                        "temp": true
                    },
                    {
                        "name": "T2",
                        "function": "{{Q1}}*6",
                        "temp": true
                    },
                    {
                        "name": "A1",
                        "label": "{{function}}",
                        "function": "{{Q1}}*{{Q1}}*{{Q1}}*18"
                    }
                ]
            },
            "algorithm": {
                "name": "calculateOperation",
                "params": {
                    "method": "equivLiteral",
                    "keyboard": "NUMERICAL"
                }
            }
        },
        {
            "id": "step-1",
            "stimulus": "&lt;p&gt;What are the dimensions of this prism?&lt;/p&gt;",
            "template": "&lt;p&gt;Length = {{response}} cm&lt;/p&gt;&lt;p&gt;Width = {{response}} cm&lt;/p&gt;&lt;p&gt;Height = {{response}} cm&lt;/p&gt;",
            "seed": {
                "calculated": [
                    {
                        "name": "T1",
                        "function": "{{Q1}}*3",
                        "temp": true
                    },
                    {
                        "name": "T2",
                        "function": "{{Q1}}*6",
                        "temp": true
                    },
                    {
                        "name": "1-A1",
                        "label": "{{T1}}",
                        "function": "{{T1}}"
                    },
                    {
                        "name": "1-A2",
                        "label": "{{Q1}}",
                        "function": "{{Q1}}"
                    },
                    {
                        "name": "1-A2",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volume of the prism.&lt;/p&gt;",
            "template": "&lt;p&gt;Volume = base area × height = {{T3}} × {{T2}} = {{response}} cm&lt;sup&gt;3&lt;/sup&gt;&lt;/p&gt;",
            "seed": {
                "calculated": [
                    {
                        "name": "T2",
                        "function": "{{Q1}}*6",
                        "temp": true
                    },
                    {
                        "name": "T3",
                        "function": "3*{{Q1}}*{{Q1}}",
                        "temp": true
                    },
                    {
                        "name": "A6",
                        "function": "{{Q1}}*{{Q1}}*{{Q1}}*18"
                    }
                ]
            },
            "algorithm": {
                "name": "calculateOperation",
                "params": {
                    "method": "equivLiteral",
                    "keyboard": "NUMERICAL"
                }
            }
        }
    ]
}</t>
  </si>
  <si>
    <t>Calcula el volumen de este prisma rectangular.
(Imagen: {{T1}} cm de largo, {{T2}} cm de ancho y {{Q1}} cm de alto)
Su volumen es de {{A1}} cm&lt;sup&gt;3&lt;/sup&gt;.</t>
  </si>
  <si>
    <t>T1 = {{Q1}}*5
T2 = {{Q1}}*2
A1 = {{Q1}}*{{Q1}}*{{Q1}}*10</t>
  </si>
  <si>
    <t>¿Cuáles son las medidas de este prisma?
Largo = {{A2}} cm
Ancho = {{A3}} cm
Alto = {{A4}} cm
[Cloze with math]
A2 = {{T1}}
A3 = {{T2}}
A4 = {{Q1}}</t>
  </si>
  <si>
    <t>Por tanto, en primer lugar, calcula el área de la base del rectángulo.
Área de la base = base × altura = {{T1}} × {{T2}} = {{A5}} cm&lt;sup&gt;2&lt;/sup&gt;
(Cloze math)
A5 = 10*{{Q1}}*{{Q1}}</t>
  </si>
  <si>
    <t>Ahora, con el dato anterior, calcula el volumen del prisma.
Volumen = área de la base × altura = {{T3}} × {{Q1}} = {{A6}} cm&lt;sup&gt;3&lt;/sup&gt;
(Cloze math)
T3 = 10*{{Q1}}*{{Q1}}
A6 = {{Q1}}*{{Q1}}*{{Q1}}*10</t>
  </si>
  <si>
    <t>{"id":"M5-MyM-14a-E-2","seed":{"parameters":[{"name":"Q1","label":null,"min":1,"max":10,"step":1}],"uniques":true},"scaffolding":[{"id":"step-0","stimulus":"&lt;p&gt;Calcula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cm&lt;/span&gt;&lt;/div&gt;&lt;/div&gt;&lt;/div&gt;&lt;/div&gt;","template":"Su volumen es de {{response}} cm&lt;sup&gt;3&lt;/sup&gt;.","seed":{"parameters":[],"calculated":[{"name":"T1","function":"{{Q1}}*5","temp":true},{"name":"T2","function":"{{Q1}}*2","temp":true},{"name":"A1","label":"{{function}}","function":"{{Q1}}*{{Q1}}*{{Q1}}*10"}]},"algorithm":{"name":"calculateOperation","params":{"method":"equivLiteral","keyboard":"NUMERICAL"}}},{"id":"step-1","stimulus":"&lt;p&gt;¿Cuáles son las medidas de este prisma?&lt;/p&gt;","template":"&lt;p&gt;Largo = {{response}} cm&lt;/p&gt;Ancho = {{response}} cm&lt;/p&gt;Alto = {{response}} cm&lt;/p&gt;","seed":{"calculated":[{"name":"T1","function":"{{Q1}}*5","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5","temp":true},{"name":"T2","function":"{{Q1}}*2","temp":true},{"name":"A5","function":"10*{{Q1}}*{{Q1}}"}]},"algorithm":{"name":"calculateOperation","params":{"method":"equivLiteral","keyboard":"NUMERICAL"}}},{"id":"step-4","stimulus":"&lt;p&gt;Ahora, con el dato anterior, calcula el volumen del prisma.&lt;/p&gt;","template":"&lt;p&gt;Volumen = área de la base × altura = {{T3}} × {{Q1}} = {{response}} cm&lt;sup&gt;3&lt;/sup&gt;&lt;/p&gt;","seed":{"calculated":[{"name":"T3","function":"10*{{Q1}}*{{Q1}}","temp":true},{"name":"A6","function":"{{Q1}}*{{Q1}}*{{Q1}}*10"}]},"algorithm":{"name":"calculateOperation","params":{"method":"equivLiteral","keyboard":"NUMERICAL"}}}]}</t>
  </si>
  <si>
    <t>{"id":"M5-MyM-14a-E-2","seed":{"parameters":[{"name":"Q1","label":null,"min":1,"max":10,"step":1}],"uniques":true},"scaffolding":[{"id":"step-0","stimulus":"&lt;p&gt;Encontre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t>
  </si>
  <si>
    <t>{
    "id": "M5-MyM-14a-E-2",
    "seed": {
        "parameters": [
            {
                "name": "Q1",
                "label": null,
                "min": 1,
                "max": 10,
                "step": 1
            }
        ],
        "uniques": true
    },
    "scaffolding": [
        {
            "id": "step-0",
            "stimulus": "&lt;p&gt;Calculate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"template": "Its volume is {{response}} cm&lt;sup&gt;3&lt;/sup&gt;.",
            "seed": {
                "parameters": [],
                "calculated": [
                    {
                        "name": "T1",
                        "function": "{{Q1}}*5",
                        "temp": true
                    },
                    {
                        "name": "T2",
                        "function": "{{Q1}}*2",
                        "temp": true
                    },
                    {
                        "name": "A1",
                        "label": "{{function}}",
                        "function": "{{Q1}}*{{Q1}}*{{Q1}}*10"
                    }
                ]
            },
            "algorithm": {
                "name": "calculateOperation",
                "params": {
                    "method": "equivLiteral",
                    "keyboard": "NUMERICAL"
                }
            }
        },
        {
            "id": "step-1",
            "stimulus": "&lt;p&gt;What are the dimensions of this prism?&lt;/p&gt;",
            "template": "&lt;p&gt;Length = {{response}} cm&lt;/p&gt;Width = {{response}} cm&lt;/p&gt;Height = {{response}} cm&lt;/p&gt;",
            "seed": {
                "calculated": [
                    {
                        "name": "T1",
                        "function": "{{Q1}}*5",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"{{Q1}}*5",
                        "temp": true
                    },
                    {
                        "name": "T2",
                        "function": "{{Q1}}*2",
                        "temp": true
                    },
                    {
                        "name": "A5",
                        "function": "10*{{Q1}}*{{Q1}}"
                    }
                ]
            },
            "algorithm": {
                "name": "calculateOperation",
                "params": {
                    "method": "equivLiteral",
                    "keyboard": "NUMERICAL"
                }
            }
        },
        {
            "id": "step-4",
            "stimulus": "&lt;p&gt;Now, with the previous result, calculate the volume of the prism.&lt;/p&gt;",
            "template": "&lt;p&gt;Volume = base area × height = {{T3}} × {{Q1}} = {{response}} cm&lt;sup&gt;3&lt;/sup&gt;&lt;/p&gt;",
            "seed": {
                "calculated": [
                    {
                        "name": "T3",
                        "function": "10*{{Q1}}*{{Q1}}",
                        "temp": true
                    },
                    {
                        "name": "A6",
                        "function": "{{Q1}}*{{Q1}}*{{Q1}}*10"
                    }
                ]
            },
            "algorithm": {
                "name": "calculateOperation",
                "params": {
                    "method": "equivLiteral",
                    "keyboard": "NUMERICAL"
                }
            }
        }
    ]
}</t>
  </si>
  <si>
    <t>Una caja de zapatos tiene las siguientes medidas. ¿Cuánto mide su volumen?
(Imagen: {{T1}} cm de largo, {{T2}} cm de ancho y {{Q1}} cm de alto)
La caja ocupa &lt;span class=\"no-break\"&gt;{{A1}} cm&lt;sup&gt;3&lt;/sup&gt;.&lt;/span&gt;</t>
  </si>
  <si>
    <t>Q1: Mín: 8; Máx: 15; Step: 1</t>
  </si>
  <si>
    <t>T1 = {{Q1}}*3
T2 = {{Q1}}*2
A1 = {{Q1}}*{{Q1}}*{{Q1}}*6</t>
  </si>
  <si>
    <t>¿Cuáles son las medidas de esta caja de zapatos?
Largo = {{A2}} cm
Ancho = {{A3}} cm
Alto = {{A4}} cm
[Cloze with math]
A2 = {{T1}}
A3 = {{T2}}
A4 = {{Q1}}</t>
  </si>
  <si>
    <t>Por tanto, en primer lugar, calcula el área de la base del rectángulo.
Área de la base = base × altura = {{T1}} × {{T2}} = {{A5}} cm&lt;sup&gt;2&lt;/sup&gt;
(Cloze math)
A5 = 6*{{Q1}}*{{Q1}}</t>
  </si>
  <si>
    <t>Ahora, con el dato anterior, calcula el volumen de la caja de zapatos.
Volumen = área de la base × altura = {{T3}} × {{Q1}} = {{A6}} cm&lt;sup&gt;3&lt;/sup&gt;
(Cloze math)
T3 = 6*{{Q1}}*{{Q1}}
A6 = {{Q1}}*{{Q1}}*{{Q1}}*6</t>
  </si>
  <si>
    <t>{"id":"M5-MyM-14a-A-1","seed":{"parameters":[{"name":"Q1","label":null,"min":8,"max":15,"step":1}],"uniques":true},"scaffolding":[{"id":"step-0","stimulus":"&lt;p&gt;Una caja de zapatos tiene las siguientes medidas. ¿Cuánto mide su volumen?&lt;/p&gt;&lt;div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cm&lt;/span&gt;&lt;/div&gt;&lt;/div&gt;&lt;/div&gt;&lt;/div&gt;","template":"La caja ocupa &lt;span class=\"no-break\"&gt;{{response}} cm&lt;sup&gt;3&lt;/sup&gt;.&lt;/span&gt;","seed":{"parameters":[],"calculated":[{"name":"T1","function":"{{Q1}}*3","temp":true},{"name":"T2","function":"{{Q1}}*2","temp":true},{"name":"A1","label":"{{function}}","function":"{{Q1}}*{{Q1}}*{{Q1}}*6"}]},"algorithm":{"name":"calculateOperation","params":{"method":"equivLiteral","keyboard":"NUMERICAL"}}},{"id":"step-1","stimulus":"&lt;p&gt;¿Cuáles son las medidas de esta caja de zapatos?&lt;/p&gt;","template":"&lt;p&gt;Largo = {{response}} cm&lt;/p&gt;Ancho = {{response}} cm&lt;/p&gt;Alto = {{response}} cm&lt;/p&gt;","seed":{"calculated":[{"name":"T1","function":"{{Q1}}*3","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3","temp":true},{"name":"T2","function":"{{Q1}}*2","temp":true},{"name":"A5","function":"6*{{Q1}}*{{Q1}}"}]},"algorithm":{"name":"calculateOperation","params":{"method":"equivLiteral","keyboard":"NUMERICAL"}}},{"id":"step-4","stimulus":"&lt;p&gt;Ahora, con el dato anterior, calcula el volumen de la caja de zapatos.&lt;/p&gt;","template":"&lt;p&gt;Volumen = área de la base × altura = {{T3}} × {{Q1}} = {{response}} cm&lt;sup&gt;3&lt;/sup&gt;&lt;/p&gt;","seed":{"calculated":[{"name":"T3","function":"6*{{Q1}}*{{Q1}}","temp":true},{"name":"A6","function":"{{Q1}}*{{Q1}}*{{Q1}}*6"}]},"algorithm":{"name":"calculateOperation","params":{"method":"equivLiteral","keyboard":"NUMERICAL"}}}]}</t>
  </si>
  <si>
    <t>{"id":"M5-MyM-14a-A-1","seed":{"parameters":[{"name":"Q1","label":null,"min":8,"max":15,"step":1}],"uniques":true},"scaffolding":[{"id":"step-0","stimulus":"&lt;p&gt;Uma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t>
  </si>
  <si>
    <t>{
    "id": "M5-MyM-14a-A-1",
    "seed": {
        "parameters": [
            {
                "name": "Q1",
                "label": null,
                "min": 8,
                "max": 15,
                "step": 1
            }
        ],
        "uniques": true
    },
    "scaffolding": [
        {
            "id": "step-0",
            "stimulus": "&lt;p&gt;A shoebox has the following dimensions. What is its volume?&lt;/p&gt;&lt;div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
            "template": "The box occupies &lt;span class=\"no-break\"&gt;{{response}} cm&lt;sup&gt;3&lt;/sup&gt;.&lt;/span&gt;",
            "seed": {
                "parameters": [],
                "calculated": [
                    {
                        "name": "T1",
                        "function": "{{Q1}}*3",
                        "temp": true
                    },
                    {
                        "name": "T2",
                        "function": "{{Q1}}*2",
                        "temp": true
                    },
                    {
                        "name": "A1",
                        "label": "{{function}}",
                        "function": "{{Q1}}*{{Q1}}*{{Q1}}*6"
                    }
                ]
            },
            "algorithm": {
                "name": "calculateOperation",
                "params": {
                    "method": "equivLiteral",
                    "keyboard": "NUMERICAL"
                }
            }
        },
        {
            "id": "step-1",
            "stimulus": "&lt;p&gt;What are the dimensions of this shoebox?&lt;/p&gt;",
            "template": "&lt;p&gt;Length = {{response}} cm&lt;/p&gt;Width = {{response}} cm&lt;/p&gt;Height = {{response}} cm&lt;/p&gt;",
            "seed": {
                "calculated": [
                    {
                        "name": "T1",
                        "function": "{{Q1}}*3",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"{{Q1}}*3",
                        "temp": true
                    },
                    {
                        "name": "T2",
                        "function": "{{Q1}}*2",
                        "temp": true
                    },
                    {
                        "name": "A5",
                        "function": "6*{{Q1}}*{{Q1}}"
                    }
                ]
            },
            "algorithm": {
                "name": "calculateOperation",
                "params": {
                    "method": "equivLiteral",
                    "keyboard": "NUMERICAL"
                }
            }
        },
        {
            "id": "step-4",
            "stimulus": "&lt;p&gt;Now, with the previous result, calculate the volume of the shoebox.&lt;/p&gt;",
            "template": "&lt;p&gt;Volume = base area × height = {{T3}} × {{Q1}} = {{response}} cm&lt;sup&gt;3&lt;/sup&gt;&lt;/p&gt;",
            "seed": {
                "calculated": [
                    {
                        "name": "T3",
                        "function": "6*{{Q1}}*{{Q1}}",
                        "temp": true
                    },
                    {
                        "name": "A6",
                        "function": "{{Q1}}*{{Q1}}*{{Q1}}*6"
                    }
                ]
            },
            "algorithm": {
                "name": "calculateOperation",
                "params": {
                    "method": "equivLiteral",
                    "keyboard": "NUMERICAL"
                }
            }
        }
    ]
}</t>
  </si>
  <si>
    <t>Julieta ha comprado un botiquín de primeros auxilios como este. ¿Cuál es su volumen?
(Imagen: {{T1}} cm de largo, {{Q1}} cm de ancho y {{T2}} cm de alto)
El volumen del botiquín es de &lt;span class=\"no-break\"&gt;{{A1}} cm&lt;sup&gt;3&lt;/sup&gt;.&lt;/span&gt;</t>
  </si>
  <si>
    <t>Q1: Mín: 15; Máx: 24; Step: 3</t>
  </si>
  <si>
    <t>T1 = {{Q1}}*2
T2 = {{Q1}}*4/3
A1 = {{T1}}*{{Q1}}*{{T2}}</t>
  </si>
  <si>
    <t>¿Cuáles son las medidas de este botiquín?
Largo = {{A2}} cm
Ancho = {{A3}} cm
Alto = {{A4}} cm
[Cloze with math]
A2 = {{T1}}
A3 = {{Q1}}
A4 = {{T2}}</t>
  </si>
  <si>
    <t>Por tanto, en primer lugar, calcula el área de la base del rectángulo.
Área de la base = base × altura = {{T1}} × {{Q1}} = {{A5}} cm&lt;sup&gt;2&lt;/sup&gt;
(Cloze math)
A5 = 2*{{Q1}}*{{Q1}}</t>
  </si>
  <si>
    <t>Ahora, con el dato anterior, calcula el volumen del botiquín.
Volumen = área de la base × altura = {{T3}} × {{T2}} = {{A6}} cm&lt;sup&gt;3&lt;/sup&gt;
(Cloze math)
T3 = 2*{{Q1}}*{{Q1}}
A6 = {{T1}}*{{Q1}}*{{T2}}</t>
  </si>
  <si>
    <t>{"id":"M5-MyM-14a-A-2","seed":{"parameters":[{"name":"Q1","label":null,"min":15,"max":24,"step":1}],"uniques":true},"scaffolding":[{"id":"step-0","stimulus":"&lt;p&gt;Julieta ha comprado un botiquín de primeros auxilios como este. ¿Cuál es su volumen?&lt;/p&gt;&lt;div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cm&lt;/span&gt;&lt;/div&gt;&lt;/div&gt;&lt;/div&gt;&lt;/div&gt;","template":"El volumen del botiquín es de &lt;span class=\"no-break\"&gt;{{response}} cm&lt;sup&gt;3&lt;/sup&gt;.&lt;/span&gt;","seed":{"parameters":[],"calculated":[{"name":"T1","function":"{{Q1}}*2","temp":true},{"name":"T2","function":"math.round({{Q1}}*4/3)","temp":true},{"name":"A1","label":"{{function}}","function":"{{T1}}*{{Q1}}*{{T2}}"}]},"algorithm":{"name":"calculateOperation","params":{"method":"equivLiteral","keyboard":"NUMERICAL"}}},{"id":"step-1","stimulus":"&lt;p&gt;¿Cuáles son las medidas de este botiquín?&lt;/p&gt;","template":"&lt;p&gt;Largo = {{response}} cm&lt;/p&gt;Ancho = {{response}} cm&lt;/p&gt;Alto = {{response}} cm&lt;/p&gt;","seed":{"calculated":[{"name":"T1","function":"{{Q1}}*2","temp":true},{"name":"T2","function":"math.round({{Q1}}*4/3)","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del botiquín.&lt;/p&gt;","template":"&lt;p&gt;Volumen = área de la base × altura = {{T3}} × {{T2}} = {{response}} cm&lt;sup&gt;3&lt;/sup&gt;&lt;/p&gt;","seed":{"calculated":[{"name":"T1","function":"{{Q1}}*2","temp":true},{"name":"T2","function":"math.round({{Q1}}*4/3)","temp":true},{"name":"T3","function":"2*{{Q1}}*{{Q1}}","temp":true},{"name":"A6","function":"{{T1}}*{{Q1}}*{{T2}}"}]},"algorithm":{"name":"calculateOperation","params":{"method":"equivLiteral","keyboard":"NUMERICAL"}}}]}</t>
  </si>
  <si>
    <t>{"id":"M5-MyM-14a-A-2","seed":{"parameters":[{"name":"Q1","label":null,"min":15,"max":24,"step":1}],"uniques":true},"scaffolding":[{"id":"step-0","stimulus":"&lt;p&gt;Julieta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t>
  </si>
  <si>
    <t>{
    "id": "M5-MyM-14a-A-2",
    "seed": {
        "parameters": [
            {
                "name": "Q1",
                "label": null,
                "min": 15,
                "max": 24,
                "step": 1
            }
        ],
        "uniques": true
    },
    "scaffolding": [
        {
            "id": "step-0",
            "stimulus": "&lt;p&gt;Juliet has bought a first aid kit like this. What is its volume?&lt;/p&gt;&lt;div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
            "template": "The volume of the first aid kit is &lt;span class=\"no-break\"&gt;{{response}} cm&lt;sup&gt;3&lt;/sup&gt;.&lt;/span&gt;",
            "seed": {
                "parameters": [],
                "calculated": [
                    {
                        "name": "T1",
                        "function": "{{Q1}}*2",
                        "temp": true
                    },
                    {
                        "name": "T2",
                        "function": "math.round({{Q1}}*4/3)",
                        "temp": true
                    },
                    {
                        "name": "A1",
                        "label": "{{function}}",
                        "function": "{{T1}}*{{Q1}}*{{T2}}"
                    }
                ]
            },
            "algorithm": {
                "name": "calculateOperation",
                "params": {
                    "method": "equivLiteral",
                    "keyboard": "NUMERICAL"
                }
            }
        },
        {
            "id": "step-1",
            "stimulus": "&lt;p&gt;What are the dimensions of this first aid kit?&lt;/p&gt;",
            "template": "&lt;p&gt;Length = {{response}} cm&lt;/p&gt;&lt;p&gt;Width = {{response}} cm&lt;/p&gt;&lt;p&gt;Height = {{response}} cm&lt;/p&gt;",
            "seed": {
                "calculated": [
                    {
                        "name": "T1",
                        "function": "{{Q1}}*2",
                        "temp": true
                    },
                    {
                        "name": "T2",
                        "function": "math.round({{Q1}}*4/3)",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first aid kit.&lt;/p&gt;",
            "template": "&lt;p&gt;Volume = base area × height = {{T3}} × {{T2}} = {{response}} cm&lt;sup&gt;3&lt;/sup&gt;&lt;/p&gt;",
            "seed": {
                "calculated": [
                    {
                        "name": "T1",
                        "function": "{{Q1}}*2",
                        "temp": true
                    },
                    {
                        "name": "T2",
                        "function": "math.round({{Q1}}*4/3)",
                        "temp": true
                    },
                    {
                        "name": "T3",
                        "function": "2*{{Q1}}*{{Q1}}",
                        "temp": true
                    },
                    {
                        "name": "A6",
                        "function": "{{T1}}*{{Q1}}*{{T2}}"
                    }
                ]
            },
            "algorithm": {
                "name": "calculateOperation",
                "params": {
                    "method": "equivLiteral",
                    "keyboard": "NUMERICAL"
                }
            }
        }
    ]
}</t>
  </si>
  <si>
    <t>Sebastián ha guardado en el congelador un postre helado. Si las medidas del envase son las de la imagen, ¿cuánto mide su volumen?
(Imagen: {{T1}} cm de largo, {{Q1}} cm de ancho y {{Q1}} cm de alto)
El volumen del envase mide &lt;span class=\"no-break\"&gt;{{A1}} cm&lt;sup&gt;3&lt;/sup&gt;.&lt;/span&gt;</t>
  </si>
  <si>
    <t>Q1: Mín: 10; Máx: 16; Step: 1</t>
  </si>
  <si>
    <t>T1 = {{Q1}}*3
A1 = {{T1}}*{{Q1}}*{{Q1}}</t>
  </si>
  <si>
    <t>¿Cuáles son las medidas de este envase?
Largo = {{A2}} cm
Ancho = {{A3}} cm
Alto = {{A4}} cm
[Cloze with math]
A2 = {{T1}}
A3 = {{Q1}}
A4 = {{Q1}}</t>
  </si>
  <si>
    <t>Ahora, con el dato anterior, calcula el volumen del envase.
Volumen = área de la base × altura = {{T3}} × {{Q1}} = {{A6}} cm&lt;sup&gt;3&lt;/sup&gt;
(Cloze math)
T3 = 3*{{Q1}}*{{Q1}}
A6 = {{Q1}}*{{Q1}}*{{Q1}}*3</t>
  </si>
  <si>
    <t>{"id":"M5-MyM-14a-A-3","seed":{"parameters":[{"name":"Q1","label":null,"min":10,"max":16,"step":1}],"uniques":true},"scaffolding":[{"id":"step-0","stimulus":"&lt;p&gt;Sebastián ha guardado en el congelador un postre helado. Si las medidas del envase son las de la imagen, ¿cuánto mide su volumen?&lt;/p&gt;&lt;div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cm&lt;/span&gt;&lt;/div&gt;&lt;/div&gt;&lt;/div&gt;&lt;/div&gt;","template":"El volumen del envase mide &lt;span class=\"no-break\"&gt;{{response}} cm&lt;sup&gt;3&lt;/sup&gt;.&lt;/span&gt;","seed":{"parameters":[],"calculated":[{"name":"T1","function":"{{Q1}}*3","temp":true},{"name":"A1","label":"{{function}}","function":"{{T1}}*{{Q1}}*{{Q1}}"}]},"algorithm":{"name":"calculateOperation","params":{"method":"equivLiteral","keyboard":"NUMERICAL"}}},{"id":"step-1","stimulus":"&lt;p&gt;¿Cuáles son las medidas de este envase?&lt;/p&gt;","template":"&lt;p&gt;Largo = {{response}} cm&lt;/p&gt;Ancho = {{response}} cm&lt;/p&gt;Alto = {{response}} cm&lt;/p&gt;","seed":{"calculated":[{"name":"T1","function":"{{Q1}}*3","temp":true},{"name":"1-A1","label":"{{T1}}","function":"{{T1}}"},{"name":"1-A2","label":"{{Q1}}","function":"{{Q1}}"},{"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envase.&lt;/p&gt;","template":"&lt;p&gt;Volumen = área de la base × altura = {{T3}} × {{Q1}} = {{response}} cm&lt;sup&gt;3&lt;/sup&gt;&lt;/p&gt;","seed":{"calculated":[{"name":"T3","function":"3*{{Q1}}*{{Q1}}","temp":true},{"name":"A6","function":"{{Q1}}*{{Q1}}*{{Q1}}*3"}]},"algorithm":{"name":"calculateOperation","params":{"method":"equivLiteral","keyboard":"NUMERICAL"}}}]}</t>
  </si>
  <si>
    <t>{"id":"M5-MyM-14a-A-3","seed":{"parameters":[{"name":"Q1","label":null,"min":10,"max":16,"step":1}],"uniques":true},"scaffolding":[{"id":"step-0","stimulus":"&lt;p&gt;Sérgio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t>
  </si>
  <si>
    <t>{
    "id": "M5-MyM-14a-A-3",
    "seed": {
        "parameters": [
            {
                "name": "Q1",
                "label": null,
                "min": 10,
                "max": 16,
                "step": 1
            }
        ],
        "uniques": true
    },
    "scaffolding": [
        {
            "id": "step-0",
            "stimulus": "&lt;p&gt;Sebastian has stored a frozen dessert in the freezer. If the container's dimensions are as shown in the image, what is its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
            "template": "The container's volume is &lt;span class=\"no-break\"&gt;{{response}} cm&lt;sup&gt;3&lt;/sup&gt;.&lt;/span&gt;",
            "seed": {
                "parameters": [],
                "calculated": [
                    {
                        "name": "T1",
                        "function": "{{Q1}}*3",
                        "temp": true
                    },
                    {
                        "name": "A1",
                        "label": "{{function}}",
                        "function": "{{T1}}*{{Q1}}*{{Q1}}"
                    }
                ]
            },
            "algorithm": {
                "name": "calculateOperation",
                "params": {
                    "method": "equivLiteral",
                    "keyboard": "NUMERICAL"
                }
            }
        },
        {
            "id": "step-1",
            "stimulus": "&lt;p&gt;What are the dimensions of this container?&lt;/p&gt;",
            "template": "&lt;p&gt;Length = {{response}} cm&lt;/p&gt;&lt;p&gt;Width = {{response}} cm&lt;/p&gt;&lt;p&gt;Height = {{response}} cm&lt;/p&gt;",
            "seed": {
                "calculated": [
                    {
                        "name": "T1",
                        "function": "{{Q1}}*3",
                        "temp": true
                    },
                    {
                        "name": "1-A1",
                        "label": "{{T1}}",
                        "function": "{{T1}}"
                    },
                    {
                        "name": "1-A2",
                        "label": "{{Q1}}",
                        "function": "{{Q1}}"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container's volume.&lt;/p&gt;",
            "template": "&lt;p&gt;Volume = base area × height = {{T3}} × {{Q1}} = {{response}} cm&lt;sup&gt;3&lt;/sup&gt;&lt;/p&gt;",
            "seed": {
                "calculated": [
                    {
                        "name": "T3",
                        "function": "3*{{Q1}}*{{Q1}}",
                        "temp": true
                    },
                    {
                        "name": "A6",
                        "function": "{{Q1}}*{{Q1}}*{{Q1}}*3"
                    }
                ]
            },
            "algorithm": {
                "name": "calculateOperation",
                "params": {
                    "method": "equivLiteral",
                    "keyboard": "NUMERICAL"
                }
            }
        }
    ]
}</t>
  </si>
  <si>
    <t>Una pecera tiene las dimensiones de la siguiente imagen. Calcula su volumen.
(Imagen: {{T1}} cm de largo, {{Q1}} cm de ancho y {{T2}} cm de alto)
El volumen de la pecera es de &lt;span class=\"no-break\"&gt;{{A1}} cm&lt;sup&gt;3&lt;/sup&gt;.&lt;/span&gt;</t>
  </si>
  <si>
    <t>Q1: Mín: 20; Máx: 28; Step: 2</t>
  </si>
  <si>
    <t>T1 = {{Q1}}*2
T2 = {{Q1}}*3/2
A1 = {{T1}}*{{Q1}}*{{T2}}</t>
  </si>
  <si>
    <t>¿Cuáles son las medidas de esta pecera?
Largo = {{A2}} cm
Ancho = {{A3}} cm
Alto = {{A4}} cm
[Cloze with math]
A2 = {{T1}}
A3 = {{Q1}}
A4 = {{T2}}</t>
  </si>
  <si>
    <t>Ahora, con el dato anterior, calcula el volumen de la pecera.
Volumen = área de la base × altura = {{T3}} × {{T2}} = {{A6}} cm&lt;sup&gt;3&lt;/sup&gt;
(Cloze math)
T3 = 2*{{Q1}}*{{Q1}}
A6 = {{Q1}}*{{Q1}}*{{Q1}}*3</t>
  </si>
  <si>
    <t>{"id":"M5-MyM-14a-A-4","seed":{"parameters":[{"name":"Q1","label":null,"min":20,"max":28,"step":2}],"uniques":true},"scaffolding":[{"id":"step-0","stimulus":"&lt;p&gt;Una pecera tiene las dimensiones de la siguiente imagen. Calcula su volumen.&lt;/p&gt;&lt;div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cm&lt;/span&gt;&lt;/div&gt;&lt;/div&gt;&lt;/div&gt;&lt;/div&gt;","template":"El volumen de la pecera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pecera?&lt;/p&gt;","template":"&lt;p&gt;Largo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pecera.&lt;/p&gt;","template":"&lt;p&gt;Volumen = área de la base × altura = {{T3}} × {{T2}} = {{response}} cm&lt;sup&gt;3&lt;/sup&gt;&lt;/p&gt;","seed":{"calculated":[{"name":"T2","function":"{{Q1}}*3/2","temp":true},{"name":"T3","function":"2*{{Q1}}*{{Q1}}","temp":true},{"name":"A6","function":"{{Q1}}*{{Q1}}*{{Q1}}*3"}]},"algorithm":{"name":"calculateOperation","params":{"method":"equivLiteral","keyboard":"NUMERICAL"}}}]}</t>
  </si>
  <si>
    <t>{"id":"M5-MyM-14a-A-4","seed":{"parameters":[{"name":"Q1","label":null,"min":20,"max":28,"step":2}],"uniques":true},"scaffolding":[{"id":"step-0","stimulus":"&lt;p&gt;Um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t>
  </si>
  <si>
    <t>{
    "id": "M5-MyM-14a-A-4",
    "seed": {
        "parameters": [
            {
                "name": "Q1",
                "label": null,
                "min": 20,
                "max": 28,
                "step": 2
            }
        ],
        "uniques": true
    },
    "scaffolding": [
        {
            "id": "step-0",
            "stimulus": "&lt;p&gt;An aquarium has the dimensions of the following image. Calculate its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
            "template": "The volume of the aquarium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aquarium?&lt;/p&gt;",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aquarium.&lt;/p&gt;",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</si>
  <si>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La torre de un ordenador tiene estas medidas. ¿Cuál es su volumen?
(Imagen: {{T1}} cm de largo, {{Q1}} cm de ancho y {{T2}} cm de alto)
El volumen de la torre es de &lt;span class=\"no-break\"&gt;{{A1}} cm&lt;sup&gt;3&lt;/sup&gt;.&lt;/span&gt;</t>
  </si>
  <si>
    <t>Q1: Mín: 16; Máx: 24; Step: 2</t>
  </si>
  <si>
    <t>¿Cuáles son las medidas de esta torre de ordenador?
Largo = {{A2}} cm
Ancho = {{A3}} cm
Alto = {{A4}} cm
[Cloze with math]
A2 = {{T1}}
A3 = {{Q1}}
A4 = {{T2}}</t>
  </si>
  <si>
    <t>Ahora, con el dato anterior, calcula el volumen de la torre.
Volumen = área de la base × altura = {{T3}} × {{T2}} = {{A6}} cm&lt;sup&gt;3&lt;/sup&gt;
(Cloze math)
T3 = 2*{{Q1}}*{{Q1}}
A6 = {{Q1}}*{{Q1}}*{{Q1}}*3</t>
  </si>
  <si>
    <t>{"id":"M5-MyM-14a-A-5","seed":{"parameters":[{"name":"Q1","label":null,"min":16,"max":24,"step":2}],"uniques":true},"scaffolding":[{"id":"step-0","stimulus":"&lt;p&gt;La torre de un ordenador tiene estas medidas. ¿Cuál es su volumen?&lt;/p&gt;&lt;div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cm&lt;/span&gt;&lt;/div&gt;&lt;/div&gt;&lt;/div&gt;&lt;/div&gt;","template":"El volumen de la torre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torre de ordenador?&lt;/p&gt;","template":"&lt;p&gt;Largo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torre.&lt;/p&gt;","template":"&lt;p&gt;Volumen = área de la base × altura = {{T3}} × {{T2}} = {{response}} cm&lt;sup&gt;3&lt;/sup&gt;&lt;/p&gt;","seed":{"calculated":[{"name":"T2","function":"{{Q1}}*3/2","temp":true},{"name":"T3","function":"2*{{Q1}}*{{Q1}}","temp":true},{"name":"A6","function":"{{Q1}}*{{Q1}}*{{Q1}}*3"}]},"algorithm":{"name":"calculateOperation","params":{"method":"equivLiteral","keyboard":"NUMERICAL"}}}]}</t>
  </si>
  <si>
    <t>{"id":"M5-MyM-14a-A-5","seed":{"parameters":[{"name":"Q1","label":null,"min":16,"max":24,"step":2}],"uniques":true},"scaffolding":[{"id":"step-0","stimulus":"&lt;p&gt;A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t>
  </si>
  <si>
    <t>{
    "id": "M5-MyM-14a-A-5",
    "seed": {
        "parameters": [
            {
                "name": "Q1",
                "label": null,
                "min": 16,
                "max": 24,
                "step": 2
            }
        ],
        "uniques": true
    },
    "scaffolding": [
        {
            "id": "step-0",
            "stimulus": "&lt;p&gt;A computer tower has these dimensions. What is its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
            "template": "The volume of the tower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computer tower?&lt;/p&gt;",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tower.&lt;/p&gt;",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</si>
  <si>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M5-MyM-14b</t>
  </si>
  <si>
    <t>Calcula el volumen de varios prismas rectangulares contiguos en cm^3 (valores de los lados: números enteros menores de 50)</t>
  </si>
  <si>
    <r>
      <rPr>
        <rFont val="Calibri"/>
        <sz val="12.0"/>
      </rPr>
      <t xml:space="preserve">¿Cuál es el volumen total de estos prismas contiguos?
(Imagen: Dos prismas contiguos dispuestos en forma de L. Prisma de abajo: {{T1}} cm de largo, {{Q1}} cm de ancho y {{T2}} cm de alto. Prisma de arriba: {{T3}} cm de largo, {{Q1}} cm de ancho y {{T5}} cm de alto. </t>
    </r>
    <r>
      <rPr>
        <rFont val="Calibri"/>
        <color rgb="FF1155CC"/>
        <sz val="12.0"/>
        <u/>
      </rPr>
      <t>https://drive.google.com/file/d/1W94F8q7U9zsHpFsXSpSJ9ZhqzCeEEqe4/view?usp=sharing)</t>
    </r>
    <r>
      <rPr>
        <rFont val="Calibri"/>
        <sz val="12.0"/>
      </rPr>
      <t xml:space="preserve">
Volumen = {{A1}} cm&lt;sup&gt;3&lt;/sup&gt;*
Volumen = {{A2}} cm&lt;sup&gt;3&lt;/sup&gt;
Volumen = {{A3}} cm&lt;sup&gt;3&lt;/sup&gt;
Volumen = {{A4}} cm&lt;sup&gt;3&lt;/sup&gt;
Volumen = {{A5}} cm&lt;sup&gt;3&lt;/sup&gt;
(se ven 3)</t>
    </r>
  </si>
  <si>
    <t>T1 = {{Q1}}*5
T2 = {{Q1}}*2
T3 = {{Q1}}*3
T5 = {{Q1}}*3
A1 = {{T1}}*{{Q1}}*{{T2}}+{{T3}}*{{Q1}}*{{T5}}
A2 = {{T1}}*{{Q1}}*{{T2}}*{{T3}}*{{Q1}}*{{T5}}
A3 = {{T1}}+{{Q1}}+{{T2}}+{{T3}}+{{Q1}}+{{T5}}
A4 = {{T1}}*{{Q1}}*{{T2}}
A5 = {{T3}}*{{Q1}}*{{T5}}</t>
  </si>
  <si>
    <t>Separa el cuerpo en dos prismas, calcula el volumen de cada prisma por separado y suma los dos volúmenes.</t>
  </si>
  <si>
    <t>&lt;p&gt;Hay que calcular el volumen de cada prisma y luego sumarlos.&lt;/p&gt;&lt;p&gt;Volumen del prisma de abajo = {{T1}} cm × {{Q1}} cm × {{T2}} cm = {{T6}} cm&lt;sup&gt;3&lt;/sup&gt;&lt;/p&gt;&lt;p&gt;Volumen del prisma de arriba = {{T3}} cm × {{Q1}} cm × {{T5}} cm = {{T7}} cm&lt;sup&gt;3&lt;/sup&gt;&lt;/p&gt;&lt;p&gt;Volumen de los dos prismas = {{T6}} cm&lt;sup&gt;3&lt;/sup&gt; + {{T7}} cm&lt;sup&gt;3&lt;/sup&gt; = {{T8}} cm&lt;sup&gt;3&lt;/sup&gt;&lt;/p&gt;</t>
  </si>
  <si>
    <t>{{T6}} = {{T1}}*{{Q1}}*{{T2}}
{{{T7}} = {{T3}}*{{Q1}}*{{T5}}
{{T8}} = {{T6}}+{{T7}}</t>
  </si>
  <si>
    <t>SI</t>
  </si>
  <si>
    <t>Primero hay que dividir la figura en dos prismas. ¿Cuánto miden los lados marcados con un signo de interrogación?
Tabla sin bordes:
M5-MyM-14b-3 | M5-MyM-14b-4 | M5-MyM-14b-5
                             |? = {{A2}} cm         | ? = {{A3}} cm
(Cloze math)
A2 = 5*{{Q1}}
A3 = 2*{{Q1}}</t>
  </si>
  <si>
    <t>A continuación, calcula los volúmenes de los dos prismas.
Tabla sin bordes:
M5-MyM-14b-4                    | M5-MyM-14b-5
Volumen = {{A4}} cm&lt;sup&gt;3&lt;/sup&gt;| Volumen = {{A5}} cm&lt;sup&gt;3&lt;/sup&gt;
A4 = 15*{{Q1}}*{{Q1}}*{{Q1}}
A5 = 4*{{Q1}}*{{Q1}}*{{Q1}}</t>
  </si>
  <si>
    <t>Por último, calcula el volumen total.
Tabla sin bordes:
M5-MyM-14b-4 | M5-MyM-14b-5
Volumen = {{T4}} cm&lt;sup&gt;3&lt;/sup&gt; + {{T5}} cm&lt;sup&gt;3&lt;/sup&gt; = {{A6}} cm&lt;sup&gt;3&lt;/sup&gt;
T4 = 15*{{Q1}}*{{Q1}}*{{Q1}}
T5 = 4*{{Q1}}*{{Q1}}*{{Q1}}
A6 = {{T1}}*{{T2}}*{{Q1}}+{{T3}}*{{T4}}*{{Q1}}</t>
  </si>
  <si>
    <t>{"id":"M5-MyM-14b-I-1","seed":{"parameters":[{"name":"Q1","label":null,"min":1,"max":10,"step":1}],"uniques":true},"scaffolding":[{"id":"step-0","stimulus":"&lt;p&gt;¿Cuál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n = &lt;span class=\"no-break\"&gt;{{function}} cm&lt;sup&gt;3&lt;/sup&gt;&lt;/span&gt;","function":"{{T1}}*{{Q1}}*{{T2}}+{{T3}}*{{Q1}}*{{T5}}"},{"name":"A2","label":"Volumen = &lt;span class=\"no-break\"&gt;{{function}} cm&lt;sup&gt;3&lt;/sup&gt;&lt;/span&gt;","function":"{{T1}}*{{Q1}}*{{T2}}*{{T3}}*{{Q1}}*{{T5}}","incorrect":true},{"name":"A3","label":"Volumen = &lt;span class=\"no-break\"&gt;{{function}} cm&lt;sup&gt;3&lt;/sup&gt;&lt;/span&gt;","function":"{{T1}}+{{Q1}}+{{T2}}+{{T3}}+{{Q1}}+{{T5}}","incorrect":true},{"name":"A4","label":"Volumen = &lt;span class=\"no-break\"&gt;{{function}} cm&lt;sup&gt;3&lt;/sup&gt;&lt;/span&gt;","function":"{{T1}}*{{Q1}}*{{T2}}","incorrect":true},{"name":"A5","label":"Volumen = &lt;span class=\"no-break\"&gt;{{function}} cm&lt;sup&gt;3&lt;/sup&gt;&lt;/span&gt;","function":"{{T3}}*{{Q1}}*{{T5}}","incorrect":true}]},"algorithm":{"name":"trueFalse","template":"Multiple choice – standard","params":{"countCorrect":1,"countIncorrect":2,"showCheckIcon":false,"columns":3}}},{"id":"step-1","stimulus":"&lt;p&gt;Primero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</si>
  <si>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</si>
  <si>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
    "id": "M5-MyM-14b-I-1",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
            "seed": {
                "parameters": [],
                "calculated": [
                    {
                        "name": "T1",
                        "function": "{{Q1}}*5",
                        "temp": true
                    },
                    {
                        "name": "T2",
                        "function": "{{Q1}}*2",
                        "temp": true
                    },
                    {
                        "name": "T3",
                        "function": "{{Q1}}*3",
                        "temp": true
                    },
                    {
                        "name": "T5",
                        "function": "{{Q1}}*3",
                        "temp": true
                    },
                    {
                        "name": "A1",
                        "label": "Volume = &lt;span class=\"no-break\"&gt;{{function}} cm&lt;sup&gt;3&lt;/sup&gt;&lt;/span&gt;",
                        "function": "{{T1}}*{{Q1}}*{{T2}}+{{T3}}*{{Q1}}*{{T5}}"
                    },
                    {
                        "name": "A2",
                        "label": "Volume = &lt;span class=\"no-break\"&gt;{{function}} cm&lt;sup&gt;3&lt;/sup&gt;&lt;/span&gt;",
                        "function": "{{T1}}*{{Q1}}*{{T2}}*{{T3}}*{{Q1}}*{{T5}}",
                        "incorrect": true
                    },
                    {
                        "name": "A3",
                        "label": "Volume = &lt;span class=\"no-break\"&gt;{{function}} cm&lt;sup&gt;3&lt;/sup&gt;&lt;/span&gt;",
                        "function": "{{T1}}+{{Q1}}+{{T2}}{{T3}}+{{Q1}}+{{T5}}",
                        "incorrect": true
                    },
                    {
                        "name": "A4",
                        "label": "Volume = &lt;span class=\"no-break\"&gt;{{function}} cm&lt;sup&gt;3&lt;/sup&gt;&lt;/span&gt;",
                        "function": "{{T1}}*{{Q1}}*{{T2}}",
                        "incorrect": true
                    },
                    {
                        "name": "TO 5",
                        "label": "Volume = &lt;span class=\"no-break\"&gt;{{function}} cm&lt;sup&gt;3&lt;/sup&gt;&lt;/span&gt;",
                        "function": "{{T3}}*{{Q1}}*{{T5}}",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"T5",
                        "function": "{{Q1}}*3",
                        "temp": true
                    },
                    {
                        "name": "1-A2",
                        "function": "5*{{Q1}}"
                    },
                    {
                        "name": "1-A3",
                        "function": "2*{{Q1}}"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"T5",
                        "function": "{{Q1}}*3",
                        "temp": true
                    },
                    {
                        "name": "2-A1",
                        "function": "15*{{Q1}}*{{Q1}}*{{Q1}}"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
            "seed": {
                "calculated": [
                    {
                        "name": "T1",
                        "function": "{{Q1}}*5",
                        "temp": true
                    },
                    {
                        "name": "T2",
                        "function": "{{Q1}}*2",
                        "temp": true
                    },
                    {
                        "name": "T3",
                        "function": "{{Q1}}*3",
                        "temp": true
                    },
                    {
                        "name": "T4",
                        "function": "15*{{Q1}}*{{Q1}}*{{Q1}}",
                        "temp": true
                    },
                    {
                        "name": "T5",
                        "function": "4*{{Q1}}*{{Q1}}*{{Q1}}",
                        "temp": true
                    },
                    {
                        "name": "A5",
                        "function": "{{T4}}+{{T5}}"
                    }
                ]
            },
            "algorithm": {
                "name": "calculateOperation",
                "params": {
                    "method": "equivLiteral",
                    "keyboard": "INTERMEDIATE"
                }
            }
        }
    ]
}</t>
  </si>
  <si>
    <r>
      <rPr>
        <rFont val="Calibri"/>
        <sz val="12.0"/>
      </rPr>
      <t>¿Cuál es el volumen total de estos prismas contiguos?
(Imagen: Dos prismas contiguos, dispuestos en forma de T invertida. Prisma de abajo: {{T1}} cm de largo, {{Q1}} cm de ancho y {{Q1}} cm de alto. Prisma de arriba: {{Q1}} cm de largo, {{Q1}} cm de ancho y {{T5}} cm de alto)</t>
    </r>
    <r>
      <rPr>
        <rFont val="Calibri"/>
        <color rgb="FF000000"/>
        <sz val="12.0"/>
      </rPr>
      <t xml:space="preserve">
</t>
    </r>
    <r>
      <rPr>
        <rFont val="Calibri"/>
        <color rgb="FF1155CC"/>
        <sz val="12.0"/>
        <u/>
      </rPr>
      <t>https://drive.google.com/file/d/10_u1JbB0pUo_rywYLpCE75JgVv_KMXiV/view?usp=sharing</t>
    </r>
    <r>
      <rPr>
        <rFont val="Calibri"/>
        <sz val="12.0"/>
      </rPr>
      <t xml:space="preserve">
Volumen = {{A1}} cm&lt;sup&gt;3&lt;/sup&gt;*
Volumen = {{A2}} cm&lt;sup&gt;3&lt;/sup&gt;
Volumen = {{A3}} cm&lt;sup&gt;3&lt;/sup&gt;
Volumen = {{A4}} cm&lt;sup&gt;3&lt;/sup&gt;
Volumen = {{A5}} cm&lt;sup&gt;3&lt;/sup&gt;
(se ven 3)</t>
    </r>
  </si>
  <si>
    <t>{{T2}} = {{Q1}}*4
{{T5}} = {{Q1}}*5
A1 = {{Q1}}*{{Q1}}*{{T2}}+{{Q1}}*{{Q1}}*{{T5}}
A2 = {{Q1}}*{{Q1}}*{{T2}}*{{Q1}}*{{Q1}}*{{T5}}
A3 = {{Q1}}+{{Q1}}+{{T2}}+{{Q1}}+{{Q1}}+{{T5}}
A4 = {{Q1}}*{{Q1}}*{{T2}}
A5 = {{Q1}}*{{Q1}}*{{T5}}</t>
  </si>
  <si>
    <t>&lt;p&gt;Hay que calcular el volumen de cada prisma y luego sumarlos.&lt;/p&gt;&lt;p&gt;Volumen del prisma de abajo = {{T1}} cm × {{Q1}} cm × {{Q1}} cm = {{T6}} cm&lt;sup&gt;3&lt;/sup&gt;&lt;/p&gt;&lt;p&gt;Volumen del prisma de arriba = {{Q1}} cm × {{Q1}} cm × {{T5}} cm = {{T7}} cm&lt;sup&gt;3&lt;/sup&gt;&lt;/p&gt;&lt;p&gt;Volumen de los dos prismas = {{T6}} cm&lt;sup&gt;3&lt;/sup&gt; + {{T7}} cm&lt;sup&gt;3&lt;/sup&gt; = {{T8}} cm&lt;sup&gt;3&lt;/sup&gt;&lt;/p&gt;</t>
  </si>
  <si>
    <t>{{T6}} = {{T1}}*{{Q1}}*{{Q1}}
{{{T7}} = {{Q1}}*{{Q1}}*{{T5}}
{{T8}} = {{T6}}+{{T7}}</t>
  </si>
  <si>
    <t>Primero hay que dividir la figura en dos prismas. ¿Cuánto mide el lado marcado con un signo de interrogación?
Tabla sin bordes:
M5-MyM-14b-6 | M5-MyM-14b-7 | M5-MyM-14b-8
                             |? = {{A2}} cm         | 
(Cloze math)
A2 = {{Q1}}</t>
  </si>
  <si>
    <t>A continuación, calcula los volúmenes de los dos prismas.
Tabla sin bordes:
M5-MyM-14b-7                    | M5-MyM-14b-8
Volumen = {{A3}} cm&lt;sup&gt;3&lt;/sup&gt;| Volumen = {{A4}} cm&lt;sup&gt;3&lt;/sup&gt;
A3 = 5*{{Q1}}*{{Q1}}*{{Q1}}
A4 = 4*{{Q1}}*{{Q1}}*{{Q1}}</t>
  </si>
  <si>
    <t>Por último, calcula el volumen total.
Tabla sin bordes:
M5-MyM-14b-7 | M5-MyM-14b-8
Volumen = {{T3}} cm&lt;sup&gt;3&lt;/sup&gt; + {{T4}} cm&lt;sup&gt;3&lt;/sup&gt; = {{A6}} cm&lt;sup&gt;3&lt;/sup&gt;
T3 = 5*{{Q1}}*{{Q1}}*{{Q1}}
T4 = 4*{{Q1}}*{{Q1}}*{{Q1}}
A6 = 9*{{Q1}}*{{Q1}}*{{Q1}}</t>
  </si>
  <si>
    <t>{"id":"M5-MyM-14b-I-2","seed":{"parameters":[{"name":"Q1","label":null,"min":1,"max":10,"step":1}],"uniques":true},"scaffolding":[{"id":"step-0","stimulus":"&lt;p&gt;¿Cuál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cm&lt;/span&gt;&lt;/div&gt;&lt;/div&gt;&lt;/div&gt;&lt;/div&gt;","seed":{"parameters":[],"calculated":[{"name":"T2","function":"{{Q1}}*4","temp":true},{"name":"T5","function":"{{Q1}}*5","temp":true},{"name":"A1","label":"Volumen = {{function}} cm&lt;sup&gt;3&lt;/sup&gt;","function":"{{Q1}}*{{Q1}}*{{T2}}+{{Q1}}*{{Q1}}*{{T5}}"},{"name":"A2","label":"Volumen = {{function}} cm&lt;sup&gt;3&lt;/sup&gt;","function":"{{Q1}}*{{Q1}}*{{T2}}*{{Q1}}*{{Q1}}*{{T5}}","incorrect":true},{"name":"A3","label":"Volumen = {{function}} cm&lt;sup&gt;3&lt;/sup&gt;","function":"{{Q1}}+{{Q1}}+{{T2}}+{{Q1}}+{{Q1}}+{{T5}}","incorrect":true},{"name":"A4","label":"Volumen = {{function}} cm&lt;sup&gt;3&lt;/sup&gt;","function":"{{Q1}}*{{Q1}}*{{T2}}","incorrect":true},{"name":"A5","label":"Volumen = {{function}} cm&lt;sup&gt;3&lt;/sup&gt;","function":"{{Q1}}*{{Q1}}*{{T5}}","incorrect":true}]},"algorithm":{"name":"trueFalse","template":"Multiple choice – standard","params":{"countCorrect":1,"countIncorrect":2,"showCheckIcon":false,"columns":3}}},{"id":"step-1","stimulus":"&lt;p&gt;Primero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</si>
  <si>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</si>
  <si>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
    "id": "M5-MyM-14b-I-2",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
            "seed": {
                "parameters": [],
                "calculated": [
                    {
                        "name": "T2",
                        "function": "{{Q1}}*4",
                        "temp": true
                    },
                    {
                        "name": "T5",
                        "function": "{{Q1}}*5",
                        "temp": true
                    },
                    {
                        "name": "A1",
                        "label": "Volume = {{function}} cm&lt;sup&gt;3&lt;/sup&gt;",
                        "function": "{{Q1}}*{{Q1}}*{{T2}}+{{Q1}}*{{Q1}}*{{T5}}"
                    },
                    {
                        "name": "A2",
                        "label": "Volume = {{function}} cm&lt;sup&gt;3&lt;/sup&gt;",
                        "function": "{{Q1}}*{{Q1}}*{{T2}}*{{Q1}}*{{Q1}}*{{T5}}",
                        "incorrect": true
                    },
                    {
                        "name": "A3",
                        "label": "Volume = {{function}} cm&lt;sup&gt;3&lt;/sup&gt;",
                        "function": "{{Q1}}+{{Q1}}+{{T2}}+{{Q1}}+{{Q1}}+{{T5}}",
                        "incorrect": true
                    },
                    {
                        "name": "A4",
                        "label": "Volume = {{function}} cm&lt;sup&gt;3&lt;/sup&gt;",
                        "function": "{{Q1}}*{{Q1}}*{{T2}}",
                        "incorrect": true
                    },
                    {
                        "name": "TO 5",
                        "label": "Volume = {{function}} cm&lt;sup&gt;3&lt;/sup&gt;",
                        "function": "{{Q1}}*{{Q1}}*{{T5}}",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 TO 1",
                        "function": "{{Q1}}"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"T1",
                        "function": "{{Q1}}",
                        "temp": true
                    },
                    {
                        "name": "T2",
                        "function": "{{Q1}}*4",
                        "temp": true
                    },
                    {
                        "name": "T5",
                        "function": "{{Q1}}*5",
                        "temp": true
                    },
                    {
                        "name": "T3",
                        "function": "5*{{Q1}}*{{Q1}}*{{Q1}}",
                        "temp": true
                    },
                    {
                        "name": "T4",
                        "function": "4*{{Q1}}*{{Q1}}*{{Q1}}",
                        "temp": true
                    },
                    {
                        "name": "3-A1",
                        "function": "9*{{Q1}}*{{Q1}}*{{Q1}}"
                    }
                ]
            },
            "algorithm": {
                "name": "calculateOperation",
                "params": {
                    "method": "equivLiteral",
                    "keyboard": "INTERMEDIATE"
                }
            }
        }
    ]
}</t>
  </si>
  <si>
    <r>
      <rPr>
        <rFont val="Calibri"/>
        <sz val="12.0"/>
      </rPr>
      <t xml:space="preserve">Calcula el volumen total de estos prismas contiguos.
(Imagen: Dos prismas contiguos dispuestos en forma de L. Prisma de abajo: {{T1}} cm de largo, {{Q1}} cm de ancho y {{T2}} cm de alto. Prisma de arriba: {{T3}} cm de largo, {{Q1}} cm de ancho y {{T3}} cm de alto. </t>
    </r>
    <r>
      <rPr>
        <rFont val="Calibri"/>
        <color rgb="FF1155CC"/>
        <sz val="12.0"/>
        <u/>
      </rPr>
      <t>https://drive.google.com/file/d/1W94F8q7U9zsHpFsXSpSJ9ZhqzCeEEqe4/view?usp=sharing)</t>
    </r>
    <r>
      <rPr>
        <rFont val="Calibri"/>
        <sz val="12.0"/>
      </rPr>
      <t xml:space="preserve">
M5-MyM-14b-1
El volumen mide &lt;span class=\"no-break\"&gt;{{A1}} cm&lt;sup&gt;3&lt;/sup&gt;.&lt;/span&gt;</t>
    </r>
  </si>
  <si>
    <t>T1 = {{Q1}}*5
T2 = {{Q1}}*2
T3 = {{Q1}}*3
A1 = 19*{{Q1}}*{{Q1}}*{{Q1}}</t>
  </si>
  <si>
    <t>{"id":"M5-MyM-14b-E-1","seed":{"parameters":[{"name":"Q1","label":null,"min":1,"max":10,"step":1}],"uniques":true},"scaffolding":[{"id":"step-0","stimulus":"&lt;p&gt;Calcula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cm&lt;/span&gt;&lt;/div&gt;&lt;/div&gt;&lt;/div&gt;&lt;/div&gt;","template":"El volumen mide &lt;span class=\"no-break\"&gt;{{response}} cm&lt;sup&gt;3&lt;/sup&gt;.&lt;/span&gt;","seed":{"parameters":[],"calculated":[{"name":"T1","function":"{{Q1}}*5","temp":true},{"name":"T2","function":"{{Q1}}*2","temp":true},{"name":"T3","function":"{{Q1}}*3","temp":true},{"name":"A1","label":"Volumen = {{function}} cm&lt;sup&gt;3&lt;/sup&gt;","function":"19*{{Q1}}*{{Q1}}*{{Q1}}"}]},"algorithm":{"name":"calculateOperation","params":{"method":"equivLiteral","keyboard":"NUMERICAL"}}},{"id":"step-1","stimulus":"&lt;p&gt;Primero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</si>
  <si>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</si>
  <si>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
    "id": "M5-MyM-14b-E-1",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
            "template": "Its volume measures &lt;span class=\"no-break\"&gt;{{response}} cm&lt;sup&gt;3&lt;/sup&gt;.&lt;/span&gt;",
            "seed": {
                "parameters": [],
                "calculated": [
                    {
                        "name": "T1",
                        "function": "{{Q1}}*5",
                        "temp": true
                    },
                    {
                        "name": "T2",
                        "function": "{{Q1}}*2",
                        "temp": true
                    },
                    {
                        "name": "T3",
                        "function": "{{Q1}}*3",
                        "temp": true
                    },
                    {
                        "name": "A1",
                        "label": "Volume = {{function}} cm&lt;sup&gt;3&lt;/sup&gt;",
                        "function": "19*{{Q1}}*{{Q1}}*{{Q1}}"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"1-A2",
                        "function": "5*{{Q1}}"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"2-A1",
                        "function": "15*{{Q1}}*{{Q1}}*{{Q1}}"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
            "seed": {
                "calculated": [
                    {
                        "name": "T1",
                        "function": "{{Q1}}*5",
                        "temp": true
                    },
                    {
                        "name": "T2",
                        "function": "{{Q1}}*2",
                        "temp": true
                    },
                    {
                        "name": "T3",
                        "function": "{{Q1}}*3",
                        "temp": true
                    },
                    {
                        "name": "T4",
                        "function": "15*{{Q1}}*{{Q1}}*{{Q1}}",
                        "temp": true
                    },
                    {
                        "name": "T5",
                        "function": "4*{{Q1}}*{{Q1}}*{{Q1}}",
                        "temp": true
                    },
                    {
                        "name": "TO 5",
                        "function": "{{T4}}+{{T5}}"
                    }
                ]
            },
            "algorithm": {
                "name": "calculateOperation",
                "params": {
                    "method": "equivLiteral",
                    "keyboard": "NUMERICAL"
                }
            }
        }
    ]
}</t>
  </si>
  <si>
    <r>
      <rPr>
        <rFont val="Calibri"/>
        <sz val="12.0"/>
      </rPr>
      <t xml:space="preserve">Calcula el volumen total de estos prismas contiguos.
(Imagen: Dos prismas contiguos, dispuestos en forma de T invertida. Prisma de abajo: {{T1}} cm de largo, {{Q1}} cm de ancho y {{Q1}} cm de alto. Prisma de arriba: {{Q1}} cm de largo, {{Q1}} cm de ancho y {{T5}} cm de alto)
</t>
    </r>
    <r>
      <rPr>
        <rFont val="Calibri"/>
        <color rgb="FF1155CC"/>
        <sz val="12.0"/>
        <u/>
      </rPr>
      <t>https://drive.google.com/file/d/10_u1JbB0pUo_rywYLpCE75JgVv_KMXiV/view?usp=sharing</t>
    </r>
    <r>
      <rPr>
        <rFont val="Calibri"/>
        <sz val="12.0"/>
      </rPr>
      <t xml:space="preserve">
El volumen mide &lt;span class=\"no-break\"&gt;{{A1}} cm&lt;sup&gt;3&lt;/sup&gt;.&lt;/span&gt;</t>
    </r>
  </si>
  <si>
    <t>T1 = {{Q1}}*4
T5 = {{Q1}}*5
A1 = 9*{{Q1}}*{{Q1}}*{{Q1}}</t>
  </si>
  <si>
    <t>Por último, calcula el volumen total.
Tabla sin bordes:
M5-MyM-14b-7 | M5-MyM-14b-8
Volumen = {{T2}} cm&lt;sup&gt;3&lt;/sup&gt; + {{T3}} cm&lt;sup&gt;3&lt;/sup&gt; = {{A6}} cm&lt;sup&gt;3&lt;/sup&gt;
T2 = 5*{{Q1}}*{{Q1}}*{{Q1}}
T3 = 4*{{Q1}}*{{Q1}}*{{Q1}}
A6 = 9*{{Q1}}*{{Q1}}*{{Q1}}</t>
  </si>
  <si>
    <t>{"id":"M5-MyM-14b-E-2","seed":{"parameters":[{"name":"Q1","label":null,"min":1,"max":10,"step":1}],"uniques":true},"scaffolding":[{"id":"step-0","stimulus":"&lt;p&gt;Calcula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cm&lt;/span&gt;&lt;/div&gt;&lt;/div&gt;&lt;/div&gt;&lt;/div&gt;","template":"El volumen mide &lt;span class=\"no-break\"&gt;{{response}} cm&lt;sup&gt;3&lt;/sup&gt;.&lt;/span&gt;","seed":{"parameters":[],"calculated":[{"name":"T1","function":"{{Q1}}*4","temp":true},{"name":"T5","function":"{{Q1}}*5","temp":true},{"name":"A1","function":"9*{{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</si>
  <si>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</si>
  <si>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
    "id": "M5-MyM-14b-E-2",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
            "template": "Its volume measures &lt;span class=\"no-break\"&gt;{{response}} cm&lt;sup&gt;3&lt;/sup&gt;.&lt;/span&gt;",
            "seed": {
                "parameters": [],
                "calculated": [
                    {
                        "name": "T1",
                        "function": "{{Q1}}*4",
                        "temp": true
                    },
                    {
                        "name": "T5",
                        "function": "{{Q1}}*5",
                        "temp": true
                    },
                    {
                        "name": "A1",
                        "function": "9*{{Q1}}*{{Q1}}*{{Q1}}"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"1-A3",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"T2",
                        "function": "{{Q1}}*4",
                        "temp": true
                    },
                    {
                        "name": "T5",
                        "function": "{{Q1}}*5",
                        "temp": true
                    },
                    {
                        "name": "T1",
                        "function": "{{Q1}}",
                        "temp": true
                    },
                    {
                        "name": "T3",
                        "function": "5*{{Q1}}*{{Q1}}*{{Q1}}",
                        "temp": true
                    },
                    {
                        "name": "T4",
                        "function": "4*{{Q1}}*{{Q1}}*{{Q1}}",
                        "temp": true
                    },
                    {
                        "name": "3-A1",
                        "function": "9*{{Q1}}*{{Q1}}*{{Q1}}"
                    }
                ]
            },
            "algorithm": {
                "name": "calculateOperation",
                "params": {
                    "method": "equivLiteral",
                    "keyboard": "NUMERICAL"
                }
            }
        }
    ]
}</t>
  </si>
  <si>
    <t>Calcula el volumen de esta escalera.
(Imagen M5-MyM-14b-9. Utilizar la imagen de modelo como guía para saber qué lados tienen que tener etiqueta y qué tiene que aparecer en ellas)
Su volumen mide &lt;span class=\"no-break\"&gt;{{A1}} cm&lt;sup&gt;3&lt;/sup&gt;.&lt;/span&gt;</t>
  </si>
  <si>
    <t>En la zapatería exiben, los zapatos de la vidriera, sobre las cajas. Estas tienen forma de prismas rectángulares. Calcula el volúmen que ocupan estas cajas de zapatos.
(Imagen: Dos prismas contiguos dispuestos en forma de L. Prisma de abajo: {{T1}} cm de largo, {{Q1}} cm de ancho y {{T2}} cm de alto. Prisma de arriba: {{T3}} cm de largo, {{Q1}} cm de ancho y {{T5}} cm de alto. 3&lt;/sup&gt;.&lt;/span&gt;)
El volumen de las cajas de zapatos es de &lt;span class=\"no-break\"&gt;{{A1}} cm&lt;sup&gt;3&lt;/sup&gt;.&lt;/span&gt;</t>
  </si>
  <si>
    <t>Q1: Mín: 10; Máx: 30; Step: 1</t>
  </si>
  <si>
    <t>T1 = 2*{{Q1}}
T2 = 4*{{Q1}}
A1 = 12*{{Q1}}*{{Q1}}*{{Q1}}</t>
  </si>
  <si>
    <t>Primero hay que dividir la figura en dos prismas. ¿Cuánto miden los lados marcados con un signo de interrogación?
Tabla sin bordes:
M5-MyM-14b-10 | M5-MyM-14b-11 | M5-MyM-14b-12
                             |? = {{A2}} cm         | ? = {{A3}} cm
(Cloze math)
A2 = 2*{{Q1}}
A3 = {{Q1}}</t>
  </si>
  <si>
    <t>A continuación, calcula los volúmenes de los dos prismas.
Tabla sin bordes:
M5-MyM-14b-11                    | M5-MyM-14b-12
Volumen = {{A4}} cm&lt;sup&gt;3&lt;/sup&gt;| Volumen = {{A5}} cm&lt;sup&gt;3&lt;/sup&gt;
A4 = 8*{{Q1}}*{{Q1}}*{{Q1}}
A5 = 4*{{Q1}}*{{Q1}}*{{Q1}}</t>
  </si>
  <si>
    <t>Por último, calcula el volumen total.
Tabla sin bordes:
M5-MyM-14b-11 | M5-MyM-14b-12
Volumen = {{T2}} cm&lt;sup&gt;3&lt;/sup&gt; + {{T3}} cm&lt;sup&gt;3&lt;/sup&gt; = {{A6}} cm&lt;sup&gt;3&lt;/sup&gt;
T2 = 8*{{Q1}}*{{Q1}}*{{Q1}}
T3 = 4*{{Q1}}*{{Q1}}*{{Q1}}
A6 = 12*{{Q1}}*{{Q1}}*{{Q1}}</t>
  </si>
  <si>
    <t>{"id":"M5-MyM-14b-A-1","seed":{"parameters":[{"name":"Q1","label":null,"min":10,"max":30,"step":1}],"uniques":true},"scaffolding":[{"id":"step-0","stimulus":"&lt;p&gt;Calcula el volumen de esta escalera.&lt;/p&gt;&lt;div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cm&lt;/span&gt;&lt;/div&gt;&lt;/div&gt;&lt;/div&gt;&lt;/div&gt;","template":"Su volumen mide &lt;span class=\"no-break\"&gt;{{response}} cm&lt;sup&gt;3&lt;/sup&gt;.&lt;/span&gt;","seed":{"parameters":[],"calculated":[{"name":"T1","function":"{{Q1}}*2","temp":true},{"name":"T2","function":"{{Q1}}*4","temp":true},{"name":"A1","function":"12*{{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4","temp":true},{"name":"2-A1","function":"8*{{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cm&lt;/span&gt;&lt;/div&gt;&lt;/div&gt;&lt;/div&gt;&lt;/div&gt;&lt;/td&gt;&lt;/tr&gt;&lt;tr&gt;&lt;/tbody&gt;&lt;/table&gt;&lt;p&gt;Volumen = {{T2}} cm&lt;sup&gt;3&lt;/sup&gt; + {{T3}} cm&lt;sup&gt;3&lt;/sup&gt; = {{response}} cm&lt;sup&gt;3&lt;/sup&gt;","seed":{"calculated":[{"name":"T1","function":"{{Q1}}*2","temp":true},{"name":"T2","function":"8*{{Q1}}*{{Q1}}*{{Q1}}","temp":true},{"name":"T3","function":"4*{{Q1}}*{{Q1}}*{{Q1}}","temp":true},{"name":"A5","function":"12*{{Q1}}*{{Q1}}*{{Q1}}"}]},"algorithm":{"name":"calculateOperation","params":{"method":"equivLiteral","keyboard":"NUMERICAL"}}}]}</t>
  </si>
  <si>
    <t>{"id":"M5-MyM-14b-A-1","seed":{"parameters":[{"name":"Q1","label":null,"min":10,"max":30,"step":1}],"uniques":true},"scaffolding":[{"id":"step-0","stimulus":"&lt;p&gt;Calcule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t>
  </si>
  <si>
    <t>{
    "id": "M5-MyM-14b-A-1",
    "seed": {
        "parameters": [
            {
                "name": "Q1",
                "label": null,
                "min": 10,
                "max": 30,
                "step": 1
            }
        ],
        "uniques": true
    },
    "scaffolding": [
        {
            "id": "step-0",
            "stimulus": "&lt;p&gt;Calculate the volume of this ladder.&lt;/p&gt;&lt;div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
            "template": "Its volume measures &lt;span class=\"no-break\"&gt;{{response}} cm&lt;sup&gt;3&lt;/sup&gt;.&lt;/span&gt;",
            "seed": {
                "parameters": [],
                "calculated": [
                    {
                        "name": "T1",
                        "function": "{{Q1}}*2",
                        "temp": true
                    },
                    {
                        "name": "T2",
                        "function": "{{Q1}}*4",
                        "temp": true
                    },
                    {
                        "name": "A1",
                        "function": "12*{{Q1}}*{{Q1}}*{{Q1}}"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"{{Q1}}*2",
                        "temp": true
                    },
                    {
                        "name": "T2",
                        "function": "{{Q1}}*4",
                        "temp": true
                    },
                    {
                        "name": "1 TO 1",
                        "function": "2*{{Q1}}"
                    },
                    {
                        "name": "1-A2",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"{{Q1}}*4",
                        "temp": true
                    },
                    {
                        "name": "2-A1",
                        "function": "8*{{Q1}}*{{Q1}}*{{Q1}}"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
            "seed": {
                "calculated": [
                    {
                        "name": "T1",
                        "function": "{{Q1}}*2",
                        "temp": true
                    },
                    {
                        "name": "T2",
                        "function": "8*{{Q1}}*{{Q1}}*{{Q1}}",
                        "temp": true
                    },
                    {
                        "name": "T3",
                        "function": "4*{{Q1}}*{{Q1}}*{{Q1}}",
                        "temp": true
                    },
                    {
                        "name": "TO 5",
                        "function": "12*{{Q1}}*{{Q1}}*{{Q1}}"
                    }
                ]
            },
            "algorithm": {
                "name": "calculateOperation",
                "params": {
                    "method": "equivLiteral",
                    "keyboard": "NUMERICAL"
                }
            }
        }
    ]
}</t>
  </si>
  <si>
    <t>Calcula el volumen de este podio.
(Imagen M5-MyM-14b-13. Utilizar la imagen de modelo como guía para saber qué lados tienen que tener etiqueta y qué tiene que aparecer en ellas)
Su volumen mide &lt;span class=\"no-break\"&gt;{{A1}} cm&lt;sup&gt;3&lt;/sup&gt;.&lt;/span&gt;</t>
  </si>
  <si>
    <t>Carolina juega con bloques de madera. Los dispone de tal manera, como se ven en la imagen. ¿Qué volumen ocupan los bloques?
(Imagen: Dos prismas contiguos, dispuestos en forma de T invertida. Prisma de abajo: {{T1}} cm de largo, {{Q1}} cm de ancho y {{Q1}} cm de alto. Prisma de arriba: {{Q1}} cm de largo, {{Q1}} cm de ancho y {{T5}} cm de alto)
Los bloques ocupan un volumen de &lt;span class=\"no-break\"&gt;{{A1}} cm&lt;sup&gt;3&lt;/sup&gt;.&lt;/span&gt;</t>
  </si>
  <si>
    <t>Q1: Mín: 40; Máx: 60; Step: 1</t>
  </si>
  <si>
    <t>T1 = 2*{{Q1}}
T2 = 6*{{Q1}}
A1 = 18*{{Q1}}*{{Q1}}*{{Q1}}</t>
  </si>
  <si>
    <t>Primero hay que dividir la figura en tres prismas. ¿Cuánto miden los lados marcados con un signo de interrogación?
Tabla sin bordes:
M5-MyM-14b-14 | M5-MyM-14b-15 | M5-MyM-14b-16 | M5-MyM-14b-29
                             |? = {{A2}} cm         | ? = {{A3}} cm | 
(Cloze math)
A2 =  2*{{Q1}}
A3 = 2*{{Q1}}</t>
  </si>
  <si>
    <t xml:space="preserve">A continuación, calcula los volúmenes de los prismas.
Tabla sin bordes:
M5-MyM-14b-15 | M5-MyM-14b-16 | M5-MyM-14b-29
Volumen = {{A4}} cm&lt;sup&gt;3&lt;/sup&gt;| Volumen = {{A5}} cm&lt;sup&gt;3&lt;/sup&gt;| Volumen = {{A6}} cm&lt;sup&gt;3&lt;/sup&gt;
A4 = 4*{{Q1}}*{{Q1}}*{{Q1}} 
A5 = 8*{{Q1}}*{{Q1}}*{{Q1}} 
A6 = 4*{{Q1}}*{{Q1}}*{{Q1}} </t>
  </si>
  <si>
    <t>Por último, calcula el volumen total.
Tabla sin bordes:
M5-MyM-14b-15 | M5-MyM-14b-16 | M5-MyM-14b-29
Volumen = {{T2}} cm&lt;sup&gt;3&lt;/sup&gt; + {{T3}} cm&lt;sup&gt;3&lt;/sup&gt; + {{T4}} cm&lt;sup&gt;3&lt;/sup&gt; = {{A7}} cm&lt;sup&gt;3&lt;/sup&gt;
T2 = 4*{{Q1}}*{{Q1}}*{{Q1}}
T3 = 8*{{Q1}}*{{Q1}}*{{Q1}}
T4 = 4*{{Q1}}*{{Q1}}*{{Q1}}
A7 = 16*{{Q1}}*{{Q1}}*{{Q1}}</t>
  </si>
  <si>
    <t>{"id":"M5-MyM-14b-A-2","seed":{"parameters":[{"name":"Q1","label":null,"min":40,"max":60,"step":1}],"uniques":true},"scaffolding":[{"id":"step-0","stimulus":"&lt;p&gt;Calcula el volumen de este podio.&lt;/p&gt;&lt;div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cm&lt;/span&gt;&lt;/div&gt;&lt;/div&gt;&lt;/div&gt;&lt;/div&gt;","template":"Su volumen mide &lt;span class=\"no-break\"&gt;{{response}} cm&lt;sup&gt;3&lt;/sup&gt;.&lt;/span&gt;","seed":{"parameters":[],"calculated":[{"name":"T1","function":"{{Q1}}*2","temp":true},{"name":"T2","function":"{{Q1}}*6","temp":true},{"name":"A1","function":"18*{{Q1}}*{{Q1}}*{{Q1}}"}]},"algorithm":{"name":"calculateOperation","params":{"method":"equivLiteral","keyboard":"NUMERICAL"}}},{"id":"step-1","stimulus":"&lt;p&gt;Primero hay que dividir la figura en tres prismas. ¿Cuánto miden los lados marcados con un signo de interrogación?&lt;/p&gt;&lt;div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A continuación, calcula los volúmenes de los dos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middle;\"&gt;Volumen = &lt;span class=\"no-break\"&gt;{{response}} cm&lt;sup&gt;3&lt;/sup&gt;&lt;/span&gt;&lt;/td&gt;&lt;td style=\"width: 33.3333%; border:none; text-align: center; vertical-align: middle\"&gt;Volumen = &lt;span class=\"no-break\"&gt;{{response}} cm&lt;sup&gt;3&lt;/sup&gt;&lt;/span&gt;&lt;/td&gt;&lt;td style=\"width: 33.3333%; border:none; text-align: center; vertical-align: middle; text-align: center; vertical-align: middle\"&gt;Volumen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último, calcula el volumen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cm&lt;/span&gt;&lt;/div&gt;&lt;/div&gt;&lt;/div&gt;&lt;/div&gt;&lt;/td&gt;&lt;/tr&gt;&lt;tr&gt;&lt;/tbody&gt;&lt;/table&gt;&lt;p&gt;Volumen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</si>
  <si>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</si>
  <si>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
    "id": "M5-MyM-14b-A-2",
    "seed": {
        "parameters": [
            {
                "name": "Q1",
                "label": null,
                "min": 40,
                "max": 60,
                "step": 1
            }
        ],
        "uniques": true
    },
    "scaffolding": [
        {
            "id": "step-0",
            "stimulus": "&lt;p&gt;Calculate the volume of this podium.&lt;/p&gt;&lt;div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
            "template": "Its volume measures &lt;span class=\"no-break\"&gt;{{response}} cm&lt;sup&gt;3&lt;/sup&gt;.&lt;/span&gt;",
            "seed": {
                "parameters": [],
                "calculated": [
                    {
                        "name": "T1",
                        "function": "{{Q1}}*2",
                        "temp": true
                    },
                    {
                        "name": "T2",
                        "function": "{{Q1}}*6",
                        "temp": true
                    },
                    {
                        "name": "A1",
                        "function": "18*{{Q1}}*{{Q1}}*{{Q1}}"
                    }
                ]
            },
            "algorithm": {
                "name": "calculateOperation",
                "params": {
                    "method": "equivLiteral",
                    "keyboard": "NUMERICAL"
                }
            }
        },
        {
            "id": "step-1",
            "stimulus": "&lt;p&gt;First you have to divide the figure into three prisms.&lt;/p&gt;&lt;div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{{response}} cm&lt;/td&gt;&lt;td style=\"width: 33.3333%; border:none; text-align: center; vertical-align: middle\"&gt;?  {{response}} cm&lt;/td&gt;&lt;td style=\"width: 33.3333%; border:none; text-align: center; vertical-align: middle; text-align: center; vertical-align: middle\"&gt;&lt;/td&gt;&lt;/tr&gt;&lt;/tbody&gt;&lt;/table&gt;",
            "seed": {
                "calculated": [
                    {
                        "name": "T1",
                        "function": "{{Q1}}*2",
                        "temp": true
                    },
                    {
                        "name": "T2",
                        "function": "{{Q1}}*6",
                        "temp": true
                    },
                    {
                        "name": "1 TO 1",
                        "function": "2*{{Q1}}"
                    },
                    {
                        "name": "1-A2",
                        "function": "2*{{Q1}}"
                    }
                ]
            },
            "algorithm": {
                "name": "calculateOperation",
                "params": {
                    "method": "equivLiteral",
                    "keyboard": "NUMERICAL"
                }
            }
        },
        {
            "id": "step-2",
            "stimulus": "&lt;p&gt;Next, calculate the volumes of the two prisms.&lt;/p&gt;",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
            "seed": {
                "calculated": [
                    {
                        "name": "T1",
                        "function": "{{Q1}}*2",
                        "temp": true
                    },
                    {
                        "name": "T2",
                        "function": "{{Q1}}*6",
                        "temp": true
                    },
                    {
                        "name": "2-A1",
                        "function": "4*{{Q1}}*{{Q1}}*{{Q1}}"
                    },
                    {
                        "name": "2-A2",
                        "function": "8*{{Q1}}*{{Q1}}*{{Q1}}"
                    },
                    {
                        "name": "2-A1",
                        "function": "4*{{Q1}}*{{Q1}}*{{Q1}}"
                    }
                ]
            },
            "algorithm": {
                "name": "calculateOperation",
                "params": {
                    "method": "equivLiteral",
                    "keyboard": "NUMERICAL"
                }
            }
        },
        {
            "id": "step-3",
            "stimulus": "&lt;p&gt;Finally, calculate the total volume.&lt;/p&gt;",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
            "seed": {
                "calculated": [
                    {
                        "name": "T1",
                        "function": "{{Q1}}*2",
                        "temp": true
                    },
                    {
                        "name": "T2",
                        "function": "4*{{Q1}}*{{Q1}}*{{Q1}}",
                        "temp": true
                    },
                    {
                        "name": "T3",
                        "function": "8*{{Q1}}*{{Q1}}*{{Q1}}",
                        "temp": true
                    },
                    {
                        "name": "T4",
                        "function": "4*{{Q1}}*{{Q1}}*{{Q1}}",
                        "temp": true
                    },
                    {
                        "name": "3-A1",
                        "function": "16*{{Q1}}*{{Q1}}*{{Q1}}"
                    }
                ]
            },
            "algorithm": {
                "name": "calculateOperation",
                "params": {
                    "method": "equivLiteral",
                    "keyboard": "NUMERICAL"
                }
            }
        }
    ]
}</t>
  </si>
  <si>
    <t>Calcula el volumen de esta L.
(Imagen M5-MyM-14b-17. Utilizar la imagen de modelo como guía para saber qué lados tienen que tener etiqueta y qué tiene que aparecer en ellas)
Su volumen mide &lt;span class=\"no-break\"&gt;{{A1}} cm&lt;sup&gt;3&lt;/sup&gt;.&lt;/span&gt;</t>
  </si>
  <si>
    <t>Francisco acomoda sus autitos en una repisa como se ve en la imagen. ¿Cuál es el volumen que ocupa la repisa?
(Imagen: Dos prismas contiguos dispuestos en forma de L. Prisma de abajo: {{T1}} cm de largo, {{Q1}} cm de ancho y {{T2}} cm de alto. Prisma de arriba: {{T3}} cm de largo, {{Q1}} cm de ancho y {{T5}} cm de alto. 3&lt;/sup&gt;.&lt;/span&gt;)
El volumen de la repisa es de &lt;span class=\"no-break\"&gt;{{A1}} cm&lt;sup&gt;3&lt;/sup&gt;.&lt;/span&gt;</t>
  </si>
  <si>
    <t>Q1: Mín: 5; Máx: 20; Step: 1</t>
  </si>
  <si>
    <t>T1 = 3*{{Q1}}
T2 = 4*{{Q1}}
A1 = 7*{{Q1}}*{{Q1}}*{{Q1}}</t>
  </si>
  <si>
    <t>Primero hay que dividir la figura en dos prismas. ¿Cuánto miden los lados marcados con un signo de interrogación?
Tabla sin bordes:
M5-MyM-14b-18 | M5-MyM-14b-19 | M5-MyM-14b-20
                             |? = {{A2}} cm         | ? = {{A3}} cm
(Cloze math)
A2 = 5*{{Q1}}
A3 = 2*{{Q1}}</t>
  </si>
  <si>
    <t>A continuación, calcula los volúmenes de los dos prismas.
Tabla sin bordes:
M5-MyM-14b-19                    | M5-MyM-14b-20
Volumen = {{A4}} cm&lt;sup&gt;3&lt;/sup&gt;| Volumen = {{A5}} cm&lt;sup&gt;3&lt;/sup&gt;
A4 = 5*{{Q1}}*{{Q1}}*{{Q1}}
A5 = 2*{{Q1}}*{{Q1}}*{{Q1}}</t>
  </si>
  <si>
    <t>Por último, calcula el volumen total.
Tabla sin bordes:
M5-MyM-14b-19 | M5-MyM-14b-20
Volumen = {{T2}} cm&lt;sup&gt;3&lt;/sup&gt; + {{T3}} cm&lt;sup&gt;3&lt;/sup&gt; = {{A6}} cm&lt;sup&gt;3&lt;/sup&gt;
T2 = 5*{{Q1}}*{{Q1}}*{{Q1}}
T3 = 2*{{Q1}}*{{Q1}}*{{Q1}}
A6 = 7*{{Q1}}*{{Q1}}*{{Q1}}</t>
  </si>
  <si>
    <t>{"id":"M5-MyM-14b-A-3","seed":{"parameters":[{"name":"Q1","label":null,"min":5,"max":20,"step":1}],"uniques":true},"scaffolding":[{"id":"step-0","stimulus":"&lt;p&gt;Calcula el volumen de esta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cm&lt;/span&gt;&lt;/div&gt;&lt;/div&gt;&lt;/div&gt;&lt;/div&gt;","template":"Su volumen mide &lt;span class=\"no-break\"&gt;{{response}} cm&lt;sup&gt;3&lt;/sup&gt;.&lt;/span&gt;","seed":{"parameters":[],"calculated":[{"name":"T1","function":"{{Q1}}*3","temp":true},{"name":"T2","function":"{{Q1}}*4","temp":true},{"name":"A1","function":"7*{{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cm&lt;/span&gt;&lt;/div&gt;&lt;/div&gt;&lt;/div&gt;&lt;/div&gt;&lt;/td&gt;&lt;/tr&gt;&lt;tr&gt;&lt;/tbody&gt;&lt;/table&gt;&lt;p&gt;Volumen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</si>
  <si>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</si>
  <si>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
    "id": "M5-MyM-14b-A-3",
    "seed": {
        "parameters": [
            {
                "name": "Q1",
                "label": null,
                "min": 5,
                "max": 20,
                "step": 1
            }
        ],
        "uniques": true
    },
    "scaffolding": [
        {
            "id": "step-0",
            "stimulus": "&lt;p&gt;Calculate the volume of this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
            "template": "Its volume measures &lt;span class=\"no-break\"&gt;{{response}} cm&lt;sup&gt;3&lt;/sup&gt;.&lt;/span&gt;",
            "seed": {
                "parameters": [],
                "calculated": [
                    {
                        "name": "T1",
                        "function": "{{Q1}}*3",
                        "temp": true
                    },
                    {
                        "name": "T2",
                        "function": "{{Q1}}*4",
                        "temp": true
                    },
                    {
                        "name": "A1",
                        "function": "7*{{Q1}}*{{Q1}}*{{Q1}}"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"{{Q1}}*3",
                        "temp": true
                    },
                    {
                        "name": "T2",
                        "function": "{{Q1}}*4",
                        "temp": true
                    },
                    {
                        "name": "1 TO 1",
                        "function": "5*{{Q1}}"
                    },
                    {
                        "name": "1-A2",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"{{Q1}}*3",
                        "temp": true
                    },
                    {
                        "name": "T2",
                        "function": "{{Q1}}*4",
                        "temp": true
                    },
                    {
                        "name": "T11",
                        "function": "5*{{Q1}}",
                        "temp": true
                    },
                    {
                        "name": "T22",
                        "function": "2*{{Q1}}",
                        "temp": true
                    },
                    {
                        "name": "2-A1",
                        "function": "5*{{Q1}}*{{Q1}}*{{Q1}}"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
            "seed": {
                "calculated": [
                    {
                        "name": "T1",
                        "function": "{{Q1}}*3",
                        "temp": true
                    },
                    {
                        "name": "T2",
                        "function": "{{Q1}}*4",
                        "temp": true
                    },
                    {
                        "name": "T11",
                        "function": "5*{{Q1}}",
                        "temp": true
                    },
                    {
                        "name": "T22",
                        "function": "2*{{Q1}}",
                        "temp": true
                    },
                    {
                        "name": "T3",
                        "function": "5*{{Q1}}*{{Q1}}*{{Q1}}",
                        "temp": true
                    },
                    {
                        "name": "T4",
                        "function": "2*{{Q1}}*{{Q1}}*{{Q1}}",
                        "temp": true
                    },
                    {
                        "name": "3-A1",
                        "function": "7*{{Q1}}*{{Q1}}*{{Q1}}"
                    }
                ]
            },
            "algorithm": {
                "name": "calculateOperation",
                "params": {
                    "method": "equivLiteral",
                    "keyboard": "NUMERICAL"
                }
            }
        }
    ]
}</t>
  </si>
  <si>
    <t>Calcula el volumen de esta T.
(Imagen M5-MyM-14b-21. Utilizar la imagen de modelo como guía para saber qué lados tienen que tener etiqueta y qué tiene que aparecer en ellas)
Su volumen mide &lt;span class=\"no-break\"&gt;{{A1}} cm&lt;sup&gt;3&lt;/sup&gt;.&lt;/span&gt;</t>
  </si>
  <si>
    <t>Adriana usa una escalera, de dos peldaños, para alcanzar la alacena. ¿Cuál es el volumen que ocupa la escalera?
(Imagen: Dos prismas contiguos dispuestos en forma de L. Prisma de abajo: {{T1}} cm de largo, {{Q1}} cm de ancho y {{T2}} cm de alto. Prisma de arriba: {{T3}} cm de largo, {{Q1}} cm de ancho y {{T5}} cm de alto. 3&lt;/sup&gt;.&lt;/span&gt;)
El volumen que ocupa la escalera es de &lt;span class=\"no-break\"&gt;{{A1}} cm&lt;sup&gt;3&lt;/sup&gt;.&lt;/span&gt;</t>
  </si>
  <si>
    <t>T1 = 2*{{Q1}}
T2 = 3*{{Q1}}
A1 = 5*{{Q1}}*{{Q1}}*{{Q1}}</t>
  </si>
  <si>
    <t>Primero hay que dividir la figura en dos prismas. ¿Cuánto mide el lado marcado con un signo de interrogación?
Tabla sin bordes:
M5-MyM-14b-22 | M5-MyM-14b-23 | M5-MyM-14b-24
                             |? = {{A2}} cm         | 
(Cloze math)
A2 = {{Q1}}</t>
  </si>
  <si>
    <t>A continuación, calcula los volúmenes de los dos prismas.
Tabla sin bordes:
M5-MyM-14b-23                    | M5-MyM-14b-24
Volumen = {{A3}} cm&lt;sup&gt;3&lt;/sup&gt;| Volumen = {{A4}} cm&lt;sup&gt;3&lt;/sup&gt;
A3 = 2*{{Q1}}*{{Q1}}*{{Q1}}
A4 = 3*{{Q1}}*{{Q1}}*{{Q1}}</t>
  </si>
  <si>
    <t>Por último, calcula el volumen total.
Tabla sin bordes:
M5-MyM-14b-23 | M5-MyM-14b-24
Volumen = {{T2}} cm&lt;sup&gt;3&lt;/sup&gt; + {{T3}} cm&lt;sup&gt;3&lt;/sup&gt; = {{A6}} cm&lt;sup&gt;3&lt;/sup&gt;
T2 = 2*{{Q1}}*{{Q1}}*{{Q1}}
T3 = 3*{{Q1}}*{{Q1}}*{{Q1}}
A6 = 5*{{Q1}}*{{Q1}}*{{Q1}}</t>
  </si>
  <si>
    <t>{"id":"M5-MyM-14b-A-4","seed":{"parameters":[{"name":"Q1","label":null,"min":5,"max":20,"step":1}],"uniques":true},"scaffolding":[{"id":"step-0","stimulus":"&lt;p&gt;Calcula el volumen de esta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cm&lt;/span&gt;&lt;/div&gt;&lt;/div&gt;&lt;/div&gt;&lt;/div&gt;","template":"Su volumen mide &lt;span class=\"no-break\"&gt;{{response}} cm&lt;sup&gt;3&lt;/sup&gt;.&lt;/span&gt;","seed":{"parameters":[],"calculated":[{"name":"T1","function":"{{Q1}}*2","temp":true},{"name":"T2","function":"{{Q1}}*3","temp":true},{"name":"A1","function":"5*{{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2*{{Q1}}*{{Q1}}*{{Q1}}"},{"name":"2-A2","function":"3*{{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cm&lt;/span&gt;&lt;/div&gt;&lt;/div&gt;&lt;/div&gt;&lt;/div&gt;&lt;/td&gt;&lt;/tr&gt;&lt;tr&gt;&lt;/tbody&gt;&lt;/table&gt;&lt;p&gt;Volumen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</si>
  <si>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</si>
  <si>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
    "id": "M5-MyM-14b-A-4",
    "seed": {
        "parameters": [
            {
                "name": "Q1",
                "label": null,
                "min": 5,
                "max": 20,
                "step": 1
            }
        ],
        "uniques": true
    },
    "scaffolding": [
        {
            "id": "step-0",
            "stimulus": "&lt;p&gt;Calculate the volume of this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
            "template": "Its volume measures &lt;span class=\"no-break\"&gt;{{response}} cm&lt;sup&gt;3&lt;/sup&gt;.&lt;/span&gt;",
            "seed": {
                "parameters": [],
                "calculated": [
                    {
                        "name": "T1",
                        "function": "{{Q1}}*2",
                        "temp": true
                    },
                    {
                        "name": "T2",
                        "function": "{{Q1}}*3",
                        "temp": true
                    },
                    {
                        "name": "A1",
                        "function": "5*{{Q1}}*{{Q1}}*{{Q1}}"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 TO 1",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"2*{{Q1}}*{{Q1}}*{{Q1}}"
                    },
                    {
                        "name": "2-A2",
                        "function": "3*{{Q1}}*{{Q1}}*{{Q1}}"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
            "seed": {
                "calculated": [
                    {
                        "name": "T1",
                        "function": "{{Q1}}*2",
                        "temp": true
                    },
                    {
                        "name": "T2",
                        "function": "{{Q1}}*3",
                        "temp": true
                    },
                    {
                        "name": "T3",
                        "function": "2*{{Q1}}*{{Q1}}*{{Q1}}",
                        "temp": true
                    },
                    {
                        "name": "T4",
                        "function": "3*{{Q1}}*{{Q1}}*{{Q1}}",
                        "temp": true
                    },
                    {
                        "name": "3-A1",
                        "function": "5*{{Q1}}*{{Q1}}*{{Q1}}"
                    }
                ]
            },
            "algorithm": {
                "name": "calculateOperation",
                "params": {
                    "method": "equivLiteral",
                    "keyboard": "NUMERICAL"
                }
            }
        }
    ]
}</t>
  </si>
  <si>
    <t>Calcula el volumen de este juguete para gatos.
(Imagen M5-MyM-14b-25. Utilizar la imagen de modelo como guía para saber qué lados tienen que tener etiqueta y qué tiene que aparecer en ellas)
Su volumen mide &lt;span class=\"no-break\"&gt;{{A1}} cm&lt;sup&gt;3&lt;/sup&gt;.&lt;/span&gt;</t>
  </si>
  <si>
    <t xml:space="preserve">En un parque de la ciudad han colocado un monumento, como el de la imagen. ¿Qué volumen ocupa este monumento?
(Imagen: Dos prismas contiguos, dispuestos en forma de T invertida. Prisma de abajo: {{T1}} cm de largo, {{Q1}} cm de ancho y {{Q1}} cm de alto. Prisma de arriba: {{Q1}} cm de largo, {{Q1}} cm de ancho y {{T5}} cm de alto)
El monumento ocupa un volumen de &lt;span class=\"no-break\"&gt;{{A1}} cm&lt;sup&gt;3&lt;/sup&gt;.&lt;/span&gt;
</t>
  </si>
  <si>
    <t>Q1: Mín: 15; Máx: 20; Step: 1</t>
  </si>
  <si>
    <t>T1 = 2*{{Q1}}
T2 = 3*{{Q1}}
A1 = 8*{{Q1}}*{{Q1}}*{{Q1}}</t>
  </si>
  <si>
    <t>Primero hay que dividir la figura en dos prismas. ¿Cuánto mide el lado marcado con un signo de interrogación?
Tabla sin bordes:
M5-MyM-14b-26 | M5-MyM-14b-27 | M5-MyM-14b-28
                             |                                    | ? = {{A2}} cm
(Cloze math)
A2 = 2*{{Q1}}</t>
  </si>
  <si>
    <t>A continuación, calcula los volúmenes de los dos prismas.
Tabla sin bordes:
M5-MyM-14b-27                    | M5-MyM-14b-28
Volumen = {{A3}} cm&lt;sup&gt;3&lt;/sup&gt;| Volumen = {{A4}} cm&lt;sup&gt;3&lt;/sup&gt;
A3 = 6*{{Q1}}*{{Q1}}*{{Q1}}
A4 = 2*{{Q1}}*{{Q1}}*{{Q1}}</t>
  </si>
  <si>
    <t>Por último, calcula el volumen total.
Tabla sin bordes:
M5-MyM-14b-27 | M5-MyM-14b-28
Volumen = {{T2}} cm&lt;sup&gt;3&lt;/sup&gt; + {{T3}} cm&lt;sup&gt;3&lt;/sup&gt; = {{A6}} cm&lt;sup&gt;3&lt;/sup&gt;
T2 = 6*{{Q1}}*{{Q1}}*{{Q1}}
T3 = 2*{{Q1}}*{{Q1}}*{{Q1}}
A6 = 8*{{Q1}}*{{Q1}}*{{Q1}}</t>
  </si>
  <si>
    <t>{"id":"M5-MyM-14b-A-5","seed":{"parameters":[{"name":"Q1","label":null,"min":15,"max":20,"step":1}],"uniques":true},"scaffolding":[{"id":"step-0","stimulus":"&lt;p&gt;Calcula el volumen de este juguete para gatos.&lt;/p&gt;&lt;div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cm&lt;/span&gt;&lt;/div&gt;&lt;/div&gt;&lt;/div&gt;&lt;/div&gt;","template":"Su volumen mide &lt;span class=\"no-break\"&gt;{{response}} cm&lt;sup&gt;3&lt;/sup&gt;.&lt;/span&gt;","seed":{"parameters":[],"calculated":[{"name":"T1","function":"{{Q1}}*2","temp":true},{"name":"T2","function":"{{Q1}}*3","temp":true},{"name":"A1","function":"8*{{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6*{{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cm&lt;/span&gt;&lt;/div&gt;&lt;/div&gt;&lt;/div&gt;&lt;/div&gt;&lt;/td&gt;&lt;/tr&gt;&lt;/tbody&gt;&lt;/table&gt;&lt;p&gt;Volumen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</si>
  <si>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</si>
  <si>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
    "id": "M5-MyM-14b-A-5",
    "seed": {
        "parameters": [
            {
                "name": "Q1",
                "label": null,
                "min": 15,
                "max": 20,
                "step": 1
            }
        ],
        "uniques": true
    },
    "scaffolding": [
        {
            "id": "step-0",
            "stimulus": "&lt;p&gt;Calculate the volume of this cat toy.&lt;/p&gt;&lt;div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
            "template": "Its volume measures &lt;span class=\"no-break\"&gt;{{response}} cm&lt;sup&gt;3&lt;/sup&gt;.&lt;/span&gt;",
            "seed": {
                "parameters": [],
                "calculated": [
                    {
                        "name": "T1",
                        "function": "{{Q1}}*2",
                        "temp": true
                    },
                    {
                        "name": "T2",
                        "function": "{{Q1}}*3",
                        "temp": true
                    },
                    {
                        "name": "A1",
                        "function": "8*{{Q1}}*{{Q1}}*{{Q1}}"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"6*{{Q1}}*{{Q1}}*{{Q1}}"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
            "seed": {
                "calculated": [
                    {
                        "name": "T1",
                        "function": "{{Q1}}*2",
                        "temp": true
                    },
                    {
                        "name": "T2",
                        "function": "{{Q1}}*3",
                        "temp": true
                    },
                    {
                        "name": "T3",
                        "function": "6*{{Q1}}*{{Q1}}*{{Q1}}",
                        "temp": true
                    },
                    {
                        "name": "T4",
                        "function": "2*{{Q1}}*{{Q1}}*{{Q1}}",
                        "temp": true
                    },
                    {
                        "name": "3-A1",
                        "function": "8*{{Q1}}*{{Q1}}*{{Q1}}"
                    }
                ]
            },
            "algorithm": {
                "name": "calculateOperation",
                "params": {
                    "method": "equivLiteral",
                    "keyboard": "NUMERICAL"
                }
            }
        }
    ]
}</t>
  </si>
  <si>
    <t>M5-MyM-22a</t>
  </si>
  <si>
    <t>Medir el volumen apilando cubos (EF05MA21)</t>
  </si>
  <si>
    <t>Selecciona la imagen que está formada por 9 cubos.
M5-MyM-14c-1
M5-MyM-14c-2
M5-MyM-14c-3*
M5-MyM-14c-4*
M5-MyM-14c-5*
M5-MyM-14c-6*
M5-MyM-14c-7*
M5-MyM-14c-11
M5-MyM-14c-9
M5-MyM-14c-10
Se ven 3</t>
  </si>
  <si>
    <t xml:space="preserve">Relaciona cada cuerpo con el volúmen que ocupa, teniendo en cuenta que el volúmen de cada cubo es de {{T1}} cm&lt;sup&gt;3&lt;/sup&gt;.
Imágen 1 | {{A1}} cm&lt;sup&gt;3&lt;/sup&gt;
Imágen 2 | {{A2}} cm&lt;sup&gt;3&lt;/sup&gt;
Imágen 3 | {{A3}} cm&lt;sup&gt;3&lt;/sup&gt;
Imágen 4 | {{A4}} cm&lt;sup&gt;3&lt;/sup&gt;
</t>
  </si>
  <si>
    <t>Ten en cuenta los cubos que están tapados.</t>
  </si>
  <si>
    <t>&lt;p&gt;Ten en cuenta los cubos que están tapados.&lt;/p&gt;
- Si M5-MyM-14c-1
&lt;p&gt;Está figura tiene 8 cubos.&lt;/p&gt;
- Si M5-MyM-14c-2
&lt;p&gt;Está figura tiene 8 cubos.&lt;/p&gt;
- Si M5-MyM-14c-11
&lt;p&gt;Está figura tiene 11 cubos.&lt;/p&gt;
- Si M5-MyM-14c-9
&lt;p&gt;Está figura tiene 10 cubos.&lt;/p&gt;
- Si M5-MyM-14c-10
&lt;p&gt;Está figura tiene 18 cubos.&lt;/p&gt;</t>
  </si>
  <si>
    <t>{"id":"M5-MyM-22a-I-1","stimulus":"&lt;p&gt;Selecciona la imagen que está formada por 9 cubos.&lt;/p&gt;","hint":"&lt;p&gt;Ten en cuenta los cubos que están tapados.&lt;/p&gt;","feedback":"&lt;p&gt;Ten en cuenta los cubos que están tapados.&lt;/p&gt;","seed":{"parameters":[],"calculated":[{"name":"A1","label":"&lt;div style=\"display:flex; justify-content:center;\"&gt;&lt;img src=\"https://blueberry-assets.oneclick.es/M5_MyM_14c_1.svg\" width=\"500\"&gt;","function":"","incorrect":true,"feedback":"&lt;p&gt;Está figura tiene 8 cubos.&lt;/p&gt;"},{"name":"A2","label":"&lt;div style=\"display:flex; justify-content:center;\"&gt;&lt;img src=\"https://blueberry-assets.oneclick.es/M5_MyM_14c_2.svg\" width=\"500\"&gt;","function":"","incorrect":true,"feedback":"&lt;p&gt;Está figura tiene 8 cubos.&lt;/p&gt;"},{"name":"A3","label":"&lt;div style=\"display:flex; justify-content:center;\"&gt;&lt;img src=\"https://blueberry-assets.oneclick.es/M5_MyM_14c_3.svg\" width=\"500\"&gt;","function":""},{"name":"A4","label":"&lt;div style=\"display:flex; justify-content:center;\"&gt;&lt;img src=\"https://blueberry-assets.oneclick.es/M5_MyM_14c_4.svg\" width=\"500\"&gt;","function":""},{"name":"A5","label":"&lt;div style=\"display:flex; justify-content:center;\"&gt;&lt;img src=\"https://blueberry-assets.oneclick.es/M5_MyM_14c_5.svg\" width=\"500\"&gt;","function":""},{"name":"A6","label":"&lt;div style=\"display:flex; justify-content:center;\"&gt;&lt;img src=\"https://blueberry-assets.oneclick.es/M5_MyM_14c_6.svg\" width=\"500\"&gt;","function":""},{"name":"A7","label":"&lt;div style=\"display:flex; justify-content:center;\"&gt;&lt;img src=\"https://blueberry-assets.oneclick.es/M5_MyM_14c_7.svg\" width=\"500\"&gt;","function":""},{"name":"A8","label":"&lt;div style=\"display:flex; justify-content:center;\"&gt;&lt;img src=\"https://blueberry-assets.oneclick.es/M5_MyM_14c_8.svg\" width=\"500\"&gt;","function":"","incorrect":true,"feedback":"&lt;p&gt;Está figura tiene 11 cubos.&lt;/p&gt;"},{"name":"A9","label":"&lt;div style=\"display:flex; justify-content:center;\"&gt;&lt;img src=\"https://blueberry-assets.oneclick.es/M5_MyM_14c_9.svg\" width=\"500\"&gt;","function":"","incorrect":true,"feedback":"&lt;p&gt;Está figura tiene 10 cubos.&lt;/p&gt;"},{"name":"A10","label":"&lt;div style=\"display:flex; justify-content:center;\"&gt;&lt;img src=\"https://blueberry-assets.oneclick.es/M5_MyM_14c_10.svg\" width=\"500\"&gt;","function":"","incorrect":true,"feedback":"&lt;p&gt;Está figura tiene 18 cubos.&lt;/p&gt;"}],"uniques":true},"algorithm":{"name":"trueFalse","template":"Multiple choice – standard","params":{"countCorrect":1,"countIncorrect":2,"showCheckIcon":false,"columns":3}}}</t>
  </si>
  <si>
    <t>{"id":"M5-MyM-22a-I-1","stimulus":"&lt;p&gt;Selecione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t>
  </si>
  <si>
    <t>{
    "id": "M5-MyM-22a-I-1",
    "stimulus": "&lt;p&gt;Select the image that is made up of 9 cubes.&lt;/p&gt;",
    "hint": "&lt;p&gt;Take into account the cubes that are covered.&lt;/p&gt;",
    "feedback": "&lt;p&gt;Take into account the cubes that are covered.&lt;/p&gt;",
    "seed": {
        "parameters": [],
        "calculated": [
            {
                "name": "A1",
                "label": "&lt;div style=\"display:flex; justify-content:center;\"&gt;&lt;img src=\"https://blueberry-assets.oneclick.es/M5_MyM_14c_1.svg\" width=\"500\"&gt;",
                "function": "",
                "incorrect": true,
                "feedback": "&lt;p&gt;This figure has 8 cubes.&lt;/p&gt;"
            },
            {
                "name": "A2",
                "label": "&lt;div style=\"display:flex; justify-content:center;\"&gt;&lt;img src=\"https://blueberry-assets.oneclick.es/M5_MyM_14c_2.svg\" width=\"500\"&gt;",
                "function": "",
                "incorrect": true,
                "feedback": "&lt;p&gt;This figure has 8 cubes.&lt;/p&gt;"
            },
            {
                "name": "A3",
                "label": "&lt;div style=\"display:flex; justify-content:center;\"&gt;&lt;img src=\"https://blueberry-assets.oneclick.es/M5_MyM_14c_3.svg\" width=\"500\"&gt;",
                "function": ""
            },
            {
                "name": "A4",
                "label": "&lt;div style=\"display:flex; justify-content:center;\"&gt;&lt;img src=\"https://blueberry-assets.oneclick.es/M5_MyM_14c_4.svg\" width=\"500\"&gt;",
                "function": ""
            },
            {
                "name": "A5",
                "label": "&lt;div style=\"display:flex; justify-content:center;\"&gt;&lt;img src=\"https://blueberry-assets.oneclick.es/M5_MyM_14c_5.svg\" width=\"500\"&gt;",
                "function": ""
            },
            {
                "name": "A6",
                "label": "&lt;div style=\"display:flex; justify-content:center;\"&gt;&lt;img src=\"https://blueberry-assets.oneclick.es/M5_MyM_14c_6.svg\" width=\"500\"&gt;",
                "function": ""
            },
            {
                "name": "A7",
                "label": "&lt;div style=\"display:flex; justify-content:center;\"&gt;&lt;img src=\"https://blueberry-assets.oneclick.es/M5_MyM_14c_7.svg\" width=\"500\"&gt;",
                "function": ""
            },
            {
                "name": "A8",
                "label": "&lt;div style=\"display:flex; justify-content:center;\"&gt;&lt;img src=\"https://blueberry-assets.oneclick.es/M5_MyM_14c_8.svg\" width=\"500\"&gt;",
                "function": "",
                "incorrect": true,
                "feedback": "&lt;p&gt;This figure has 11 cubes.&lt;/p&gt;"
            },
            {
                "name": "A9",
                "label": "&lt;div style=\"display:flex; justify-content:center;\"&gt;&lt;img src=\"https://blueberry-assets.oneclick.es/M5_MyM_14c_9.svg\" width=\"500\"&gt;",
                "function": "",
                "incorrect": true,
                "feedback": "&lt;p&gt;This figure has 10 cubes.&lt;/p&gt;"
            },
            {
                "name": "A10",
                "label": "&lt;div style=\"display:flex; justify-content:center;\"&gt;&lt;img src=\"https://blueberry-assets.oneclick.es/M5_MyM_14c_10.svg\" width=\"500\"&gt;",
                "function": "",
                "incorrect": true,
                "feedback": "&lt;p&gt;This figure has 18 cubes.&lt;/p&gt;"
            }
        ],
        "uniques": true
    },
    "algorithm": {
        "name": "trueFalse",
        "template": "Multiple choice – standard",
        "params": {
            "countCorrect": 1,
            "countIncorrect": 2,
            "showCheckIcon": false,
            "columns": 3
        }
    }
}</t>
  </si>
  <si>
    <t>Calcula el volumen de esta figura sabiendo que cada cubo ocupa 1 cm&lt;sup&gt;3&lt;/sup&gt;.
Imagen M5-MyM-14c-10
El cuerpo tiene un volumen de {{A1}} cm&lt;sup&gt;3&lt;/sup&gt;.</t>
  </si>
  <si>
    <t>Calcula el volumen de este cuerpo, sabiendo que el volumen de cada cubo es de {{T1}} cm&lt;sup&gt;3&lt;/sup&gt;.
El cuerpo tiene un volumen de {{A1}} cm&lt;sup&gt;3&lt;/sup&gt;</t>
  </si>
  <si>
    <t>A1 = 18</t>
  </si>
  <si>
    <t>&lt;p&gt;La figura está formada por 18 cubos.&lt;/p&gt;
Imagen M5-MyM-14c-16</t>
  </si>
  <si>
    <t>{"id":"M5-MyM-22a-E-1","stimulus":"&lt;p&gt;Calcula el volumen de esta figura sabiendo que cada cubo ocupa 1 cm&lt;sup&gt;3&lt;/sup&gt;.&lt;/p&gt;&lt;div style=\"display:flex; justify-content:center;\"&gt;&lt;img src=\"https://blueberry-assets.oneclick.es/M5_MyM_14c_10.svg\" width=\"300\"&gt;&lt;/div&gt;","template":"&lt;p&gt;El cuerpo tiene un volumen de {{response}} cm&lt;sup&gt;3&lt;/sup&gt;.&lt;/p&gt;","hint":"&lt;p&gt;Ten en cuenta los cubos que están tapados.&lt;/p&gt;","feedback":"&lt;p&gt;La figura está formada por 18 cubos.&lt;/p&gt;&lt;div style=\"display:flex; justify-content:center;\"&gt;&lt;img src=\"https://blueberry-assets.oneclick.es/M5_MyM_14c_16.svg\" width=\"300\"&gt;&lt;/div&gt;","seed":{"parameters":[],"calculated":[{"name":"A1","function":"18"}],"uniques":true},"algorithm":{"name":"calculateOperation","params":{"method":"equivLiteral","keyboard":"NUMERICAL"}}}</t>
  </si>
  <si>
    <t>{"id":"M5-MyM-22a-E-1","stimulus":"&lt;p&gt;Calcule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t>
  </si>
  <si>
    <t>{
    "id": "M5-MyM-22a-E-1",
    "stimulus": "&lt;p&gt;Calculate the volume of this figure knowing that each cube occupies 1 cm&lt;sup&gt;3&lt;/sup&gt;.&lt;/p&gt;&lt;div style=\"display:flex; justify-content:center;\"&gt;&lt;img src=\"https://blueberry-assets.oneclick.es/M5_MyM_14c_10.svg\" width=\"300\"&gt;&lt;/div&gt;",
    "template": "&lt;p&gt;The figure has a volume of {{response}} cm&lt;sup&gt;3&lt;/sup&gt;.&lt;/p&gt;",
    "hint": "&lt;p&gt;Take into account the cubes that are covered.&lt;/p&gt;",
    "feedback": "&lt;p&gt;The figure is composed of 18 cubes.&lt;/p&gt;&lt;div style=\"display:flex; justify-content:center;\"&gt;&lt;img src=\"https://blueberry-assets.oneclick.es/M5_MyM_14c_16.svg\" width=\"300\"&gt;&lt;/div&gt;",
    "seed": {
        "parameters": [],
        "calculated": [
            {
                "name": "A1",
                "function": "18"
            }
        ],
        "uniques": true
    },
    "algorithm": {
        "name": "calculateOperation",
        "params": {
            "method": "equivLiteral",
            "keyboard": "NUMERICAL"
        }
    }
}</t>
  </si>
  <si>
    <t>Calcula el volumen de esta figura sabiendo que cada cubo ocupa 1 cm&lt;sup&gt;3&lt;/sup&gt;.
Imagen M5-MyM-14c-3
El cuerpo tiene un volumen de {{A1}} cm&lt;sup&gt;3&lt;/sup&gt;.</t>
  </si>
  <si>
    <t>A1 = 9</t>
  </si>
  <si>
    <t>&lt;p&gt;La figura está formada por 9 cubos.&lt;/p&gt;
Imagen M5-MyM-14c-17</t>
  </si>
  <si>
    <t>{"id":"M5-MyM-22a-E-2","stimulus":"&lt;p&gt;Calcula el volumen de esta figura sabiendo que cada cubo ocupa 1 cm&lt;sup&gt;3&lt;/sup&gt;.&lt;/p&gt;&lt;div style=\"display:flex; justify-content:center;\"&gt;&lt;img src=\"https://blueberry-assets.oneclick.es/M5_MyM_14c_3.svg\" width=\"350\"&gt;&lt;/div&gt;","template":"&lt;p&gt;El cuerpo tiene un volumen de {{response}} cm&lt;sup&gt;3&lt;/sup&gt;.&lt;/p&gt;","hint":"&lt;p&gt;Ten en cuenta los cubos que están tapados.&lt;/p&gt;","feedback":"&lt;p&gt;La figura está formada por 9 cubos.&lt;/p&gt;&lt;div style=\"display:flex; justify-content:center;\"&gt;&lt;img src=\"https://blueberry-assets.oneclick.es/M5_MyM_14c_17.svg\" width=\"350\"&gt;&lt;/div&gt;","seed":{"parameters":[],"calculated":[{"name":"A1","function":"9"}],"uniques":true},"algorithm":{"name":"calculateOperation","params":{"method":"equivLiteral","keyboard":"NUMERICAL"}}}</t>
  </si>
  <si>
    <t>{"id":"M5-MyM-22a-E-2","stimulus":"&lt;p&gt;Calcule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t>
  </si>
  <si>
    <t>{
    "id": "M5-MyM-22a-E-2",
    "stimulus": "&lt;p&gt;Calculate the volume of this figure knowing that each cube occupies 1 cm&lt;sup&gt;3&lt;/sup&gt;.&lt;/p&gt;&lt;div style=\"display:flex; justify-content:center;\"&gt;&lt;img src=\"https://blueberry-assets.oneclick.es/M5_MyM_14c_3.svg\" width=\"350\"&gt;&lt;/div&gt;",
    "template": "&lt;p&gt;The figure has a volume of {{response}} cm&lt;sup&gt;3&lt;/sup&gt;.&lt;/p&gt;",
    "hint": "&lt;p&gt;Take into account the cubes that are hidden.&lt;/p&gt;",
    "feedback": "&lt;p&gt;The figure is made up of 9 cubes.&lt;/p&gt;&lt;div style=\"display:flex; justify-content:center;\"&gt;&lt;img src=\"https://blueberry-assets.oneclick.es/M5_MyM_14c_17.svg\" width=\"350\"&gt;&lt;/div&gt;",
    "seed": {
        "parameters": [],
        "calculated": [
            {
                "name": "A1",
                "function": "9"
            }
        ],
        "uniques": true
    },
    "algorithm": {
        "name": "calculateOperation",
        "params": {
            "method": "equivLiteral",
            "keyboard": "NUMERICAL"
        }
    }
}</t>
  </si>
  <si>
    <t>Calcula el volumen de esta figura sabiendo que cada cubo ocupa 1 cm&lt;sup&gt;3&lt;/sup&gt;.
Imagen M5-MyM-14c-1
El cuerpo tiene un volumen de {{A1}} cm&lt;sup&gt;3&lt;/sup&gt;.</t>
  </si>
  <si>
    <t>A1 = 8</t>
  </si>
  <si>
    <t>&lt;p&gt;La figura está formada por 8 cubos.&lt;/p&gt;
Imagen M5-MyM-14c-18</t>
  </si>
  <si>
    <t>{"id":"M5-MyM-22a-E-3","stimulus":"&lt;p&gt;Calcula el volumen de esta figura sabiendo que cada cubo ocupa 1 cm&lt;sup&gt;3&lt;/sup&gt;.&lt;/p&gt;&lt;div style=\"display:flex; justify-content:center;\"&gt;&lt;img src=\"https://blueberry-assets.oneclick.es/M5_MyM_14c_1.svg\" width=\"350\"&gt;&lt;/div&gt;","template":"&lt;p&gt;El cuerpo tiene un volumen de {{response}} cm&lt;sup&gt;3&lt;/sup&gt;.&lt;/p&gt;","hint":"&lt;p&gt;Ten en cuenta los cubos que están tapados.&lt;/p&gt;","feedback":"&lt;p&gt;La figura está formada por 8 cubos.&lt;/p&gt;&lt;div style=\"display:flex; justify-content:center;\"&gt;&lt;img src=\"https://blueberry-assets.oneclick.es/M5_MyM_14c_18.svg\" width=\"350\"&gt;&lt;/div&gt;","seed":{"parameters":[],"calculated":[{"name":"A1","function":"8"}],"uniques":true},"algorithm":{"name":"calculateOperation","params":{"method":"equivLiteral","keyboard":"NUMERICAL"}}}</t>
  </si>
  <si>
    <t>{"id":"M5-MyM-22a-E-3","stimulus":"&lt;p&gt;Calcule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t>
  </si>
  <si>
    <t>{
  "id": "M5-MyM-22a-E-3",
  "stimulus": "&lt;p&gt;Calculate the volume of this figure knowing that each cube occupies 1 cm&lt;sup&gt;3&lt;/sup&gt;.&lt;/p&gt;&lt;div style=\"display:flex; justify-content:center;\"&gt;&lt;img src=\"https://blueberry-assets.oneclick.es/M5_MyM_14c_1.svg\" width=\"350\"&gt;&lt;/div&gt;",
  "template": "&lt;p&gt;The figure has a volume of {{response}} cm&lt;sup&gt;3&lt;/sup&gt;.&lt;/p&gt;",
  "hint": "&lt;p&gt;Take into account the cubes that are hidden.&lt;/p&gt;",
  "feedback": "&lt;p&gt;The figure is composed of 8 cubes.&lt;/p&gt;&lt;div style=\"display:flex; justify-content:center;\"&gt;&lt;img src=\"https://blueberry-assets.oneclick.es/M5_MyM_14c_18.svg\" width=\"350\"&gt;&lt;/div&gt;",
  "seed": {
    "parameters": [],
    "calculated": [
      {
        "name": "A1",
        "function": "8"
      }
    ],
    "uniques": true
  },
  "algorithm": {
    "name": "calculateOperation",
    "params": {
      "method": "equivLiteral",
      "keyboard": "NUMERICAL"
    }
  }
}</t>
  </si>
  <si>
    <t>Martín ha apilado sus dados como en la siguiente imagen. ¿Cuántos dados tiene?
Imagen M5-MyM-14c-8
Tiene {{A1}} dados.</t>
  </si>
  <si>
    <t xml:space="preserve">Martín apila sus dados, colocándolos en {{Q1}} filas de {{Q2}} dados cada una. Sí cada dado ocupa {{T1}} cm&lt;sup&gt;3&lt;/sup&gt;, ¿qué volumen ocupan todos los dados apilados?
Los dados apilados ocupan {{A1}} cm&lt;sup&gt;3&lt;/sup&gt;  </t>
  </si>
  <si>
    <t>Cuenta el número de cubos que componen la figura.</t>
  </si>
  <si>
    <t>&lt;p&gt;Tiene 8 dados.&lt;/p&gt;
Imagen M5-MyM-14c-19</t>
  </si>
  <si>
    <r>
      <rPr>
        <rFont val="Calibri"/>
        <sz val="12.0"/>
      </rPr>
      <t>{"id":"M5-MyM-22a-A-1","stimulus":"&lt;p&gt;Martín ha apilado sus dados como en la siguiente imagen. ¿Cuántos dados tiene?&lt;/p&gt;&lt;div style=\"display:flex; justify-content:center;\"&gt;&lt;img src=\"https://blueberry-assets.oneclick.es/M5_MyM_14c_8.svg\" width=\"350\"&gt;&lt;/div&gt;","template":"&lt;p&gt;Tiene {{response}} dados.&lt;/p&gt;","hint":"&lt;p&gt;Cuenta el número de cubos que componen la figura.&lt;/p&gt;","feedback":"&lt;p&gt;Tiene 8 dados.&lt;/p&gt;&lt;div style=\"display:flex; justify-content:center;\"&gt;&lt;img src=\"https://blueberry-assets.oneclick.es/M5_MyM_14c_19.s</t>
    </r>
    <r>
      <rPr>
        <rFont val="Calibri"/>
        <color rgb="FF000000"/>
        <sz val="12.0"/>
      </rPr>
      <t>vg\" width=\"350\"&gt;&lt;/div&gt;","seed":{"parameters":[],"calculated":[{"name":"A</t>
    </r>
    <r>
      <rPr>
        <rFont val="Calibri"/>
        <sz val="12.0"/>
      </rPr>
      <t>1","function":"8"}],"uniques":true},"algorithm":{"name":"calculateOperation","params":{"method":"equivLiteral","keyboard":"NUMERICAL"}}}</t>
    </r>
  </si>
  <si>
    <t>{"id":"M5-MyM-22a-A-1","stimulus":"&lt;p&gt;Martin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t>
  </si>
  <si>
    <t>{
    "id": "M5-MyM-22a-A-1",
    "stimulus": "&lt;p&gt;Martin has stacked up his dice as shown in the following image. How many dice does he have?&lt;/p&gt;&lt;div style=\"display:flex; justify-content:center;\"&gt;&lt;img src=\"https://blueberry-assets.oneclick.es/M5_MyM_14c_8.svg\" width=\"350\"&gt;&lt;/div&gt;",
    "template": "&lt;p&gt;He has {{response}} dice.&lt;/p&gt;",
    "hint": "&lt;p&gt;Count the number of cubes that make up the figure.&lt;/p&gt;",
    "feedback": "&lt;p&gt;He has 8 dice.&lt;/p&gt;&lt;div style=\"display:flex; justify-content:center;\"&gt;&lt;img src=\"https://blueberry-assets.oneclick.es/M5_MyM_14c_19.svg\" width=\"350\"&gt;&lt;/div&gt;",
    "seed": {
        "parameters": [],
        "calculated": [
            {
                "name": "A1",
                "function": "8"
            }
        ],
        "uniques": true
    },
    "algorithm": {
        "name": "calculateOperation",
        "params": {
            "method": "equivLiteral",
            "keyboard": "NUMERICAL"
        }
    }
}</t>
  </si>
  <si>
    <t>En una pastelería han colocado varias cajas de la siguiente manera. ¿Cuántas cajas hay?
Imagen M5-MyM-14c-12
Hay un total de {{A1}} cajas.</t>
  </si>
  <si>
    <t>Paula prepara cajas, para hacer sus entregas de pastelería. Cada paquete tiene forma de cubo, con un volúmen de {{T1}} cm&lt;sup&gt;3&lt;/sup&gt;. Sí las apila en {{Q1}} filas, con {{Q2}} cajas cada una, ¿qué volumen ocupan en total las cajas?
Las cajas ocupan {{A1}} cm&lt;sup&gt;3&lt;/sup&gt; de volumen.</t>
  </si>
  <si>
    <t>&lt;p&gt;Hay 9 cajas.&lt;/p&gt;
Imagen M5-MyM-14c-20</t>
  </si>
  <si>
    <t>{"id":"M5-MyM-22a-A-2","stimulus":"&lt;p&gt;En una pastelería han colocado varias cajas de la siguiente manera. ¿Cuántas cajas hay?&lt;/p&gt;&lt;div style=\"display:flex; justify-content:center;\"&gt;&lt;img src=\"https://blueberry-assets.oneclick.es/M5_MyM_14c_12.svg\" width=\"350\"&gt;&lt;/div&gt;","template":"&lt;p&gt;Hay un total de {{response}} cajas.&lt;/p&gt;","hint":"&lt;p&gt;Ten en cuenta los cubos que están tapados.&lt;/p&gt;","feedback":"&lt;p&gt;Hay 9 cajas.&lt;/p&gt;&lt;div style=\"display:flex; justify-content:center;\"&gt;&lt;img src=\"https://blueberry-assets.oneclick.es/M5_MyM_14c_20.svg\" width=\"350\"&gt;&lt;/div&gt;","seed":{"parameters":[],"calculated":[{"name":"A1","function":"9"}],"uniques":true},"algorithm":{"name":"calculateOperation","params":{"method":"equivLiteral","keyboard":"NUMERICAL"}}}</t>
  </si>
  <si>
    <t>{"id":"M5-MyM-22a-A-2","stimulus":"&lt;p&gt;Em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t>
  </si>
  <si>
    <t>{
    "id": "M5-MyM-22a-A-2",
    "stimulus": "&lt;p&gt;In a pastry shop, they have organized several boxes as shown below. How many boxes are there?&lt;/p&gt;&lt;div style=\"display:flex; justify-content:center;\"&gt;&lt;img src=\"https://blueberry-assets.oneclick.es/M5_MyM_14c_12.svg\" width=\"350\"&gt;&lt;/div&gt;",
    "template": "&lt;p&gt;There are a total of {{response}} boxes.&lt;/p&gt;",
    "hint": "&lt;p&gt;Take into account the boxes that are hidden.&lt;/p&gt;",
    "feedback": "&lt;p&gt;There are 9 boxes.&lt;/p&gt;&lt;div style=\"display:flex; justify-content:center;\"&gt;&lt;img src=\"https://blueberry-assets.oneclick.es/M5_MyM_14c_20.svg\" width=\"350\"&gt;&lt;/div&gt;",
    "seed": {
        "parameters": [],
        "calculated": [
            {
                "name": "A1",
                "function": "9"
            }
        ],
        "uniques": true
    },
    "algorithm": {
        "name": "calculateOperation",
        "params": {
            "method": "equivLiteral",
            "keyboard": "NUMERICAL"
        }
    }
}</t>
  </si>
  <si>
    <t>Durante una mudanza ya solo queda por subir al piso las siguientes cajas. ¿De cuántas se trata?
Imagen M5-MyM-14c-13
Faltan por subir {{A1}} cajas.</t>
  </si>
  <si>
    <t>Un tapicero apila sus banquetas con forma de cubo, en {{Q1}} filas con {{Q2}} banquetas cada una. Sí el volumen de cada banqueta es de {{T1}} cm&lt;sup&gt;3&lt;/sup&gt;, ¿Cuál es el volumen total de todas las banquetas apiladas?
El volumen total de las banquetas apiladas es de {{A1}} cm&lt;sup&gt;3&lt;/sup&gt;</t>
  </si>
  <si>
    <t>&lt;p&gt;Hay 9 cajas.&lt;/p&gt;
Imagen M5-MyM-14c-21</t>
  </si>
  <si>
    <r>
      <rPr>
        <rFont val="Calibri"/>
        <sz val="12.0"/>
      </rPr>
      <t>{"id":"M5-MyM-22a-A-3","stimulus":"&lt;p&gt;Durante una mudanza ya solo queda por subir al piso las siguientes cajas. ¿De cuántas se trata?&lt;/p&gt;&lt;div style=\"display:flex; justify-content:center;\"&gt;&lt;img src=\"https://blueberry-assets.oneclick.es/M5_MyM_14c_13.svg\" width=\"350\"&gt;&lt;/div&gt;","template":"&lt;p&gt;Faltan por subir {{response}} cajas.&lt;/p&gt;","hint":"&lt;p&gt;Ten en cuenta los cubos que están tapados.&lt;/p&gt;","feedback":"&lt;p&gt;Hay 9 cajas.&lt;/p&gt;&lt;div style=\"display:flex; justify-content:center;\"&gt;&lt;img src=\"https://blueberry-assets.oneclick.es/M5_MyM_14c_21.</t>
    </r>
    <r>
      <rPr>
        <rFont val="Calibri"/>
        <color rgb="FF000000"/>
        <sz val="12.0"/>
      </rPr>
      <t>svg\" width=\"350\"&gt;&lt;/div&gt;","seed":{"parameters":[],"calculated":[{"name":"</t>
    </r>
    <r>
      <rPr>
        <rFont val="Calibri"/>
        <sz val="12.0"/>
      </rPr>
      <t>A1","function":"9"}],"uniques":true},"algorithm":{"name":"calculateOperation","params":{"method":"equivLiteral","keyboard":"NUMERICAL"}}}</t>
    </r>
  </si>
  <si>
    <t>{"id":"M5-MyM-22a-A-3","stimulus":"&lt;p&gt;Durante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t>
  </si>
  <si>
    <t>{
    "id": "M5-MyM-22a-A-3",
    "stimulus": "&lt;p&gt;During a move, only the following boxes are left to be moved to the apartment. How many are there?&lt;/p&gt;&lt;div style=\"display:flex; justify-content:center;\"&gt;&lt;img src=\"https://blueberry-assets.oneclick.es/M5_MyM_14c_13.svg\" width=\"350\"&gt;&lt;/div&gt;",
    "template": "&lt;p&gt;There are {{response}} boxes left to move.&lt;/p&gt;",
    "hint": "&lt;p&gt;Take into account the cubes that are hidden.&lt;/p&gt;",
    "feedback": "&lt;p&gt;There are 9 boxes.&lt;/p&gt;&lt;div style=\"display:flex; justify-content:center;\"&gt;&lt;img src=\"https://blueberry-assets.oneclick.es/M5_MyM_14c_21.svg\" width=\"350\"&gt;&lt;/div&gt;",
    "seed": {
        "parameters": [],
        "calculated": [
            {
                "name": "A1",
                "function": "9"
            }
        ],
        "uniques": true
    },
    "algorithm": {
        "name": "calculateOperation",
        "params": {
            "method": "equivLiteral",
            "keyboard": "NUMERICAL"
        }
    }
}</t>
  </si>
  <si>
    <t>Simón ha colocado varios terrones de azúcar de la siguiente manera. ¿Cuántos terrones ha utilizado?
Imagen M5-MyM-14c-14
Ha utilizado {{A1}} terrones.</t>
  </si>
  <si>
    <t xml:space="preserve">Simón apila dentro de hielera, cubos de hielo en {{Q1}} filas de {{Q2}} hielos cada una. El volumen de cada hielo es de {{T1}} cm&lt;sup&gt;3&lt;/sup&gt;, ¿Cuál es el volumen de todos los cubos de hielos apilados?
El volumen de todos los cubos de hielo apilados es de {{A1}} cm&lt;sup&gt;3&lt;/sup&gt; </t>
  </si>
  <si>
    <t>A1 = 11</t>
  </si>
  <si>
    <t>&lt;p&gt;Ha utilizado 11 terrones.&lt;/p&gt;
Imagen M5-MyM-14c-22</t>
  </si>
  <si>
    <t>{"id":"M5-MyM-22a-A-4","stimulus":"&lt;p&gt;Simón ha colocado varios terrones de azúcar de la siguiente manera. ¿Cuántos terrones ha utilizado?&lt;/p&gt;&lt;div style=\"display:flex; justify-content:center;\"&gt;&lt;img src=\"https://blueberry-assets.oneclick.es/M5_MyM_14c_14.svg\" width=\"350\"&gt;&lt;/div&gt;","template":"&lt;p&gt;Ha utilizado {{response}} terrones.&lt;/p&gt;","hint":"&lt;p&gt;Ten en cuenta los cubos que están tapados.&lt;/p&gt;","feedback":"&lt;p&gt;Ha utilizado 11 terrones.&lt;/p&gt;&lt;div style=\"display:flex; justify-content:center;\"&gt;&lt;img src=\"https://blueberry-assets.oneclick.es/M5_MyM_14c_22.svg\" width=\"350\"&gt;&lt;/div&gt;","seed":{"parameters":[],"calculated":[{"name":"A1","function":"11"}],"uniques":true},"algorithm":{"name":"calculateOperation","params":{"method":"equivLiteral","keyboard":"NUMERICAL"}}}</t>
  </si>
  <si>
    <t>{"id":"M5-MyM-22a-A-4","stimulus":"&lt;p&gt;Simone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t>
  </si>
  <si>
    <t>{
    "id": "M5-MyM-22a-A-4",
    "stimulus": "&lt;p&gt;Simon has placed several sugar cubes in the following arrangement. How many sugar cubes has he used?&lt;/p&gt;&lt;div style=\"display:flex; justify-content:center;\"&gt;&lt;img src=\"https://blueberry-assets.oneclick.es/M5_MyM_14c_14.svg\" width=\"350\"&gt;&lt;/div&gt;",
    "template": "&lt;p&gt;He has used {{response}} cubes.&lt;/p&gt;",
    "hint": "&lt;p&gt;Take into account the cubes that are covered.&lt;/p&gt;",
    "feedback": "&lt;p&gt;He has used 11 sugar cubes.&lt;/p&gt;&lt;div style=\"display:flex; justify-content:center;\"&gt;&lt;img src=\"https://blueberry-assets.oneclick.es/M5_MyM_14c_22.svg\" width=\"350\"&gt;&lt;/div&gt;",
    "seed": {
        "parameters": [],
        "calculated": [
            {
                "name": "A1",
                "function": "11"
            }
        ],
        "uniques": true
    },
    "algorithm": {
        "name": "calculateOperation",
        "params": {
            "method": "equivLiteral",
            "keyboard": "NUMERICAL"
        }
    }
}</t>
  </si>
  <si>
    <t>En la siguiente imagen están las primeras piedras que una empresa va a utilizar para construir una casa. ¿Cuántas son?
Imagen M5-MyM-14c-15
Son {{A1}} piedras.</t>
  </si>
  <si>
    <t>Julia enseña a su hermanito, a apilar cubos. Sí cada cubo ocupa un volumen de {{T1}} cm&lt;sup&gt;3&lt;/sup&gt;, y el niño los apila en {{Q1}} filas de {{Q2}} cubos, ¿qué volumen ocupan todos los cubos apilados?
Los cubos apilados ocupan un volumen de {{A1}} cm&lt;sup&gt;3&lt;/sup&gt;</t>
  </si>
  <si>
    <t>&lt;p&gt;Son 18 piedras.&lt;/p&gt;
Imagen M5-MyM-14c-16</t>
  </si>
  <si>
    <t>{"id":"M5-MyM-22a-A-5","stimulus":"&lt;p&gt;En la siguiente imagen están las primeras piedras que una empresa va a utilizar para construir una casa. ¿Cuántas son?&lt;/p&gt;&lt;div style=\"display:flex; justify-content:center;\"&gt;&lt;img src=\"https://blueberry-assets.oneclick.es/M5_MyM_14c_15.svg\" width=\"350\"&gt;&lt;/div&gt;","template":"&lt;p&gt;Son {{response}} piedras.&lt;/p&gt;","hint":"&lt;p&gt;Ten en cuenta los cubos que están tapados.&lt;/p&gt;","feedback":"&lt;p&gt;Son 18 piedras.&lt;/p&gt;&lt;div style=\"display:flex; justify-content:center;\"&gt;&lt;img src=\"https://blueberry-assets.oneclick.es/M5_MyM_14c_16.svg\" width=\"350\"&gt;&lt;/div&gt;","seed":{"parameters":[],"calculated":[{"name":"A1","function":"18"}],"uniques":true},"algorithm":{"name":"calculateOperation","params":{"method":"equivLiteral","keyboard":"NUMERICAL"}}}</t>
  </si>
  <si>
    <t>{"id":"M5-MyM-22a-A-5","stimulus":"&lt;p&gt;Na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t>
  </si>
  <si>
    <t>{
    "id": "M5-MyM-22a-A-5",
    "stimulus": "&lt;p&gt;In the following image, there are the first stones that a company will use to build a building. How many are there?&lt;/p&gt;&lt;div style=\"display:flex; justify-content:center;\"&gt;&lt;img src=\"https://blueberry-assets.oneclick.es/M5_MyM_14c_15.svg\" width=\"350\"&gt;&lt;/div&gt;",
    "template": "&lt;p&gt;There are {{response}} stones.&lt;/p&gt;",
    "hint": "&lt;p&gt;Take into account the cubes that are hidden.&lt;/p&gt;",
    "feedback": "&lt;p&gt;There are 18 stones.&lt;/p&gt;&lt;div style=\"display:flex; justify-content:center;\"&gt;&lt;img src=\"https://blueberry-assets.oneclick.es/M5_MyM_14c_16.svg\" width=\"350\"&gt;&lt;/div&gt;",
    "seed": {
        "parameters": [],
        "calculated": [
            {
                "name": "A1",
                "function": "18"
            }
        ],
        "uniques": true
    },
    "algorithm": {
        "name": "calculateOperation",
        "params": {
            "method": "equivLiteral",
            "keyboard": "NUMERICAL"
        }
    }
}</t>
  </si>
  <si>
    <t>M5-MyM-33a</t>
  </si>
  <si>
    <t>Mide el volumen apilando cubos (utilizando medidas como cm^3, pulgadas cúbicas, pues cúbicos)</t>
  </si>
  <si>
    <t>Si cada cubo tiene un volumen de 1 {{Q1}}&lt;sup&gt;3&lt;/sup&gt;, ¿cuál es el volumen de la siguiente figura?
M5-MyM-14c-8
Volumen = 8 {{Q1}}&lt;sup&gt;3&lt;/sup&gt;*
Volumen = 9 {{Q1}}&lt;sup&gt;3&lt;/sup&gt;
Volumen = 10 {{Q1}}&lt;sup&gt;3&lt;/sup&gt;
Volumen = 11 {{Q1}}&lt;sup&gt;3&lt;/sup&gt;
Volumen = 18 {{Q1}}&lt;sup&gt;3&lt;/sup&gt;
Se ven 3</t>
  </si>
  <si>
    <t>Q1 = List = cm, ft, in</t>
  </si>
  <si>
    <t>Ten en cuenta los cubos que están tapados.
Imagen M5-MyM-14c-19</t>
  </si>
  <si>
    <t>{"id":"M5-MyM-33a-I-1","stimulus":"&lt;p&gt;Si cada cubo tiene un volumen de 1 {{Q1}}&lt;sup&gt;3&lt;/sup&gt;, ¿cuál es el volumen de la siguiente figura?&lt;/p&gt;&lt;div style=\"display:flex; justify-content:center;\"&gt;&lt;img src=\"https://blueberry-assets.oneclick.es/M5_MyM_14c_8.svg\" width=\"300\"&gt;&lt;/img&gt;&lt;/div&gt;","hint":"&lt;p&gt;Ten en cuenta los cubos que están tapados.&lt;/p&gt;","feedback":"&lt;p&gt;Ten en cuenta los cubos que están tapados.&lt;/p&gt;&lt;div style=\"display:flex; justify-content:center;\"&gt;&lt;img src=\"https://blueberry-assets.oneclick.es/M5_MyM_14c_19.svg\" width=\"300\"&gt;&lt;/img&gt;&lt;/div&gt;","seed":{"parameters":[{"name":"Q1","label":null,"list":["cm","ft","in"]}],"calculated":[{"name":"A1","label":"Volumen = 8 {{Q1}}&lt;sup&gt;3&lt;/sup&gt;"},{"name":"A2","label":"Volumen = 9 {{Q1}}&lt;sup&gt;3&lt;/sup&gt;","incorrect":true},{"name":"A3","label":"Volumen = 10 {{Q1}}&lt;sup&gt;3&lt;/sup&gt;","incorrect":true},{"name":"A4","label":"Volumen = 11 {{Q1}}&lt;sup&gt;3&lt;/sup&gt;","incorrect":true},{"name":"A5","label":"Volumen = 18 {{Q1}}&lt;sup&gt;3&lt;/sup&gt;","incorrect":true}],"uniques":true},"algorithm":{"name":"trueFalse","template":"Multiple choice – standard","params":{"countCorrect":1,"countIncorrect":2,"showCheckIcon":true}}}</t>
  </si>
  <si>
    <t>{
  "id": "M5-MyM-33a-I-1",
  "stimulus": "&lt;p&gt;If each cube has a volume of 1 {{Q1}}&lt;sup&gt;3&lt;/sup&gt;, what is the volume of the following figure?&lt;/p&gt;&lt;div style=\"display:flex; justify-content:center;\"&gt;&lt;img src=\"https://blueberry-assets.oneclick.es/M5_MyM_14c_8.svg\" width=\"300\"&gt;&lt;/img&gt;&lt;/div&gt;",
  "hint": "&lt;p&gt;Take into account the cubes that are covered.&lt;/p&gt;",
  "feedback": "&lt;p&gt;Take into account the cubes that are covered.&lt;/p&gt;&lt;div style=\"display:flex; justify-content:center;\"&gt;&lt;img src=\"https://blueberry-assets.oneclick.es/M5_MyM_14c_19.svg\" width=\"300\"&gt;&lt;/img&gt;&lt;/div&gt;",
  "seed": {
    "parameters": [
      {
        "name": "Q1",
        "label": null,
        "list": ["cm", "ft", "in"]
      }
    ],
    "calculated": [
      {
        "name": "A1",
        "label": "Volume = 8 {{Q1}}&lt;sup&gt;3&lt;/sup&gt;"
      },
      {
        "name": "A2",
        "label": "Volume = 9 {{Q1}}&lt;sup&gt;3&lt;/sup&gt;",
        "incorrect": true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</si>
  <si>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Si cada cubo tiene un volumen de 1 {{Q1}}&lt;sup&gt;3&lt;/sup&gt;, ¿cuál es el volumen de la siguiente figura?
M5-MyM-14c-12
Volumen = 8 {{Q1}}&lt;sup&gt;3&lt;/sup&gt;
Volumen = 9 {{Q1}}&lt;sup&gt;3&lt;/sup&gt;*
Volumen = 10 {{Q1}}&lt;sup&gt;3&lt;/sup&gt;
Volumen = 11 {{Q1}}&lt;sup&gt;3&lt;/sup&gt;
Volumen = 18 {{Q1}}&lt;sup&gt;3&lt;/sup&gt;
Se ven 3</t>
  </si>
  <si>
    <t>Ten en cuenta los cubos que están tapados.
Imagen M5-MyM-14c-20</t>
  </si>
  <si>
    <t>{"id":"M5-MyM-33a-I-2","stimulus":"&lt;p&gt;Si cada cubo tiene un volumen de 1 {{Q1}}&lt;sup&gt;3&lt;/sup&gt;, ¿cuál es el volumen de la siguiente figura?&lt;/p&gt;&lt;div style=\"display:flex; justify-content:center;\"&gt;&lt;img src=\"https://blueberry-assets.oneclick.es/M5_MyM_14c_12.svg\" width=\"300\"&gt;&lt;/img&gt;&lt;/div&gt;","hint":"&lt;p&gt;Ten en cuenta los cubos que están tapados.&lt;/p&gt;","feedback":"&lt;p&gt;Ten en cuenta los cubos que están tapados.&lt;/p&gt;&lt;div style=\"display:flex; justify-content:center;\"&gt;&lt;img src=\"https://blueberry-assets.oneclick.es/M5_MyM_14c_20.svg\" width=\"300\"&gt;&lt;/img&gt;&lt;/div&gt;","seed":{"parameters":[{"name":"Q1","label":null,"list":["cm","ft","in"]}],"calculated":[{"name":"A1","label":"Volumen = 8 {{Q1}}&lt;sup&gt;3&lt;/sup&gt;","incorrect":true},{"name":"A2","label":"Volumen = 9 {{Q1}}&lt;sup&gt;3&lt;/sup&gt;"},{"name":"A3","label":"Volumen = 10 {{Q1}}&lt;sup&gt;3&lt;/sup&gt;","incorrect":true},{"name":"A4","label":"Volumen = 11 {{Q1}}&lt;sup&gt;3&lt;/sup&gt;","incorrect":true},{"name":"A5","label":"Volumen = 18 {{Q1}}&lt;sup&gt;3&lt;/sup&gt;","incorrect":true}],"uniques":true},"algorithm":{"name":"trueFalse","template":"Multiple choice – standard","params":{"countCorrect":1,"countIncorrect":2,"showCheckIcon":true}}}</t>
  </si>
  <si>
    <t>{
  "id": "M5-MyM-33a-I-2",
  "stimulus": "&lt;p&gt;If each cube has a volume of 1 {{Q1}}&lt;sup&gt;3&lt;/sup&gt;, what is the volume of the following figure?&lt;/p&gt;&lt;div style=\"display:flex; justify-content:center;\"&gt;&lt;img src=\"https://blueberry-assets.oneclick.es/M5_MyM_14c_12.svg\" width=\"300\"&gt;&lt;/img&gt;&lt;/div&gt;",
  "hint": "&lt;p&gt;Take into account the cubes that are hidden.&lt;/p&gt;",
  "feedback": "&lt;p&gt;Take into account the cubes that are hidden.&lt;/p&gt;&lt;div style=\"display:flex; justify-content:center;\"&gt;&lt;img src=\"https://blueberry-assets.oneclick.es/M5_MyM_14c_20.svg\" width=\"300\"&gt;&lt;/img&gt;&lt;/div&gt;",
  "seed": {
    "parameters": [
      {
        "name": "Q1",
        "label": null,
        "list": [
          "cm",
          "ft",
          "in"
        ]
      }
    ],
    "calculated": [
      {
        "name": "A1",
        "label": "Volume = 8 {{Q1}}&lt;sup&gt;3&lt;/sup&gt;",
        "incorrect": true
      },
      {
        "name": "A2",
        "label": "Volume = 9 {{Q1}}&lt;sup&gt;3&lt;/sup&gt;"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</si>
  <si>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Si cada cubo tiene un volumen de 1 {{Q1}}&lt;sup&gt;3&lt;/sup&gt;, ¿cuál es el volumen de la siguiente figura?
M5-MyM-14c-14
Volumen = 8 {{Q1}}&lt;sup&gt;3&lt;/sup&gt;
Volumen = 9 {{Q1}}&lt;sup&gt;3&lt;/sup&gt;
Volumen = 10 {{Q1}}&lt;sup&gt;3&lt;/sup&gt;
Volumen = 11 {{Q1}}&lt;sup&gt;3&lt;/sup&gt;*
Volumen = 18 {{Q1}}&lt;sup&gt;3&lt;/sup&gt;
Se ven 3</t>
  </si>
  <si>
    <t>Ten en cuenta los cubos que están tapados.
Imagen M5-MyM-14c-22</t>
  </si>
  <si>
    <t>{"id":"M5-MyM-33a-I-3","stimulus":"&lt;p&gt;Si cada cubo tiene un volumen de 1 {{Q1}}&lt;sup&gt;3&lt;/sup&gt;, ¿cuál es el volumen de la siguiente figura?&lt;/p&gt;&lt;div style=\"display:flex; justify-content:center;\"&gt;&lt;img src=\"https://blueberry-assets.oneclick.es/M5_MyM_14c_14.svg\" width=\"300\"&gt;&lt;/img&gt;&lt;/div&gt;","hint":"&lt;p&gt;Ten en cuenta los cubos que están tapados.&lt;/p&gt;","feedback":"&lt;p&gt;Ten en cuenta los cubos que están tapados.&lt;/p&gt;&lt;div style=\"display:flex; justify-content:center;\"&gt;&lt;img src=\"https://blueberry-assets.oneclick.es/M5_MyM_14c_22.svg\" width=\"300\"&gt;&lt;/img&gt;&lt;/div&gt;","seed":{"parameters":[{"name":"Q1","label":null,"list":["cm","ft","in"]}],"calculated":[{"name":"A1","label":"Volumen = 8 {{Q1}}&lt;sup&gt;3&lt;/sup&gt;","incorrect":true},{"name":"A2","label":"Volumen = 9 {{Q1}}&lt;sup&gt;3&lt;/sup&gt;","incorrect":true},{"name":"A3","label":"Volumen = 10 {{Q1}}&lt;sup&gt;3&lt;/sup&gt;","incorrect":true},{"name":"A4","label":"Volumen = 11 {{Q1}}&lt;sup&gt;3&lt;/sup&gt;"},{"name":"A5","label":"Volumen = 18 {{Q1}}&lt;sup&gt;3&lt;/sup&gt;","incorrect":true}],"uniques":true},"algorithm":{"name":"trueFalse","template":"Multiple choice – standard","params":{"countCorrect":1,"countIncorrect":2,"showCheckIcon":true}}}</t>
  </si>
  <si>
    <t>{
    "id": "M5-MyM-33a-I-3",
    "stimulus": "&lt;p&gt;If each cube has a volume of 1 {{Q1}}&lt;sup&gt;3&lt;/sup&gt;, what is the volume of the following figure?&lt;/p&gt;&lt;div style=\"display:flex; justify-content:center;\"&gt;&lt;img src=\"https://blueberry-assets.oneclick.es/M5_MyM_14c_14.svg\" width=\"300\"&gt;&lt;/img&gt;&lt;/div&gt;",
    "hint": "&lt;p&gt;Take into account the cubes that are covered.&lt;/p&gt;",
    "feedback": "&lt;p&gt;Take into account the cubes that are covered.&lt;/p&gt;&lt;div style=\"display:flex; justify-content:center;\"&gt;&lt;img src=\"https://blueberry-assets.oneclick.es/M5_MyM_14c_22.svg\" width=\"300\"&gt;&lt;/img&gt;&lt;/div&gt;",
    "seed": {
        "parameters": [
            {
                "name": "Q1",
                "label": null,
                "list": [
                    "cm",
                    "ft",
                    "in"
                ]
            }
        ],
        "calculated": [
            {
                "name": "A1",
                "label": "Volume = 8 {{Q1}}&lt;sup&gt;3&lt;/sup&gt;",
                "incorrect": true
            },
            {
                "name": "A2",
                "label": "Volume = 9 {{Q1}}&lt;sup&gt;3&lt;/sup&gt;",
                "incorrect": true
            },
            {
                "name": "A3",
                "label": "Volume = 10 {{Q1}}&lt;sup&gt;3&lt;/sup&gt;",
                "incorrect": true
            },
            {
                "name": "A4",
                "label": "Volume = 11 {{Q1}}&lt;sup&gt;3&lt;/sup&gt;"
            },
            {
                "name": "A5",
                "label": "Volume = 18 {{Q1}}&lt;sup&gt;3&lt;/sup&gt;",
                "incorrect": true
            }
        ],
        "uniques": true
    },
    "algorithm": {
        "name": "trueFalse",
        "template": "Multiple choice – standard",
        "params": {
            "countCorrect": 1,
            "countIncorrect": 2,
            "showCheckIcon": true
        }
    }
}</t>
  </si>
  <si>
    <t>Calcula el volumen de esta figura sabiendo que cada cubo ocupa 1 {{Q1}}&lt;sup&gt;3&lt;/sup&gt;.
Imagen M5-MyM-14c-3
Volumen = {{A1}} {{Q1}}&lt;sup&gt;3&lt;/sup&gt;</t>
  </si>
  <si>
    <t>Ten en cuenta los cubos que están tapados.
Imagen M5-MyM-14c-17</t>
  </si>
  <si>
    <t>{"id":"M5-MyM-33a-E-1","stimulus":"&lt;p&gt;Calcula el volumen de esta figura sabiendo que cada cubo ocupa 1 {{Q1}}&lt;sup&gt;3&lt;/sup&gt;.&lt;/p&gt;&lt;div style=\"display:flex; justify-content:center;\"&gt;&lt;img src=\"https://blueberry-assets.oneclick.es/M5_MyM_14c_3.svg\"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src=\"https://blueberry-assets.oneclick.es/M5_MyM_14c_17.svg\" width=\"300\"&gt;&lt;/img&gt;&lt;/div&gt;","seed":{"parameters":[{"name":"Q1","label":null,"list":["cm","ft","in"]}],"calculated":[{"name":"A1","label":"{{function}}","function":"9"}],"uniques":true},"algorithm":{"name":"calculateOperation","params":{"method":"equivLiteral","keyboard":"NUMERICAL"}}}</t>
  </si>
  <si>
    <t>{
  "id": "M5-MyM-33a-E-1",
  "stimulus": "&lt;p&gt;Calculate the volume of this figure knowing that each cube occupies 1 {{Q1}}&lt;sup&gt;3&lt;/sup&gt;.&lt;/p&gt;&lt;div style=\"display:flex; justify-content:center;\"&gt;&lt;img src=\"https://blueberry-assets.oneclick.es/M5_MyM_14c_3.svg\"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src=\"https://blueberry-assets.oneclick.es/M5_MyM_14c_17.svg\" width=\"300\"&gt;&lt;/img&gt;&lt;/div&gt;",
  "seed": {
    "parameters": [
      {
        "name": "Q1",
        "label": null,
        "list": [
          "cm",
          "ft",
          "in"
        ]
      }
    ],
    "calculated": [
      {
        "name": "A1",
        "label": "{{function}}",
        "function": "9"
      }
    ],
    "uniques": true
  },
  "algorithm": {
    "name": "calculateOperation",
    "params": {
      "method": "equivLiteral",
      "keyboard": "NUMERICAL"
    }
  }
}</t>
  </si>
  <si>
    <t>Calcula el volumen de esta figura sabiendo que cada cubo ocupa 1 {{Q1}}&lt;sup&gt;3&lt;/sup&gt;.
Imagen M5-MyM-14c-13
Volumen = {{A1}} {{Q1}}&lt;sup&gt;3&lt;/sup&gt;</t>
  </si>
  <si>
    <t>Ten en cuenta los cubos que están tapados.
Imagen M5-MyM-14c-21</t>
  </si>
  <si>
    <t>{"id":"M5-MyM-33a-E-2","stimulus":"&lt;p&gt;Calcula el volumen de esta figura sabiendo que cada cubo ocupa 1 {{Q1}}&lt;sup&gt;3&lt;/sup&gt;.&lt;/p&gt;&lt;div style=\"display:flex; justify-content:center;\"&gt;&lt;img src=\"https://blueberry-assets.oneclick.es/M5_MyM_14c_13.svg\"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src=\"https://blueberry-assets.oneclick.es/M5_MyM_14c_21.svg\" width=\"300\"&gt;&lt;/img&gt;&lt;/div&gt;","seed":{"parameters":[{"name":"Q1","label":null,"list":["cm","ft","in"]}],"calculated":[{"name":"A1","label":"{{function}}","function":"9"}],"uniques":true},"algorithm":{"name":"calculateOperation","params":{"method":"equivLiteral","keyboard":"NUMERICAL"}}}</t>
  </si>
  <si>
    <t>{
    "id": "M5-MyM-33a-E-2",
    "stimulus": "&lt;p&gt;Calculate the volume of this figure knowing that each cube occupies 1 {{Q1}}&lt;sup&gt;3&lt;/sup&gt;.&lt;/p&gt;&lt;div style=\"display:flex; justify-content:center;\"&gt;&lt;img src=\"https://blueberry-assets.oneclick.es/M5_MyM_14c_13.svg\" width=\"300\"&gt;&lt;/img&gt;&lt;/div&gt;",
    "template": "&lt;p&gt;Volume = {{response}} {{Q1}}&lt;sup&gt;3&lt;/sup&gt;&lt;/p&gt;",
    "hint": "&lt;p&gt;Take into account the cubes that are covered.&lt;/p&gt;",
    "feedback": "&lt;p&gt;Take into account the cubes that are covered.&lt;/p&gt;&lt;div style=\"display:flex; justify-content:center;\"&gt;&lt;img src=\"https://blueberry-assets.oneclick.es/M5_MyM_14c_21.svg\" width=\"300\"&gt;&lt;/img&gt;&lt;/div&gt;",
    "seed": {
        "parameters": [
            {
                "name": "Q1",
                "label": null,
                "list": [
                    "cm",
                    "ft",
                    "in"
                ]
            }
        ],
        "calculated": [
            {
                "name": "A1",
                "label": "{{function}}",
                "function": "9"
            }
        ],
        "uniques": true
    },
    "algorithm": {
        "name": "calculateOperation",
        "params": {
            "method": "equivLiteral",
            "keyboard": "NUMERICAL"
        }
    }
}</t>
  </si>
  <si>
    <t>Calcula el volumen de esta figura sabiendo que cada cubo ocupa 1 {{Q1}}&lt;sup&gt;3&lt;/sup&gt;.
Imagen M5-MyM-14c-10
Volumen = {{A1}} {{Q1}}&lt;sup&gt;3&lt;/sup&gt;</t>
  </si>
  <si>
    <t>Ten en cuenta los cubos que están tapados.
Imagen M5-MyM-14c-16</t>
  </si>
  <si>
    <t>{"id":"M5-MyM-33a-E-3","stimulus":"&lt;p&gt;Calcula el volumen de esta figura sabiendo que cada cubo ocupa 1 {{Q1}}&lt;sup&gt;3&lt;/sup&gt;.&lt;/p&gt;&lt;div style=\"display:flex; justify-content:center;\"&gt;&lt;img src=\"https://blueberry-assets.oneclick.es/M5_MyM_14c_10.svg\"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src=\"https://blueberry-assets.oneclick.es/M5_MyM_14c_16.svg\" width=\"300\"&gt;&lt;/img&gt;&lt;/div&gt;","seed":{"parameters":[{"name":"Q1","label":null,"list":["cm","ft","in"]}],"calculated":[{"name":"A1","label":"{{function}}","function":"18"}],"uniques":true},"algorithm":{"name":"calculateOperation","params":{"method":"equivLiteral","keyboard":"NUMERICAL"}}}</t>
  </si>
  <si>
    <t>{
  "id": "M5-MyM-33a-E-3",
  "stimulus": "&lt;p&gt;Calculate the volume of this figure knowing that each cube occupies 1 {{Q1}}&lt;sup&gt;3&lt;/sup&gt;.&lt;/p&gt;&lt;div style=\"display:flex; justify-content:center;\"&gt;&lt;img src=\"https://blueberry-assets.oneclick.es/M5_MyM_14c_10.svg\"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src=\"https://blueberry-assets.oneclick.es/M5_MyM_14c_16.svg\" width=\"300\"&gt;&lt;/img&gt;&lt;/div&gt;",
  "seed": {
    "parameters": [
      {
        "name": "Q1",
        "label": null,
        "list": [
          "cm",
          "ft",
          "in"
        ]
      }
    ],
    "calculated": [
      {
        "name": "A1",
        "label": "{{function}}",
        "function": "18"
      }
    ],
    "uniques": true
  },
  "algorithm": {
    "name": "calculateOperation",
    "params": {
      "method": "equivLiteral",
      "keyboard": "NUMERICAL"
    }
  }
}</t>
  </si>
  <si>
    <t>M5-MyM-15a</t>
  </si>
  <si>
    <t>Compara y ordena medidas de temperatura en grados centígrados (EF05MA19)</t>
  </si>
  <si>
    <t>Completa la siguiente frase.
{{A1}} °C es una temperatura mayor que {{Q1}} °C.</t>
  </si>
  <si>
    <t>Q1: Mín: 18; Máx: 25; Step: 0.1
Q2: Mín: 25.1; Máx: 30; Step: 0.1
Q3: Mín: 15; Máx: 17.9; Step: 0.1
Q4: Mín: 15; Máx: 17.9; Step: 0.1
Q5: Mín: 15; Máx: 17.9; Step: 0.1</t>
  </si>
  <si>
    <t>A1 = {{Q2}}
Distractores
A2 = {{Q3}}
A3 = {{Q4}}
A4 = {{Q5}}</t>
  </si>
  <si>
    <t>Compara los valores numéricos de las temperaturas y elige el número más grande.</t>
  </si>
  <si>
    <t>&lt;p&gt;Para comparar dos temperaturas, observa los valores numéricos.&lt;/p&gt;
(Sin TE individual)</t>
  </si>
  <si>
    <t>{"id":"M5-MyM-15a-I-1","stimulus":"&lt;p&gt;Completa la siguiente frase.&lt;/p&gt;","template":"&lt;p&gt;{{response}} °C es una temperatura mayor que {{Q1}} °C.&lt;/p&gt;","hint":"&lt;p&gt;Compara los valores numéricos de las temperaturas y elige el número más grande.&lt;/p&gt;","feedback":"&lt;p&gt;Para comparar dos temperaturas, observa los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</si>
  <si>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</si>
  <si>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Completa la siguiente frase.
{{A1}} °C es una temperatura menor que {{Q1}} °C.</t>
  </si>
  <si>
    <t>Q1: Mín: 14; Máx: 16; Step: 0.1
Q2: Mín: 11; Máx: 13.9; Step: 0.1
Q3: Mín: 16.1; Máx: 20; Step: 0.1
Q4: Mín: 16.1; Máx: 20; Step: 0.1
Q5: Mín: 16.1; Máx: 20; Step: 0.1</t>
  </si>
  <si>
    <t>Compara los valores numéricos de las temperaturas y elige el numero más pequeño.</t>
  </si>
  <si>
    <t>{"id":"M5-MyM-15a-I-2","stimulus":"&lt;p&gt;Completa la siguiente frase.&lt;/p&gt;","template":"&lt;p&gt;{{response}} °C es una temperatura menor que {{Q1}} °C.&lt;/p&gt;","hint":"&lt;p&gt;Compara los valores numéricos de las temperaturas y elige el numero más pequeño.&lt;/p&gt;","feedback":"&lt;p&gt;Para comparar dos temperaturas, observa los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</si>
  <si>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</si>
  <si>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Ordena las siguientes temperaturas de mayor a menor.
{{Q1}} °C
{{Q2}} °C
{{Q3}} °C
{{Q4}} °C</t>
  </si>
  <si>
    <t>Q1: Mín: 5; Máx: 30; Step: 0.1
Q2: Mín: 5; Máx: 30; Step: 0.1
Q3: Mín: 5; Máx: 30; Step: 0.1
Q4: Mín: 5; Máx: 30; Step: 0.1</t>
  </si>
  <si>
    <t>Compara los valores numéricos de las temperaturas y ordena los números de mayor a menor.</t>
  </si>
  <si>
    <t>&lt;p&gt;Para ordenar las temperaturas de mayor a menor, compara los valores numéricos.&lt;/p&gt;&lt;p&gt;La temperatura más alta es {{T1}} °C y la más baja, {{T2}} °C.&lt;/p&gt;</t>
  </si>
  <si>
    <t>{{T1}} = math.max({{Q1}},{{Q2}},{{Q3}},{{Q4}})
{{T2}} = math.min({{Q1}},{{Q2}},{{Q3}},{{Q4}})</t>
  </si>
  <si>
    <t>{"id":"M5-MyM-15a-E-1","stimulus":"&lt;p&gt;Arrastra y ordena las siguientes temperaturas de mayor a menor.&lt;/p&gt;","template":"&lt;p style=\"text-align:center;\"&gt;{{response}} &gt; {{response}} &gt; {{response}}&lt;/p&gt;","hint":"&lt;p&gt;Compara los valores numéricos de las temperaturas y ordena los números de mayor a menor.&lt;/p&gt;","feedback":"&lt;p&gt;Para ordenar las temperaturas de mayor a menor, compara los valores numéricos.&lt;/p&gt;&lt;p&gt;La temperatura más alta es {{T1}} °C y la más baja,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</si>
  <si>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</si>
  <si>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Ordena las siguientes temperaturas de menor a mayor.
{{Q1}} °C
{{Q2}} °C
{{Q3}} °C
{{Q4}} °C</t>
  </si>
  <si>
    <t>Compara los valores numéricos de las temperaturas y ordena los números de menor a mayor.</t>
  </si>
  <si>
    <t>&lt;p&gt;Para ordenar las temperaturas de menor a mayor, compara los valores numéricos.&lt;/p&gt;&lt;p&gt;La temperatura más baja es {{T2}} °C y la más alta, {{T1}} °C.&lt;/p&gt;</t>
  </si>
  <si>
    <t>{"id":"M5-MyM-15a-E-2","stimulus":"&lt;p&gt;Arrastra y ordena las siguientes temperaturas de menor a mayor.&lt;/p&gt;","template":"&lt;p style=\"text-align:center;\"&gt;{{response}} &lt; {{response}} &lt; {{response}}&lt;/p&gt;","hint":"&lt;p&gt;Compara los valores numéricos de las temperaturas y ordena los números de menor a mayor.&lt;/p&gt;","feedback":"&lt;p&gt;Para ordenar las temperaturas de menor a mayor, compara los valores numéricos.&lt;/p&gt;&lt;p&gt;La temperatura más baja es {{T2}} °C y la más alta,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</si>
  <si>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</si>
  <si>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r>
      <rPr>
        <rFont val="Calibri"/>
        <color theme="1"/>
        <sz val="12.0"/>
      </rPr>
      <t xml:space="preserve">La temperatura en {{Q3}} es de {{Q1}} °C, al mismo tiempo que en {{Q4}} es de {{Q2}} °C. ¿Cuál es </t>
    </r>
    <r>
      <rPr>
        <rFont val="Calibri"/>
        <color rgb="FF4285F4"/>
        <sz val="12.0"/>
      </rPr>
      <t>la ciudad con</t>
    </r>
    <r>
      <rPr>
        <rFont val="Calibri"/>
        <color theme="1"/>
        <sz val="12.0"/>
      </rPr>
      <t xml:space="preserve"> la temperatura más alta?
La ciudad con la temperatura más alta es {{A1}}.</t>
    </r>
  </si>
  <si>
    <t>Q1: Mín: 15; Máx: 18; Step: 0.1
Q2: Mín: 18.1; Máx: 20; Step: 0.1
Q3: ["Barcelona"; "Madrid"; "Valencia"; "Sevilla"; "Bilbao"; "Málaga"; "Zaragoza"]
Q4: ["Barcelona"; "Madrid"; "Valencia"; "Sevilla"; "Bilbao"; "Málaga"; "Zaragoza"]</t>
  </si>
  <si>
    <t>A1 = {{Q4}}</t>
  </si>
  <si>
    <t>Compara los valores numéricos de las temperaturas y elige el valor más grande.</t>
  </si>
  <si>
    <t>&lt;p&gt;Para comparar dos temperaturas, observa los valores numéricos.&lt;/p&gt;&lt;p&gt;La ciudad con la temperatura más alta es {{Q4}} porque {{T1}} es mayor que {{T2}}.&lt;/p&gt;</t>
  </si>
  <si>
    <t>{{T1}} = {{Q2}}
{{T2}} = {{Q1}}</t>
  </si>
  <si>
    <t>{"id":"M5-MyM-15a-A-1","stimulus":"&lt;p&gt;La temperatura en {{Q3}} es de {{Q1}} °C, al mismo tiempo que en {{Q4}} es de {{Q2}} °C. ¿Cuál es la ciudad con la temperatura más alta?&lt;/p&gt;","template":"&lt;p&gt;La ciudad con la temperatura más alta es {{response}}.&lt;/p&gt;","hint":"&lt;p&gt;Compara los valores numéricos de las temperaturas y elige el valor más grande.&lt;/p&gt;","feedback":"&lt;p&gt;Para comparar dos temperaturas, observa los valores numéricos.&lt;/p&gt;&lt;p&gt;La ciudad con la temperatura más alta es {{Q4}} porque {{T1}} es mayor que {{T2}}.&lt;/p&gt;","seed":{"parameters":[{"name":"Q1","label":null,"min":15,"max":18,"step":0.1},{"name":"Q2","label":null,"min":18.1,"max":20,"step":0.1},{"name":"Q3","list":["Barcelona","Madrid","Valencia","Sevilla","Bilbao","Málaga","Zaragoza"]},{"name":"Q4","list":["Barcelona","Madrid","Valencia","Sevilla","Bilbao","Málaga","Zaragoza"]}],"calculated":[{"name":"T1","function":"{{Q2}}","temp":true},{"name":"T2","function":"{{Q1}}","temp":true},{"name":"A1","label":"{{function}}","function":"{{Q4}}"}],"uniques":true},"algorithm":{"name":"calculateOperation","template":"Cloze with text"}}</t>
  </si>
  <si>
    <t>{"id":"M5-MyM-15a-A-1","stimulus":"&lt;p&gt;Foi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t>
  </si>
  <si>
    <t>Ana María ha preparado tres infusiones a diferente temperatura. Ordénalas de menor a mayor.</t>
  </si>
  <si>
    <t>Q1: Mín: 60; Máx: 85; Step: 0.1
Q2: Mín: 60; Máx: 85; Step: 0.1
Q3: Mín: 60; Máx: 85; Step: 0.1</t>
  </si>
  <si>
    <t>Compara los valores numéricos de las temperaturas y ordena los tres números de menor a mayor.</t>
  </si>
  <si>
    <t>&lt;p&gt;Para ordenar las temperaturas, observa los valores numéricos de las tres temperaturas.&lt;/p&gt;&lt;p&gt;La temperatura de la infusión menos caliente es de {{T1}} °C y la de la más caliente, {{T2}} °C.&lt;/p&gt;</t>
  </si>
  <si>
    <t>{{T1}} = mat.min({{Q1}},{{Q2}},{{Q3}})
{{T2}} = mat.max({{Q1}},{{Q2}},{{Q3}})</t>
  </si>
  <si>
    <t>{"id":"M5-MyM-15a-A-2","stimulus":"&lt;p&gt;Ana María ha preparado tres infusiones a diferente temperatura. Arrastra y ordénalas de menor a mayor.&lt;/p&gt;","template":"&lt;p style=\"text-align:center;\"&gt;{{response}} &lt; {{response}} &lt; {{response}}&lt;/p&gt;","hint":"&lt;p&gt;Compara los valores numéricos de las temperaturas y ordena los tres números de menor a mayor.&lt;/p&gt;","feedback":"&lt;p&gt;Para ordenar las temperaturas, observa los valores numéricos de las tres temperaturas.&lt;/p&gt;&lt;p&gt;La temperatura de la infusión menos caliente es de {{T1}} °C y la de la más caliente, {{T2}} °C.&lt;/p&gt;","seed":{"parameters":[{"name":"Q1","label":null,"min":60,"max":85,"step":0.1},{"name":"Q2","label":null,"min":60,"max":85,"step":0.1},{"name":"Q3","label":null,"min":60,"max":85,"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</si>
  <si>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</si>
  <si>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Juan Carlos tenía dos zumos en la nevera, uno a {{Q1}} °C y el otro, a {{Q2}} °C. Si ha elegido el que estaba más frío, ¿cuál era su temperatura?
El zumo estaba a {{A1}} °C.</t>
  </si>
  <si>
    <t>Q1: Mín: 1; Máx: 8; Step: 0.1
Q2: Mín: 1; Máx: 8; Step: 0.1</t>
  </si>
  <si>
    <t>A1 = math.min({{Q1}},{{Q2}})</t>
  </si>
  <si>
    <t>Compara los valores numéricos de las temperaturas y elige el valor más pequeño.</t>
  </si>
  <si>
    <t>&lt;p&gt;Para comparar dos temperaturas, observa sus valores numéricos.&lt;/p&gt;&lt;p&gt;El zumo más frío es el que está a {{A1}} °C.&lt;/p&gt;</t>
  </si>
  <si>
    <t>{"id":"M5-MyM-15a-A-3","stimulus":"&lt;p&gt;Juan Carlos tenía dos zumos en la nevera, uno a {{Q1}} °C y el otro, a {{Q2}} °C. Si ha elegido el que estaba más frío, ¿cuál era su temperatura?&lt;/p&gt;","template":"&lt;p&gt;El zumo estaba a {{response}} °C.&lt;/p&gt;","hint":"&lt;p&gt;Compara los valores numéricos de las temperaturas y elige el valor más pequeño.&lt;/p&gt;","feedback":"&lt;p&gt;Para comparar dos temperaturas, observa sus valores numéricos.&lt;/p&gt;&lt;p&gt;El zumo más frío es el que está a {{A1}} °C.&lt;/p&gt;","seed":{"parameters":[{"name":"Q1","label":null,"min":1,"max":8,"step":0.1},{"name":"Q2","label":null,"min":1,"max":8,"step":0.1}],"calculated":[{"name":"A1","label":"{{function}}","function":"math.min({{Q1}}, {{Q2}})"}],"uniques":true},"algorithm":{"name":"calculateOperation","params":{"method":"equivLiteral","keyboard":"INTERMEDIATE"}}}</t>
  </si>
  <si>
    <t>{"id":"M5-MyM-15a-A-3","stimulus":"&lt;p&gt;João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t>
  </si>
  <si>
    <t>Se le ha tomado la temperatura a cinco personas. Señala cuál de las siguientes opciones es de un paciente con fiebre, es decir, con una temperatura por encima de 38 °C.
(Tabla)
Paciente      |     Temperatura
{{Q1}}           |          {{Q6}}
{{Q2}}           |          {{Q7}}
{{Q3}}           |          {{Q8}}
{{Q4}}           |          {{Q9}}
{{Q5}}           |          {{Q10}}
{{A1}}*
{{A2}}*
{{A3}}
{{A4}}
{{A5}}
(se ven 3 opciones, una es correcta)</t>
  </si>
  <si>
    <t>Q1: ["Jorge", "Óscar"; "Rodrigo"; "Cristina; "Valeria"; "Paula"; "Alejandra"; "Gema"]
Q2: ["Jorge", "Óscar"; "Rodrigo"; "Cristina; "Valeria"; "Paula"; "Alejandra"; "Gema"]
Q3: ["Jorge", "Óscar"; "Rodrigo"; "Cristina; "Valeria"; "Paula"; "Alejandra"; "Gema"]
Q4: ["Jorge", "Óscar"; "Rodrigo"; "Cristina; "Valeria"; "Paula"; "Alejandra"; "Gema"]
Q5: ["Jorge", "Óscar"; "Rodrigo"; "Cristina; "Valeria"; "Paula"; "Alejandra"; "Gema"]
Q6: Mín 36.5; Máx 37.9; Step: 0.1
Q7: Mín 36.5; Máx 37.9; Step: 0.1
Q8: Mín 38.1; Máx 39.9; Step: 0.1
Q9: Mín 36.5; Máx 37.9; Step: 0.1
Q10: Mín 38.1; Máx 39.9; Step: 0.1</t>
  </si>
  <si>
    <t>A1 = {{Q3}}
A2 = {{Q5}}
A3 = {{Q1}}
A4 = {{Q2}}
A5 = {{Q4}}</t>
  </si>
  <si>
    <t>Elige la temperatura con un valor numérico mayor que 38 °C.</t>
  </si>
  <si>
    <t>&lt;p&gt;Para comparar las temperaturas, observa sus valores numéricos.&lt;/p&gt;&lt;p&gt;Las personas con fiebre son {{Q3}} y {{Q5}}.&lt;/p&gt;</t>
  </si>
  <si>
    <t>{
    "id": "M5-MyM-15a-A-4",
    "stimulus": "&lt;p&gt;Se le ha tomado la temperatura a cinco personas. Selecciona cuál de las siguientes opciones es de un paciente con fiebre, es decir, con una temperatura por encima de 38 °C.&lt;/p&gt;&lt;table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
    "hint": "&lt;p&gt;Elige la temperatura con un valor numérico mayor que 38 °C.&lt;/p&gt;",
    "feedback": "&lt;p&gt;Para comparar las temperaturas, observa sus valores numéricos.&lt;/p&gt;&lt;p&gt;Las personas con fiebre son {{Q3}} y {{Q5}}.&lt;/p&gt;",
    "seed": {
        "parameters": [
            {
                "name": "Q1",
                "list": [
                    "Jorge",
                    "Óscar",
                    "Rodrigo",
                    "Cristina",
                    "Valeria",
                    "Paula",
                    "Alejandra",
                    "Gema"
                ]
            },
            {
                "name": "Q2",
                "list": [
                    "Jorge",
                    "Óscar",
                    "Rodrigo",
                    "Cristina",
                    "Valeria",
                    "Paula",
                    "Alejandra",
                    "Gema"
                ]
            },
            {
                "name": "Q3",
                "list": [
                    "Jorge",
                    "Óscar",
                    "Rodrigo",
                    "Cristina",
                    "Valeria",
                    "Paula",
                    "Alejandra",
                    "Gema"
                ]
            },
            {
                "name": "Q4",
                "list": [
                    "Jorge",
                    "Óscar",
                    "Rodrigo",
                    "Cristina",
                    "Valeria",
                    "Paula",
                    "Alejandra",
                    "Gema"
                ]
            },
            {
                "name": "Q5",
                "list": [
                    "Jorge",
                    "Óscar",
                    "Rodrigo",
                    "Cristina",
                    "Valeria",
                    "Paula",
                    "Alejandra",
                    "Gema"
                ]
            },
            {
                "name": "Q6",
                "label": null,
                "min": 36.5,
                "max": 37.9,
                "step": 0.1
            },
            {
                "name": "Q7",
                "label": null,
                "min": 36.5,
                "max": 37.9,
                "step": 0.1
            },
            {
                "name": "Q8",
                "label": null,
                "min": 38.1,
                "max": 39.9,
                "step": 0.1
            },
            {
                "name": "Q9",
                "label": null,
                "min": 36.5,
                "max": 37.9,
                "step": 0.1
            },
            {
                "name": "Q10",
                "label": null,
                "min": 38.1,
                "max": 39.9,
                "step": 0.1
            }
        ],
        "calculated": [
            {
                "name": "A1",
                "label": "{{Q3}}"
            },
            {
                "name": "A2",
                "label": "{{Q5}}"
            },
            {
                "name": "A3",
                "label": "{{Q1}}",
                "incorrect": true
            },
            {
                "name": "A4",
                "label": "{{Q2}}",
                "incorrect": true
            },
            {
                "name": "A5",
                "label": "{{Q4}}",
                "incorrect": true
            }
        ],
        "uniques": true
    },
    "algorithm": {
        "name": "trueFalse",
        "template": "Multiple choice – standard",
        "params": {
            "countCorrect": 1,
            "countIncorrect": 2,
            "showCheckIcon": false,
            "columns": 3
        }
    }
}</t>
  </si>
  <si>
    <t>{"id":"M5-MyM-15a-A-4","stimulus":"&lt;p&gt;Cinco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t>
  </si>
  <si>
    <t>En un concurso de cocina se han utilizado tres hornos a distintas temperaturas. Ordena las temperaturas de los hornos de mayor a menor.</t>
  </si>
  <si>
    <t>Q1: Mín: 160; Máx: 260; Step: 0.1
Q2: Mín: 160; Máx: 260; Step: 0.1
Q3: Mín: 160; Máx: 260; Step: 0.1</t>
  </si>
  <si>
    <t>Compara los valores numéricos de las temperaturas y ordena los tres números de mayor a menor.</t>
  </si>
  <si>
    <t>&lt;p&gt;Para ordenar las temperaturas, observa los valores numéricos de las tres temperaturas.&lt;/p&gt;&lt;p&gt;La temperatura del horno más caliente es {{T2}} °C y la del menos caliente, {{T1}} °C.&gt;/p&gt;</t>
  </si>
  <si>
    <t>{"id":"M5-MyM-15a-A-5","stimulus":"&lt;p&gt;En un concurso de cocina se han utilizado tres hornos a distintas temperatura. Arrastra y ordena las temperaturas de los hornos de mayor a menor.&lt;/p&gt;","template":"&lt;p style=\"text-align:center;\"&gt;{{response}} &gt; {{response}} &gt; {{response}}&lt;/p&gt;","hint":"&lt;p&gt;Compara los valores numéricos de las temperaturas y ordena los tres números de mayor a menor.&lt;/p&gt;","feedback":"&lt;p&gt;Para ordenar las temperaturas, observa los valores numéricos de las tres temperaturas.&lt;/p&gt;&lt;p&gt;La temperatura del horno más caliente es {{T2}} °C y la del menos caliente,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</si>
  <si>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</si>
  <si>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M5-MyM-15b</t>
  </si>
  <si>
    <t>Realiza sumas y restas de medidas de temperatura con grados centígrados (EF05MA19)</t>
  </si>
  <si>
    <t>Escoge el resultado de esta suma.
{{Q1}} °C + {{Q2}} °C = ...
{{A1}} °C*
{{A2}} °C
{{A3}} °C
{{A4}} °C
{{A5}} °C
Se ven 3</t>
  </si>
  <si>
    <t>Q1: Mín: 1; Máx: 42; Step: 0.1 
Q2: Mín: 1; Máx: 42; Step: 0.1
Q3: Mín: 0.1; Máx: 2; Step: 0.1
Q4: Mín: 1; Máx: 5; Step: 1</t>
  </si>
  <si>
    <t>A1 = {{Q1}}+{{Q2}}
A2 = {{Q1}}+{{Q2}}+{{Q3}}
A3 = {{Q1}}+{{Q2}}+{{Q4}}
A4 = {{Q1}}+{{Q2}}-{{Q3}}
A5 = {{Q1}}+{{Q2}}-{{Q4}}</t>
  </si>
  <si>
    <t>Suma los valores numéricos de las dos temperaturas.</t>
  </si>
  <si>
    <t>&lt;p&gt;Para sumar dos temperaturas, se suman sus valores numéricos.&lt;/p&gt;
(Sin TE individual)</t>
  </si>
  <si>
    <t>{
    "id": "M5-MyM-15b-I-1",
    "stimulus": "&lt;p&gt;Escoge el resultado de esta suma.&lt;/p&gt;&lt;p&gt;{{Q1}} °C + {{Q2}} °C = ...&lt;/p&gt;",
    "hint": "&lt;p&gt;Suma los valores numéricos de las dos temperaturas.&lt;/p&gt;",
    "feedback": "&lt;p&gt;Para sumar dos temperaturas, se suman sus valores numéricos.&lt;/p&gt;",
    "seed": {
        "parameters": [
            {
                "name": "Q1",
                "label": null,
                "min": 1,
                "max": 42,
                "step": 0.1
            },
            {
                "name": "Q2",
                "label": null,
                "min": 1,
                "max": 42,
                "step": 0.1
            },
            {
                "name": "Q3",
                "label": null,
                "min": 0.1,
                "max": 2,
                "step": 0.1
            },
            {
                "name": "Q4",
                "label": null,
                "min": 1,
                "max": 5,
                "step": 1
            }
        ],
        "calculated": [
            {
                "name": "A1",
                "label": "{{function}} °C",
                "function": "Lemonlib.round({{Q1}}+{{Q2}}, 1)"
            },
            {
                "name": "A2",
                "label": "{{function}} °C",
                "function": "Lemonlib.round({{Q1}}+{{Q2}}+{{Q3}}, 1)",
                "incorrect": true
            },
            {
                "name": "A3",
                "label": "{{function}} °C",
                "function": "Lemonlib.round({{Q1}}+{{Q2}}+{{Q4}}, 1)",
                "incorrect": true
            },
            {
                "name": "A4",
                "label": "{{function}} °C",
                "function": "Lemonlib.round({{Q1}}+{{Q2}}-{{Q3}}, 1)",
                "incorrect": true
            },
            {
                "name": "A5",
                "label": "{{function}} °C",
                "function": "Lemonlib.round({{Q1}}+{{Q2}}-{{Q4}}, 1)",
                "incorrect": true
            }
        ],
        "uniques": true
    },
    "algorithm": {
        "name": "trueFalse",
        "template": "Multiple choice – standard",
        "params": {
            "countCorrect": 1,
            "countIncorrect": 2,
            "showCheckIcon": false,
            "columns": 3
        }
    }
}</t>
  </si>
  <si>
    <t>{"id":"M5-MyM-15b-I-1","stimulus":"&lt;p&gt;Escolha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t>
  </si>
  <si>
    <t>Escoge el resultado de esta resta.
{{T1}} °C − {{Q2}} °C = ...
{{A1}} °C*
{{A2}} °C
{{A3}} °C
{{A4}} °C
{{A5}} °C
Se ven 3</t>
  </si>
  <si>
    <t>T1 = {{Q1}}+{{Q2}}
A1 = {{Q1}}
A2 = {{Q1}}+{{Q3}}
A3 = {{Q1}}+{{Q4}}
A4 = {{Q1}}-{{Q3}}
A5 = {{Q1}}-{{Q4}}</t>
  </si>
  <si>
    <t>Resta los valores numéricos de las dos temperaturas.</t>
  </si>
  <si>
    <t>&lt;p&gt;Para restar dos temperaturas, se restan sus valores numéricos.&lt;/p&gt;
(Sin TE individual)</t>
  </si>
  <si>
    <t>{"id":"M5-MyM-15b-I-2","stimulus":"&lt;p&gt;Escoge el resultado de esta resta.&lt;/p&gt;&lt;p&gt;{{T1}} °C − {{Q2}} °C = ...&lt;/p&gt;","hint":"&lt;p&gt;Resta los valores numéricos de las dos temperaturas.&lt;/p&gt;","feedback":"&lt;p&gt;Para restar dos temperaturas, se restan sus valores numéricos.&lt;/p&gt;","seed":{"parameters":[{"name":"Q1","label":null,"min":1,"max":42,"step":0.1},{"name":"Q2","label":null,"min":1,"max":42,"step":0.1},{"name":"Q3","label":null,"min":0.1,"max":2,"step":0.1},{"name":"Q4","label":null,"min":1,"max":5,"step":1}],"calculated":[{"name":"T1","function":"Lemonlib.round({{Q1}}+{{Q2}}, 1)","temp":true},{"name":"A1","label":"{{function}} °C","function":"Lemonlib.round({{Q1}}, 1)"},{"name":"A2","label":"{{function}} °C","function":"Lemonlib.round({{Q1}}+{{Q3}}, 1)","incorrect":true},{"name":"A3","label":"{{function}} °C","function":"Lemonlib.round({{Q1}}+{{Q4}}, 1)","incorrect":true},{"name":"A4","label":"{{function}} °C","function":"Lemonlib.round({{Q1}}-{{Q3}}, 1)","incorrect":true},{"name":"A5","label":"{{function}} °C","function":"Lemonlib.round({{Q1}}-{{Q4}}, 1)","incorrect":true}],"uniques":true},"algorithm":{"name":"trueFalse","template":"Multiple choice – standard","params":{"countCorrect":1,"countIncorrect":2,"showCheckIcon":false,
            "columns": 3
        }
    }
}</t>
  </si>
  <si>
    <t>{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t>
  </si>
  <si>
    <t>Realiza la siguiente suma de temperaturas.
{{Q1}} °C + {{Q2}} °C = {{A1}} °C</t>
  </si>
  <si>
    <t>Q1: Mín: 1; Máx: 42; Step: 0.1 
Q2: Mín: 1; Máx: 42; Step: 0.1</t>
  </si>
  <si>
    <t>&lt;p&gt;Para sumar dos temperaturas, se suman sus valores numéricos.&lt;/p&gt;</t>
  </si>
  <si>
    <t>{"id":"M5-MyM-15b-E-1","stimulus":"&lt;p&gt;Realiza la siguiente suma de temperaturas.&lt;/p&gt;","template":"&lt;p&gt;{{Q1}} °C + {{Q2}} °C = {{response}} °C&lt;/p&gt;","hint":"&lt;p&gt;Suma los valores numéricos de las dos temperaturas.&lt;/p&gt;","feedback":"&lt;p&gt;Para sumar dos temperaturas, se suman sus valores numéricos.&lt;/p&gt;","seed":{"parameters":[{"name":"Q1","label":null,"min":1,"max":42,"step":0.1},{"name":"Q2","label":null,"min":1,"max":42,"step":0.1}],"calculated":[{"name":"A1","label":"{{function}}","function":"{{Q1}}+{{Q2}}"}],"uniques":true},"algorithm":{"name":"calculateOperation","params":{"method":"equivLiteral","keyboard":"INTERMEDIATE"}}}</t>
  </si>
  <si>
    <t>{"id":"M5-MyM-15b-E-1","stimulus":"&lt;p&gt;Efetue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t>
  </si>
  <si>
    <t>Realiza la siguiente resta de temperaturas.
{{T1}} °C − {{Q2}} °C = {{A1}} °C</t>
  </si>
  <si>
    <t>T1 = {{Q1}}+{{Q2}}
A1 = {{Q1}}</t>
  </si>
  <si>
    <t>&lt;p&gt;Para restar dos temperaturas, se restan sus valores numéricos.&lt;/p&gt;</t>
  </si>
  <si>
    <t>{"id":"M5-MyM-15b-E-2","stimulus":"&lt;p&gt;Realiza la siguiente resta de temperaturas.&lt;/p&gt;","template":"&lt;p&gt;{{T1}} °C − {{Q2}} °C = {{response}} °C&lt;/p&gt;","hint":"&lt;p&gt;Resta los valores numéricos de las dos temperaturas.&lt;/p&gt;","feedback":"&lt;p&gt;Para restar dos temperaturas, se restan sus valores numéricos.&lt;/p&gt;","seed":{"parameters":[{"name":"Q1","label":null,"min":1,"max":42,"step":0.1},{"name":"Q2","label":null,"min":1,"max":42,"step":0.1}],"calculated":[{"name":"T1","function":"{{Q1}}+{{Q2}}","temp":true},{"name":"A1","label":"{{function}}","function":"{{Q1}}"}],"uniques":true},"algorithm":{"name":"calculateOperation","params":{"method":"equivLiteral","keyboard":"INTERMEDIATE"}}}</t>
  </si>
  <si>
    <t>{"id":"M5-MyM-15b-E-2","stimulus":"&lt;p&gt;Efetue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t>
  </si>
  <si>
    <t>Por la mañana, la temperatura en una ciudad era de {{Q1}} °C, pero a lo largo del día esta ha aumentado {{Q2}} °C. ¿Cuál es la temperatura actual?
La temperatura actual es de {{A1}} °C.</t>
  </si>
  <si>
    <r>
      <rPr>
        <rFont val="Calibri"/>
        <color theme="1"/>
        <sz val="12.0"/>
      </rPr>
      <t xml:space="preserve">Q1: Mín: </t>
    </r>
    <r>
      <rPr>
        <rFont val="Calibri"/>
        <color theme="1"/>
        <sz val="12.0"/>
      </rPr>
      <t>5</t>
    </r>
    <r>
      <rPr>
        <rFont val="Calibri"/>
        <color theme="1"/>
        <sz val="12.0"/>
      </rPr>
      <t xml:space="preserve">; Máx: </t>
    </r>
    <r>
      <rPr>
        <rFont val="Calibri"/>
        <color theme="1"/>
        <sz val="12.0"/>
      </rPr>
      <t>12</t>
    </r>
    <r>
      <rPr>
        <rFont val="Calibri"/>
        <color theme="1"/>
        <sz val="12.0"/>
      </rPr>
      <t xml:space="preserve">; Step: 0.1 
Q2: Mín: </t>
    </r>
    <r>
      <rPr>
        <rFont val="Calibri"/>
        <color theme="1"/>
        <sz val="12.0"/>
      </rPr>
      <t>5</t>
    </r>
    <r>
      <rPr>
        <rFont val="Calibri"/>
        <color theme="1"/>
        <sz val="12.0"/>
      </rPr>
      <t xml:space="preserve">; Máx: </t>
    </r>
    <r>
      <rPr>
        <rFont val="Calibri"/>
        <color theme="1"/>
        <sz val="12.0"/>
      </rPr>
      <t>15</t>
    </r>
    <r>
      <rPr>
        <rFont val="Calibri"/>
        <color theme="1"/>
        <sz val="12.0"/>
      </rPr>
      <t>; Step: 0.1</t>
    </r>
  </si>
  <si>
    <t>{"id":"M5-MyM-15b-A-1","stimulus":"&lt;p&gt;Por la mañana, la temperatura en una ciudad era de {{Q1}} °C, pero a lo largo del día esta ha aumentado {{Q2}} °C. ¿Cuál es la temperatura actual?&lt;/p&gt;","template":"&lt;p&gt;La temperatura actual es de {{response}} °C.&lt;/p&gt;","hint":"&lt;p&gt;Suma los valores numéricos de las dos temperaturas.&lt;/p&gt;","feedback":"&lt;p&gt;Para sumar dos temperaturas, se suman sus valores numéricos.&lt;/p&gt;","seed":{"parameters":[{"name":"Q1","label":null,"min":5,"max":12,"step":0.1},{"name":"Q2","label":null,"min":5,"max":15,"step":0.1}],"calculated":[{"name":"A1","label":"{{function}}","function":"{{Q1}}+{{Q2}}"}],"uniques":true},"algorithm":{"name":"calculateOperation","params":{"method":"equivLiteral","keyboard":"INTERMEDIATE"}}}</t>
  </si>
  <si>
    <t>{"id":"M5-MyM-15b-A-1","stimulus":"&lt;p&gt;De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t>
  </si>
  <si>
    <t>Durante una hora, el aire acondicionado de una oficina ha funcionado a {{Q2}} °C, pero luego se ha cambiado a {{T1}} °C. ¿Cuántos grados ha aumentado la temperatura?
La temperatura del aire ha aumentado {{A1}} °C.</t>
  </si>
  <si>
    <r>
      <rPr>
        <rFont val="Calibri"/>
        <color theme="1"/>
        <sz val="12.0"/>
      </rPr>
      <t xml:space="preserve">Q1: Mín: </t>
    </r>
    <r>
      <rPr>
        <rFont val="Calibri"/>
        <b/>
        <color rgb="FF4285F4"/>
        <sz val="12.0"/>
      </rPr>
      <t>2</t>
    </r>
    <r>
      <rPr>
        <rFont val="Calibri"/>
        <color theme="1"/>
        <sz val="12.0"/>
      </rPr>
      <t>; Máx: 5; Step: 1
Q2: Mín: 18; Máx: 22; Step: 1</t>
    </r>
  </si>
  <si>
    <t>T1 = {{Q1}}+{{Q2}}
A1 = {{Q1}}</t>
  </si>
  <si>
    <t>Resta a la temperatura que hace ahora la que estaba puesta en el aire acondicionado.</t>
  </si>
  <si>
    <t>{"id":"M5-MyM-15b-A-2","stimulus":"&lt;p&gt;Durante una hora, el aire acondicionado de una oficina ha funcionado a {{Q2}} °C, pero luego se ha cambiado a {{T1}} °C. ¿Cuántos grados ha aumentado la temperatura?&lt;/p&gt;","template":"&lt;p&gt;La temperatura del aire ha aumentado {{response}} °C.&lt;/p&gt;","hint":"&lt;p&gt;Resta los valores numéricos de las dos temperaturas.&lt;/p&gt;","feedback":"&lt;p&gt;Para restar dos temperaturas, se restan sus valores numéricos.&lt;/p&gt;","seed":{"parameters":[{"name":"Q1","label":null,"min":2,"max":5,"step":1},{"name":"Q2","label":null,"min":18,"max":22,"step":1}],"calculated":[{"name":"T1","function":"{{Q1}}+{{Q2}}","temp":true},{"name":"A1","label":"{{function}}","function":"{{Q1}}"}],"uniques":true},"algorithm":{"name":"calculateOperation","params":{"method":"equivLiteral","keyboard":"NUMERICAL"}}}</t>
  </si>
  <si>
    <t>{"id":"M5-MyM-15b-A-2","stimulus":"&lt;p&gt;Durante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t>
  </si>
  <si>
    <t>La temperatura de un sartén antes de colocarla sobre el fuego era de {{Q1}} °C. Tras unos minutos cocinando, su temperatura ha aumentado {{Q2}} °C. ¿Cuál es la temperatura actual de la sartén?
La temperatura actual de la sartén es de {{A1}} °C.</t>
  </si>
  <si>
    <t>Q1: Mín: 8; Máx: 30; Step: 0.1 
Q2: Mín: 100;Máx: 150; Step: 0.1</t>
  </si>
  <si>
    <t>{"id":"M5-MyM-15b-A-3","stimulus":"&lt;p&gt;La temperatura de una sartén antes de colocarla sobre el fuego era de {{Q1}} °C. Tras unos minutos cocinando, su temperatura ha aumentado {{Q2}} °C. ¿Cuál es la temperatura actual de la sartén?&lt;/p&gt;","template":"&lt;p&gt;La temperatura actual de la sartén es de {{response}} °C.&lt;/p&gt;","hint":"&lt;p&gt;Suma los valores numéricos de las dos temperaturas.&lt;/p&gt;","feedback":"&lt;p&gt;Para sumar dos temperaturas, se suman sus valores numéricos.&lt;/p&gt;","seed":{"parameters":[{"name":"Q1","label":null,"min":8,"max":30,"step":0.1},{"name":"Q2","label":null,"min":100,"max":150,"step":0.1}],"calculated":[{"name":"A1","label":"{{function}}","function":"{{Q1}}+{{Q2}}"}],"uniques":true},"algorithm":{"name":"calculateOperation","params":{"method":"equivLiteral","keyboard":"INTERMEDIATE"}}}</t>
  </si>
  <si>
    <t>{"id":"M5-MyM-15b-A-3","stimulus":"&lt;p&gt;A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t>
  </si>
  <si>
    <t>Para cocer cerámica, un horno debe estar a {{T1}} °C. ¿Cuántos grados tiene que aumentar la temperatura del horno si la que tiene ahora es de {{Q2}} °C?
La temperatura debe aumentar {{A1}} °C.</t>
  </si>
  <si>
    <t>Q1: Mín 100;Máx 250; Step: 1
Q2: Mín 650;Máx 1000; Step: 1</t>
  </si>
  <si>
    <t>Resta la temperatura a la que debe estar el horno a la que está hora.</t>
  </si>
  <si>
    <t>{"id":"M5-MyM-15b-A-4","stimulus":"&lt;p&gt;Para cocer cerámica, un horno debe estar a {{T1}} °C. ¿Cuántos grados tiene que aumentar la temperatura del horno si la que tiene ahora es de {{Q2}} °C?&lt;/p&gt;","template":"&lt;p&gt;La temperatura debe aumentar {{response}} °C.&lt;/p&gt;","hint":"&lt;p&gt;Resta los valores numéricos de las dos temperaturas.&lt;/p&gt;","feedback":"&lt;p&gt;Para restar dos temperaturas, se restan sus valores numéricos.&lt;/p&gt;","seed":{"parameters":[{"name":"Q1","label":null,"min":100,"max":250,"step":1},{"name":"Q2","label":null,"min":650,"max":1000,"step":1}],"calculated":[{"name":"T1","function":"{{Q1}}+{{Q2}}","temp":true},{"name":"A1","label":"{{function}}","function":"{{Q1}}"}],"uniques":true},"algorithm":{"name":"calculateOperation","params":{"method":"equivLiteral","keyboard":"NUMERICAL"}}}</t>
  </si>
  <si>
    <t>{"id":"M5-MyM-15b-A-4","stimulus":"&lt;p&gt;Para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t>
  </si>
  <si>
    <t>En una ciudad costera, la temperatura más baja del día han sido de {{Q2}} °C, mientras que la máxima se ha colocado en {{T1}} °C. ¿Cuál es la diferencia entre las dos temperaturas?
La diferencia ha sido de {{A1}} °C.</t>
  </si>
  <si>
    <t>Q1: Mín: 2; Máx 15; Step: 0.1
Q2: Mín: 10; Máx 22; Step: 0.1</t>
  </si>
  <si>
    <t>T1 = Lemonlib.round({{Q1}}+{{Q2}}, 1)
A1 = {{Q1}}</t>
  </si>
  <si>
    <t>Resta a la temperatura más alta la más baja.</t>
  </si>
  <si>
    <t>{"id":"M5-MyM-15b-A-5","stimulus":"&lt;p&gt;En una ciudad costera, la temperatura más baja del día ha sido de {{Q2}} °C, mientras que la máxima se ha colocado en {{T1}} °C. ¿Cuál es la diferencia entre las dos temperaturas?&lt;/p&gt;","template":"&lt;p&gt;La diferencia ha sido de {{response}} °C.&lt;/p&gt;","hint":"&lt;p&gt;Resta los valores numéricos de las dos temperaturas.&lt;/p&gt;","feedback":"&lt;p&gt;Para restar dos temperaturas, se restan sus valores numéricos.&lt;/p&gt;","seed":{"parameters":[{"name":"Q1","label":null,"min":2,"max":15,"step":0.1},{"name":"Q2","label":null,"min":10,"max":22,"step":0.1}],"calculated":[{"name":"T1","function":"Lemonlib.round({{Q1}}+{{Q2}}, 1)","temp":true},{"name":"A1","label":"{{function}}","function":"{{Q1}}"}],"uniques":true},"algorithm":{"name":"calculateOperation","params":{"method":"equivLiteral","keyboard":"INTERMEDIATE"}}}</t>
  </si>
  <si>
    <t>{"id":"M5-MyM-15b-A-5","stimulus":"&lt;p&gt;Em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t>
  </si>
  <si>
    <t>M5-NyO-1a</t>
  </si>
  <si>
    <t>Escribe números naturales con palabras (entre 7 y 9 cifras)</t>
  </si>
  <si>
    <t>Une con líneas los números y la forma en que se leen.
{{Q1}} {{A1}}
{{Q2}} {{A2}}
{{Q3}} {{A3}}
{{Q4}} {{A4}}</t>
  </si>
  <si>
    <t>Q1 = Mín: 1000000; Máx: 999900000; Step: 100000
Q2 = Mín: 1000000; Máx: 99990000; Step: 10000
Q3 = Mín: 1000000; Máx: 9999000; Step: 1000
Q4 = Mín: 1000000; Máx: 9999000; Step: 1000</t>
  </si>
  <si>
    <t>A1 = Lemonlib.numToWords({{Q1}})
A2 = Lemonlib.numToWords({{Q2}})
A3 = Lemonlib.numToWords({{Q3}})
A4 = Lemonlib.numToWords({{Q4}})</t>
  </si>
  <si>
    <t>La posición de cada cifra determina la forma en la que se lee.</t>
  </si>
  <si>
    <t>&lt;p&gt;La posición de cada cifra determina la forma en la que se lee. Por eso 20 se lee de una manera diferente a 200.&lt;/p&gt;
Sin TE individual</t>
  </si>
  <si>
    <t>Números y operaciones</t>
  </si>
  <si>
    <t>{"id":"M5-NyO-1a-I-1","stimulus":"&lt;p&gt;Arrastra la forma en la que se leen estos números.&lt;/p&gt;","hint":"&lt;p&gt;La posición de cada cifra determina la forma en la que se lee.&lt;/p&gt;","feedback":"&lt;p&gt;La posición de cada cifra determina la forma en la que se lee. Por eso 20 se lee de una manera diferente a 200.&lt;/p&gt;","seed":{"parameters":[{"name":"Q1","label":null,"min":1000000,"max":999900000,"step":100000},{"name":"Q2","label":null,"min":1000000,"max":99990000,"step":10000},{"name":"Q3","label":null,"min":1000000,"max":9999000,"step":1000},{"name":"Q4","label":null,"min":1000000,"max":9999000,"step":1000}],"calculated":[{"name":"A1","label":"{{Q1}}","function":"Lemonlib.numToWords({{Q1}},'es')[0].toUpperCase() + Lemonlib.numToWords({{Q1}},'es').slice(1,)"},{"name":"A2","label":"{{Q2}}","function":"Lemonlib.numToWords({{Q2}},'es')[0].toUpperCase() + Lemonlib.numToWords({{Q2}},'es').slice(1,)"},{"name":"A3","label":"{{Q3}}","function":"Lemonlib.numToWords({{Q3}},'es')[0].toUpperCase() + Lemonlib.numToWords({{Q3}},'es').slice(1,)"},{"name":"A4","label":"{{Q4}}","function":"Lemonlib.numToWords({{Q4}},'es')[0].toUpperCase() + Lemonlib.numToWords({{Q4}},'es').slice(1,)"}],"isNumToWords":true,"uniques":true},"algorithm":{"name":"linkOperationResult","params":{"invert":true},"template":"Match list"}}</t>
  </si>
  <si>
    <t>{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t>
  </si>
  <si>
    <t>{
    "id": "M5-NyO-1a-I-1",
    "stimulus": "&lt;p&gt;Drag the way these numbers are read.&lt;/p&gt;",
    "hint": "&lt;p&gt;The position of each digit determines the way it is read.&lt;/p&gt;",
    "feedback": "&lt;p&gt;The position of each digit determines the way it is read. That is why 20 is read differently than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"name": "A4",
                "label": "{{Q4}}",
                "function": "Lemonlib.numToWords({{Q4}},'en')[0].toUpperCase() + Lemonlib.numToWords({{Q4}},'en').slice(1,)"
            }
        ],
        "isNumToWords": true,
        "uniques": true
    },
    "algorithm": {
        "name": "linkOperationResult",
        "params": {
            "invert": true
        },
        "template": "Match list"
    }
}</t>
  </si>
  <si>
    <t>¿Cómo se escribe este número? Completa el hueco.
{{T1}}: {{A1}} {{T2}}</t>
  </si>
  <si>
    <t>Q1= Min = 1; Max = 30; Step = 1
Q2= Min = 1000; Max = 999000; Step = 1000</t>
  </si>
  <si>
    <t>T1= {{Q1}}*1000000+{{Q2}}
T2= Lemonlib.numToWords({{Q2}})
A1= Lemonlib.numToWords({{Q1}}*1000000)</t>
  </si>
  <si>
    <t>&lt;p&gt;La posición de cada cifra determina la forma en la que se lee. Por eso 20 se lee de una manera diferente a 200.&lt;/p&gt;</t>
  </si>
  <si>
    <t>{"id":"M5-NyO-1a-E-1","stimulus":"&lt;p&gt;¿Cómo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T1","label":"{{function}}","function":"{{Q1}}*1000000+{{Q2}}","temp":true},{"name":"T2","label":"{{function}}","function":"Lemonlib.numToWords({{Q2}},'es')","temp":true},{"name":"A1","label":"{{function}}","function":"Lemonlib.numToWords({{Q1}}*1000000,'es')"}],"uniques":true},"algorithm":{"name":"calculateOperation","template":"Cloze with text"}}</t>
  </si>
  <si>
    <t>{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t>
  </si>
  <si>
    <t>{
    "id": "M5-NyO-1a-E-1",
    "stimulus": "&lt;p&gt;How is this number spelled? Fill in the blank.&lt;/p&gt;",
    "template": "&lt;p&gt;{{T1}}: {{response}} {{T2}}&lt;/p&gt;",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"T1",
                "label": "{{function}}",
                "function": "{{Q1}}*1000000+{{Q2}}",
                "temp": true
            },
            {
                "name": "T2",
                "label": "{{function}}",
                "function": "Lemonlib.numToWords({{Q2}},'en')",
                "temp": true
            },
            {
                "name": "A1",
                "label": "{{function}}",
                "function": "Lemonlib.numToWords({{Q1}}*1000000,'en')"
            }
        ],
        "uniques": true
    },
    "algorithm": {
        "name": "calculateOperation",
        "template": "Cloze with text"
    }
}</t>
  </si>
  <si>
    <t>¿Cómo se escribe este número? Completa el hueco.
{{T1}}: {{T2}} y {{A1}}  {{T3}}</t>
  </si>
  <si>
    <t>Q1= Min = 3; Max = 9; Step = 1
Q2= Min = 2; Max = 9; Step = 1
Q2= Min = 1000; Max = 999000; Step = 1000</t>
  </si>
  <si>
    <t>T1= {{Q1}}*10000000+{{Q2}}*1000000+{{Q3}}
T2= Lemonlib.numToWords({{Q1}}*10)
T3= Lemonlib.numToWords({{Q3}})
A1= Lemonlib.numToWords({{Q2}}*1000000)</t>
  </si>
  <si>
    <t>{"id":"M5-NyO-1a-E-2","stimulus":"&lt;p&gt;¿Cómo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T1","label":"{{function}}","function":"{{Q1}}*10000000+{{Q2}}*1000000+{{Q3}}","temp":true},{"name":"T2","label":"{{function}}","function":"Lemonlib.numToWords({{Q1}}*10,'es')","temp":true},{"name":"T3","label":"{{function}}","function":"Lemonlib.numToWords({{Q3}},'es')","temp":true},{"name":"A1","label":"{{function}}","function":"Lemonlib.numToWords({{Q2}}*1000000,'es')"}],"uniques":true},"algorithm":{"name":"calculateOperation","template":"Cloze with text"}}</t>
  </si>
  <si>
    <t>{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t>
  </si>
  <si>
    <t>{
    "id": "M5-NyO-1a-E-2",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1,
                "max": 9,
                "step": 1
            },
            {
                "name": "Q3",
                "label": null,
                "min": 1000,
                "max": 999000,
                "step": 1000
            }
        ],
        "calculated": [
            {
                "name": "T1",
                "label": "{{function}}",
                "function": "{{Q1}}*10000000+{{Q2}}*1000000+{{Q3}}",
                "temp": true
            },
            {
                "name": "T2",
                "label": "{{function}}",
                "function": "Lemonlib.numToWords({{Q1}}*10,'en')",
                "temp": true
            },
            {
                "name": "T3",
                "label": "{{function}}",
                "function": "Lemonlib.numToWords({{Q3}},'en')",
                "temp": true
            },
            {
                "name": "A1",
                "label": "{{function}}",
                "function": "Lemonlib.numToWords({{Q2}}*1000000,'en')"
            }
        ],
        "uniques": true
    },
    "algorithm": {
        "name": "calculateOperation",
        "template": "Cloze with text"
    }
}</t>
  </si>
  <si>
    <t>¿Cómo se escribe este número? Completa el hueco.
{{T1}}: {{A1}} y {{T2}}</t>
  </si>
  <si>
    <t>T1= {{Q1}}*10000000+{{Q2}}*1000000+{{Q3}}
T2= Lemonlib.numToWords({{Q2}}*1000000+{{Q3}})
A1= Lemonlib.numToWords({{Q1}}*10)</t>
  </si>
  <si>
    <t>{"id":"M5-NyO-1a-E-3","stimulus":"&lt;p&gt;¿Cómo se escribe este número? Completa el hueco.&lt;/p&gt;","template":"&lt;p&gt;{{T1}}: {{response}} y {{T2}}&lt;/p&gt;","hint":"&lt;p&gt;La posición de cada cifra determina la forma en la que se lee.&lt;/p&gt;","feedback":"&lt;p&gt;La posición de cada cifra determina la forma en la que se lee. Por eso 20 se lee de una manera diferente a 200.&lt;/p&gt;","seed":{"parameters":[{"name":"Q1","label":null,"min":3,"max":9,"step":1},{"name":"Q2","label":null,"min":3,"max":9,"step":1},{"name":"Q3","label":null,"min":1000,"max":999000,"step":1000}],"calculated":[{"name":"T1","label":"{{function}}","function":"{{Q1}}*10000000+{{Q2}}*1000000+{{Q3}}","temp":true},{"name":"T2","label":"{{function}}","function":"Lemonlib.numToWords({{Q2}}*1000000+{{Q3}},'es')","temp":true},{"name":"A1","label":"{{function}}","function":"Lemonlib.numToWords({{Q1}}*10,'es')"}],"uniques":true},"algorithm":{"name":"calculateOperation","template":"Cloze with text"}}</t>
  </si>
  <si>
    <t>{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t>
  </si>
  <si>
    <t>{
    "id": "M5-NyO-1a-E-3",
    "stimulus": "&lt;p&gt;How is this number spelled? Fill in the blank.&lt;/p&gt;",
    "template": "&lt;p&gt;{{T1}}: {{response}} {{T2}}&lt;/p&gt;",
    "hint": "&lt;p&gt;The position of each digit determines the way it is read.&lt;/p&gt;",
    "feedback": "&lt;p&gt;The position of each digit determines the way it is read. That's why 20 is read differently from 200.&lt;/p&gt;",
    "seed": {
        "parameters": [
            {
                "name": "Q1",
                "label": null,
                "min": 2,
                "max": 9,
                "step": 1
            },
            {
                "name": "Q2",
                "label": null,
                "min": 3,
                "max": 9,
                "step": 1
            },
            {
                "name": "Q3",
                "label": null,
                "min": 1000,
                "max": 999000,
                "step": 1000
            }
        ],
        "calculated": [
            {
                "name": "T1",
                "label": "{{function}}",
                "function": "{{Q1}}*10000000+{{Q2}}*1000000+{{Q3}}",
                "temp": true
            },
            {
                "name": "T2",
                "label": "{{function}}",
                "function": "Lemonlib.numToWords({{Q2}}*1000000+{{Q3}}, 'en')",
                "temp": true
            },
            {
                "name": "A1",
                "label": "{{function}}",
                "function": "Lemonlib.numToWords({{Q1}}*10, 'en')"
            }
        ],
        "uniques": true
    },
    "algorithm": {
        "name": "calculateOperation",
        "template": "Cloze with text"
    }
}</t>
  </si>
  <si>
    <t>¿Cómo se escribe este número? Completa el hueco.
{{T1}}: {{T2}} y {{A1}} {{T3}}</t>
  </si>
  <si>
    <t>Q1 = Min =2; Max = 9; Step = 1
Q2 = Min = 3; Max = 9; Step = 1
Q3 = Min = 2; Max = 9; Step = 1
Q4 = Min = 1000; Max = 999000; Step = 1000</t>
  </si>
  <si>
    <t>T1= {{Q1}}*100000000+{{Q2}}*10000000+{{Q3}}*1000000+{{Q4}}
T2= Lemonlib.numToWords({{Q1}}*100+{{Q2}*10)
T2= Lemonlib.numToWords({{Q4}})
A1= Lemonlib.numToWords({{Q3}}*1000000)</t>
  </si>
  <si>
    <t>{"id":"M5-NyO-1a-E-4","stimulus":"&lt;p&gt;¿Cómo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Q2}}*10,'es')","temp":true},{"name":"T3","label":"{{function}}","function":"Lemonlib.numToWords({{Q4}},'es')","temp":true},{"name":"A1","label":"{{function}}","function":"Lemonlib.numToWords({{Q3}}*1000000,'es')"}],"uniques":true},"algorithm":{"name":"calculateOperation","template":"Cloze with text"}}</t>
  </si>
  <si>
    <t>{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t>
  </si>
  <si>
    <t>{
    "id": "M5-NyO-1a-E-4",
    "stimulus": "&lt;p&gt;How is this number spelled? Fill in the blank.&lt;/p&gt;",
    "template": "&lt;p&gt;{{T1}}: {{T2}} {{T4}}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 'en')",
                "temp": true
            },
            {
                "name": "T4",
                "label": "{{function}}",
                "function": "Lemonlib.numToWords(+{{Q2}}*10, 'en')",
                "temp": true
            },
            {
                "name": "T3",
                "label": "{{function}}",
                "function": "Lemonlib.numToWords({{Q4}}, 'en')",
                "temp": true
            },
            {
                "name": "A1",
                "label": "{{function}}",
                "function": "Lemonlib.numToWords({{Q3}}*1000000, 'en')"
            }
        ],
        "uniques": true
    },
    "algorithm": {
        "name": "calculateOperation",
        "template": "Cloze with text"
    }
}</t>
  </si>
  <si>
    <t>¿Cómo se escribe este número? Completa el hueco.
{{T1}}: {{T2}} {{A1}} y {{T3}}</t>
  </si>
  <si>
    <t>Q1 = Min = 2; Max = 9; Step = 1
Q2 = Min = 3; Max = 9; Step = 1
Q3 = Min = 2; Max = 9; Step = 1
Q4 = Min = 1000; Max = 999000; Step = 1000</t>
  </si>
  <si>
    <t>T1= {{Q1}}*100000000+{{Q2}}*10000000+{{Q3}}*1000000+{{Q4}}
T2= Lemonlib.numToWords({{Q1}}*100)
T3= Lemonlib.numToWords({{Q3}}*1000000+{{Q4}})
A1= Lemonlib.numToWords({{Q2}}*10)</t>
  </si>
  <si>
    <t>{"id":"M5-NyO-1a-E-5","stimulus":"&lt;p&gt;¿Cómo se escribe este número? Completa el hueco.&lt;/p&gt;","template":"&lt;p&gt;{{T1}}: {{T2}} {{response}} y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es')","temp":true},{"name":"T3","label":"{{function}}","function":"Lemonlib.numToWords({{Q3}}*1000000+{{Q4}},'es')","temp":true},{"name":"A1","label":"{{function}}","function":"Lemonlib.numToWords({{Q2}}*10,'es')"}],"uniques":true},"algorithm":{"name":"calculateOperation","template":"Cloze with text"}}</t>
  </si>
  <si>
    <t>{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t>
  </si>
  <si>
    <t>{
    "id": "M5-NyO-1a-E-5",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"Lemonlib.numToWords({{Q1}}*100,'en')",
                "temp": true
            },
            {
                "name": "T3",
                "label": "{{function}}",
                "function": "Lemonlib.numToWords({{Q3}}*1000000+{{Q4}},'en')",
                "temp": true
            },
            {
                "name": "A1",
                "label": "{{function}}",
                "function": "Lemonlib.numToWords({{Q2}}*10,'en')"
            }
        ],
        "uniques": true
    },
    "algorithm": {
        "name": "calculateOperation",
        "template": "Cloze with text"
    }
}</t>
  </si>
  <si>
    <t>Q1 = Min = 2; Max = 9; Step = 1
Q2 = Min = 1; Max = 9; Step = 1
Q3 = Min = 0; Max = 9; Step = 1
Q4 = Min = 1000; Max = 999000; Step = 1000</t>
  </si>
  <si>
    <t>T1= {{Q1}}*100000000+{{Q2}}*10000000+{{Q3}}*1000000+{{Q4}}
T2= Lemonlib.numToWords({{Q2}}*10000000+{{Q3}}*1000000+{{Q4}})
A1= Lemonlib.numToWords({{Q1}}*100)</t>
  </si>
  <si>
    <t>{"id":"M5-NyO-1a-E-6","stimulus":"&lt;p&gt;¿Cómo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2,"max":9,"step":1},{"name":"Q2","label":null,"min":1,"max":9,"step":1},{"name":"Q3","label":null,"min":0,"max":9,"step":1},{"name":"Q4","label":null,"min":1000,"max":999000,"step":1000}],"calculated":[{"name":"T1","label":"{{function}}","function":"{{Q1}}*100000000+{{Q2}}*10000000+{{Q3}}*1000000+{{Q4}}","temp":true},{"name":"T2","label":"{{function}}","function":"Lemonlib.numToWords({{Q2}}*10000000+{{Q3}}*1000000+{{Q4}},'es')","temp":true},{"name":"A1","label":"{{function}}","function":"Lemonlib.numToWords({{Q1}}*100,'es')"}],"uniques":true},"algorithm":{"name":"calculateOperation","template":"Cloze with text"}}</t>
  </si>
  <si>
    <t>{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t>
  </si>
  <si>
    <t>{
    "id": "M5-NyO-1a-E-6",
    "stimulus": "&lt;p&gt;How is this number spelled? Fill in the blank.&lt;/p&gt;",
    "template": "&lt;p&gt;{{T1}}: {{response}} {{T2}}&lt;/p&gt;",
    "hint": "&lt;p&gt;The position of each digit determines how it is read.&lt;/p&gt;",
    "feedback": "&lt;p&gt;The position of each digit determines how it is read. That is why 20 is read differently from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"Lemonlib.numToWords({{Q2}}*10000000+{{Q3}}*1000000+{{Q4}},'en')",
                "temp": true
            },
            {
                "name": "A1",
                "label": "{{function}}",
                "function": "Lemonlib.numToWords({{Q1}}*100,'en')"
            }
        ],
        "uniques": true
    },
    "algorithm": {
        "name": "calculateOperation",
        "template": "Cloze with text"
    }
}</t>
  </si>
  <si>
    <t>En una gran biblioteca tienen {{T1}} libros. Completa el hueco.
Hay {{A1}} {{T2}} libros.</t>
  </si>
  <si>
    <t>Cloze with math</t>
  </si>
  <si>
    <t>{"id":"M5-NyO-1a-A-1","stimulus":"&lt;p&gt;En una gran biblioteca tienen {{T1}} libros. Completa el hueco.&lt;/p&gt;","template":"&lt;p&gt;Hay {{response}} {{T2}} libros.&lt;/p&gt;","hint":"&lt;p&gt;La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A1","label":"{{function}}","function":"Lemonlib.numToWords({{Q1}}*1000000,'es')"},{"name":"T1","label":"","function":"{{Q1}}*1000000+{{Q2}}","temp":true},{"name":"T2","label":"","function":"Lemonlib.numToWords({{Q2}},'es')","temp":true}],"uniques":true},"algorithm":{"name":"calculateOperation","template":"Cloze with text"}}</t>
  </si>
  <si>
    <t>{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t>
  </si>
  <si>
    <t>{
    "id": "M5-NyO-1a-A-1",
    "stimulus": "&lt;p&gt;In a large library, they have {{T1}} books. Fill in the blank.&lt;/p&gt;",
    "template": "&lt;p&gt;There are {{response}} {{T2}} books.&lt;/p&gt;",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"A1",
                "label": "{{function}}",
                "function": "Lemonlib.numToWords({{Q1}}*1000000,'en')"
            },
            {
                "name": "T1",
                "label": "",
                "function": "{{Q1}}*1000000+{{Q2}}",
                "temp": true
            },
            {
                "name": "T2",
                "label": "",
                "function": "Lemonlib.numToWords({{Q2}},'en')",
                "temp": true
            }
        ],
        "uniques": true
    },
    "algorithm": {
        "name": "calculateOperation",
        "template": "Cloze with text"
    }
}</t>
  </si>
  <si>
    <t>La nueva actualización del videojuego favorito de Raquel ocupa {{T1}} kilobytes. Completa el hueco.
Ocupa {{T2}} y {{A1}} {{T3}} kilobytes.</t>
  </si>
  <si>
    <t>{"id":"M5-NyO-1a-A-2","stimulus":"&lt;p&gt;La nueva actualización del videojuego favorito de Raquel ocupa {{T1}} kilobytes. Completa el hueco.&lt;/p&gt;","template":"&lt;p&gt;Ocupa {{T2}} y {{response}} {{T3}} kilobytes.&lt;/p&gt;","hint":"&lt;p&gt;La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2}}*1000000,'es')"},{"name":"T1","label":"","function":"{{Q1}}*10000000+{{Q2}}*1000000+{{Q3}}","temp":true},{"name":"T2","label":"","function":"Lemonlib.numToWords({{Q1}}*10,'es')","temp":true},{"name":"T3","label":"","function":"Lemonlib.numToWords({{Q3}},'es')","temp":true}],"uniques":true},"algorithm":{"name":"calculateOperation","template":"Cloze with text"}}</t>
  </si>
  <si>
    <t>{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t>
  </si>
  <si>
    <t>{
    "id": "M5-NyO-1a-A-2",
    "stimulus": "&lt;p&gt;The new update of Rachel's favorite video game takes up {{T1}} kilobytes. Fill in the blank.&lt;/p&gt;",
    "template": "&lt;p&gt;It takes up {{T2}} {{response}} {{T3}} kilobytes.&lt;/p&gt;",
    "hint": "&lt;p&gt;The position of each digit determines how it is read.&lt;/p&gt;",
    "feedback": "&lt;p&gt;The position of each digit determines how it is read. That is why 20 is read differently from 200.&lt;/p&gt;",
    "seed": {
        "parameters": [
            {
                "name": "Q1",
                "label": null,
                "min": 3,
                "max": 9,
                "step": 1
            },
            {
                "name": "Q2",
                "label": null,
                "min": 2,
                "max": 9,
                "step": 1
            },
            {
                "name": "Q3",
                "label": null,
                "min": 1000,
                "max": 999000,
                "step": 1000
            }
        ],
        "calculated": [
            {
                "name": "A1",
                "label": "{{function}}",
                "function": "Lemonlib.numToWords({{Q2}}*1000000,'en')"
            },
            {
                "name": "T1",
                "label": "",
                "function": "{{Q1}}*10000000+{{Q2}}*1000000+{{Q3}}",
                "temp": true
            },
            {
                "name": "T2",
                "label": "",
                "function": "Lemonlib.numToWords({{Q1}}*10,'en')",
                "temp": true
            },
            {
                "name": "T3",
                "label": "",
                "function": "Lemonlib.numToWords({{Q3}},'en')",
                "temp": true
            }
        ],
        "uniques": true
    },
    "algorithm": {
        "name": "calculateOperation",
        "template": "Cloze with text"
    }
}</t>
  </si>
  <si>
    <t>En un vertedero se han acumulado {{T1}} toneladas de basura tecnológica. Completa el hueco.
Hay {{A1}} y {{T2}} toneladas.</t>
  </si>
  <si>
    <t>Q1= Min = 3; Max = 9; Step = 1
Q2= Min = 2; Max = 9; Step = 1
Q3= Min = 1000; Max = 999000; Step = 1000</t>
  </si>
  <si>
    <t>{"id":"M5-NyO-1a-A-3","stimulus":"&lt;p&gt;En un vertedero se han acumulado {{T1}} toneladas de basura tecnológica. Completa el hueco.&lt;/p&gt;","template":"&lt;p&gt;Hay {{response}} y {{T2}} toneladas.&lt;/p&gt;","hint":"&lt;p&gt;La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1}}*10,'es')"},{"name":"T1","label":"","function":"{{Q1}}*10000000+{{Q2}}*1000000+{{Q3}}","temp":true},{"name":"T2","label":"","function":"Lemonlib.numToWords({{Q2}}*1000000+{{Q3}},'es')","temp":true}],"uniques":true},"algorithm":{"name":"calculateOperation","template":"Cloze with text"}}</t>
  </si>
  <si>
    <t>{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t>
  </si>
  <si>
    <t>{
    "id": "M5-NyO-1a-A-3",
    "stimulus": "&lt;p&gt;In a landfill, they have accumulated {{T1}} tons of electronic waste. Fill in the blank.&lt;/p&gt;",
    "template": "&lt;p&gt;There are {{response}} {{T2}} tons.&lt;/p&gt;",
    "hint": "&lt;p&gt;The position of each digit determines the way it is read.&lt;/p&gt;",
    "feedback": "&lt;p&gt;The position of each digit determines the way it is read. That is why 20 is read differently from 200.&lt;/p&gt;",
    "seed": {
        "parameters": [
            {
                "name": "Q1",
                "label": null,
                "min": 3,
                "max": 9,
                "step": 1
            },
            {
                "name": "Q2",
                "label": null,
                "min": 2,
                "max": 9,
                "step": 1
            },
            {
                "name": "Q3",
                "label": null,
                "min": 1000,
                "max": 999000,
                "step": 1000
            }
        ],
        "calculated": [
            {
                "name": "A1",
                "label": "{{function}}",
                "function": "Lemonlib.numToWords({{Q1}}*10,'en')"
            },
            {
                "name": "T1",
                "label": "",
                "function": "{{Q1}}*10000000+{{Q2}}*1000000+{{Q3}}",
                "temp": true
            },
            {
                "name": "T2",
                "label": "",
                "function": "Lemonlib.numToWords({{Q2}}*1000000+{{Q3}},'en')",
                "temp": true
            }
        ],
        "uniques": true
    },
    "algorithm": {
        "name": "calculateOperation",
        "template": "Cloze with text"
    }
}</t>
  </si>
  <si>
    <t>Una empresa asegura que ha vendido en todo el mundo {{T1}} cuerdas de guitarra. Completa el hueco.
Se han vendido {{T2}} y {{A1}} {{T3}} cuerdas.</t>
  </si>
  <si>
    <t>Q1 = Min = 1; Max = 9; Step = 1
Q2 = Min = 3; Max = 9; Step = 1
Q3 = Min = 2; Max = 9; Step = 1
Q4 = Min = 1000; Max = 999000; Step = 1000</t>
  </si>
  <si>
    <t>T1= {{Q1}}*100000000+{{Q2}}*10000000+{{Q3}}*1000000+{{Q4}}
T2= Lemonlib.numToWords({{Q1}}*100+{{Q2}*10)
T3= Lemonlib.numToWords({{Q4}})
A1= Lemonlib.numToWords({{Q3}}*1000000)</t>
  </si>
  <si>
    <t>{"id":"M5-NyO-1a-A-4","stimulus":"&lt;p&gt;Una empresa asegura que ha vendido en todo el mundo {{T1}} cuerdas de guitarra. Completa el hueco.&lt;/p&gt;","template":"&lt;p&gt;Ha vendido {{T2}} y {{response}} {{T3}} cuerdas.&lt;/p&gt;","hint":"&lt;p&gt;La posición de cada cifra determina la forma en la que se lee.&lt;/p&gt;","feedback":"&lt;p&gt;La posición de cada cifra determina la forma en la que se lee. Por eso 20 se lee de una manera diferente a 200.&lt;/p&gt;","seed":{"parameters":[{"name":"Q1","label":null,"min":1,"max":9,"step":1},{"name":"Q2","label":null,"min":3,"max":9,"step":1},{"name":"Q3","label":null,"min":2,"max":9,"step":1},{"name":"Q4","label":null,"min":1000,"max":999000,"step":1000}],"calculated":[{"name":"A1","label":"{{function}}","function":"Lemonlib.numToWords({{Q3}}*1000000,'es','female')"},{"name":"T1","label":"","function":"{{Q1}}*100000000+{{Q2}}*10000000+{{Q3}}*1000000+{{Q4}}","temp":true},{"name":"T2","label":"","function":"Lemonlib.numToWords({{Q1}}*100+{{Q2}}*10,'es','female')","temp":true},{"name":"T3","label":"","function":"Lemonlib.numToWords({{Q4}},'es','female')","temp":true}],"uniques":true},"algorithm":{"name":"calculateOperation","template":"Cloze with text"}}</t>
  </si>
  <si>
    <t>{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t>
  </si>
  <si>
    <t>{
    "id": "M5-NyO-1a-A-4",
    "stimulus": "&lt;p&gt;A company claims that it has sold {{T1}} guitar strings worldwide. Fill in the blank.&lt;/p&gt;",
    "template": "&lt;p&gt;It has sold {{T2}} {{T4}} {{response}} {{T3}} strings.&lt;/p&gt;",
    "hint": "&lt;p&gt;The position of each digit determines how it is read.&lt;/p&gt;",
    "feedback": "&lt;p&gt;The position of each digit determines how it is read. That is why 20 is read differently from 200.&lt;/p&gt;",
    "seed": {
        "parameters": [
            {
                "name": "Q1",
                "label": null,
                "min": 1,
                "max": 9,
                "step": 1
            },
            {
                "name": "Q2",
                "label": null,
                "min": 3,
                "max": 9,
                "step": 1
            },
            {
                "name": "Q3",
                "label": null,
                "min": 2,
                "max": 9,
                "step": 1
            },
            {
                "name": "Q4",
                "label": null,
                "min": 1000,
                "max": 999000,
                "step": 1000
            }
        ],
        "calculated": [
            {
                "name": "A1",
                "label": "{{function}}",
                "function": "Lemonlib.numToWords({{Q3}}*1000000,'en','female')"
            },
            {
                "name": "T1",
                "label": "",
                "function": "{{Q1}}*100000000+{{Q2}}*10000000+{{Q3}}*1000000+{{Q4}}",
                "temp": true
            },
            {
                "name": "T2",
                "label": "",
                "function": "Lemonlib.numToWords({{Q1}}*100,'en','female')",
                "temp": true
            },
            {
                "name": "T4",
                "label": "",
                "function": "Lemonlib.numToWords({{Q2}}*10,'en','female')",
                "temp": true
            },
            {
                "name": "T3",
                "label": "",
                "function": "Lemonlib.numToWords({{Q4}},'en','female')",
                "temp": true
            }
        ],
        "uniques": true
    },
    "algorithm": {
        "name": "calculateOperation",
        "template": "Cloze with text"
    }
}</t>
  </si>
  <si>
    <t>Este año se han impreso en un país un total de {{T1}} páginas. Completa el hueco.
Se han impreso {{T2}} {{A1}} y {{T3}} páginas.</t>
  </si>
  <si>
    <t>{"id":"M5-NyO-1a-A-5","stimulus":"&lt;p&gt;Este año se han impreso en un país un total de {{T1}} páginas. Completa el hueco.&lt;/p&gt;","template":"&lt;p&gt;Se han impreso {{T2}} {{response}} y {{T3}} páginas.&lt;/p&gt;","hint":"&lt;p&gt;La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A1","label":"{{function}}","function":"Lemonlib.numToWords({{Q2}}*10,'es')"},{"name":"T1","label":"","function":"{{Q1}}*100000000+{{Q2}}*10000000+{{Q3}}*1000000+{{Q4}}","temp":true},{"name":"T2","label":"","function":"Lemonlib.numToWords({{Q1}}*100,'es','female')","temp":true},{"name":"T3","label":"","function":"Lemonlib.numToWords({{Q3}}*1000000+{{Q4}},'es','female')","temp":true}],"uniques":true},"algorithm":{"name":"calculateOperation","template":"Cloze with text"}}</t>
  </si>
  <si>
    <t>{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t>
  </si>
  <si>
    <t>{
    "id": "M5-NyO-1a-A-5",
    "stimulus": "&lt;p&gt;This year, a total of {{T1}} pages have been printed in a country. Fill in the blank.&lt;/p&gt;",
    "template": "&lt;p&gt;A total of {{T2}} {{response}} {{T3}} pages have been printed.&lt;/p&gt;",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"A1",
                "label": "{{function}}",
                "function": "Lemonlib.numToWords({{Q2}}*10,'en')"
            },
            {
                "name": "T1",
                "label": "",
                "function": "{{Q1}}*100000000+{{Q2}}*10000000+{{Q3}}*1000000+{{Q4}}",
                "temp": true
            },
            {
                "name": "T2",
                "label": "",
                "function": "Lemonlib.numToWords({{Q1}}*100,'en','female')",
                "temp": true
            },
            {
                "name": "T3",
                "label": "",
                "function": "Lemonlib.numToWords({{Q3}}*1000000+{{Q4}},'en','female')",
                "temp": true
            }
        ],
        "uniques": true
    },
    "algorithm": {
        "name": "calculateOperation",
        "template": "Cloze with text"
    }
}</t>
  </si>
  <si>
    <t>M5-NyO-1b</t>
  </si>
  <si>
    <t>Interpreta el valor de posición de cada una de las cifras de un número natural (entre 7 y 9 cifras)</t>
  </si>
  <si>
    <t>Une los siguientes números con el valor que tiene la cifra {{Q1}} resaltada en cada uno de ellos.
{{Q1}}{{Q21}}{{Q31}}                {{A1}}
{{Q32}}{{Q1}}{{Q22}}{{Q42}}     {{A2}}
{{Q1}}{{Q43}}{{Q23}}{{Q33}}     {{A3}}</t>
  </si>
  <si>
    <t>Q1} Mín = 1; Máx = 9; Incremento = 1
Q21: Mín = 100; Máx = 999; Incremento = 1
Q31: Mín = 100; Máx = 999; Incremento = 1
Q22: Mín = 100; Máx = 999; Incremento = 1
Q32: Mín = 100; Máx = 999; Incremento = 1
Q42: Mín = 10; Máx = 99; Incremento = 1
Q23: Mín = 100; Máx = 999; Incremento = 1
Q33: Mín = 100; Máx = 999; Incremento = 1
Q43: Mín = 10; Máx = 99; Incremento = 1</t>
  </si>
  <si>
    <t>A1 = Lemonlib.numToWords({{Q1}}*1000000)
A2 = Lemonlib.numToWords({{Q1}}*100000)
A3 = Lemonlib.numToWords({{Q1}}*100000000)</t>
  </si>
  <si>
    <t>El valor de cada cifra depende de su posición.</t>
  </si>
  <si>
    <t xml:space="preserve"> &lt;p&gt;El valor de cada cifra depende de su posición.&lt;/p&gt;
[TABLA con los valores: CMM, DMM, UMM, etc.]
-Si falla {{A1}}:
&lt;p&gt;El valor de {{Q1}} es {{A1}}.&lt;/p&gt;
-Si falla {{A2}}:
&lt;p&gt;El valor de {{Q1}} es {{A2}}.&lt;/p&gt;
-Si falla {{A3}}:
&lt;p&gt;El valor de {{Q1}} es {{A3}}.&lt;/p&gt;</t>
  </si>
  <si>
    <t>{
    "id": "M5-NyO-1b-I-1",
    "stimulus": "&lt;p&gt;Arrastra cada expresión escrita al número en cual representa el valor de la cifra {{Q1}} en azul.&lt;/p&gt;",
    "feedback": "&lt;p&gt;El valor de cada cifra depende de su posición.&lt;/p&gt;&lt;table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"&lt;p&gt;El valor de cada cifra depende de su posición.&lt;/p&gt;",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"Lemonlib.numToWords({{Q1}}*1000000,'es')",
                "temp": true
            },
            {
                "name": "T24",
                "function": "Lemonlib.numToWords({{Q1}}*100000,'es')",
                "temp": true
            },
            {
                "name": "T25",
                "function": "Lemonlib.numToWords({{Q1}}*100000000,'es')",
                "temp": true
            },
            {
                "name": "A1",
                "label": "&lt;span style=\"color: rgb(20, 150, 250);\"&gt;{{Q1}}&lt;/span&gt; {{Q21}}{{Q31}}",
                "function": "Lemonlib.numToWords(({{Q1}}*1000000),'es')[0].toUpperCase() + Lemonlib.numToWords({{Q1}}*1000000,'es').slice(1,)",
                "feedback": "&lt;p&gt;El valor de {{Q1}} es {{T23}}.&lt;/p&gt;"
            },
            {
                "name": "A2",
                "label": "{{Q32}} &lt;span style=\"color: rgb(20, 150, 250);\"&gt;{{Q1}}&lt;/span&gt;{{Q22}}{{Q42}}",
                "function": "Lemonlib.numToWords(({{Q1}}*100000),'es')[0].toUpperCase() + Lemonlib.numToWords({{Q1}}*100000,'es').slice(1,)",
                "feedback": "&lt;p&gt;El valor de {{Q1}} es {{T24}}.&lt;/p&gt;"
            },
            {
                "name": "A3",
                "label": "&lt;span style=\"color: rgb(20, 150, 250);\"&gt;{{Q1}}&lt;/span&gt;{{Q43}}{{Q23}}{{Q33}}",
                "function": "Lemonlib.numToWords(({{Q1}}*100000000),'es')[0].toUpperCase() + Lemonlib.numToWords({{Q1}}*100000000,'es').slice(1,)",
                "feedback": "&lt;p&gt;El valor de {{Q1}} es {{T25}}.&lt;/p&gt;"
            }
        ],
        "isNumToWords": true,
        "uniques": true
    },
    "algorithm": {
        "name": "linkOperationResult",
        "params": {
            "invert": true
        },
        "template": "Match list"
    }
}</t>
  </si>
  <si>
    <t>{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t>
  </si>
  <si>
    <t>{
    "id": "M5-NyO-1b-I-1",
    "stimulus": "&lt;p&gt;Drag each written expression to the number which represents the value of the digit {{Q1}} in blue.&lt;/p&gt;",
    "feedback": "&lt;p&gt;The value of each digit depends on its position.&lt;/p&gt;&lt;table style=\"width: 100%;\"&gt;&lt;tbody&gt;&lt;tr&gt;&lt;td style=\"width: 10%; background-color: #72D2CD; text-align: center;\"&gt;&lt;span style=\"color: rgb(255, 255, 255);\"&gt;Hundred millions&lt;/span&gt;&lt;/td&gt;&lt;td style=\"width: 10.2616%; background-color: #72D2CD; text-align: center;\"&gt;&lt;span style=\"color: rgb(255, 255, 255);\"&gt;Ten millions&lt;/span&gt;&lt;/td&gt;&lt;td style=\"width: 11.9975%; background-color: #72D2CD; text-align: center;\"&gt;&lt;span style=\"color: rgb(255, 255, 255);\"&gt;Millions&lt;/span&gt;&lt;/td&gt;&lt;td style=\"width: 10%; background-color: #72D2CD; text-align: center;\"&gt;&lt;span style=\"color: rgb(255, 255, 255);\"&gt;Hundred thousands&lt;/span&gt;&lt;/td&gt;&lt;td style=\"width: 10%; background-color: #72D2CD; text-align: center;\"&gt;&lt;span style=\"color: rgb(255, 255, 255);\"&gt;Ten thousands&lt;/span&gt;&lt;/td&gt;&lt;td style=\"width: 10%; background-color: #72D2CD; text-align: center;\"&gt;&lt;span style=\"color: rgb(255, 255, 255);\"&gt;Thousands&lt;/span&gt;&lt;/td&gt;&lt;td style=\"width: 10%; background-color: #72D2CD; text-align: center;\"&gt;&lt;span style=\"color: rgb(255, 255, 255);\"&gt;Hundreds&lt;/span&gt;&lt;/td&gt;&lt;td style=\"width: 10%; background-color: #72D2CD; text-align: center;\"&gt;&lt;span style=\"color: rgb(255, 255, 255);\"&gt;Tens&lt;/span&gt;&lt;/td&gt;&lt;td style=\"width: 10%; background-color: #72D2CD; text-align: center;\"&gt;&lt;span style=\"color: rgb(255, 255, 255);\"&gt;Ones&lt;/span&gt;&lt;/td&gt;&lt;/tr&gt;&lt;tr&gt;&lt;td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"&lt;p&gt;The value of each digit depends on its position.&lt;/p&gt;",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"Lemonlib.numToWords({{Q1}}*1000000,'en')",
                "temp": true
            },
            {
                "name": "T24",
                "function": "Lemonlib.numToWords({{Q1}}*100000,'en')",
                "temp": true
            },
            {
                "name": "T25",
                "function": "Lemonlib.numToWords({{Q1}}*100000000,'en')",
                "temp": true
            },
            {
                "name": "A1",
                "label": "&lt;span style=\"color: rgb(20, 150, 250);\"&gt;{{Q1}}&lt;/span&gt; {{Q21}}{{Q31}}",
                "function": "Lemonlib.numToWords(({{Q1}}*1000000),'en')[0].toUpperCase() + Lemonlib.numToWords({{Q1}}*1000000,'en').slice(1,)",
                "feedback": "&lt;p&gt;The value of {{Q1}} is {{T23}}.&lt;/p&gt;"
            },
            {
                "name": "A2",
                "label": "{{Q32}} &lt;span style=\"color: rgb(20, 150, 250);\"&gt;{{Q1}}&lt;/span&gt;{{Q22}}{{Q42}}",
                "function": "Lemonlib.numToWords(({{Q1}}*100000),'en')[0].toUpperCase() + Lemonlib.numToWords({{Q1}}*100000,'en').slice(1,)",
                "feedback": "&lt;p&gt;The value of {{Q1}} is {{T24}}.&lt;/p&gt;"
            },
            {
                "name": "A3",
                "label": "&lt;span style=\"color: rgb(20, 150, 250);\"&gt;{{Q1}}&lt;/span&gt;{{Q43}}{{Q23}}{{Q33}}",
                "function": "Lemonlib.numToWords(({{Q1}}*100000000),'en')[0].toUpperCase() + Lemonlib.numToWords({{Q1}}*100000000,'en').slice(1,)",
                "feedback": "&lt;p&gt;The value of {{Q1}} is {{T25}}.&lt;/p&gt;"
            }
        ],
        "isNumToWords": true,
        "uniques": true
    },
    "algorithm": {
        "name": "linkOperationResult",
        "params": {
            "invert": true
        },
        "template": "Match list"
    }
}</t>
  </si>
  <si>
    <t>Indica si las siguientes afirmaciones sobre el número &lt;span class=\"no-break\"&gt;{{Q1}} {{Q2}}{{Q3}}{{Q4}} {{Q5}}{{Q6}}{{Q7}}&lt;/span&gt; son verdaderas o falsas.
El {{Q1}} ocupa la posición de las unidades de millón.*
El {{Q2}} ocupa la posición de las centenas de millar.*
El {{Q3}} ocupa la posición de las decenas de millar.*
El {{Q4}} ocupa la posición de las unidades de millar.*
El {{Q5}} ocupa la posición de las centenas.*
El {{Q6}} ocupa la posición de las decenas.*
El {{Q1}} ocupa la posición de las {{Q10}}.
El {{Q2}} ocupa la posición de las {{Q11}}.
El {{Q4}} ocupa la posición de las {{Q12}}.
El {{Q7}} ocupa la posición de las {{Q13}}.
(Se ven 4, 2 correctas)</t>
  </si>
  <si>
    <t>Q1: Mín = 1; Máx = 9; Incremento = 1
Q2: Mín = 1; Máx = 9; Incremento = 1
Q3: Mín = 1; Máx = 9; Incremento = 1
Q4: Mín = 1; Máx = 9; Incremento = 1
Q5: Mín = 1; Máx = 9; Incremento = 1
Q6: Mín = 1; Máx = 9; Incremento = 1
Q7: Mín = 1; Máx = 9; Incremento = 1
Q10 = "unidades de millar", "decenas de millar", "centenas de millar", "unidades"
Q11 = "unidades de millar", "decenas de millar", "unidades de milón", "centenas"
Q12 = "decenas", "decenas de millón", "centenas de millar", "unidades de millón"
Q13 = "unidades de millón", "unidades de millar", "decenas de millar", "centenas de millar"</t>
  </si>
  <si>
    <t>&lt;p&gt;El valor de cada cifra depende de su posición.&lt;/p&gt;
-Sí falla A7
&lt;p&gt;Su posición es la de las unidades de millón.&lt;/p&gt;
-Sí falla A8
&lt;p&gt;Su posición es la de las centenas de millar.&lt;/p&gt;
- Sí falla A9
&lt;p&gt;Su posición es la de las unidades de millar.&lt;/p&gt;
-Sí falla A10
&lt;p&gt;Su posición es la de las unidades.&lt;/p&gt;</t>
  </si>
  <si>
    <t>{"id":"M5-NyO-1b-E-1","stimulus":"&lt;p&gt;Indica si las siguientes afirmaciones sobre el número &lt;span class=\"no-break\"&gt;{{Q1}} {{Q2}}{{Q3}}{{Q4}} {{Q5}}{{Q6}}{{Q7}}&lt;/span&gt; son verdaderas o falsas.&lt;/p&gt;","hint":"&lt;p&gt;El valor de cada cifra depende de su posición.&lt;/p&gt;","feedback":"&lt;p&gt;El valor de cada cifra depende de su posición.&lt;/p&gt;","seed":{"parameters":[{"name":"Q1","label":null,"min":1,"max":9,"step":1},{"name":"Q2","label":null,"min":1,"max":9,"step":1},{"name":"Q3","label":null,"min":1,"max":9,"step":1},{"name":"Q4","label":null,"min":1,"max":9,"step":1},{"name":"Q5","label":null,"min":1,"max":9,"step":1},{"name":"Q6","label":null,"min":1,"max":9,"step":1},{"name":"Q7","label":null,"min":1,"max":9,"step":1},{"name":"Q10","label":null,"list":["unidades de millar","decenas de millar","centenas de millar","unidades"]},{"name":"Q11","label":null,"list":["unidades de millar","decenas de millar","unidades de milón","centenas"]},{"name":"Q12","label":null,"list":["decenas","decenas de millón","centenas de millar","unidades de millón"]},{"name":"Q13","label":null,"list":["unidades de millón","unidades de millar","decenas de millar","centenas de millar"]}],"calculated":[{"name":"A1","label":"El {{Q1}} ocupa la posición de las unidades de millón.","function":""},{"name":"A2","label":"El {{Q2}} ocupa la posición de las centenas de millar.","function":""},{"name":"A3","label":"El {{Q3}} ocupa la posición de las decenas de millar.","function":""},{"name":"A4","label":"El {{Q4}} ocupa la posición de las unidades de millar.","function":""},{"name":"A5","label":"El {{Q5}} ocupa la posición de las centenas.","function":""},{"name":"A6","label":"El {{Q6}} ocupa la posición de las decenas.","function":""},{"name":"A7","label":"El {{Q1}} ocupa la posición de las {{Q10}}.","function":"","incorrect":true,"feedback":"&lt;p&gt;Su posición es la de las unidades de millón.&lt;/p&gt;"},{"name":"A8","label":"El {{Q2}} ocupa la posición de las {{Q11}}.","function":"","incorrect":true,"feedback":"&lt;p&gt;Su posición es la de las centenas de millar.&lt;/p&gt;"},{"name":"A9","label":"El {{Q4}} ocupa la posición de las {{Q12}}.","function":"","incorrect":true,"feedback":"&lt;p&gt;Su posición es la de las unidades de millar.&lt;/p&gt;"},{"name":"A10","label":"El {{Q7}} ocupa la posición de las {{Q13}}.","function":"","incorrect":true,"feedback":"&lt;p&gt;Su posición es la de las unidades.&lt;/p&gt;"}],"uniques":true},"algorithm":{"name":"trueFalse","template":"Choice matrix – inline","params":{"countCorrect":2,"countIncorrect":2,"options":["Verdadera","Falsa"]}}}</t>
  </si>
  <si>
    <t>{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t>
  </si>
  <si>
    <t>{
    "id": "M5-NyO-1b-E-1",
    "stimulus": "&lt;p&gt;Indicate whether the following statements about the number &lt;span class=\"no-break\"&gt;{{Q1}} {{Q2}}{{Q3}}{{Q4}} {{Q5}}{{Q6}}{{Q7}}&lt;/span&gt; are true or false.&lt;/p&gt;",
    "hint": "&lt;p&gt;The value of each digit depends on its position.&lt;/p&gt;",
    "feedback": "&lt;p&gt;The value of each digit depends on its position.&lt;/p&gt;",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"Q10",
                "label": null,
                "list": [
                    "thousands",
                    "ten thousands",
                    "hundred thousands",
                    "ones"
                ]
            },
            {
                "name": "Q11",
                "label": null,
                "list": [
                    "thousands",
                    "ten thousands",
                    "millions",
                    "hundreds"
                ]
            },
            {
                "name": "Q12",
                "label": null,
                "list": [
                    "tens",
                    "ten millions",
                    "hundred thousands",
                    "millions"
                ]
            },
            {
                "name": "Q13",
                "label": null,
                "list": [
                    "millions",
                    "thousands",
                    "ten thousands",
                    "hundred thousands"
                ]
            }
        ],
        "calculated": [
            {
                "name": "A1",
                "label": "{{Q1}} is in the position of millions.",
                "function": ""
            },
            {
                "name": "A2",
                "label": "{{Q2}} is in the position of hundred thousands.",
                "function": ""
            },
            {
                "name": "A3",
                "label": "{{Q3}} is in the position of ten thousands.",
                "function": ""
            },
            {
                "name": "A4",
                "label": "{{Q4}} is in the position of thousands.",
                "function": ""
            },
            {
                "name": "A5",
                "label": "{{Q5}} is in the position of hundreds.",
                "function": ""
            },
            {
                "name": "A6",
                "label": "{{Q6}} is in the position of tens.",
                "function": ""
            },
            {
                "name": "A7",
                "label": "{{Q1}} is in the position of {{Q10}}.",
                "function": "",
                "incorrect": true,
                "feedback": "&lt;p&gt;It is in the millions place.&lt;/p&gt;"
            },
            {
                "name": "A8",
                "label": "{{Q2}} is in the position of {{Q11}}.",
                "function": "",
                "incorrect": true,
                "feedback": "&lt;p&gt;It is in the hundred thousands place.&lt;/p&gt;"
            },
            {
                "name": "A9",
                "label": "{{Q4}} is in the position of {{Q12}}.",
                "function": "",
                "incorrect": true,
                "feedback": "&lt;p&gt;It is in the thousands place.&lt;/p&gt;"
            },
            {
                "name": "A10",
                "label": "{{Q7}} is in the position of {{Q13}}.",
                "function": "",
                "incorrect": true,
                "feedback": "&lt;p&gt;It is in the ones place.&lt;/p&gt;"
            }
        ],
        "uniques": true
    },
    "algorithm": {
        "name": "trueFalse",
        "template": "Choice matrix – inline",
        "params": {
            "countCorrect": 2,
            "countIncorrect": 2,
            "options": [
                "True",
                "False"
            ]
        }
    }
}</t>
  </si>
  <si>
    <t>M5-NyO-1c</t>
  </si>
  <si>
    <t>Establece equivalencias entre los elementos del sistema de numeración decimal (unidades a decenas de millar)</t>
  </si>
  <si>
    <t>Selecciona la conversión de unidades correcta.
{{Q1}} unidades = {{grupo1}} centenas
{{Q2}} centenas = {{grupo2}} decenas</t>
  </si>
  <si>
    <t>Q1: Mín = 1000; Máx = 9000; Step = 1000
Q2: Mín = 100; Máx = 900; Step = 100</t>
  </si>
  <si>
    <t xml:space="preserve">grupo 1: A1*|A2|A3
A1 = {{Q1}}/100
A2 = {{Q1}}/10
A3 = {{Q1}}*10
grupo 2: A4*|A5|A6
A4 = {{Q2}}*10
A5 = {{Q2}}/10
A6 = {{Q2}}/100
</t>
  </si>
  <si>
    <t>Estas son las equivalencias en el sistema de numeración decimal.
Imagen: M5-NyO-1c-1</t>
  </si>
  <si>
    <t>&lt;p&gt;Las equivalencias en el sistema de numeración decimal son estas:&lt;/p&gt;
Imagen: M5-NyO-1c-1
-Si falla grupo 1:
&lt;p&gt;100 unidades equivalen a 1 centena, por lo que:&lt;/p&gt;&lt;p&gt;{{Q1}} U : 100 = {{T1}} C&lt;/p&gt;
-Si falla grupo 2:
&lt;p&gt;1 centena equivale a 10 decenas, por lo que:&lt;/p&gt;&lt;p&gt;{{Q2}} C × 10 = {{T2}} D&lt;/p&gt;</t>
  </si>
  <si>
    <t>T1 = {{Q1}}/100
T2 = {{Q2}}*10</t>
  </si>
  <si>
    <t>{"id":"M5-NyO-1c-I-1","stimulus":"&lt;p&gt;Selecciona la conversión de unidades correcta.&lt;/p&gt;","template":"&lt;p&gt;{{Q1}} unidades = {{response}}centenas&lt;/p&gt;&lt;p&gt;{{Q2}} centenas = {{response}} decenas&lt;/p&gt;","hint":"&lt;p&gt;Estas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1000,"max":9000,"step":1000},{"name":"Q2","label":null,"min":100,"max":900,"step":100}],"calculated":[{"name":"A1","label":"{{function}}","function":"{{Q1}}/100","group":1},{"name":"A2","label":"{{function}}","function":"{{Q1}}/10","group":1,"feedback":"&lt;p&gt;100 unidades equivalen a 1 centena, por lo que:&lt;/p&gt;&lt;p&gt;{{Q1}} U : 100 = {{T1}} C&lt;/p&gt;","incorrect":true},{"name":"A3","label":"{{function}}","function":"{{Q1}}*10","group":1,"feedback":"&lt;p&gt;100 unidades equivalen a 1 centena, por lo que:&lt;/p&gt;&lt;p&gt;{{Q1}} U : 100 = {{T1}} C&lt;/p&gt;","incorrect":true},{"name":"A4","label":"{{function}}","function":"{{Q2}}*10","group":2},{"name":"A5","label":"{{function}}","function":"{{Q2}}/10","group":2,"feedback":"&lt;p&gt;1 centena equivale a 10 decenas, por lo que:&lt;/p&gt;&lt;p&gt;{{Q2}} C × 10 = {{T2}} D&lt;/p&gt;","incorrect":true},{"name":"A6","label":"{{function}}","function":"{{Q2}}/100","group":2,"feedback":"&lt;p&gt;1 centena equivale a 10 decenas, por lo que:&lt;/p&gt;&lt;p&gt;{{Q2}} C × 10 = {{T2}} D&lt;/p&gt;","incorrect":true},{"name":"T1","label":"{{function}}","function":"{{Q1}}/100","temp":"true"},{"name":"T2","label":"{{function}}","function":"{{Q2}}*10","temp":"true"}],"uniques":true},"algorithm":{"name":"groupResponses","template":"Cloze with drop down"}}</t>
  </si>
  <si>
    <t>{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t>
  </si>
  <si>
    <t>{
    "id": "M5-NyO-1c-I-1",
    "stimulus": "&lt;p&gt;Select the correct unit conversion.&lt;/p&gt;",
    "template": "&lt;p&gt;{{Q1}} ones = {{response}} hundreds&lt;/p&gt;&lt;p&gt;{{Q2}} hundreds = {{response}} tens&lt;/p&gt;",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1000,
                "max": 9000,
                "step": 1000
            },
            {
                "name": "Q2",
                "label": null,
                "min": 100,
                "max": 900,
                "step": 100
            }
        ],
        "calculated": [
            {
                "name": "A1",
                "label": "{{function}}",
                "function": "{{Q1}}/100",
                "group": 1
            },
            {
                "name": "A2",
                "label": "{{function}}",
                "function": "{{Q1}}/10",
                "group": 1,
                "feedback": "&lt;p&gt;100 ones are equivalent to 1 hundred, so:&lt;/p&gt;&lt;p&gt;{{Q1}} ones : 100 = {{T1}} hundreds&lt;/p&gt;",
                "incorrect": true
            },
            {
                "name": "A3",
                "label": "{{function}}",
                "function": "{{Q1}}*10",
                "group": 1,
                "feedback": "&lt;p&gt;100 ones are equivalent to 1 hundred, so:&lt;/p&gt;&lt;p&gt;{{Q1}} ones : 100 = {{T1}} hundreds&lt;/p&gt;",
                "incorrect": true
            },
            {
                "name": "A4",
                "label": "{{function}}",
                "function": "{{Q2}}*10",
                "group": 2
            },
            {
                "name": "A5",
                "label": "{{function}}",
                "function": "{{Q2}}/10",
                "group": 2,
                "feedback": "&lt;p&gt;1 hundred is equivalent to 10 tens, so:&lt;/p&gt;&lt;p&gt;{{Q2}} hundreds × 10 = {{T2}} tens&lt;/p&gt;",
                "incorrect": true
            },
            {
                "name": "A6",
                "label": "{{function}}",
                "function": "{{Q2}}/100",
                "group": 2,
                "feedback": "&lt;p&gt;1 hundred is equivalent to 10 tens, so:&lt;/p&gt;&lt;p&gt;{{Q2}} hundreds × 10 = {{T2}} tens&lt;/p&gt;",
                "incorrect": true
            },
            {
                "name": "T1",
                "label": "{{function}}",
                "function": "{{Q1}}/100",
                "temp": "true"
            },
            {
                "name": "T2",
                "label": "{{function}}",
                "function": "{{Q2}}*10",
                "temp": "true"
            }
        ],
        "uniques": true
    },
    "algorithm": {
        "name": "groupResponses",
        "template": "Cloze with drop down"
    }
}</t>
  </si>
  <si>
    <t>Selecciona la conversión de unidades correcta.
{{Q1}} unidades de millar = {{grupo1}} decenas
{{Q2}} centenas = {{grupo2}} unidades de millar</t>
  </si>
  <si>
    <t>Q1: Mín = 2; Máx = 9 Step = 1
Q2: Mín = 1000; Máx = 9000; Step = 100</t>
  </si>
  <si>
    <t>grupo 1: A1*|A2|A3
A1 = {{Q1}}*100
A2 = {{Q1}}*10
A3 = {{Q1}}*1000
grupo 2: A4*|A5|A6
A4 = {{Q2}}/10
A5 = {{Q2}}/100
A6 = {{Q2}}*100</t>
  </si>
  <si>
    <t>&lt;p&gt;Las equivalencias en el sistema de numeración decimal son estas:&lt;/p&gt;
Imagen: M5-NyO-1c-1
-Si falla grupo 1:
&lt;p&gt;1 unidad de millar equivale a 100 decenas, por lo que:&lt;/p&gt;&lt;p&gt;{{Q1}} UM × 100 = {{T1}} D&lt;/p&gt;
-Si falla grupo 2:
&lt;p&gt;1 unidad de millar equivale a 10 centenas, por lo que:&lt;/p&gt;&lt;p&gt;{{Q2}} C : 10 = {{T2}} UM&lt;/p&gt;</t>
  </si>
  <si>
    <t>T1 = {{Q1}}*100
T2 = {{Q2}}/10</t>
  </si>
  <si>
    <t>{
    "id": "M5-NyO-1c-I-2",
    "stimulus": "&lt;p&gt;Selecciona la conversión de unidades correcta.&lt;/p&gt;",
    "template": "&lt;p&gt;{{Q1}} unidades de millar = {{response}}decenas&lt;/p&gt;&lt;p&gt;{{Q2}} centenas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
            }
        ],
        "calculated": [
            {
                "name": "A1",
                "label": "{{function}}",
                "function": "{{Q1}}*100",
                "group": 1
            },
            {
                "name": "A2",
                "label": "{{function}}",
                "function": "{{Q1}}*10",
                "group": 1,
                "incorrect": true,
                "feedback": "&lt;p&gt;1 unidad de millar equivale a 100 decenas, por lo que:&lt;/p&gt;&lt;p&gt;{{Q1}} UM × 100 = {{T1}} D&lt;/p&gt;"
            },
            {
                "name": "A3",
                "label": "{{function}}",
                "function": "{{Q1}}*1000",
                "group": 1,
                "incorrect": true,
                "feedback": "&lt;p&gt;1 unidad de millar equivale a 100 decenas, por lo que:&lt;/p&gt;&lt;p&gt;{{Q1}} UM × 100 = {{T1}} D&lt;/p&gt;"
            },
            {
                "name": "A4",
                "label": "{{function}}",
                "function": "{{Q2}}/10",
                "group": 2
            },
            {
                "name": "A5",
                "label": "{{function}}",
                "function": "{{Q2}}/100",
                "group": 2,
                "incorrect": true,
                "feedback": "&lt;p&gt;1 unidad de millar equivale a 10 centenas, por lo que:&lt;/p&gt;&lt;p&gt;{{Q2}} C : 10 = {{T2}} UM&lt;/p&gt;"
            },
            {
                "name": "A6",
                "label": "{{function}}",
                "function": "{{Q2}}*10",
                "group": 2,
                "incorrect": true,
                "feedback": "&lt;p&gt;1 unidad de millar equivale a 10 centenas, por lo que:&lt;/p&gt;&lt;p&gt;{{Q2}} C : 10 = {{T2}} UM&lt;/p&gt;"
            },
            {
                "name": "T1",
                "label": "{{function}}",
                "function": "{{Q1}}*100",
                "temp": "true"
            },
            {
                "name": "T2",
                "label": "{{function}}",
                "function": "{{Q2}}/10",
                "temp": "true"
            }
        ],
        "uniques": true
    },
    "algorithm": {
        "name": "groupResponses",
        "template": "Cloze with drop down"
    }
}</t>
  </si>
  <si>
    <t>{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t>
  </si>
  <si>
    <t>{
    "id": "M5-NyO-1c-I-2",
    "stimulus": "&lt;p&gt;Select the correct unit conversion.&lt;/p&gt;",
    "template": "&lt;p&gt;{{Q1}} thousands = {{response}} tens&lt;/p&gt;&lt;p&gt;{{Q2}} hundreds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
            }
        ],
        "calculated": [
            {
                "name": "A1",
                "label": "{{function}}",
                "function": "{{Q1}}*100",
                "group": 1
            },
            {
                "name": "A2",
                "label": "{{function}}",
                "function": "{{Q1}}*10",
                "group": 1,
                "incorrect": true,
                "feedback": "&lt;p&gt;1 thousand is equal to 100 tens, so:&lt;/p&gt;&lt;p&gt;{{Q1}} thousands × 100 = {{T1}} tens&lt;/p&gt;"
            },
            {
                "name": "A3",
                "label": "{{function}}",
                "function": "{{Q1}}*1000",
                "group": 1,
                "incorrect": true,
                "feedback": "&lt;p&gt;1 thousand is equal to 100 tens, so:&lt;/p&gt;&lt;p&gt;{{Q1}} thousands × 100 = {{T1}} tens&lt;/p&gt;"
            },
            {
                "name": "A4",
                "label": "{{function}}",
                "function": "{{Q2}}/10",
                "group": 2
            },
            {
                "name": "A5",
                "label": "{{function}}",
                "function": "{{Q2}}/100",
                "group": 2,
                "incorrect": true,
                "feedback": "&lt;p&gt;1 thousand is equal to 10 hundreds, so:&lt;/p&gt;&lt;p&gt;{{Q2}} hundreds : 10 = {{T2}} thousands&lt;/p&gt;"
            },
            {
                "name": "A6",
                "label": "{{function}}",
                "function": "{{Q2}}*10",
                "group": 2,
                "incorrect": true,
                "feedback": "&lt;p&gt;1 thousand is equal to 10 hundreds, so:&lt;/p&gt;&lt;p&gt;{{Q2}} hundreds : 10 = {{T2}} thousands&lt;/p&gt;"
            },
            {
                "name": "T1",
                "label": "{{function}}",
                "function": "{{Q1}}*100",
                "temp": "true"
            },
            {
                "name": "T2",
                "label": "{{function}}",
                "function": "{{Q2}}/10",
                "temp": "true"
            }
        ],
        "uniques": true
    },
    "algorithm": {
        "name": "groupResponses",
        "template": "Cloze with drop down"
    }
}</t>
  </si>
  <si>
    <t>Selecciona la conversión de unidades correcta.
{{Q1}} decenas de millar = {{grupo1}} unidades
{{Q2}} decenas = {{grupo2}} unidades de millar</t>
  </si>
  <si>
    <t>Q1: Mín = 2; Máx = 9; Step = 1
Q2: Mín = 1000; Máx = 9000 Step = 1000</t>
  </si>
  <si>
    <t>grupo 1: A1*|A2|A3
A1 = {{Q1}}*10000
A2 = {{Q1}}*1000
A3 = {{Q1}}*10
grupo 2: A4*|A5|A6
A4 = {{Q2}}/100
A5 = {{Q2}}/1000
A6 = {{Q2}}*10</t>
  </si>
  <si>
    <t>&lt;p&gt;Las equivalencias en el sistema de numeración decimal son estas:&lt;/p&gt;
Imagen: M5-NyO-1c-1
-Si falla grupo 1:
&lt;p&gt;1 decena de millar equivale a 10 000 unidades, por lo que:&lt;/p&gt;&lt;p&gt;{{Q1}} DM × 10 0000 = {{T1}} U&lt;/p&gt;
-Si falla grupo 2:
&lt;p&gt;1 unidad de millar equivale a 100 decenas, por lo que:&lt;/p&gt;&lt;p&gt;{{Q2}} D : 100 = {{T2}} UM&lt;/p&gt;</t>
  </si>
  <si>
    <t>T1 = {{Q1}}*1000
T2 = {{Q2}}/100</t>
  </si>
  <si>
    <t>{
    "id": "M5-NyO-1c-I-3",
    "stimulus": "&lt;p&gt;Selecciona la conversión de unidades correcta.&lt;/p&gt;",
    "template": "&lt;p&gt;{{Q1}} decenas de millar = {{response}}unidades&lt;/p&gt;&lt;p&gt;{{Q2}} decenas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1000
            }
        ],
        "calculated": [
            {
                "name": "A1",
                "label": "{{function}}",
                "function": "{{Q1}}*10000",
                "group": 1
            },
            {
                "name": "A2",
                "label": "{{function}}",
                "function": "{{Q1}}*1000",
                "group": 1,
                "incorrect": true,
                "feedback": "&lt;p&gt;1 decena de millar equivale a 10 000 unidades, por lo que:&lt;/p&gt;&lt;p&gt;{{Q1}} DM × 10 000 = {{T1}} U&lt;/p&gt;"
            },
            {
                "name": "A3",
                "label": "{{function}}",
                "function": "{{Q1}}*10",
                "group": 1,
                "incorrect": true,
                "feedback": "&lt;p&gt;1 decena de millar equivale a 10 000 unidades, por lo que:&lt;/p&gt;&lt;p&gt;{{Q1}} DM × 10 000 = {{T1}} U&lt;/p&gt;"
            },
            {
                "name": "A4",
                "label": "{{function}}",
                "function": "{{Q2}}/100",
                "group": 2
            },
            {
                "name": "A5",
                "label": "{{function}}",
                "function": "{{Q2}}/1000",
                "group": 2,
                "incorrect": true,
                "feedback": "&lt;p&gt;1 unidad de millar equivale a 100 decenas, por lo que:&lt;/p&gt;&lt;p&gt;{{Q2}} D : 100 = {{T2}} UM&lt;/p&gt;"
            },
            {
                "name": "A6",
                "label": "{{function}}",
                "function": "{{Q2}}*10",
                "group": 2,
                "incorrect": true,
                "feedback": "&lt;p&gt;1 unidad de millar equivale a 100 decenas, por lo que:&lt;/p&gt;&lt;p&gt;{{Q2}} D : 100 = {{T2}} UM&lt;/p&gt;"
            },
            {
                "name": "T1",
                "label": "{{function}}",
                "function": "{{Q1}}*10000",
                "temp": "true"
            },
            {
                "name": "T2",
                "label": "{{function}}",
                "function": "{{Q2}}/100",
                "temp": "true"
            }
        ],
        "uniques": true
    },
    "algorithm": {
        "name": "groupResponses",
        "template": "Cloze with drop down"
    }
}</t>
  </si>
  <si>
    <t>{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t>
  </si>
  <si>
    <t>{
    "id": "M5-NyO-1c-I-3",
    "stimulus": "&lt;p&gt;Select the correct unit conversion.&lt;/p&gt;",
    "template": "&lt;p&gt;{{Q1}} ten thousands = {{response}} ones&lt;/p&gt;&lt;p&gt;{{Q2}}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1000
            }
        ],
        "calculated": [
            {
                "name": "A1",
                "label": "{{function}}",
                "function": "{{Q1}}*10000",
                "group": 1
            },
            {
                "name": "A2",
                "label": "{{function}}",
                "function": "{{Q1}}*1000",
                "group": 1,
                "incorrect": true,
                "feedback": "&lt;p&gt;1 ten thousand is equivalent to 10 000 ones, so:&lt;/p&gt;&lt;p&gt;{{Q1}} ten thousands × 10 000 = {{T1}} ones&lt;/p&gt;"
            },
            {
                "name": "A3",
                "label": "{{function}}",
                "function": "{{Q1}}*10",
                "group": 1,
                "incorrect": true,
                "feedback": "&lt;p&gt;1 ten thousand is equivalent to 10 000 ones, so:&lt;/p&gt;&lt;p&gt;{{Q1}} ten thousands × 10 000 = {{T1}} ones&lt;/p&gt;"
            },
            {
                "name": "A4",
                "label": "{{function}}",
                "function": "{{Q2}}/100",
                "group": 2
            },
            {
                "name": "A5",
                "label": "{{function}}",
                "function": "{{Q2}}/1000",
                "group": 2,
                "incorrect": true,
                "feedback": "&lt;p&gt;1 thousand is equivalent to 100 tens, so:&lt;/p&gt;&lt;p&gt;{{Q2}} tens : 100 = {{T2}} thousands&lt;/p&gt;"
            },
            {
                "name": "A6",
                "label": "{{function}}",
                "function": "{{Q2}}*10",
                "group": 2,
                "incorrect": true,
                "feedback": "&lt;p&gt;1 thousand is equivalent to 100 tens, so:&lt;/p&gt;&lt;p&gt;{{Q2}} tens : 100 = {{T2}} thousands&lt;/p&gt;"
            },
            {
                "name": "T1",
                "label": "{{function}}",
                "function": "{{Q1}}*10000",
                "temp": "true"
            },
            {
                "name": "T2",
                "label": "{{function}}",
                "function": "{{Q2}}/100",
                "temp": "true"
            }
        ],
        "uniques": true
    },
    "algorithm": {
        "name": "groupResponses",
        "template": "Cloze with drop down"
    }
}</t>
  </si>
  <si>
    <t>Escribe los siguientes valores en la unidad que se indica.
{{Q1}} centenas = {{A1}} decenas
{{Q2}} decenas de millar = {{A2}} unidades de millón
{{Q3}} unidades = {{A3}} decenas de millar</t>
  </si>
  <si>
    <t>Q1: Mín = 1; Máx = 99; Incremento = 1
Q2: Mín = 1000; Máx = 9000; Incremento = 1000
Q3: Mín = 100000; Máx = 9900000; Incremento = 100000</t>
  </si>
  <si>
    <t>A1 = {{Q1}}*10
A2 = {{Q1}}/100
A3 = {{Q1}}/10000</t>
  </si>
  <si>
    <t>&lt;p&gt;Las equivalencias en el sistema de numeración decimal son estas:&lt;/p&gt;
Imagen: M5-NyO-1c-1
-En A1
&lt;p&gt;{{Q1}} centenas = {{Q1}} × 10 = {{A1}} decenas&lt;/p&gt;
-En A2
&lt;p&gt;{{Q2}} decenas de millar = {{Q2}} : 100 = {{A2}} unidades de millón&lt;/p&gt;
-En A3
&lt;p&gt;{{Q3}} unidades = {{Q3}} : 10 000 = {{A3}} decenas de millar&lt;/p&gt;</t>
  </si>
  <si>
    <t>{"id":"M5-NyO-1c-E-1","stimulus":"&lt;p&gt;Escribe los siguientes valores en la unidad que se indica.&lt;/p&gt;","template":"&lt;p&gt;{{Q1}} centenas = {{response}} decenas&lt;/p&gt;&lt;p&gt;{{Q2}} decenas de millar = {{response}} unidades de millón&lt;/p&gt;&lt;p&gt;{{Q3}} unidades = {{response}} decenas de millar&lt;/p&gt;","hint":"&lt;p&gt;Estas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step":1},{"name":"Q2","label":null,"min":1000,"max":9000,"step":1000},{"name":"Q3","label":null,"min":100000,"max":9900000,"step":100000}],"calculated":[{"name":"A1","label":"{{function}}","function":"{{Q1}}*10","feedback":"&lt;p&gt;{{Q1}} centenas = {{Q1}} × 10 = {{function}} decenas&lt;/p&gt;"},{"name":"A2","label":"{{function}}","function":"{{Q2}}/100","feedback":"&lt;p&gt;{{Q2}} decenas de millar = {{Q2}} : 100 = {{function}} unidades de millón&lt;/p&gt;"},{"name":"A3","label":"{{function}}","function":"{{Q3}}/10000","feedback":"&lt;p&gt;{{Q3}} unidades = {{Q3}} : 10 000 = {{function}} decenas de millar&lt;/p&gt;"}],"uniques":true},"algorithm":{"name":"calculateOperation","params":{"method":"equivLiteral","keyboard":"NUMERICAL"}}}</t>
  </si>
  <si>
    <t>{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t>
  </si>
  <si>
    <t>{
    "id": "M5-NyO-1c-E-1",
    "stimulus": "&lt;p&gt;Type the following values in the indicated unit.&lt;/p&gt;",
    "template": "&lt;p&gt;{{Q1}} hundreds = {{response}} tens&lt;/p&gt;&lt;p&gt;{{Q2}} ten thousands = {{response}} millions&lt;/p&gt;&lt;p&gt;{{Q3}} ones = {{response}} ten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
                "step": 1
            },
            {
                "name": "Q2",
                "label": null,
                "min": 1000,
                "max": 9000,
                "step": 1000
            },
            {
                "name": "Q3",
                "label": null,
                "min": 100000,
                "max": 9900000,
                "step": 100000
            }
        ],
        "calculated": [
            {
                "name": "A1",
                "label": "{{function}}",
                "function": "{{Q1}}*10",
                "feedback": "&lt;p&gt;{{Q1}} hundreds = {{Q1}} × 10 = {{function}} tens&lt;/p&gt;"
            },
            {
                "name": "A2",
                "label": "{{function}}",
                "function": "{{Q2}}/100",
                "feedback": "&lt;p&gt;{{Q2}} ten thousands = {{Q2}} : 100 = {{function}} millions&lt;/p&gt;"
            },
            {
                "name": "A3",
                "label": "{{function}}",
                "function": "{{Q3}}/10000",
                "feedback": "&lt;p&gt;{{Q3}} ones = {{Q3}} : 10 000 = {{function}} ten thousands&lt;/p&gt;"
            }
        ],
        "uniques": true
    },
    "algorithm": {
        "name": "calculateOperation",
        "params": {
            "method": "equivLiteral",
            "keyboard": "NUMERICAL"
        }
    }
}</t>
  </si>
  <si>
    <t>Escribe los siguientes valores en la unidad que se indica.
{{Q1}} centenas de millar = {{A1}} centenas
{{Q2}} decenas de millar = {{A2}} millares
{{Q3}} decenas = {{A3}} millares</t>
  </si>
  <si>
    <t>{{Q1}}: Mín = 1; Máx = 9999; Incremento = 1
{{Q2}}: Mín = 1; Máx = 99; Incremento = 1
{{Q3}}: Mín = 100000; Máx = 9999000; Incremento = 1000</t>
  </si>
  <si>
    <t>A1 = {{Q1}}*1000
A2 = {{Q1}}*10
A3 = {{Q1}}/100</t>
  </si>
  <si>
    <t>&lt;p&gt;Las equivalencias en el sistema de numeración decimal son estas:&lt;/p&gt;
Imagen: M5-NyO-1c-1
-En A1
&lt;p&gt;{{Q1}} centenas de millar = {{Q1}} × 1 000 = {{A1}} centenas&lt;/p&gt;
-En A2
&lt;p&gt;{{Q2}} decenas de millar = {{Q2}} × 10 = {{A2}} millares&lt;/p&gt;
-En A3
&lt;p&gt;{{Q3}} decenas = {{Q3}} : 100 = {{A3}} millares&lt;/p&gt;</t>
  </si>
  <si>
    <t>{"id":"M5-NyO-1c-E-2","stimulus":"&lt;p&gt;Escribe los siguientes valores en la unidad que se indica.&lt;/p&gt;","template":"&lt;p&gt;{{Q1}} centenas de millar = {{response}} centenas&lt;/p&gt;&lt;p&gt;{{Q2}} decenas de millar = {{response}} millares&lt;/p&gt;&lt;p&gt;{{Q3}} decenas = {{response}} millares&lt;/p&gt;","hint":"&lt;p&gt;Estas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9999,"step":1},{"name":"Q2","label":null,"min":1,"max":99,"step":1},{"name":"Q3","label":null,"min":100000,"max":9999000,"step":1000}],"calculated":[{"name":"A1","label":"{{function}}","function":"{{Q1}}*1000","feedback":"&lt;p&gt;{{Q1}} centenas de millar = {{Q1}} × 1 000 = {{function}} centenas&lt;/p&gt;"},{"name":"A2","label":"{{function}}","function":"{{Q2}}*10","feedback":"&lt;p&gt;{{Q2}} decenas de millar = {{Q2}} × 10 = {{function}} millares&lt;/p&gt;"},{"name":"A3","label":"{{function}}","function":"{{Q3}}/100","feedback":"&lt;p&gt;{{Q3}} decenas = {{Q3}} : 100 = {{function}} millares&lt;/p&gt;"}],"uniques":true},"algorithm":{"name":"calculateOperation","params":{"method":"equivLiteral","keyboard":"NUMERICAL"}}}</t>
  </si>
  <si>
    <t>{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t>
  </si>
  <si>
    <t>{
    "id": "M5-NyO-1c-E-2",
    "stimulus": "&lt;p&gt;Type the following values in the indicated unit.&lt;/p&gt;",
    "template": "&lt;p&gt;{{Q1}} hundred thousands = {{response}} hundreds&lt;/p&gt;&lt;p&gt;{{Q2}} ten thousands = {{response}} thousands&lt;/p&gt;&lt;p&gt;{{Q3}}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9999,
                "step": 1
            },
            {
                "name": "Q2",
                "label": null,
                "min": 1,
                "max": 99,
                "step": 1
            },
            {
                "name": "Q3",
                "label": null,
                "min": 100000,
                "max": 9999000,
                "step": 1000
            }
        ],
        "calculated": [
            {
                "name": "A1",
                "label": "{{function}}",
                "function": "{{Q1}}*1000",
                "feedback": "&lt;p&gt;{{Q1}} hundred thousands = {{Q1}} × 1 000 = {{function}} hundreds&lt;/p&gt;"
            },
            {
                "name": "A2",
                "label": "{{function}}",
                "function": "{{Q2}}*10",
                "feedback": "&lt;p&gt;{{Q2}} ten thousands = {{Q2}} × 10 = {{function}} thousands&lt;/p&gt;"
            },
            {
                "name": "A3",
                "label": "{{function}}",
                "function": "{{Q3}}/100",
                "feedback": "&lt;p&gt;{{Q3}} tens = {{Q3}} : 100 = {{function}} thousands&lt;/p&gt;"
            }
        ],
        "uniques": true
    },
    "algorithm": {
        "name": "calculateOperation",
        "params": {
            "method": "equivLiteral",
            "keyboard": "NUMERICAL"
        }
    }
}</t>
  </si>
  <si>
    <t>M5-NyO-1d</t>
  </si>
  <si>
    <t>Descompone números naturales de forma aditiva y de forma aditivo-multiplicativa atendiendo al valor posicional de las cifras (números de entre 7 y 9 cifras)</t>
  </si>
  <si>
    <t>Determina si las siguientes descomposiciones son correctas o incorrectas.
{{Q1}} 00{{Q2}} {{Q3}}{{Q4}}0 = {{Q1}} × 1 000 000 + {{Q2}} × 1 000 + {{Q3}} × 100 + {{Q4}} × 10
[Correcto*/Incorrecto]
{{Q3}} {{Q5}}0{{Q7}} 0{{Q9}}0 = {{Q3}} × 1 000 000 + {{Q5}} × 100 000 + {{Q7}} × 1 000 + {{Q9}} × 10
[Correcto*/Incorrecto]
{{Q4}}0 {{Q1}}00 {{Q8}}0{{Q6}} = {{Q4}} × 10 000 000 + {{Q1}} × 100 000 + {{Q8}} × 100 + {{Q6}} × 1
[Correcto*/Incorrecto]
{{Q2}}{{Q8}}0 00{{Q3}} {{Q7}}00 = {{Q2}} × 100 000 000 + {{Q8}} × 10 000 000 + {{Q3}} × 10 000 + {{Q7}} × 100
[Correcto/Incorrecto*]
{{Q5}}0{{Q6}} 0{{Q7}}0 0{{Q1}}0 = {{Q5}} × 100 000 000 + {{Q6}} × 1 000 000 + {{Q7}} × 10 000 + {{Q1}} × 100
[Correcto/Incorrecto*]
{{Q6}}0 0{{Q8}}{{Q4}} 00{{Q8}} = {{Q6}} × 10 000 000 + {{Q8}} × 100 000 + {{Q4}} × 1 000 + {{Q8}} × 1
[Correcto/Incorrecto*]
(mostrar 3, dos correctas)</t>
  </si>
  <si>
    <t>Q1-Q9: Mín = 1; Máx = 9; Incremento = 1</t>
  </si>
  <si>
    <t>Un número se puede descomponer como la suma de sus cifras seguidas de ceros.</t>
  </si>
  <si>
    <t>&lt;p&gt;Un número se puede descomponer como la suma de sus cifras seguidas de ceros.&lt;/p&gt;
-Si falla {{A4}}:
&lt;p&gt;La descomposición correcta es:&lt;/p&gt;&lt;p&gt;{{Q2}}{{Q8}}0 00{{Q3}} {{Q7}}00 = {{Q2}} × 100 000 000 + {{Q8}} × 10 000 000 + {{Q3}} × &lt;b&gt;1 000&lt;/b&gt; + {{Q7}} × 100&lt;/p&gt;
-Si falla {{A5}}:
&lt;p&gt;La descomposición correcta es:&lt;/p&gt;&lt;p&gt;{{Q5}}0{{Q6}} 0{{Q7}}0 0{{Q1}}0 = {{Q5}} × 100 000 000 + {{Q6}} × 1 000 000 + {{Q7}} × 10 000 + {{Q1}} × &lt;b&gt;10&lt;/b&gt;&lt;/p&gt;
-Si falla {{A6}}:
&lt;p&gt;La descomposición correcta es:&lt;/p&gt;&lt;p&gt;{{Q6}}0 0{{Q8}}{{Q4}} 00{{Q8}} = {{Q6}} × 10 000 000 + {{Q8}} × &lt;b&gt;10 000&lt;/b&gt; + {{Q4}} × 1 000 + {{Q8}} × 1&lt;/p&gt;</t>
  </si>
  <si>
    <t>{"id":"M5-NyO-1d-I-1","stimulus":"&lt;p&gt;Determina si las siguientes descomposiciones son correctas o incorrectas.&lt;/p&gt;","hint":"&lt;p&gt;Un número se puede descomponer como la suma de sus cifras seguidas de ceros.&lt;/p&gt;","feedback":"&lt;p&gt;Un número se puede descomponer como la suma de sus cifras seguidas de ceros.&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1 000 000 + {{Q2}} × 1 000 + {{Q3}} × 100 + {{Q4}} × 10","function":""},{"name":"A2","label":"{{Q3}} {{Q5}}0{{Q7}} 0{{Q9}}0 = {{Q3}} × 1 000 000 + {{Q5}} × 100 000 + {{Q7}} × 1 000 + {{Q9}} × 10","function":""},{"name":"A3","label":"{{Q4}}0 {{Q1}}00 {{Q8}}0{{Q6}} = {{Q4}} × 10 000 000 + {{Q1}} × 100 000 + {{Q8}} × 100 + {{Q6}} × 1","function":""},{"name":"A4","label":"{{function}}","function":"{{Q2}}{{Q8}}0 00{{Q3}} {{Q7}}00 = {{Q2}} × 100 000 000 + {{Q8}} × 10 000 000 + {{Q3}} × 10 000 + {{Q7}} × 100","feedback":"&lt;p&gt;La descomposición correcta es:&lt;/p&gt;&lt;p&gt;{{Q2}}{{Q8}}0 00{{Q3}} {{Q7}}00 = {{Q2}} × 100 000 000 + {{Q8}} × 10 000 000 + {{Q3}} × &lt;b&gt;1 000&lt;/b&gt; + {{Q7}} × 100&lt;/p&gt;","incorrect":true},{"name":"A5","label":"{{function}}","function":"{{Q5}}0{{Q6}} 0{{Q7}}0 0{{Q1}}0 = {{Q5}} × 100 000 000 + {{Q6}} × 1 000 000 + {{Q7}} × 10 000 + {{Q1}} × 100","feedback":"&lt;p&gt;La descomposición correcta es:&lt;/p&gt;&lt;p&gt;{{Q5}}0{{Q6}} 0{{Q7}}0 0{{Q1}}0 = {{Q5}} × 100 000 000 + {{Q6}} × 1 000 000 + {{Q7}} × 10 000 + {{Q1}} × &lt;b&gt;10&lt;/b&gt;&lt;/p&gt;","incorrect":true},{"name":"A6","label":"{{function}}","function":"{{Q6}}0 0{{Q8}}{{Q4}} 00{{Q8}} = {{Q6}} × 10 000 000 + {{Q8}} × 100 000 + {{Q4}} × 1 000 + {{Q8}} × 1","feedback":"&lt;p&gt;La descomposición correcta es:&lt;/p&gt;&lt;p&gt;{{Q6}}0 0{{Q8}}{{Q4}} 00{{Q8}} = {{Q6}} × 10 000 000 + {{Q8}} × &lt;b&gt;10 000&lt;/b&gt; + {{Q4}} × 1 000 + {{Q8}} × 1&lt;/p&gt;","incorrect":true}],"uniques":true},"algorithm":{"name":"trueFalse","template":"Choice matrix – inline","params":{"countCorrect":2,"countIncorrect":1,"options":["Correcto","Incorrecto"]}}}</t>
  </si>
  <si>
    <t>{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t>
  </si>
  <si>
    <t>{
    "id": "M5-NyO-1d-I-1",
    "stimulus": "&lt;p&gt;Determine if the following decompositions are correct or incorrect.&lt;/p&gt;",
    "hint": "&lt;p&gt;A number can be broken down as the addition of its digits followed by zeros.&lt;/p&gt;",
    "feedback": "&lt;p&gt;A number can be broken down as the addition of its digits followed by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"&lt;p&gt;The correct decomposition is:&lt;/p&gt;&lt;p&gt;{{Q2}}{{Q8}}0 00{{Q3}} {{Q7}}00 = {{Q2}} × 100 000 000 + {{Q8}} × 10 000 000 + {{Q3}} × &lt;b&gt;1 000&lt;/b&gt; + {{Q7}} × 100&lt;/p&gt;",
                "incorrect": true
            },
            {
                "name": "A5",
                "label": "{{function}}",
                "function": "{{Q5}}0{{Q6}} 0{{Q7}}0 0{{Q1}}0 = {{Q5}} × 100 000 000 + {{Q6}} × 1 000 000 + {{Q7}} × 10 000 + {{Q1}} × 100",
                "feedback": "&lt;p&gt;The correct decomposition is:&lt;/p&gt;&lt;p&gt;{{Q5}}0{{Q6}} 0{{Q7}}0 0{{Q1}}0 = {{Q5}} × 100 000 000 + {{Q6}} × 1 000 000 + {{Q7}} × 10 000 + {{Q1}} × &lt;b&gt;10&lt;/b&gt;&lt;/p&gt;",
                "incorrect": true
            },
            {
                "name": "A6",
                "label": "{{function}}",
                "function": "{{Q6}}0 0{{Q8}}{{Q4}} 00{{Q8}} = {{Q6}} × 10 000 000 + {{Q8}} × 100 000 + {{Q4}} × 1 000 + {{Q8}} × 1",
                "feedback": "&lt;p&gt;The correct decomposition is:&lt;/p&gt;&lt;p&gt;{{Q6}}0 0{{Q8}}{{Q4}} 00{{Q8}} = {{Q6}} × 10 000 000 + {{Q8}} × &lt;b&gt;10 000&lt;/b&gt; + {{Q4}} × 1 000 + {{Q8}} × 1&lt;/p&gt;",
                "incorrect": true
            }
        ],
        "uniques": true
    },
    "algorithm": {
        "name": "trueFalse",
        "template": "Choice matrix – inline",
        "params": {
            "countCorrect": 2,
            "countIncorrect": 1,
            "options": [
                "Correct",
                "Incorrect"
            ]
        }
    }
}</t>
  </si>
  <si>
    <t>Utiliza la primera descomposición de modelo para calcular la siguiente. 
123 = 1 × 100 + 2 × 10 + 3
{{Q1}}0{{Q2}} {{Q3}}00 0{{Q4}}0 = {{A11}} × {{A1}} + {{A12}} × {{A2}} + {{A13}} × {{A3}} + {{A14}} × {{A4}}</t>
  </si>
  <si>
    <t>Compón la siguiente descomposición en un número natural.
{{Q1}} × 1 000 000 + {{Q2}} × 100 000 + {{Q3}} × 10 000 + {{Q4}} × 1000 + {{Q5}} × 100 = {{A1}}</t>
  </si>
  <si>
    <t>Q1-Q4: Mín: 1; Máx: 9; Incremento: 1</t>
  </si>
  <si>
    <t>A1 = 100000000
A2 = 1000000
A3 = 100000
A4 = 10
A11 = Q1
A12 = Q2
A13 = Q3
A14 = Q4</t>
  </si>
  <si>
    <t>&lt;p&gt;Un número se puede descomponer como la suma de sus cifras seguidas de ceros.&lt;/p&gt;
Tabla:
CMM, DMM, UMM, CM, DM, M, C, D, U
{{Q1}}, 0, 0, 0, 0, 0, 0, 0, 0
{{Q2}}, 0, 0, 0, 0, 0, 0
{{Q3}}, 0, 0, 0, 0, 0
{{Q4}}, 0</t>
  </si>
  <si>
    <t>{"id":"M5-NyO-1d-E-1","stimulus":"&lt;p&gt;Utiliza la primera descomposición de modelo para calcular la siguiente.&lt;/p&gt;&lt;p&gt;123 = 1 × 100 + 2 × 10 + 3&lt;/p&gt;","template":"&lt;p&gt;{{Q1}}0{{Q2}} {{Q3}}00 0{{Q4}}0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name":"A13","label":"{{function}}","function":"{{Q3}}"},{"name":"A3","label":"{{function}}","function":"100000"},{"name":"A14","label":"{{function}}","function":"{{Q4}}"},{"name":"A4","label":"{{function}}","function":"10"}],"uniques":true},"algorithm":{"name":"calculateOperation","params":{"method":"equivLiteral","keyboard":"NUMERICAL"}}}</t>
  </si>
  <si>
    <t>{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</si>
  <si>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
    "id": "M5-NyO-1d-E-1",
    "stimulus": "&lt;p&gt;Use the first decomposition model to calculate the following.&lt;/p&gt;&lt;p&gt;123 = 1 × 100 + 2 × 10 + 3&lt;/p&gt;",
    "template": "&lt;p&gt;{{Q1}}0{{Q2}} {{Q3}}00 0{{Q4}}0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</si>
  <si>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Utiliza la primera descomposición de modelo para calcular la siguiente. 
123 = 1 × 100 + 2 × 10 + 3
{{Q1}}{{Q2}}0 0{{Q3}}0 00{{Q4}} = {{A11}} × {{A1}} + {{A12}} × {{A2}} + {{A13}} × {{A3}} + {{A14}} × {{A4}}</t>
  </si>
  <si>
    <t>A1 = 100000000
A2 = 10000000
A3 = 10000
A4 = 1
A11 = Q1
A12 = Q2
A13 = Q3
A14 = Q4</t>
  </si>
  <si>
    <t>&lt;p&gt;Un número se puede descomponer como la suma de sus cifras seguidas de ceros.&lt;/p&gt;</t>
  </si>
  <si>
    <t>{"id":"M5-NyO-1d-E-2","stimulus":"&lt;p&gt;Utiliza la primera descomposición de modelo para calcular la siguiente.&lt;/p&gt;&lt;p&gt;123 = 1 × 100 + 2 × 10 + 3&lt;/p&gt;","template":"&lt;p&gt;{{Q1}}{{Q2}}0 0{{Q3}}0 00{{Q4}}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10000000"},{"name":"A13","label":"{{function}}","function":"{{Q3}}"},{"name":"A3","label":"{{function}}","function":"10000"},{"name":"A14","label":"{{function}}","function":"{{Q4}}"},{"name":"A4","label":"{{function}}","function":"1"}],"uniques":true},"algorithm":{"name":"calculateOperation","params":{"method":"equivLiteral","keyboard":"NUMERICAL"}}}</t>
  </si>
  <si>
    <t>{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t>
  </si>
  <si>
    <t>{
    "id": "M5-NyO-1d-E-2",
    "stimulus": "&lt;p&gt;Use the first decomposition to calculate the following.&lt;/p&gt;&lt;p&gt;123 = 1 × 100 + 2 × 10 + 3&lt;/p&gt;",
    "template": "&lt;p&gt;{{Q1}}{{Q2}}0 0{{Q3}}0 00{{Q4}}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
            "keyboard": "NUMERICAL"
        }
    }
}</t>
  </si>
  <si>
    <t>Utiliza la primera descomposición de modelo para calcular la siguiente. 
123 = 1 × 100 + 2 × 10 + 3
{{Q1}}0 {{Q2}}0{{Q3}} {{Q4}}00 = {{A11}} × {{A1}} + {{A12}} × {{A2}} + {{A13}} × {{A3}} + {{A14}} × {{A4}}</t>
  </si>
  <si>
    <t>Q1-Q5: Mín: 1; Máx: 9; Incremento: 1</t>
  </si>
  <si>
    <t>A1 = 10000000
A2 = 100000
A3 = 1000
A4 = 100
A11 = Q1
A12 = Q2
A13 = Q3
A14 = Q4</t>
  </si>
  <si>
    <t>{"id":"M5-NyO-1d-E-3","stimulus":"&lt;p&gt;Utiliza la primera descomposición de modelo para calcular la siguiente.&lt;/p&gt;&lt;p&gt;123 = 1 × 100 + 2 × 10 + 3&lt;/p&gt;","template":"&lt;p&gt;{{Q1}}0 {{Q2}}0{{Q3}} {{Q4}}00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seed":{"parameters":[{"name":"Q1","label":null,"min":1,"max":9,"step":1},{"name":"Q2","label":null,"min":1,"max":9,"step":1},{"name":"Q3","label":null,"min":1,"max":9,"step":1},{"name":"Q4","label":null,"min":1,"max":9,"step":1},{"name":"Q5","label":null,"min":1,"max":9,"step":1}],"calculated":[{"name":"A11","label":"{{function}}","function":"{{Q1}}"},{"name":"A1","label":"{{function}}","function":"10000000"},{"name":"A12","label":"{{function}}","function":"{{Q2}}"},{"name":"A2","label":"{{function}}","function":"100000"},{"name":"A13","label":"{{function}}","function":"{{Q3}}"},{"name":"A3","label":"{{function}}","function":"1000"},{"name":"A14","label":"{{function}}","function":"{{Q4}}"},{"name":"A4","label":"{{function}}","function":"100"}],"uniques":true},"algorithm":{"name":"calculateOperation","params":{"method":"equivLiteral","keyboard":"NUMERICAL"}}}</t>
  </si>
  <si>
    <t>{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t>
  </si>
  <si>
    <t>{
    "id": "M5-NyO-1d-E-3",
    "stimulus": "&lt;p&gt;Use the first decomposition to calculate the following.&lt;/p&gt;&lt;p&gt;123 = 1 × 100 + 2 × 10 + 3&lt;/p&gt;",
    "template": "&lt;p&gt;{{Q1}}0 {{Q2}}0{{Q3}} {{Q4}}00 = {{response}} × {{response}} + {{response}} × {{response}} + {{response}} × {{response}} + {{response}} × {{response}}&lt;/p&gt;",
    "hint": "&lt;p&gt;A number can be decomposed as the addition of its digits followed by zeroes.&lt;/p&gt;",
    "feedback": "&lt;p&gt;A number can be decomposed as the addition of its digits followed by zeroes.&lt;/p&gt;&lt;table style=\"width: 100%;\"&gt;&lt;tbody&gt;&lt;tr&gt;&lt;td style=\"width: 12.5%; background-color: #BDB1FB; vertical-align: middle;\"&gt;&lt;span style=\"color: rgb(255, 255, 255);\"&gt;Ten millions&lt;/span&gt;&lt;/td&gt;&lt;td style=\"width: 12.5%; background-color: #BDB1FB; vertical-align: middle;\"&gt;&lt;span style=\"color: rgb(255, 255, 255);\"&gt;Millions&lt;/span&gt;&lt;/td&gt;&lt;td style=\"width: 12.5%; background-color: #BDB1FB; vertical-align: middle;\"&gt;&lt;span style=\"color: rgb(255, 255, 255);\"&gt;Hundred thousands&lt;/span&gt;&lt;/td&gt;&lt;td style=\"width: 12.5%; background-color: #BDB1FB; vertical-align: middle;\"&gt;&lt;span style=\"color: rgb(255, 255, 255);\"&gt;Ten thousands&lt;/span&gt;&lt;/td&gt;&lt;td style=\"width: 12.5%; background-color: #BDB1FB; vertical-align: middle;\"&gt;&lt;span style=\"color: rgb(255, 255, 255);\"&gt;Thousands&lt;/span&gt;&lt;/td&gt;&lt;td style=\"width: 12.5%; background-color: #BDB1FB; vertical-align: middle;\"&gt;&lt;span style=\"color: rgb(255, 255, 255);\"&gt;Hundreds&lt;/span&gt;&lt;/td&gt;&lt;td style=\"width: 12.5%; background-color: #BDB1FB; vertical-align: middle;\"&gt;&lt;span style=\"color: rgb(255, 255, 255);\"&gt;Tens&lt;/span&gt;&lt;/td&gt;&lt;td style=\"width: 12.5%; background-color: #BDB1FB; vertical-align: middle;\"&gt;&lt;span style=\"color: rgb(255, 255, 255);\"&gt;Ones&lt;/span&gt;&lt;/td&gt;&lt;/tr&gt;&lt;tr&gt;&lt;td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
            "keyboard": "NUMERICAL"
        }
    }
}</t>
  </si>
  <si>
    <t>La ONU ha enviado {{Q1}} × 10 000 + {{Q2}} × 1 000 + {{Q3}} × 100 + {{Q4}} × 10 trabajadores humanitarios a países en vías de desarrollo el último mes. Escribe esta cantidad en forma de número natural.
La ONU ha enviado {{A1}} trabajadores humanitarios.</t>
  </si>
  <si>
    <t>A1 = {{Q1}}*10000+{{Q2}}*1000+{{Q3}}*100+{{Q4}}*10</t>
  </si>
  <si>
    <t>&lt;p&gt;El número de trabajadores humanitarios se puede descomponer como la suma de sus cifras seguidas de ceros.&lt;/p&gt;
Esperamos a que se monte el json de M5-NyO-1d-E-1</t>
  </si>
  <si>
    <t>{"id":"M5-NyO-1d-A-1","stimulus":"&lt;p&gt;La ONU ha enviado {{Q1}} × 10 000 + {{Q2}} × 1 000 + {{Q3}} × 100 + {{Q4}} × 10 trabajadores humanitarios a países en vías de desarrollo el último mes. Escribe esta cantidad en forma de número natural.&lt;/p&gt;","template":"&lt;p&gt;La ONU ha enviado {{response}} trabajadores humanitarios.&lt;/p&gt;","hint":"&lt;p&gt;Un número se puede descomponer como la suma de sus cifras seguidas de ceros.&lt;/p&gt;","feedback":"&lt;p&gt;El número de trabajadores humanitarios se puede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t>
  </si>
  <si>
    <t>{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</si>
  <si>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"M5-NyO-1d-A-1",
    "stimulus": "&lt;p&gt;The UN has sent {{Q1}} × 10 000 + {{Q2}} × 1 000 + {{Q3}} × 100 + {{Q4}} × 10 humanitarian workers to developing countries in the last month. Type this amount as a natural number.&lt;/p&gt;",
    "template": "&lt;p&gt;The UN has sent {{response}} humanitarian workers.&lt;/p&gt;",
    "hint": "&lt;p&gt;A number can be decomposed as the addition of its digits followed by zeros.&lt;/p&gt;",
    "feedback": "&lt;p&gt;The number of humanitarian workers can be decomposed as the addition of their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</si>
  <si>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En su primer mes tras su salida al mercado, una consola ha vendido {{Q1}} × 10 000 + {{Q2}} × 1 000 + {{Q3}} × 100 + {{Q4}} × 10 unidades. Escribe esta cantidad como un número natural.
Se han vendido {{A1}} consolas en el primer mes.</t>
  </si>
  <si>
    <t>&lt;p&gt;El número de consolas se puede descomponer como la suma de sus cifras seguidas de ceros.&lt;/p&gt;
Esperamos a que se monte el json de M5-NyO-1d-E-1</t>
  </si>
  <si>
    <t>{"id":"M5-NyO-1d-A-2","stimulus":"&lt;p&gt;En su primer mes tras su salida al mercado, una consola ha vendido {{Q1}} × 10 000 + {{Q2}} × 1 000 + {{Q3}} × 100 + {{Q4}} × 10 unidades. Escribe esta cantidad como un número natural.&lt;/p&gt;","template":"&lt;p&gt;Se han vendido {{response}} consolas en el primer mes.&lt;/p&gt;","hint":"&lt;p&gt;Un número se puede descomponer como la suma de sus cifras seguidas de ceros.&lt;/p&gt;","feedback":"&lt;p&gt;El número de consolas se puede descomponer como la suma de sus cifras seguidas de ceros.&lt;/p&gt;&lt;table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t>
  </si>
  <si>
    <t>{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</si>
  <si>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"M5-NyO-1d-A-2",
    "stimulus": "&lt;p&gt;In its first month after its release, a console has sold {{Q1}} × 10 000 + {{Q2}} × 1 000 + {{Q3}} × 100 + {{Q4}} × 10 units. Type this quantity as a natural number.&lt;/p&gt;",
    "template": "&lt;p&gt;{{response}} consoles have been sold in the first month.&lt;/p&gt;",
    "hint": "&lt;p&gt;A number can be broken down as the addition of its digits followed by zeros.&lt;/p&gt;",
    "feedback": "&lt;p&gt;The number of consoles can be broken down as the addition of its digits followed by zeros.&lt;/p&gt;&lt;table style=\"width: 100%;\"&gt;&lt;tbody&gt;&lt;tr&gt;&lt;td style=\"width: 20%; background-color: #72D2CD; vertical-align: middle;\"&gt;&lt;span style=\"color: rgb(255, 255, 255);\"&gt;Ten thousands&lt;/span&gt;&lt;/td&gt;&lt;td style=\"width: 20%; background-color: #72D2CD; vertical-align: middle;\"&gt;&lt;span style=\"color: rgb(255, 255, 255);\"&gt;Thousands&lt;/span&gt;&lt;/td&gt;&lt;td style=\"width: 20%; background-color: #72D2CD; vertical-align: middle;\"&gt;&lt;span style=\"color: rgb(255, 255, 255);\"&gt;Hundreds&lt;/span&gt;&lt;/td&gt;&lt;td style=\"width: 20%; background-color: #72D2CD; vertical-align: middle;\"&gt;&lt;span style=\"color: rgb(255, 255, 255);\"&gt;Tens&lt;/span&gt;&lt;/td&gt;&lt;td style=\"width: 20%; background-color: #72D2CD;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</si>
  <si>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Un helicóptero ha volado a una altura media de {Q1}} × 1 000 + {{Q2}} × 100 + {{Q3}} × 10 + {{Q4}} m durante su última ronda de vigilancia. Expresa esta cantidad como un número natural.
El helicóptero ha volado a {{A1}} m.</t>
  </si>
  <si>
    <t>A1 = {{Q1}}*1000+{{Q2}}*100+{{Q3}}*10+{{Q4}}</t>
  </si>
  <si>
    <t>&lt;p&gt;La altura media de vuelo se puede descomponer como la suma de sus cifras seguidas de ceros.&lt;/p&gt;
Esperamos a que se monte el json de M5-NyO-1d-E-1</t>
  </si>
  <si>
    <t>{"id":"M5-NyO-1d-A-3","stimulus":"&lt;p&gt;Un helicóptero ha volado a una altura media de {{Q1}} × 1 000 + {{Q2}} × 100 + {{Q3}} × 10 + {{Q4}} m durante su última ronda de vigilancia. Expresa esta cantidad como un número natural.&lt;/p&gt;","template":"&lt;p&gt;El helicóptero ha volado a {{response}} m.&lt;/p&gt;","hint":"&lt;p&gt;Un número se puede descomponer como la suma de sus cifras seguidas de ceros.&lt;/p&gt;","feedback":"&lt;p&gt;La altura media de vuelo se puede descomponer como la suma de sus cifras seguidas de ceros.&lt;/p&gt;&lt;table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seed":{"parameters":[{"name":"Q1","label":null,"min":1,"max":9,"step":1},{"name":"Q2","label":null,"min":1,"max":9,"step":1},{"name":"Q3","label":null,"min":1,"max":9,"step":1},{"name":"Q4","label":null,"min":1,"max":9,"step":1}],"calculated":[{"name":"A1","label":"{{function}}","function":"{{Q1}}*1000+{{Q2}}*100+{{Q3}}*10+{{Q4}}"}],"uniques":true},"algorithm":{"name":"calculateOperation","params":{"method":"equivLiteral","keyboard":"NUMERICAL"}}}</t>
  </si>
  <si>
    <t>{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t>
  </si>
  <si>
    <t>{
    "id": "M5-NyO-1d-A-3",
    "stimulus": "&lt;p&gt;A helicopter has flown at an average height of {{Q1}} × 1 000 + {{Q2}} × 100 + {{Q3}} × 10 + {{Q4}} m during its last surveillance round. Express this amount as a natural number.&lt;/p&gt;",
    "template": "&lt;p&gt;The helicopter has flown at {{response}} m.&lt;/p&gt;",
    "hint": "&lt;p&gt;A number can be broken down into an addition of its figures followed by zeros.&lt;/p&gt;",
    "feedback": "&lt;p&gt;The average flight height can be broken down into an addition of its figures followed by zeros.&lt;/p&gt;&lt;table style=\"width: 100%;\"&gt;&lt;tbody&gt;&lt;tr&gt;&lt;td style=\"width: 25%; background-color: #C77CB7; vertical-align: middle;\"&gt;&lt;span style=\"color: rgb(255, 255, 255);\"&gt;Thousands&lt;/span&gt;&lt;/td&gt;&lt;td style=\"width: 25%; background-color: #C77CB7; vertical-align: middle;\"&gt;&lt;span style=\"color: rgb(255, 255, 255);\"&gt;Hundreds&lt;/span&gt;&lt;/td&gt;&lt;td style=\"width: 25%; background-color: #C77CB7; vertical-align: middle;\"&gt;&lt;span style=\"color: rgb(255, 255, 255);\"&gt;Tens&lt;/span&gt;&lt;/td&gt;&lt;td style=\"width: 25%; background-color: #C77CB7; vertical-align: middle;\"&gt;&lt;span style=\"color: rgb(255, 255, 255);\"&gt;Ones&lt;/span&gt;&lt;/td&gt;&lt;/tr&gt;&lt;tr&gt;&lt;td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
            "keyboard": "NUMERICAL"
        }
    }
}</t>
  </si>
  <si>
    <t>Un equipo de paleontología ha descubierto una cueva que llevaba sellada {{Q1}} × 10 000 + {{Q2}} × 1 000 + {{Q3}} × 100 + {{Q4}} × 10 años. Expresa esta cantidad como un número natural.
La cueva ha estado sellada {{A1}} años.</t>
  </si>
  <si>
    <t>Q1: Mín: 1; Máx: 3; Incremento: 1
Q2-Q4: Mín: 1; Máx: 9; Incremento: 1</t>
  </si>
  <si>
    <t>&lt;p&gt;El número de años que llevaba la cueva sellada se puede descomponer como la suma de sus cifras seguidas de ceros.&lt;/p&gt;
Esperamos a que se monte el json de M5-NyO-1d-E-1</t>
  </si>
  <si>
    <t>{"id":"M5-NyO-1d-A-4","stimulus":"&lt;p&gt;Un equipo de paleontología ha descubierto una cueva que llevaba sellada {{Q1}} × 10 000 + {{Q2}} × 1 000 + {{Q3}} × 100 + {{Q4}} × 10 años. Expresa esta cantidad como un número natural.&lt;/p&gt;","template":"&lt;p&gt;La cueva ha estado sellada {{response}} años.&lt;/p&gt;","hint":"&lt;p&gt;Un número se puede descomponer como la suma de sus cifras seguidas de ceros.&lt;/p&gt;","feedback":"&lt;p&gt;El número de años que llevaba la cueva sellada se puede descomponer como la suma de sus cifras seguidas de ceros.&lt;/p&gt;&lt;table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3,"step":1},{"name":"Q2","label":null,"min":1,"max":9,"step":1},{"name":"Q3","label":null,"min":1,"max":9,"step":1},{"name":"Q4","label":null,"min":1,"max":9,"step":1}],"calculated":[{"name":"A1","label":"{{function}}","function":"{{Q1}}*10000+{{Q2}}*1000+{{Q3}}*100+{{Q4}}*10"}],"uniques":true},"algorithm":{"name":"calculateOperation","params":{"method":"equivLiteral","keyboard":"NUMERICAL"}}}</t>
  </si>
  <si>
    <t>{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</si>
  <si>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"M5-NyO-1d-A-4",
    "stimulus": "&lt;p&gt;A paleontology team has discovered a cave that had been sealed for {{Q1}} × 10 000 + {{Q2}} × 1 000 + {{Q3}} × 100 + {{Q4}} × 10 years. Express this amount as a natural number.&lt;/p&gt;",
    "template": "&lt;p&gt;The cave has been sealed for {{response}} years.&lt;/p&gt;",
    "hint": "&lt;p&gt;A number can be broken down into the addition of its digits followed by zeros.&lt;/p&gt;",
    "feedback": "&lt;p&gt;The number of years the cave had been sealed can be broken down as the addition of its digits followed by zeros.&lt;/p&gt;&lt;table style=\"width: 100%;\"&gt;&lt;tbody&gt;&lt;tr&gt;&lt;td style=\"width: 20%; background-color: #FDCB7D; vertical-align: middle;\"&gt;&lt;span style=\"color: black;\"&gt;Ten thousands&lt;/span&gt;&lt;/td&gt;&lt;td style=\"width: 20%; background-color: #FDCB7D; vertical-align: middle;\"&gt;&lt;span style=\"color: black;\"&gt;Thousands&lt;/span&gt;&lt;/td&gt;&lt;td style=\"width: 20%; background-color: #FDCB7D; vertical-align: middle;\"&gt;&lt;span style=\"color: black;\"&gt;Hundreds&lt;/span&gt;&lt;/td&gt;&lt;td style=\"width: 20%; background-color: #FDCB7D; vertical-align: middle;\"&gt;&lt;span style=\"color: black;\"&gt;Tens&lt;/span&gt;&lt;/td&gt;&lt;td style=\"width: 20%; background-color: #FDCB7D; vertical-align: middle;\"&gt;&lt;span style=\"color: black;\"&gt;Ones&lt;/span&gt;&lt;/td&gt;&lt;/tr&gt;&lt;tr&gt;&lt;td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</si>
  <si>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La finca de Antonio ha producido este año {{Q1}} × 10 000 + {{Q2}} × 1 000 + {{Q3}} × 100 + {{Q4}} kg de patatas. Expresa esta cantidad como un número natural.
La cosecha de Antonio ha sido de {{A1}} kg de patatas.</t>
  </si>
  <si>
    <t>A1 = {{Q1}}*10000+{{Q2}}*1000+{{Q3}}*100+{{Q4}}</t>
  </si>
  <si>
    <t>&lt;p&gt;Los kilogramos de patatas cosechados se pueden descomponer como la suma de sus cifras seguidas de ceros.&lt;/p&gt;</t>
  </si>
  <si>
    <t>{"id":"M5-NyO-1d-A-5","stimulus":"&lt;p&gt;La finca de Antonio ha producido este año {{Q1}} × 10 000 + {{Q2}} × 1 000 + {{Q3}} × 100 + {{Q4}} kg de patatas. Expresa esta cantidad como un número natural.&lt;/p&gt;","template":"&lt;p&gt;La cosecha de Antonio ha sido de {{response}} kg de patatas.&lt;/p&gt;","hint":"&lt;p&gt;Un número se puede descomponer como la suma de sus cifras seguidas de ceros.&lt;/p&gt;","feedback":"&lt;p&gt;Los kilogramos de patatas cosechados se pueden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seed":{"parameters":[{"name":"Q1","label":null,"min":1,"max":3,"step":1},{"name":"Q2","label":null,"min":1,"max":9,"step":1},{"name":"Q3","label":null,"min":1,"max":9,"step":1},{"name":"Q4","label":null,"min":1,"max":9,"step":1}],"calculated":[{"name":"A1","label":"{{function}}","function":"{{Q1}}*10000+{{Q2}}*1000+{{Q3}}*100+{{Q4}}"}],"uniques":true},"algorithm":{"name":"calculateOperation","params":{"method":"equivLiteral","keyboard":"NUMERICAL"}}}</t>
  </si>
  <si>
    <t>{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t>
  </si>
  <si>
    <t>{
    "id": "M5-NyO-1d-A-5",
    "stimulus": "&lt;p&gt;Anthony's farm has produced this year {{Q1}} × 10 000 + {{Q2}} × 1 000 + {{Q3}} × 100 + {{Q4}} kg of potatoes. Express this quantity as a natural number.&lt;/p&gt;",
    "template": "&lt;p&gt;Anthony's harvest has been {{response}} kg of potatoes.&lt;/p&gt;",
    "hint": "&lt;p&gt;A number can be broken down as the addition of its digits followed by zeros.&lt;/p&gt;",
    "feedback": "&lt;p&gt;The kilograms of harvested potatoes can be broken down as the addition of its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
            "keyboard": "NUMERICAL"
        }
    }
}</t>
  </si>
  <si>
    <t>M5-NyO-1e</t>
  </si>
  <si>
    <t>Construye series numéricas, ascendentes y descendentes (de cadencia 2, 10, 50 y 100 a partir de cualquier número de 2 y 3 cifras)</t>
  </si>
  <si>
    <t>Arrastra los números necesarios para completar esta serie numérica.
{{A1}}, {{A2}}, {{T1}}, {{Q1}}, {{T2}}, {{A3}}, {{A4}}</t>
  </si>
  <si>
    <t>Q1: Mín = 301; Máx = 600; Incremento = 1
Q2: 2, 10, 50, 100</t>
  </si>
  <si>
    <t>T1 = {{Q1}}-{{Q2}}
T2 = {{Q1}}+{{Q2}}
A1 = {{Q1}}-3*{{Q2}}
A2 = {{Q1}}-2*{{Q2}}
A3 = {{Q1}}+2*{{Q2}}
A4 = {{Q1}}+3*{{Q2}}
Distractores:
A5 = {{Q1}}-3*{{Q2}}/2
A6 = {{Q1}}+3*{{Q2}}/2
A7 = {{Q1}} + {{Q2}}/2
A8 = {{Q1}} - {{Q2}}/2</t>
  </si>
  <si>
    <t>Resta {{T1}} a {{Q1}} para encontrar el patrón de la serie.</t>
  </si>
  <si>
    <t>&lt;p&gt;Busca el patrón de la serie:&lt;/p&gt;&lt;p&gt;{{Q1}} − {{T1}} = {{Q2}}&lt;/p&gt;&lt;p&gt;{{T2}} − {{Q1}} = {{Q2}}&lt;/p&gt;&lt;p&gt;Es decir, los números están separados entre sí por {{Q2}} unidades.&lt;/p&gt;
Sin TE individual</t>
  </si>
  <si>
    <t>{"id":"M5-NyO-1e-I-1","stimulus":"&lt;p&gt;Arrastra los números necesarios para completar esta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name":"A5","label":"{{function}}","function":"{{Q1}}-3*{{Q2}}/2","incorrect":true},{"name":"A6","label":"{{function}}","function":"{{Q1}}+3*{{Q2}}/2","incorrect":true},{"name":"A7","label":"{{function}}","function":"{{Q1}}+{{Q2}}/2","incorrect":true},{"name":"A8","label":"{{function}}","function":"{{Q1}}-{{Q2}}/2","incorrect":true}],"uniques":true},"algorithm":{"name":"calculateOperation","template":"Cloze with drag &amp; drop","params":{"keyboard":"NUMERICAL"}}}</t>
  </si>
  <si>
    <t>{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t>
  </si>
  <si>
    <t>{
    "id": "M5-NyO-1e-I-1",
    "stimulus": "&lt;p&gt;Drag the necessary numbers to complete this numerical series.&lt;/p&gt;",
    "template": "&lt;p&gt;{{response}}, {{response}}, {{T1}}, {{Q1}}, {{T2}}, {{response}}, {{response}}&lt;/p&gt;",
    "hint": "&lt;p&gt;Subtract {{T1}} from {{Q1}} to find the pattern of the series.&lt;/p&gt;",
    "feedback": "&lt;p&gt;Look for the pattern of the series:&lt;/p&gt;&lt;p&gt;{{Q1}} − {{T1}} = {{Q2}}&lt;/p&gt;&lt;p&gt;{{T2}} − {{Q1}} = {{Q2}}&lt;/p&gt;&lt;p&gt;That is, the numbers are separated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"params": {
            "keyboard": "NUMERICAL"
        }
    }
}</t>
  </si>
  <si>
    <t>Completa la siguiente serie numérica.
{{A1}}, {{A2}}, {{T1}}, {{Q1}}, {{T2}}, {{A3}}, {{A4}}</t>
  </si>
  <si>
    <t>T1 = {{Q1}}-{{Q2}}
T2 = {{Q1}}+{{Q2}}
A1 = {{Q1}}-3*{{Q2}}
A2 = {{Q1}}-2*{{Q2}}
A3 = {{Q1}}+2*{{Q2}}
A4 = {{Q1}}+3*{{Q2}}</t>
  </si>
  <si>
    <t>{"id":"M5-NyO-1e-E-1","stimulus":"&lt;p&gt;Completa la siguiente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uniques":true},"algorithm":{"name":"calculateOperation","params":{"method":"equivLiteral","keyboard":"NUMERICAL"}}}</t>
  </si>
  <si>
    <t>{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t>
  </si>
  <si>
    <t>{
    "id": "M5-NyO-1e-E-1",
    "stimulus": "&lt;p&gt;Complete the following number series.&lt;/p&gt;",
    "template": "&lt;p&gt;{{response}}, {{response}}, {{T1}}, {{Q1}}, {{T2}}, {{response}}, {{response}}&lt;/p&gt;",
    "hint": "&lt;p&gt;Subtract {{T1}} from {{Q1}} to find the pattern of the series.&lt;/p&gt;",
    "feedback": "&lt;p&gt;Look for the pattern of the series:&lt;/p&gt;&lt;p&gt;{{Q1}} − {{T1}} = {{Q2}}&lt;/p&gt;&lt;p&gt;{{T2}} − {{Q1}} = {{Q2}}&lt;/p&gt;&lt;p&gt;That is, the numbers are separated from each other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t>
  </si>
  <si>
    <t>M5-NyO-2a</t>
  </si>
  <si>
    <t>Ordena números naturales por comparación (números de entre 7 y 9 cifras)</t>
  </si>
  <si>
    <t>Indica si las comparaciones son correctas o incorrectas.
{{Q1}} &lt; {{Q2}}*
{{Q4}} &gt; {{Q3}}*
{{Q5}} &lt; {{Q6}}*
{{Q7}} &lt; {{Q8}}*
{{Q2}} &lt; {{Q1}}
{{Q3}} &gt; {{Q4}}
{{Q6}} &lt; {{Q5}}
{{Q8}} &lt; {{Q7}}
(Se ven 4, 2 correctas)</t>
  </si>
  <si>
    <t xml:space="preserve">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</si>
  <si>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</si>
  <si>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</si>
  <si>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t>
  </si>
  <si>
    <t>{"id":"M5-NyO-2a-I-1","stimulus":"&lt;p&gt;Indica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7499999,"step":1},{"name":"Q2","label":null,"min":7500000,"max":7999999,"step":1},{"name":"Q3","label":null,"min":1000000,"max":1499999,"step":1},{"name":"Q4","label":null,"min":1500000,"max":1999999,"step":1},{"name":"Q5","label":null,"min":1000000,"max":4999999,"step":1},{"name":"Q6","label":null,"min":5000000,"max":9999999,"step":1},{"name":"Q7","label":null,"min":1000000,"max":3999999,"step":1},{"name":"Q8","label":null,"min":4000000,"max":9999999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t>
  </si>
  <si>
    <t>{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t>
  </si>
  <si>
    <t>{
    "id": "M5-NyO-2a-I-1",
    "stimulus": "&lt;p&gt;Indicate whether the comparisons are correct or incorrect.&lt;/p&gt;",
    "hint": "&lt;p&gt;The symbol &gt; means &lt;i&gt;greater than&lt;/i&gt; and the symbol &lt; means &lt;i&gt;less than&lt;/i&gt;.&lt;/p&gt;",
    "feedback": "&lt;p&gt;A number is greater than another (&gt;) when its digits from left to right are higher. Conversely, it is less than another (&lt;) when its digits are lower.&lt;/p&gt;",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t>
  </si>
  <si>
    <t>Ordena de mayor a menor los siguientes números.
{{Q1}}
{{Q2}}
{{Q3}}
{{Q4}}</t>
  </si>
  <si>
    <t>Q1-Q4: Mín = 1000000; Máx = 2999999; Step = 1
Q1-Q4 diferentes</t>
  </si>
  <si>
    <t>Si dos números tienen el mismo número de cifras, hay que comparar las cifras empezando desde la izquierda. Si uno de los dos tiene más cifras que el otro, entonces ese es el mayor.</t>
  </si>
  <si>
    <t>&lt;p&gt;Si dos números tienen el mismo número de cifras, hay que comparar las cifras empezando desde la izquierda. Si uno de los dos tiene más cifras que el otro, entonces ese es el mayor.&lt;/p&gt;
(Sin TE particular)</t>
  </si>
  <si>
    <t>{"id":"M5-NyO-2a-E-1","stimulus":"&lt;p&gt;Ordena de mayor a menor los siguientes números.&lt;/p&gt;","hint":"&lt;p&gt;Si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abel":null,"min":1000000,"max":2999999,"step":1},{"name":"Q2","label":null,"min":1000000,"max":2999999,"step":1},{"name":"Q3","label":null,"min":1000000,"max":2999999,"step":1},{"name":"Q4","label":null,"min":1000000,"max":2999999,"step":1}],"uniques":true},"algorithm":{"name":"orderNumbers","params":{"order":"desc"}}}</t>
  </si>
  <si>
    <t>{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</si>
  <si>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
    "id": "M5-NyO-2a-E-1",
    "stimulus": "&lt;p&gt;Put the following numbers in order from highest to lowest.&lt;/p&gt;",
    "hint": "&lt;p&gt;If two numbers have the same number of digits, you have to compare the digits starting from the left. If one of the two has more digits than the other, then it is the highest.&lt;/p&gt;",
    "feedback": "&lt;p&gt;If two numbers have the same number of digits, you have to compare the digits starting from the left. If one of the two has more digits than the other, then it is the highest.&lt;/p&gt;",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</si>
  <si>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En esta tabla se representan los países candidatos como sede para un campeonato mundial. Dado que se prefiere el país con menor población, ¿cuál será el elegido?
[TABLA]</t>
  </si>
  <si>
    <t>País / Habitantes
Albania / 3 230 068*
Armenia / 3 262 000*
Croacia / 4 647 460
Eslovenia / 2 012 917*
Lituania / 3 401 138
Moldavia / 3 834 547
Noruega / 4 930 116</t>
  </si>
  <si>
    <t>1 correcta y 2 incorrectas</t>
  </si>
  <si>
    <t>{
    "id": "M5-NyO-2a-A-1",
    "stimulus": "&lt;p&gt;En esta tabla se representan los países candidatos como sede para un campeonato mundial. Dado que se prefiere el país con menor población, ¿cuál será el elegido?&lt;/p&gt;&lt;table style=\"width: 100%;\"&gt;&lt;tbody&gt;&lt;tr&gt;&lt;td style=\"width: 50%; background-color: #9FC1FD; text-align: center;\"&gt;&lt;span style=\"color: rgb(255, 255, 255);\"&gt;&lt;b&gt;País&lt;/b&gt;&lt;/span&gt;&lt;/td&gt;&lt;td style=\"width: 50%; background-color: #9FC1FD; text-align: center;\"&gt;&lt;span style=\"color: rgb(255, 255, 255);\"&gt;&lt;b&gt;Habitantes&lt;/b&gt;&lt;/span&gt;&lt;/td&gt;&lt;/tr&gt;&lt;tr&gt;&lt;td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center;\"&gt;Croacia&lt;/td&gt;&lt;td style=\"width: 50%; text-align: center;\"&gt;4 647 460&lt;/td&gt;&lt;/tr&gt;&lt;tr&gt;&lt;td style=\"width: 50%; text-align: center;\"&gt;Eslovenia&lt;/td&gt;&lt;td style=\"width: 50%; text-align: center;\"&gt;2 012 917&lt;/td&gt;&lt;/tr&gt;&lt;tr&gt;&lt;td style=\"width: 50%; text-align: center;\"&gt;Lituania&lt;/td&gt;&lt;td style=\"width: 50%; text-align: center;\"&gt;3 401 138&lt;/td&gt;&lt;/tr&gt;&lt;tr&gt;&lt;td style=\"width: 50%; text-align: center;\"&gt;Moldavia&lt;/td&gt;&lt;td style=\"width: 50%; text-align: center;\"&gt;3 834 547&lt;/td&gt;&lt;/tr&gt;&lt;tr&gt;&lt;td style=\"width: 50%; text-align: center;\"&gt;Noruega&lt;/td&gt;&lt;td style=\"width: 50%; text-align: center;\"&gt;4 930 116&lt;/td&gt;&lt;/tr&gt;&lt;/tbody&gt;&lt;/table&gt;",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"Albania"
            },
            {
                "name": "A2",
                "label": "Armenia"
            },
            {
                "name": "A3",
                "label": "Eslovenia"
            },
            {
                "name": "A4",
                "label": "Croacia",
                "incorrect": true
            },
            {
                "name": "A5",
                "label": "Lituania",
                "incorrect": true
            },
            {
                "name": "A6",
                "label": "Moldavia",
                "incorrect": true
            },
            {
                "name": "A7",
                "label": "Noruega",
                "incorrect": true
            }
        ],
        "uniques": true
    },
    "algorithm": {
        "name": "trueFalse",
        "template": "Multiple choice – standard",
        "params": {
            "countCorrect": 1,
            "countIncorrect": 2,
            "showCheckIcon": false,
            "columns": 3
        }
    }
}</t>
  </si>
  <si>
    <t>{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t>
  </si>
  <si>
    <t>{
    "id": "M5-NyO-2a-A-1",
    "stimulus": "&lt;p&gt;In this table, the candidate countries are shown as potential hosts for a world championship. Given that the preference is for the country with the smallest population, which one will be chosen?&lt;/p&gt;&lt;table style=\"width: 100%;\"&gt;&lt;tbody&gt;&lt;tr&gt;&lt;td style=\"width: 50%; background-color: #9FC1FD; text-align: center;\"&gt;&lt;span style=\"color: rgb(255, 255, 255);\"&gt;&lt;b&gt;Country&lt;/b&gt;&lt;/span&gt;&lt;/td&gt;&lt;td style=\"width: 50%; background-color: #9FC1FD; text-align: center;\"&gt;&lt;span style=\"color: rgb(255, 255, 255);\"&gt;&lt;b&gt;Inhabitants&lt;/b&gt;&lt;/span&gt;&lt;/td&gt;&lt;/tr&gt;&lt;tr&gt;&lt;td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center;\"&gt;Croatia&lt;/td&gt;&lt;td style=\"width: 50%; text-align: center;\"&gt;4 647 460&lt;/td&gt;&lt;/tr&gt;&lt;tr&gt;&lt;td style=\"width: 50%; text-align: center;\"&gt;Slovenia&lt;/td&gt;&lt;td style=\"width: 50%; text-align: center;\"&gt;2 012 917&lt;/td&gt;&lt;/tr&gt;&lt;tr&gt;&lt;td style=\"width: 50%; text-align: center;\"&gt;Lithuania&lt;/td&gt;&lt;td style=\"width: 50%; text-align: center;\"&gt;3 401 138&lt;/td&gt;&lt;/tr&gt;&lt;tr&gt;&lt;td style=\"width: 50%; text-align: center;\"&gt;Moldova&lt;/td&gt;&lt;td style=\"width: 50%; text-align: center;\"&gt;3 834 547&lt;/td&gt;&lt;/tr&gt;&lt;tr&gt;&lt;td style=\"width: 50%; text-align: center;\"&gt;Norway&lt;/td&gt;&lt;td style=\"width: 50%; text-align: center;\"&gt;4 930 116&lt;/td&gt;&lt;/tr&gt;&lt;/tbody&gt;&lt;/table&gt;",
    "hint": "&lt;p&gt;If two numbers have the same number of digits, compare the digits starting from the left. If one of the numbers has more digits than the other, then that one is larger.&lt;/p&gt;",
    "feedback": "&lt;p&gt;If two numbers have the same number of digits, compare the digits starting from the left. If one of the numbers has more digits than the other, then that one is larger.&lt;/p&gt;",
    "seed": {
        "parameters": [],
        "calculated": [
            {
                "name": "A1",
                "label": "Albania"
            },
            {
                "name": "A2",
                "label": "Armenia"
            },
            {
                "name": "A3",
                "label": "Slovenia"
            },
            {
                "name": "A4",
                "label": "Croatia",
                "incorrect": true
            },
            {
                "name": "A5",
                "label": "Lithuania",
                "incorrect": true
            },
            {
                "name": "A6",
                "label": "Moldova",
                "incorrect": true
            },
            {
                "name": "A7",
                "label": "Norway",
                "incorrect": true
            }
        ],
        "uniques": true
    },
    "algorithm": {
        "name": "trueFalse",
        "template": "Multiple choice–standard",
        "params": {
            "countCorrect": 1,
            "countIncorrect": 2,
            "showCheckIcon":false,
            "columns": 3
        }
    }
}</t>
  </si>
  <si>
    <t>Esta tabla recoge el precio de las casas más caras por ciudad del año pasado. Elige la ciudad en la que se vendió la más cara de entre las opciones.
[TABLA]</t>
  </si>
  <si>
    <t>Ciudad de la casa / Precio en €
{{Q1}} / 24 950 000*
{{Q2}} / 25 000 000*
{{Q3}} / 23 500 000
{{Q4}} / 23 000 000
{{Q5}} / 24 500 000*
{{Q6}} / 19 000 000
{{Q7}} / 21 000 000
Q1: "Mallorca", "Málaga", "Tenerife", "Barcelona", "Gandía", "Menorca", "Ibiza", "Madrid"
Q2: "Mallorca", "Málaga", "Tenerife", "Barcelona", "Gandía", "Menorca", "Ibiza", "Madrid"
Q3: "Mallorca", "Málaga", "Tenerife", "Barcelona", "Gandía", "Menorca", "Ibiza", "Madrid"
Q4: "Mallorca", "Málaga", "Tenerife", "Barcelona", "Gandía", "Menorca", "Ibiza", "Madrid"
Q5: "Mallorca", "Málaga", "Tenerife", "Barcelona", "Gandía", "Menorca", "Ibiza", "Madrid"
Q6: "Mallorca", "Málaga", "Tenerife", "Barcelona", "Gandía", "Menorca", "Ibiza", "Madrid"
Q7: "Mallorca", "Málaga", "Tenerife", "Barcelona", "Gandía", "Menorca", "Ibiza", "Madrid"</t>
  </si>
  <si>
    <t>{"id":"M5-NyO-2a-A-2","stimulus":"&lt;p&gt;Esta tabla recoge el precio de las casas más caras por ciudad del año pasado. Elige la ciudad en la que se vendió la más cara de entre las opciones.&lt;/p&gt;&lt;table style=\"width: 100%;\"&gt;&lt;tbody&gt;&lt;tr&gt;&lt;td style=\"width: 50%; background-color: #C77CB7; text-align: center;\"&gt;&lt;span style=\"color: rgb(255, 255, 255);\"&gt;&lt;b&gt;Ciudad de la casa&lt;/b&gt;&lt;/span&gt;&lt;/td&gt;&lt;td style=\"width: 50%; background-color: #C77CB7; text-align: center;\"&gt;&lt;span style=\"color: rgb(255, 255, 255);\"&gt;&lt;b&gt;Precio en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Mallorca","Málaga","Tenerife","Barcelona","Gandía","Menorca","Ibiza","Madrid"]},{"name":"Q2","list":["Mallorca","Málaga","Tenerife","Barcelona","Gandía","Menorca","Ibiza","Madrid"]},{"name":"Q3","list":["Mallorca","Málaga","Tenerife","Barcelona","Gandía","Menorca","Ibiza","Madrid"]},{"name":"Q4","list":["Mallorca","Málaga","Tenerife","Barcelona","Gandía","Menorca","Ibiza","Madrid"]},{"name":"Q5","list":["Mallorca","Málaga","Tenerife","Barcelona","Gandía","Menorca","Ibiza","Madrid"]},{"name":"Q6","list":["Mallorca","Málaga","Tenerife","Barcelona","Gandía","Menorca","Ibiza","Madrid"]},{"name":"Q7","list":["Mallorca","Málaga","Tenerife","Barcelona","Gandía","Menorca","Ibiza","Madrid"]}],"calculated":[{"name":"A1","label":"{{Q1}}"},{"name":"A2","label":"{{Q2}}"},{"name":"A3","label":"{{Q5}}"},{"name":"A4","label":"{{Q3}}","incorrect":true},{"name":"A5","label":"{{Q4}}","incorrect":true},{"name":"A6","label":"{{Q6}}","incorrect":true},{"name":"A7","label":"{{Q7}}","incorrect":true}],"uniques":true},"algorithm":{"name":"trueFalse","template":"Multiple choice – standard","params":{"countCorrect":1,"countIncorrect":2,"showCheckIcon":false,
            "columns": 3
        }
    }
}</t>
  </si>
  <si>
    <t>{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</si>
  <si>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
    "id": "M5-NyO-2a-A-2",
    "stimulus": "&lt;p&gt;This table shows the price of the most expensive houses by city from last year. Choose the city in which the most expensive one was sold out of the options.&lt;/p&gt;&lt;table style=\"width: 100%;\"&gt;&lt;tbody&gt;&lt;tr&gt;&lt;td style=\"width: 50%; background-color: #C77CB7; text-align: center;\"&gt;&lt;span style=\"color: rgb(255, 255, 255);\"&gt;&lt;b&gt;City of the house&lt;/b&gt;&lt;/span&gt;&lt;/td&gt;&lt;td style=\"width: 50%; background-color: #C77CB7; text-align: center;\"&gt;&lt;span style=\"color: rgb(255, 255, 255);\"&gt;&lt;b&gt;Price in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"&lt;p&gt;If two numbers have the same number of digits, you need to compare the digits starting from the left. If one of the two has more digits than the other, then that one is greater.&lt;/p&gt;",
    "feedback": "&lt;p&gt;If two numbers have the same number of digits, you need to compare the digits starting from the left. If one of the two has more digits than the other, then that one is greater.&lt;/p&gt;",
    "seed": {
        "parameters": [
            {
                "name": "Q1",
                "list": [
                    "Maui",
                    "Los Angeles",
                    "Honolulu",
                    "New York",
                    "Miami",
                    "Seattle",
                    "San Francisco",
                    "Washington D.C."
                ]
            },
            {
                "name": "Q2",
                "list": [
                    "Maui",
                    "Los Angeles",
                    "Honolulu",
                    "New York",
                    "Miami",
                    "Seattle",
                    "San Francisco",
                    "Washington D.C."
                ]
            },
            {
                "name": "Q3",
                "list": [
                    "Maui",
                    "Los Angeles",
                    "Honolulu",
                    "New York",
                    "Miami",
                    "Seattle",
                    "San Francisco",
                    "Washington D.C."
                ]
            },
            {
                "name": "Q4",
                "list": [
                    "Maui",
                    "Los Angeles",
                    "Honolulu",
                    "New York",
                    "Miami",
                    "Seattle",
                    "San Francisco",
                    "Washington D.C."
                ]
            },
            {
                "name": "Q5",
                "list": [
                    "Maui",
                    "Los Angeles",
                    "Honolulu",
                    "New York",
                    "Miami",
                    "Seattle",
                    "San Francisco",
                    "Washington D.C."
                ]
            },
            {
                "name": "Q6",
                "list": [
                    "Maui",
                    "Los Angeles",
                    "Honolulu",
                    "New York",
                    "Miami",
                    "Seattle",
                    "San Francisco",
                    "Washington D.C."
                ]
            },
            {
                "name": "Q7",
                "list": [
                    "Maui",
                    "Los Angeles",
                    "Honolulu",
                    "New York",
                    "Miami",
                    "Seattle",
                    "San Francisco",
                    "Washington D.C."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</si>
  <si>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Sofía ha apuntado en una lista como esta la altura en milímetros de las montañas más altas de la Tierra. Elige la montaña más alta.
[TABLA]</t>
  </si>
  <si>
    <t>Montaña / Altura en mm
Cho Oyu / 8 188 000
Dhaulagiri / 8 167 000
K2 / 8 611 000*
Kanchenjunga / 8 586 000*
Lhotse I / 8 516 000
Makalu / 8 481 000
Monte Everest / 8 848 000*</t>
  </si>
  <si>
    <t>{"id":"M5-NyO-2a-A-3","stimulus":"&lt;p&gt;Sofía ha apuntado en una lista como esta la altura en milímetros de las montañas más altas de la Tierra. Elige la montaña más alta.&lt;/p&gt;&lt;table style=\"width: 100%;\"&gt;&lt;tbody&gt;&lt;tr&gt;&lt;td style=\"width: 50%; background-color: #BDB1FB; text-align: center;\"&gt;&lt;span style=\"color: rgb(255, 255, 255);\"&gt;&lt;b&gt;Montaña&lt;/b&gt;&lt;/td&gt;&lt;td style=\"width: 50%; background-color: #BDB1FB; text-align: center;\"&gt;&lt;span style=\"color: rgb(255, 255, 255);\"&gt;&lt;b&gt;Altura en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mayor.&lt;/p&gt;","seed":{"parameters":[],"calculated":[{"name":"A1","label":"K2"},{"name":"A2","label":"Kanchenjunga"},{"name":"A3","label":"Monte Everest"},{"name":"A4","label":"Cho Oyu","incorrect":true},{"name":"A5","label":"Dhaulagiri","incorrect":true},{"name":"A6","label":"Lhotse I","incorrect":true},{"name":"A7","label":"Makalu","incorrect":true}],"uniques":true},"algorithm":{"name":"trueFalse","template":"Multiple choice – standard","params":{"countCorrect":1,"countIncorrect":2,"showCheckIcon":false,
            "columns": 3
        }
    }
}</t>
  </si>
  <si>
    <t>{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</si>
  <si>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
    "id": "M5-NyO-2a-A-3",
    "stimulus": "&lt;p&gt;Sophia has listed the heights in millimeters of the tallest mountains on Earth in a table like this. Choose the tallest mountain.&lt;/p&gt;&lt;table style=\"width: 100%;\"&gt;&lt;tbody&gt;&lt;tr&gt;&lt;td style=\"width: 50%; background-color: #BDB1FB; text-align: center;\"&gt;&lt;span style=\"color: rgb(255, 255, 255);\"&gt;&lt;b&gt;Mountain&lt;/b&gt;&lt;/td&gt;&lt;td style=\"width: 50%; background-color: #BDB1FB; text-align: center;\"&gt;&lt;span style=\"color: rgb(255, 255, 255);\"&gt;&lt;b&gt;Height in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center;\"&gt;Mount Everest&lt;/td&gt;&lt;td style=\"width: 50%; text-align: center;\"&gt;8 848 000&lt;/td&gt;&lt;/tr&gt;&lt;/tbody&gt;&lt;/table&gt;",
    "hint": "&lt;p&gt;If two numbers have the same number of digits, compare the digits starting from the left. If one of the two has more digits than the other, then that one is greater.&lt;/p&gt;",
    "feedback": "&lt;p&gt;If two numbers have the same number of digits, compare the digits starting from the left. If one of the two has more digits than the other, then that one is greater.&lt;/p&gt;",
    "seed": {
        "parameters": [],
        "calculated": [
            {
                "name": "A1",
                "label": "K2"
            },
            {
                "name": "A2",
                "label": "Kanchenjunga"
            },
            {
                "name": "A3",
                "label": "Mount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</si>
  <si>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En esta tabla se representa el número de visitas que recibieron varias páginas web durante el último semestre. Elige la página web con más visitas.
[TABLA]</t>
  </si>
  <si>
    <t xml:space="preserve">Página web / Visitas
{{Q1}} / 116 000 000*
{{Q2}} / 79 400 000
{{Q3}}  / 101 400 000
{{Q4}}  / 111 300 000*
{{Q5}}  / 109 900 000*
{{Q6}}  / 77 700 000
Q1-Q6: Página de vídeos, Red social, Enciclopedia digital, Buscador, Tienda &lt;i&gt;online&lt;/i&gt;, Página de deportes </t>
  </si>
  <si>
    <t>{"id":"M5-NyO-2a-A-4","stimulus":"&lt;p&gt;En esta tabla se representa el número de visitas que recibieron varias páginas web durante el último semestre. Elige la página web con más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mayor.&lt;/p&gt;","seed":{"parameters":[{"name":"Q1","list":["Página de vídeos","Red social","Enciclopedia digital","Buscador","Tienda &lt;i&gt;online&lt;/i&gt;","Página de deportes"]},{"name":"Q2","list":["Página de vídeos","Red social","Enciclopedia digital","Buscador","Tienda &lt;i&gt;online&lt;/i&gt;","Página de deportes"]},{"name":"Q3","list":["Página de vídeos","Red social","Enciclopedia digital","Buscador","Tienda &lt;i&gt;online&lt;/i&gt;","Página de deportes"]},{"name":"Q4","list":["Página de vídeos","Red social","Enciclopedia digital","Buscador","Tienda &lt;i&gt;online&lt;/i&gt;","Página de deportes"]},{"name":"Q5","list":["Página de vídeos","Red social","Enciclopedia digital","Buscador","Tienda &lt;i&gt;online&lt;/i&gt;","Página de deportes"]},{"name":"Q6","list":["Página de vídeos","Red social","Enciclopedia digital","Buscador","Tienda &lt;i&gt;online&lt;/i&gt;","Página de deportes"]}],"calculated":[{"name":"A1","label":"{{Q1}}"},{"name":"A2","label":"{{Q4}}"},{"name":"A3","label":"{{Q5}}"},{"name":"A4","label":"{{Q2}}","incorrect":true},{"name":"A5","label":"{{Q3}}","incorrect":true},{"name":"A6","label":"{{Q6}}","incorrect":true}],"uniques":true},"algorithm":{"name":"trueFalse","template":"Multiple choice – standard","params":{"countCorrect":1,"countIncorrect":2,"showCheckIcon":true}}}</t>
  </si>
  <si>
    <t>{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</si>
  <si>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
    "id": "M5-NyO-2a-A-4",
    "stimulus": "&lt;p&gt;This table represents the number of visits various websites received during the last semester. Choose the website with the most visits.&lt;/p&gt;&lt;table style=\"width: 100%;\"&gt;&lt;tbody&gt;&lt;tr&gt;&lt;td style=\"width: 50%; background-color: #72D2CD; text-align: center;\"&gt;&lt;span style=\"color: rgb(255, 255, 255);\"&gt;&lt;b&gt;Website&lt;/b&gt;&lt;/td&gt;&lt;td style=\"width: 50%; background-color: #72D2CD; text-align: center;\"&gt;&lt;span style=\"color: rgb(255, 255, 255);\"&gt;&lt;b&gt;Visits&lt;/b&gt;&lt;/td&gt;&lt;/tr&gt;&lt;tr&gt;&lt;td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"&lt;p&gt;If two numbers have the same number of digits, compare the digits starting from the left. If one of them has more digits than the other one, then it is the larger number.&lt;/p&gt;",
    "feedback": "&lt;p&gt;If two numbers have the same number of digits, compare the digits starting from the left. If one of them has more digits than the other one, then it is the larger number.&lt;/p&gt;",
    "seed": {
        "parameters": [
            {
                "name": "Q1",
                "list": [
                    "Video Page",
                    "Social Network",
                    "Digital Encyclopedia",
                    "Search Engine",
                    "Online Store",
                    "Sports Page"
                ]
            },
            {
                "name": "Q2",
                "list": [
                    "Video Page",
                    "Social Network",
                    "Digital Encyclopedia",
                    "Search Engine",
                    "Online Store",
                    "Sports Page"
                ]
            },
            {
                "name": "Q3",
                "list": [
                    "Video Page",
                    "Social Network",
                    "Digital Encyclopedia",
                    "Search Engine",
                    "Online Store",
                    "Sports Page"
                ]
            },
            {
                "name": "Q4",
                "list": [
                    "Video Page",
                    "Social Network",
                    "Digital Encyclopedia",
                    "Search Engine",
                    "Online Store",
                    "Sports Page"
                ]
            },
            {
                "name": "Q5",
                "list": [
                    "Video Page",
                    "Social Network",
                    "Digital Encyclopedia",
                    "Search Engine",
                    "Online Store",
                    "Sports Page"
                ]
            },
            {
                "name": "Q6",
                "list": [
                    "Video Page",
                    "Social Network",
                    "Digital Encyclopedia",
                    "Search Engine",
                    "Online Store",
                    "Sports Page"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</si>
  <si>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En esta tabla se muestra la distancia que separa al Sol de algunos planetas del sistema solar. Elige el planeta más cercano al Sol.
[TABLA]</t>
  </si>
  <si>
    <t>Planeta / Distancia en km
Júpiter / 778 330 000
Marte / 227 940 000
Mercurio / 57 910 000*
Tierra / 146 600 000*
Venus / 108 200 000*
Urano / 2 870 000 000</t>
  </si>
  <si>
    <t>{
    "id": "M5-NyO-2a-A-5",
    "stimulus": "&lt;p&gt;En esta tabla se muestra la distancia que separa al Sol de algunos planetas del sistema solar. Elige el planeta más cercano al Sol.&lt;/p&gt;&lt;table style=\"width: 100%;\"&gt;&lt;tbody&gt;&lt;tr&gt;&lt;td style=\"width: 50%; background-color: #BDB1FB; text-align: center;\"&gt;&lt;span style=\"color: rgb(255, 255, 255);\"&gt;&lt;b&gt;Planeta&lt;/b&gt;&lt;/td&gt;&lt;td style=\"width: 50%; background-color: #BDB1FB; text-align: center;\"&gt;&lt;span style=\"color: rgb(255, 255, 255);\"&gt;&lt;b&gt;Distancia en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center;\"&gt;Mercurio&lt;/td&gt;&lt;td style=\"width: 50%; text-align: center;\"&gt;57 910 000&amp;nbsp;&lt;/td&gt;&lt;/tr&gt;&lt;tr&gt;&lt;td style=\"width: 50%; text-align: center;\"&gt;Tierra&lt;/td&gt;&lt;td style=\"width: 50%; text-align: center;\"&gt;146 600 000&lt;/td&gt;&lt;/tr&gt;&lt;tr&gt;&lt;td style=\"width: 50%; text-align: center;\"&gt;Venus&lt;/td&gt;&lt;td style=\"width: 50%; text-align: center;\"&gt;108 200 000&lt;/td&gt;&lt;/tr&gt;&lt;tr&gt;&lt;td style=\"width: 50%; text-align: center;\"&gt;Urano&lt;/td&gt;&lt;td style=\"width: 50%; text-align: center;\"&gt;2 870 000 000&lt;/td&gt;&lt;/tr&gt;&lt;/tbody&gt;&lt;/table&gt;",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"Mercurio"
            },
            {
                "name": "A2",
                "label": "Tierra"
            },
            {
                "name": "A3",
                "label": "Venus"
            },
            {
                "name": "A4",
                "label": "Júpiter",
                "incorrect": true
            },
            {
                "name": "A5",
                "label": "Marte",
                "incorrect": true
            },
            {
                "name": "A6",
                "label": "Urano",
                "incorrect": true
            }
        ],
        "uniques": true
    },
    "algorithm": {
        "name": "trueFalse",
        "template": "Multiple choice – standard",
        "params": {
            "countCorrect": 1,
            "countIncorrect": 2,
            "showCheckIcon": false,
            "columns": 3
        }
    }
}</t>
  </si>
  <si>
    <t>{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t>
  </si>
  <si>
    <t>{
    "id": "M5-NyO-2a-A-5",
    "stimulus": "&lt;p&gt;In this table, the distance that separates the Sun from some planets in the solar system is shown. Choose the planet closest to the Sun.&lt;/p&gt;&lt;table style=\"width: 100%;\"&gt;&lt;tbody&gt;&lt;tr&gt;&lt;td style=\"width: 50%; background-color: #BDB1FB; text-align: center;\"&gt;&lt;span style=\"color: rgb(255, 255, 255);\"&gt;&lt;b&gt;Planet&lt;/b&gt;&lt;/td&gt;&lt;td style=\"width: 50%; background-color: #BDB1FB; text-align: center;\"&gt;&lt;span style=\"color: rgb(255, 255, 255);\"&gt;&lt;b&gt;Distance in km&lt;/b&gt;&lt;/td&gt;&lt;/tr&gt;&lt;tr&gt;&lt;td style=\"width: 50%; text-align: center;\"&gt;Jupiter&lt;/td&gt;&lt;td style=\"width: 50%; text-align: center;\"&gt;778 330 000&lt;/td&gt;&lt;/tr&gt;&lt;tr&gt;&lt;td style=\"width: 50%; text-align: center;\"&gt;Mars&lt;/td&gt;&lt;td style=\"width: 50%; text-align: center;\"&gt;227 940 000&amp;nbsp;&lt;/td&gt;&lt;/tr&gt;&lt;tr&gt;&lt;td style=\"width: 50%; text-align: center;\"&gt;Mercury&lt;/td&gt;&lt;td style=\"width: 50%; text-align: center;\"&gt;57 910 000&amp;nbsp;&lt;/td&gt;&lt;/tr&gt;&lt;tr&gt;&lt;td style=\"width: 50%; text-align: center;\"&gt;Earth&lt;/td&gt;&lt;td style=\"width: 50%; text-align: center;\"&gt;146 600 000&lt;/td&gt;&lt;/tr&gt;&lt;tr&gt;&lt;td style=\"width: 50%; text-align: center;\"&gt;Venus&lt;/td&gt;&lt;td style=\"width: 50%; text-align: center;\"&gt;108 200 000&lt;/td&gt;&lt;/tr&gt;&lt;tr&gt;&lt;td style=\"width: 50%; text-align: center;\"&gt;Uranus&lt;/td&gt;&lt;td style=\"width: 50%; text-align: center;\"&gt;2 870 000 000&lt;/td&gt;&lt;/tr&gt;&lt;/tbody&gt;&lt;/table&gt;",
    "hint": "&lt;p&gt;If two numbers have the same number of digits, you have to compare the digits starting from the left. If one of the two has more digits than the other, then it is the largest.&lt;/p&gt;",
    "feedback": "&lt;p&gt;If two numbers have the same number of digits, you have to compare the digits starting from the left. If one of the two has more digits than the other, then it is the largest.&lt;/p&gt;",
    "seed": {
        "parameters": [],
        "calculated": [
            {
                "name": "A1",
                "label": "Mercury"
            },
            {
                "name": "A2",
                "label": "Earth"
            },
            {
                "name": "A3",
                "label": "Venus"
            },
            {
                "name": "A4",
                "label": "Jupiter",
                "incorrect": true
            },
            {
                "name": "A5",
                "label": "Mars",
                "incorrect": true
            },
            {
                "name": "A6",
                "label": "Uranus",
                "incorrect": true
            }
        ],
        "uniques": true
    },
    "algorithm": {
        "name": "trueFalse",
        "template": "Multiple choice – standard",
        "params": {
            "countCorrect": 1,
            "countIncorrect": 2,
            "showCheckIcon": false,
            "columns": 3
        }
    }
}</t>
  </si>
  <si>
    <t>M5-NyO-2b</t>
  </si>
  <si>
    <t>Ordena números naturales por representación en la recta numérica (números de 4 cifras)</t>
  </si>
  <si>
    <t>Observa la recta numérica. ¿Cuál de estos números es menor que {{T3}}?
Imagen M5-NyO-2b-1
(En la recta aparecen 8 divisiones. Debajo de cada una hay que poner estos label: {{Q1}}, {{T1}}, {{T2}}, {{T3}}, {{T4}}, {{T5}}, {{T6}}, {{T7}})
{{A1}}*
{{A2}}*
{{A3}}*
{{A4}}
{{A5}}
{{A6}}
{{A7}}
(Se ven 3, solo 1 correcta. Las opciones en tres columnas, no tres opciones verticales)</t>
  </si>
  <si>
    <t>Q1: Mín = 1000; Máx = 9000; Incremento = 1</t>
  </si>
  <si>
    <t>T1 = {{Q1}}+1
T2 = {{Q1}}+2
T3 = {{Q1}}+3
T4 = {{Q1}}+4
T5 = {{Q1}}+5
T6 = {{Q1}}+6
T7 = {{Q1}}+7
A1 = {{Q1}}
A2 = {{T1}}
A3 = {{T2}}
A4 = {{T4}}
A5 = {{T5}}
A6 = {{T6}}
A7 = {{T7}}</t>
  </si>
  <si>
    <t>En la recta numérica, los números menores se situán a la izquierda y los mayores, a la derecha.</t>
  </si>
  <si>
    <t>&lt;p&gt;En la recta numérica, los números menores se situán a la izquierda y los mayores, a la derecha. En este caso, {{Q1}}, {{T1}} y {{T2}} son menores que {{T3}} porque están a su izquierda.&lt;/p&gt;
Sin TE particular.</t>
  </si>
  <si>
    <t>{"id":"M5-NyO-2b-I-1","stimulus":"&lt;p&gt;Observa la recta numérica. ¿Cuál de estos números es menor que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45%;\"&gt;{{T7}}&lt;/span&gt;&lt;/div&gt;&lt;/div&gt;&lt;/div&gt;&lt;/div&gt;","hint":"&lt;p&gt;En la recta numérica, los números menores se sitúan a la izquierda y los mayores, a la derecha.&lt;/p&gt;","feedback":"&lt;p&gt;En la recta numérica, los números menores se situán a la izquierda y los mayores, a la derecha. En este caso, &lt;span class=\"no-break\"&gt;{{Q1}},&lt;/span&gt; &lt;span class=\"no-break\"&gt;{{T1}}&lt;/span&gt; y &lt;span class=\"no-break\"&gt;{{T2}}&lt;/span&gt; son menores que &lt;span class=\"no-break\"&gt;{{T3}}&lt;/span&gt; porque están a su izquierda.&lt;/p&gt;","seed":{"parameters":[{"name":"Q1","label":null,"min":1000,"max":9000,"step":1}],"calculated":[{"name":"A1","label":"{{Q1}}"},{"name":"A2","label":"{{T1}}"},{"name":"A3","label":"{{T2}}"},{"name":"A4","label":"{{T4}}","incorrect":true},{"name":"A5","label":"{{T5}}","incorrect":true},{"name":"A6","label":"{{T6}}","incorrect":true},{"name":"A7","label":"{{T7}}","incorrect":true},{"name":"T1","function":"{{Q1}}+1","temp":true},{"name":"T2","function":"{{Q1}}+2","temp":true},{"name":"T3","function":"{{Q1}}+3","temp":true},{"name":"T4","function":"{{Q1}}+4","temp":true},{"name":"T5","function":"{{Q1}}+5","temp":true},{"name":"T6","function":"{{Q1}}+6","temp":true},{"name":"T7","function":"{{Q1}}+7","temp":true}],"uniques":true},"algorithm":{"name":"trueFalse","template":"Multiple choice – standard","params":{"countCorrect":1,"countIncorrect":2,"showCheckIcon":false,
            "columns": 3
        }
    }
}</t>
  </si>
  <si>
    <t>{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t>
  </si>
  <si>
    <t>{
    "id": "M5-NyO-2b-I-1",
    "stimulus": "&lt;p&gt;Observe the number line. Which of these numbers is less than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"&lt;p&gt;On a number line, smaller numbers are located on the left and larger numbers on the right.&lt;/p&gt;",
    "feedback": "&lt;p&gt;On a number line, smaller numbers are located on the left and larger numbers on the right. In this case, &lt;span class=\"no-break\"&gt;{{Q1}},&lt;/span&gt; &lt;span class=\"no-break\"&gt;{{T1}}&lt;/span&gt; and &lt;span class=\"no-break\"&gt;{{T2}}&lt;/span&gt; are less than &lt;span class=\"no-break\"&gt;{{T3}}&lt;/span&gt; because they are to its left.&lt;/p&gt;",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choice–standard",
        "params": {
            "countCorrect": 1,
            "countIncorrect": 2,
            "showCheckIcon": false,
            "columns": 3
        }
    }
}</t>
  </si>
  <si>
    <t>Observa la recta numérica. ¿Cuál de estos números es menor que {{T2}}?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</si>
  <si>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{{T3}}
A1 = {{T4}}
A2 = {{T5}}
A3 = {{T6}}
A3} = {{T7}}</t>
  </si>
  <si>
    <t>&lt;p&gt;En la recta numérica, los números menores se situán a la izquierda y los mayores, a la derecha. En este caso, {{Q1}} y {{T1}} son menores que {{T2}} porque están a su izquierda.&lt;/p&gt;
Sin TE particular.</t>
  </si>
  <si>
    <t>{"id":"M5-NyO-2b-I-2","stimulus":"&lt;p&gt;Observa la recta numérica. ¿Cuál de estos números es menor que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&lt;span class=\"no-break\"&gt;{{Q1}}&lt;/span&gt; y &lt;span class=\"no-break\"&gt;{{T1}}&lt;/span&gt; son menores que &lt;span class=\"no-break\"&gt;{{T2}}&lt;/span&gt; porque están a su izquierda.&lt;/p&gt;","seed":{"parameters":[{"name":"Q1","label":null,"min":1000,"max":9000,"step":1}],"calculated":[{"name":"A1","label":"{{Q1}}"},{"name":"A2","label":"{{T1}}"},{"name":"A3","label":"{{T3}}","incorrect":true},{"name":"A1","label":"{{T4}}","incorrect":true},{"name":"A2","label":"{{T5}}","incorrect":true},{"name":"A3","label":"{{T6}}","incorrect":true},{"name":"A3","label":"{{T7}}","incorrect":true},{"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</si>
  <si>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</si>
  <si>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"M5-NyO-2b-I-2",
    "stimulus": "&lt;p&gt;Observe the number line. Which of these numbers is less than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a number line, smaller numbers are located to the left and larger numbers to the right.&lt;/p&gt;",
    "feedback": "&lt;p&gt;In a number line, smaller numbers are located to the left and larger numbers to the right. In this case, &lt;span class=\"no-break\"&gt;{{Q1}}&lt;/span&gt; and &lt;span class=\"no-break\"&gt;{{T1}}&lt;/span&gt; are less than &lt;span class=\"no-break\"&gt;{{T2}}&lt;/span&gt; because they are to its left.&lt;/p&gt;",
    "seed": {
        "parameters": [
            {
                "name": "Q1",
                "label": null,
                "min": 1000,
                "max": 9000,
                "step":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"showCheckIcon":false,
            "columns": 3
        }
    }
}</t>
  </si>
  <si>
    <t>Observa la recta numérica. ¿Cuál de estos números es mayor que {{T4}}?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</si>
  <si>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{{T3}}
A2 = {{T5}}
A3 = {{T6}}
A3 = {{T7}}</t>
  </si>
  <si>
    <t>&lt;p&gt;En la recta numérica, los números menores se situán a la izquierda y los mayores, a la derecha. En este caso, {{T5}}, {{T6}} y {{T7}} son mayores que {{T4}} porque están a su derecha.&lt;/p&gt;
Sin TE particular.</t>
  </si>
  <si>
    <t>{"id":"M5-NyO-2b-I-3","stimulus":"&lt;p&gt;Observa la recta numérica. ¿Cuál de estos números es mayor que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42.1552%;\"&gt;{{T7}}&lt;/span&gt;&lt;/div&gt;&lt;/div&gt;&lt;/div&gt;&lt;/div&gt;","hint":"&lt;p&gt;En la recta numérica, los números menores se situán a la izquierda y los mayores, a la derecha.&lt;/p&gt;","feedback":"&lt;p&gt;En la recta numérica, los números menores se situán a la izquierda y los mayores, a la derecha. En este caso, {{T5}}, {{T6}} y {{T7}} son mayores que {{T4}} porque están a su derecha.&lt;/p&gt;","seed":{"parameters":[{"name":"Q1","label":null,"min":1000,"max":9000,"step":1}],"calculated":[{"name":"A1","label":"{{Q1}}","incorrect":true},{"name":"A2","label":"{{T1}}","incorrect":true},{"name":"A3","label":"{{T2}}","incorrect":true},{"name":"A1","label":"{{T3}}","incorrect":true},{"name":"A2","label":"{{T5}}"},{"name":"A3","label":"{{T6}}"},{"name":"A3","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</si>
  <si>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</si>
  <si>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"M5-NyO-2b-I-3",
    "stimulus": "&lt;p&gt;Look at the number line. Which of these numbers is greater than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"&lt;p&gt;On the number line, smaller numbers are placed to the left and larger numbers, to the right.&lt;/p&gt;",
    "feedback": "&lt;p&gt;On the number line, smaller numbers are placed to the left and larger numbers, to the right. In this case, {{T5}}, {{T6}}, and {{T7}} are greater than {{T4}} because they are to its right.&lt;/p&gt;",
    "seed": {
        "parameters": [
            {
                "name": "Q1",
                "label": null,
                "min": 1000,
                "max": 9000,
                "step": 1
            }
        ],
        "calculated": [
            {
                "name": "A1",
                "label": "{{Q1}}",
                "incorrect": true
            },
            {
                "name": "A2",
                "label": "{{T1}}",
                "incorrect": true
            },
            {
                "name": "A3",
                "label": "{{T2}}",
                "incorrect": true
            },
            {
                "name": "A1",
                "label": "{{T3}}",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</si>
  <si>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Observa la recta numérica. ¿Cuál de estos números es mayor que {{T3}}?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</si>
  <si>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{{T4}}
A2 = {{T5}}
A3 = {{T6}}
A3 = {{T7}}</t>
  </si>
  <si>
    <t>&lt;p&gt;En la recta numérica, los números menores se situán a la izquierda y los mayores, a la derecha. En este caso, {{T4}}, {{T5}}, {{T6}} y {{T7}} son mayores que {{T3}} porque están a su derecha.&lt;/p&gt;
Sin TE particular.</t>
  </si>
  <si>
    <t>{"id":"M5-NyO-2b-I-4","stimulus":"&lt;p&gt;Observa la recta numérica. ¿Cuál de estos números es mayor que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{{T4}}, {{T5}}, {{T6}} y {{T7}} son mayores que {{T3}} porque están a su derecha.&lt;/p&gt;","seed":{"parameters":[{"name":"Q1","label":null,"min":1000,"max":9000,"step":1}],"calculated":[{"name":"A1","label":"{{Q1}}","incorrect":true},{"name":"A2","label":"{{T1}}","incorrect":true},{"name":"A3","label":"{{T2}}","incorrect":true},{"name":"A4","label":"{{T4}}"},{"name":"A5","label":"{{T5}}"},{"name":"A6","label":"{{T6}}"},{"name":"A7","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</si>
  <si>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</si>
  <si>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"M5-NyO-2b-I-4",
    "stimulus": "&lt;p&gt;Observe the number line. Which of these numbers is greater than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the number line, smaller numbers are located on the left and greater numbers on the right.&lt;/p&gt;",
    "feedback": "&lt;p&gt;In the number line, smaller numbers are located on the left and greater numbers on the right. In this case, {{T4}}, {{T5}}, {{T6}}, and {{T7}} are greater than {{T3}} because they are to its right.&lt;/p&gt;",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</si>
  <si>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M5-NyO-3a</t>
  </si>
  <si>
    <t xml:space="preserve">Utiliza los números ordinales menores de cincuenta en contextos reales </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</si>
  <si>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</si>
  <si>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</si>
  <si>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</si>
  <si>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</si>
  <si>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</si>
  <si>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{"id":"M5-NyO-3a-I-1","stimulus":"&lt;p&gt;Arrastra cada forma escrita al número ordinal correspondiente.&lt;/p&gt;","feedback":"&lt;p&gt;Los números ordinales se escriben de esta manera: primero (1.º), segundo (2.º), tercero (3.º)...&lt;/p&gt;","hint":"&lt;p&gt;Los números ordinales se escriben de esta manera: primero (1.º), segundo (2.º), tercero (3.º)...&lt;/p&gt;","seed":{"parameters":[{"name":"Q1","label":null,"min":1,"max":30,"step":1},{"name":"Q2","label":null,"min":1,"max":30,"step":1},{"name":"Q3","label":null,"min":1,"max":30,"step":1}],"calculated":[{"name":"A1","label":"{{Q1}}.º","function":"Lemonlib.numToOrdinal({{Q1}}, 'es')"},{"name":"A2","label":"{{Q2}}.º","function":"Lemonlib.numToOrdinal({{Q2}}, 'es')"},{"name":"A3","label":"{{Q3}}.º","function":"Lemonlib.numToOrdinal({{Q3}}, 'es')"}],"isNumToWords":true,"uniques":true},"algorithm":{"name":"linkOperationResult","params":{"invert":true},"template":"Match list"}}</t>
  </si>
  <si>
    <t>{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t>
  </si>
  <si>
    <t>Escribe cómo se lee el siguiente número ordinal.
{{Q1}}.º se lee {{A1}}.</t>
  </si>
  <si>
    <t>Q1: Mín = 1; Máx = 30; Incremento = 1</t>
  </si>
  <si>
    <t>A1 = Lemonlib.numToOrdinal({{Q1}}, 'es')</t>
  </si>
  <si>
    <t>{"id":"M5-NyO-3a-E-1","stimulus":"&lt;p&gt;Escribe cómo se lee el siguiente número ordinal.&lt;/p&gt;","template":"{{Q1}}.º se lee {{response}}.","feedback":"&lt;p&gt;Los números ordinales se escriben de esta manera: primero (1.º), segundo (2.º), tercero (3.º)...&lt;/p&gt;","hint":"&lt;p&gt;Los números ordinales se escriben de esta manera: primero (1.º), segundo (2.º), tercero (3.º)...&lt;/p&gt;","seed":{"parameters":[{"name":"Q1","label":null,"min":1,"max":30,"step":1}],"calculated":[{"name":"A1","label":"{{function}}","function":"Lemonlib.numToOrdinal({{Q1}}, 'es')"}],"uniques":true},"algorithm":{"name":"calculateOperation","template":"Cloze with text"}}</t>
  </si>
  <si>
    <t>{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t>
  </si>
  <si>
    <t>En la torre de pisos en la que vive Gisella ha habido un fallo eléctrico que ha dejado sin luz a varios pisos consecutivos, entre ellos el de Gisella. Si ella vive en el {{Q1}}.º, ¿cuál es el siguiente sin suministro? Escríbelo como se lee.
El siguiente piso es el {{A1}}.</t>
  </si>
  <si>
    <t>Q1: Mín = 5; Máx = 20; Incremento = 1</t>
  </si>
  <si>
    <t>A1 = Lemonlib.numToOrdinal({{Q1}}+1, 'es')</t>
  </si>
  <si>
    <t>&lt;p&gt;Los números ordinales se escriben de esta manera: primero (1.º), segundo (2.º), tercero (3.º)..., {{T1}} ({{Q1}}.º), {{A1}} ({{T3}}.º), {{T2}} ({{T4}}.º)...&lt;/p&gt;
Sin TE particular.</t>
  </si>
  <si>
    <t>T1 = Lemonlib.numToOrdinal({{Q1}}, 'es')
T2 = Lemonlib.numToOrdinal({{Q1}}+2, 'es')
T3 = {{Q1}}+1
T4 = {{Q1}}+2</t>
  </si>
  <si>
    <t>{"id":"M5-NyO-3a-A-1","stimulus":"&lt;p&gt;En la torre de pisos en la que vive Gisella ha habido un fallo eléctrico que ha dejado sin luz a varios pisos consecutivos, entre ellos el de Gisella. Si ella vive en el {{Q1}}.º, ¿cuál es el siguiente sin suministro? Escríbelo como se lee.&lt;/p&gt;","template":"El siguiente piso es el {{response}}.","feedback":"&lt;p&gt;Los números ordinales se escriben de esta manera: primero (1.º), segundo (2.º), tercero (3.º)..., {{T1}} ({{Q1}}.º), {{A1}} ({{T3}}.º), {{T2}} ({{T4}}.º)...&lt;/p&gt;","hint":"&lt;p&gt;Los números ordinales se escriben de esta manera: primero (1.º), segundo (2.º), tercero (3.º)...&lt;/p&gt;","seed":{"parameters":[{"name":"Q1","label":null,"min":5,"max":20,"step":1}],"calculated":[{"name":"T1","function":"Lemonlib.numToOrdinal({{Q1}}, 'es')","temp":true},{"name":"T2","function":"Lemonlib.numToOrdinal({{Q1}}+2, 'es')","temp":true},{"name":"T3","function":"{{Q1}}+1","temp":true},{"name":"T4","function":"{{Q1}}+2","temp":true},{"name":"A1","label":"{{function}}","function":"Lemonlib.numToOrdinal({{Q1}}+1, 'es')"}],"uniques":true},"algorithm":{"name":"calculateOperation","template":"Cloze with text"}}</t>
  </si>
  <si>
    <t>{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</si>
  <si>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Fernando ha participado en una maratón y ha quedado el {{Q1}}.º. Escribe cómo se lee este número.
Fernando ha quedado el {{A1}}.</t>
  </si>
  <si>
    <t>Q1: Mín = 10; Máx = 50; Incremento = 1</t>
  </si>
  <si>
    <t>&lt;p&gt;Los números ordinales se escriben de esta manera: primero (1.º), segundo (2.º), tercero (3.º)..., {{T1}} ({{T3}}.º), {{A1}} ({{Q1}}.º), {{T2}} ({{T4}}.º)...&lt;/p&gt;
Sin TE particular.</t>
  </si>
  <si>
    <t>T1 = Lemonlib.numToOrdinal({{Q1}}-1, 'es')
T2 = Lemonlib.numToOrdinal({{Q1}}+1, 'es')
T3 = {{Q1}}-1
T4 = {{Q1}}+1</t>
  </si>
  <si>
    <t>{"id":"M5-NyO-3a-A-2","stimulus":"&lt;p&gt;Fernando ha participado en una maratón y ha quedado el {{Q1}}.º. Escribe cómo se lee este número.&lt;/p&gt;","template":"Fernando ha quedado el {{response}}.","feedback":"&lt;p&gt;Los números ordinales se escriben de esta manera: primero (1.º), segundo (2.º), tercero (3.º)..., {{T1}} ({{T3}}.º), {{A1}} ({{Q1}}.º), {{T2}} ({{T4}}.º)...&lt;/p&gt;","hint":"&lt;p&gt;Los números ordinales se escriben de esta manera: primero (1.º), segundo (2.º), tercero (3.º)...&lt;/p&gt;","seed":{"parameters":[{"name":"Q1","label":null,"min":10,"max":50,"step":1}],"calculated":[{"name":"T1","function":"Lemonlib.numToOrdinal({{Q1}}-1,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</si>
  <si>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</si>
  <si>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El tío de Clara está en la {{Q1}}.ª posición de la cola del cine. Escribe este número como se lee.
El tío de Clara es el {{A1}} en la cola.</t>
  </si>
  <si>
    <t>Q1: Mín = 10; Máx = 30; Incremento = 1</t>
  </si>
  <si>
    <t>{"id":"M5-NyO-3a-A-3","stimulus":"&lt;p&gt;El tío de Clara está en la {{Q1}}.ª posición de la cola del cine. Escribe este número como se lee.&lt;/p&gt;","template":"El tío de Clara es el {{response}} en la cola.","feedback":"&lt;p&gt;Los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</si>
  <si>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</si>
  <si>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En un concurso de matemáticas, Luis ha quedado el {{Q1}}.º y su amiga Miranda un puesto por debajo. Escribe cómo se lee la posición de Miranda.
Miranda ha quedado en el {{A2}} puesto.</t>
  </si>
  <si>
    <t>{"id":"M5-NyO-3a-A-4","stimulus":"&lt;p&gt;En un concurso de matemáticas, Luis ha quedado el {{Q1}}.º y su amiga Miranda un puesto por debajo. Escribe cómo se lee la posición de Miranda.&lt;/p&gt;","template":"Miranda ha quedado en el {{response}} puesto.","feedback":"&lt;p&gt;Los números ordinales se escriben de esta manera: primero (1.º), segundo (2.º), tercero (3.º)..., {{T1}} ({{Q1}}.º), {{A1}} ({{T3}}.º), {{T2}} ({{T4}}.º)...&lt;/p&gt;","hint":"&lt;p&gt;Los números ordinales se escriben de esta manera: primero (1.º), segundo (2.º), tercero (3.º)...&lt;/p&gt;","seed":{"parameters":[{"name":"Q1","label":null,"min":10,"max":50,"step":1}],"calculated":[{"name":"T1","function":"Lemonlib.numToOrdinal({{Q1}}, 'es')","temp":true},{"name":"T2","function":"Lemonlib.numToOrdinal({{Q1}}+2, 'es')","temp":true},{"name":"T3","function":"{{Q1}}+1","temp":true},{"name":"T4","function":"{{Q1}}+2","temp":true},{"name":"A1","label":"{{function}}","function":"Lemonlib.numToOrdinal({{Q1}}+1, 'es')"}],"uniques":true},"algorithm":{"name":"calculateOperation","template":"Cloze with text"}}</t>
  </si>
  <si>
    <t>{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</si>
  <si>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En un juego de piezas de construcción, Anabel necesita una rueda para el {{Q1}}.º paso del manual de instrucciones. Escribe este número como se lee.
Se necesita una rueda para el {{A1}} paso.</t>
  </si>
  <si>
    <t>{"id":"M5-NyO-3a-A-5","stimulus":"&lt;p&gt;En un juego de piezas de construcción, Anabel necesita una rueda para el {{Q1}}.º paso del manual de instrucciones. Escribe este número como se lee.&lt;/p&gt;","template":"Se necesita una rueda para el {{response}} paso.","feedback":"&lt;p&gt;Los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</si>
  <si>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</si>
  <si>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M5-NyO-4a</t>
  </si>
  <si>
    <t>Aproxima números naturales a las decenas, centenas o millares (números de 5 cifras enteras)</t>
  </si>
  <si>
    <t>Haz clic en la decena más próxima al número {{T1}}.
A1*
A2
A3</t>
  </si>
  <si>
    <t>Escoge a qué decena se aproxima el número 127.
130*
140
120</t>
  </si>
  <si>
    <t>Q1: Mín = 10; Máx = 999; Incremento = 1
Q2: 2, 3, 4, 6, 7, 8</t>
  </si>
  <si>
    <t>T1 = {{Q1}}*10+{{Q2}}
A1 = Lemonlib.round(({{Q1}}*10+{{Q2}})/10)*10
A2 = Lemonlib.round(({{Q1}}*10+{{Q2}})/10)*10 + 10
A3 = Lemonlib.round(({{Q1}}*10+{{Q2}})/10)*10 - 10</t>
  </si>
  <si>
    <t>Para aproximar un número a las decenas, hay que buscar entre qué dos decenas se encuentra y elegir la más cercana.</t>
  </si>
  <si>
    <t>&lt;p&gt;Para aproximar {{T1}} a las decenas, se busca entre qué dos decenas se encuentra, es decir, entre {{T2}} y {{T3}}.&lt;/p&gt;&lt;p&gt;A continuación, se comprueba a qué decena está más próxima. Como {{T1}} está a {{T4}} unidades de {{T2}} y a {{T5}} unidades de {{T3}}, la respuesta es {{A1}}.&lt;/p&gt;</t>
  </si>
  <si>
    <t>T2 = math.floor({{T1}}/10)*10
T3 = math.ceil({{T1}}/10)*10
T4 = {{T1}}-{{T2}}
T5 = {{T3}}-{{T1}}</t>
  </si>
  <si>
    <t>{"id":"M5-NyO-4a-I-1","stimulus":"&lt;p&gt;Haz clic en la decena más próxima al número {{T1}}.&lt;/p&gt;","hint":"&lt;p&gt;Para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</si>
  <si>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</si>
  <si>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
    "id": "M5-NyO-4a-I-1",
    "stimulus": "&lt;p&gt;Click on the nearest ten to the number {{T1}}.&lt;/p&gt;",
    "hint": "&lt;p&gt;To approximate a number to the nearest ten, you have to find between which two tens it is located and choose the closest one.&lt;/p&gt;",
    "feedback": "&lt;p&gt;To approximate {{T1}} to the nearest ten, you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"math.round(({{Q1}}*10+{{Q2}})/10)*10"
            },
            {
                "name": "A2",
                "label": "{{function}}",
                "function": "math.round(({{Q1}}*10+{{Q2}})/10)*10 + 10",
                "incorrect": true
            },
            {
                "name": "A3",
                "label": "{{function}}",
                "function": "math.round(({{Q1}}*10+{{Q2}})/10)*10 - 10",
                "incorrect": true
            }
        ],
        "uniques": true
    },
    "algorithm": {
        "name": "trueFalse",
        "template": "Multiple choice – standard",
        "params": {
            "countCorrect": 1,
            "countIncorrect": 2,
            "showCheckIcon": false,
            "columns": 3
        }
    }
}</t>
  </si>
  <si>
    <t>Haz clic en la centena más próxima al número {{T1}}.
A1*
A2
A3</t>
  </si>
  <si>
    <t>Q1: Mín = 10; Máx = 999; Incremento = 1
Q2: Mín = 2; Máx = 8; Incremento = 1</t>
  </si>
  <si>
    <t>T1 = {{Q1}}*10+{{Q2}}
A1 = Lemonlib.round({{T1}}/100)*100
A2 = Lemonlib.round({{T1}}/100)*100 + 100
A3 = Lemonlib.round({{T1}}/100)*100 - 100</t>
  </si>
  <si>
    <t>Para aproximar un número a las centenas, hay que buscar entre qué dos centenas se encuentra y elegir la más cercana.</t>
  </si>
  <si>
    <t>&lt;p&gt;Para aproximar {{T1}} a las centenas, se busca entre qué dos centenas se encuentra, es decir, entre {{T2}} y {{T3}}.&lt;/p&gt;&lt;p&gt;A continuación, se comprueba a qué centena está más próxima. Como {{T1}} está a {{T4}} unidades de {{T2}} y a {{T5}} unidades de {{T3}}, la respuesta es {{A1}}.&lt;/p&gt;</t>
  </si>
  <si>
    <t>T2 = math.floor({{T1}}/100)*100
T3 = math.ceil({{T1}}/100)*100
T4 = {{T1}}-{{T2}}
T5 = {{T3}}-{{T1}}</t>
  </si>
  <si>
    <t>{"id":"M5-NyO-4a-I-2","stimulus":"&lt;p&gt;Haz clic en la centena más próxima al número {{T1}}.&lt;/p&gt;","hint":"&lt;p&gt;Para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name":"A2","label":"{{function}}","function":"math.round({{T1}}/100)*100 + 100","incorrect":true},{"name":"A3","label":"{{function}}","function":"math.round({{T1}}/100)*100 - 100","incorrect":true}],"uniques":true},"algorithm":{"name":"trueFalse","template":"Multiple choice – standard","params":{"countCorrect":1,"countIncorrect":2,"showCheckIcon":false,
            "columns": 3
        }
    }
}</t>
  </si>
  <si>
    <t>{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</si>
  <si>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
    "id": "M5-NyO-4a-I-2",
    "stimulus": "&lt;p&gt;Click on the nearest hundred to the number {{T1}}.&lt;/p&gt;",
    "hint": "&lt;p&gt;To approximate a number to the nearest hundred, find the two hundreds between which it is located and choose the closest one.&lt;/p&gt;",
    "feedback": "&lt;p&gt;To approximate {{T1}} to the nearest hundred, find the two hundreds between which it is located, i.e., between {{T2}} and {{T3}}.&lt;/p&gt;&lt;p&gt;Next, check which hundred it is closest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</si>
  <si>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Haz clic en la unidad de millar más próxima al número {{T1}}.
A1*
A2
A3</t>
  </si>
  <si>
    <t>Q1: Mín = 60; Máx = 999; Incremento = 1
Q2: Mín = 2; Máx = 8; Incremento = 1</t>
  </si>
  <si>
    <t>T1 = {{Q1}}*10+{{Q2}}
A1 = Lemonlib.round(({{Q1}}*10+{{Q2}})/1000)*1000
A2 = Lemonlib.round(({{Q1}}*10+{{Q2}})/1000)*1000 + 1000
A3 = Lemonlib.round(({{Q1}}*10+{{Q2}})/1000)*1000 - 1000</t>
  </si>
  <si>
    <t>Para aproximar un número a las unidades de millar, hay que buscar entre qué dos unidades de millar se encuentra y elegir la más cercana.</t>
  </si>
  <si>
    <t>&lt;p&gt;Para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t>
  </si>
  <si>
    <t>T2 = math.floor({{T1}}/1000)*1000
T3 = math.ceil({{T1}}/1000)*1000
T4 = {{T1}}-{{T2}}
T5 = {{T3}}-{{T1}}</t>
  </si>
  <si>
    <t>{"id":"M5-NyO-4a-I-3","stimulus":"&lt;p&gt;Haz clic en la unidad de millar más próxima al número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</si>
  <si>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</si>
  <si>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
    "id": "M5-NyO-4a-I-3",
    "stimulus": "&lt;p&gt;Click on the closest thousand to the number {{T1}}.&lt;/p&gt;",
    "hint": "&lt;p&gt;To approximate a number to the thousands, you have to find between which two thousands it is located and choose the closest one.&lt;/p&gt;",
    "feedback": "&lt;p&gt;To approximate {{T1}} to the thousands, you look for between which two thousands it is located, that is, between {{T2}} and &lt;span class=\"no-break\"&gt;{{T3}}.&lt;/span&gt;&lt;/p&gt;&lt;p&gt;Next, you check which thousand it is closer to. Since {{T1}} is {{T4}} units away from {{T2}} and {{T5}} units away from {{T3}}, the answer is {{A1}}.&lt;/p&gt;",
    "seed": {
        "parameters": [
            {
                "name": "Q1",
                "label": null,
                "min": 150,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"name": "A2",
                "label": "{{function}}",
                "function": "math.round({{T1}}/1000)*1000 + 1000",
                "incorrect": true
            },
            {
                "name": "A3",
                "label": "{{function}}",
                "function": "math.round({{T1}}/1000)*1000 - 1000",
                "incorrect": true
            }
        ],
        "uniques": true
    },
    "algorithm": {
        "name": "trueFalse",
        "template": "Multiple choice – standard",
        "params": {
            "countCorrect": 1,
            "countIncorrect": 2,
            "showCheckIcon": false,
            "columns": 3
        }
    }
}</t>
  </si>
  <si>
    <t>Escribe la decena más próxima al número {{T1}}.
La decena más próxima a {{T1}} es {{A1}}.</t>
  </si>
  <si>
    <t>T1 = {{Q1}}*10+{{Q2}}
A1 = Lemonlib.round({{T1}}/10)*10</t>
  </si>
  <si>
    <t>{"id":"M5-NyO-4a-E-1","stimulus":"&lt;p&gt;Escribe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</si>
  <si>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</si>
  <si>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
    "id": "M5-NyO-4a-E-1",
    "stimulus": "&lt;p&gt;Type the nearest ten to the number {{T1}}.&lt;/p&gt;",
    "template": "&lt;p&gt;The nearest ten to {{T1}} is {{response}}.&lt;/p&gt;",
    "hint": "&lt;p&gt;To approximate a number to the nearest ten, you have to find between which two tens it is located and choose the closest one.&lt;/p&gt;",
    "feedback": "&lt;p&gt;To approximate {{T1}} to the nearest ten,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"math.round({{T1}}/10)*10"
            }
        ],
        "uniques": true
    },
    "algorithm": {
        "name": "calculateOperation",
        "params": {
            "method": "equivLiteral",
            "keyboard": "NUMERICAL"
        }
    }
}</t>
  </si>
  <si>
    <t>Escribe la centena más próxima al número {{T1}}. 
La centena más próxima a {{T1}} es {{A1}}.</t>
  </si>
  <si>
    <t>T1 = {{Q1}}*10+{{Q2}}
A1 = Lemonlib.round({{T1}}/100)*100</t>
  </si>
  <si>
    <t>{"id":"M5-NyO-4a-E-2","stimulus":"&lt;p&gt;Escribe la centena más próxima al número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</si>
  <si>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</si>
  <si>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
    "id": "M5-NyO-4a-E-2",
    "stimulus": "&lt;p&gt;Type the nearest hundred to the number {{T1}}.&lt;/p&gt;",
    "template": "&lt;p&gt;The nearest hundred to {{T1}} is {{response}}.&lt;/p&gt;",
    "hint": "&lt;p&gt;To approximate a number to the hundreds, find between which two hundreds it is located and choose the closest one.&lt;/p&gt;",
    "feedback": "&lt;p&gt;To approximate {{T1}} to the hundreds, look for between which two hundreds it is located, that is, between {{T2}} and {{T3}}.&lt;/p&gt;&lt;p&gt;Next, you check which hundred it is closer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"uniques": true
    },
    "algorithm": {
        "name": "calculateOperation",
        "params": {
            "method": "equivLiteral",
            "keyboard": "NUMERICAL"
        }
    }
}</t>
  </si>
  <si>
    <t>Escribe la unidad de millar más próxima al número {{T1}}.
La unidad de millar más próxima a {{T1}} es {{A1}}.</t>
  </si>
  <si>
    <t>T1 = {{Q1}}*10+{{Q2}}
A1 = Lemonlib.round({{T1}}/1000)*1000</t>
  </si>
  <si>
    <t>&lt;p&gt;Para aproximar {{T1}} a las unidades de millar, se busca entre qué dos unidades de millar se encuentra, es decir, entre {{T2}} y {{T3}}.&lt;/p&gt;&lt;p&gt;A continuación, se comprueba a qué unidad de millar está más próxima. Como {{T1}} está a {{T4}} unidades de {{T2}} y a {{T5}} unidades de {{T3}}, la respuesta es {{A1}}.&lt;/p&gt;</t>
  </si>
  <si>
    <t>{"id":"M5-NyO-4a-E-3","stimulus":"&lt;p&gt;Escribe la unidad de millar más próxima al número {{T1}}.&lt;/p&gt;","template":"&lt;p&gt;La unidad de millar más próxima a {{T1}} es {{response}}.&lt;/p&gt;","hint":"&lt;p&gt;Para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</si>
  <si>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</si>
  <si>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
    "id": "M5-NyO-4a-E-3",
    "stimulus": "&lt;p&gt;Type the closest thousand unit to the number {{T1}}.&lt;/p&gt;",
    "template": "&lt;p&gt;The closest thousand unit to {{T1}} is {{response}}.&lt;/p&gt;",
    "hint": "&lt;p&gt;To approximate a number to the thousands, you have to find between which two thousands it is located and choose the closest one.&lt;/p&gt;",
    "feedback": "&lt;p&gt;To approximate {{T1}} to the thousands, you have to find between which two thousands it is located, that is, between {{T2}} and &lt;span class=\"no-break\"&gt;{{T3}}.&lt;/span&gt;&lt;/p&gt;&lt;p&gt;Next, check which thousand is closest. Since {{T1}} is {{T4}} units away from {{T2}} and {{T5}} units away from {{T3}}, the answer is {{A1}}.&lt;/p&gt;",
    "seed": {
        "parameters": [
            {
                "name": "Q1",
                "label": null,
                "min": 60,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"uniques": true
    },
    "algorithm": {
        "name": "calculateOperation",
        "params": {
            "method": "equivLiteral",
            "keyboard": "NUMERICAL"
        }
    }
}</t>
  </si>
  <si>
    <t>Una de las atracciones turísticas en Turquía son los viajes en globo aerostático, que suelen volar a una altura de &lt;span class=\"no-break\"&gt;{{T1}} m.&lt;/span&gt; Aproxima esta altura a las centenas.
La centena más próxima es {{A1}}.</t>
  </si>
  <si>
    <t>Una de las atracciones turísticas en  Turquía son los viajes en globo aerostático. Uno de los globos se ve a 1 450 metros de altura. Aproxima esta distancia a las centenas.
En número más próximo es ...</t>
  </si>
  <si>
    <t>Q1: Mín = 100; Máx = 200; Incremento = 1
Q2: Mín = 2; Máx = 8; Incremento = 1</t>
  </si>
  <si>
    <t>Sin aproximar, ¿a qué altura vuelan los globos aerostéticos?
Vuelan a {{A1}} m de altura.
(Cloze math)
A1 = {{Q1}}*10+{{Q2}}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</si>
  <si>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</si>
  <si>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</si>
  <si>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{{A1}} unidades de {{T2}}.
{{T1}} está a {{A2}} unidades de {{T3}}.
(cloze math)
T1 = {{Q1}}*10+{{Q2}}
T2 = math.floor({{T1}}/100)*100
T3 = math.ceil({{T1}}/100)*100
A1 = {{T1}}-{{T2}}
A2 = {{T3}}-{{T1}}</t>
  </si>
  <si>
    <t>Sabiendo que {{T1}} está a {{T4}} unidades de {{T2}} y a {{T5}} unidades de {{T3}}, completa el siguiente texto.
La centena más próxima de los {{T1}} m de altura de un globo aerostático es {{A1}}.
(cloze math)
T1 = {{Q1}}*10+{{Q2}}
T2 = math.floor({{T1}}/100)*100
T3 = math.ceil({{T1}}/100)*100
T4 = {{T1}}-{{T2}}
T5 = {{T3}}-{{T1}}
A1 = Lemonlib.round({{T1}}/100)*100</t>
  </si>
  <si>
    <t>{"id":"M5-NyO-4a-A-1","seed":{"parameters":[{"name":"Q1","label":null,"min":100,"max":200,"step":1},{"name":"Q2","label":null,"min":2,"max":8,"step":1}],"uniques":true},"scaffolding":[{"id":"step-0","stimulus":"&lt;p&gt;Una de las atracciones turísticas en Turquía son los viajes en globo aerostático, que suelen volar a una altura de &lt;span class=\"no-break\"&gt;{{T1}} m.&lt;/span&gt; Aproxima esta altura a las centenas.&lt;/p&gt;","template":"&lt;p&gt;La centena más próxima es {{response}}.&lt;/p&gt;","seed":{"parameters":[],"calculated":[{"name":"T1","function":"{{Q1}}*10+{{Q2}}","temp":true},{"name":"A1","label":"","function":"math.round({{T1}}/100)*100"}]},"algorithm":{"name":"calculateOperation","params":{"method":"equivLiteral","keyboard":"NUMERICAL"}}},{"id":"step-1","stimulus":"&lt;p&gt;Sin aproximar, ¿a qué altura vuelan los globos aerostéticos?&lt;/p&gt;","template":"&lt;p&gt;Vuelan a {{response}} m de altura.&lt;/p&gt;","seed":{"calculated":[{"name":"A2","function":"{{Q1}}*10+{{Q2}}"}]},"algorithm":{"name":"calculateOperation","params":{"method":"equivLiteral","keyboard":"NUMERICAL"}}},{"id":"step-2","stimulus":"&lt;p&gt;¿Qué pide el enunciado?&lt;/p&gt;","seed":{"calculated":[{"name":"2-A1","label":"&lt;p&gt;Aproximar la altura de los globos aerostáticos a las decenas.&lt;/p&gt;","incorrect":true},{"name":"2-A2","label":"&lt;p&gt;Aproximar la altura de los globos aerostáticos a las centenas.&lt;/p&gt;"},{"name":"2-A3","label":"&lt;p&gt;Aproximar la altura de los globos aerostáticos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los {{T1}} m de altura de un globo aerostático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</si>
  <si>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</si>
  <si>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"id": "M5-NyO-4a-A-1",
    "seed": {
        "parameters": [
            {
                "name": "Q1",
                "label": null,
                "min": 100,
                "max": 200,
                "step": 1
            },
            {
                "name": "Q2",
                "label": null,
                "min": 2,
                "max": 8,
                "step": 1
            }
        ],
        "uniques": true
    },
    "scaffolding": [
        {
            "id": "step-0",
            "stimulus": "&lt;p&gt;One of the tourist attractions in Turkey is hot air balloon rides, which usually fly at an altitude of &lt;span class=\"no-break\"&gt;{{T1}} m.&lt;/span&gt; Approximate this height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at what height do hot air balloons fly?&lt;/p&gt;",
            "template": "&lt;p&gt;They fly at {{response}} m of height.&lt;/p&gt;",
            "seed": {
                "calculated": [
                    {
                        "name": "A2",
                        "function": "{{Q1}}*10+{{Q2}}"
                    }
                ]
            },
            "algorithm": {
                "name": "calculateOperation",
                "params": {
                    "method": "equivLiteral",
                    "keyboard": "NUMERICAL"
                }
            }
        },
        {
            "id": "step-2",
            "stimulus": "&lt;p&gt;What does the problem ask for?&lt;/p&gt;",
            "seed": {
                "calculated": [
                    {
                        "name": "2-A1",
                        "label": "&lt;p&gt;To approximate the height of hot air balloons to the tens.&lt;/p&gt;",
                        "incorrect": true
                    },
                    {
                        "name": "2-A2",
                        "label": "&lt;p&gt;To approximate the height of hot air balloons to the nearest hundred.&lt;/p&gt;"
                    },
                    {
                        "name": "2-A3",
                        "label": "&lt;p&gt;To approximate the height of hot air balloons to the nearest thousand units.&lt;/p&gt;",
                        "incorrect": true
                    }
                ]
            },
            "algorithm": {
                "name": "trueFalse",
                "template": "Multiple choice – standard"
            }
        },
        {
            "id": "step-3",
            "stimulus": "&lt;p&gt;Fill in the blank.&lt;/p&gt;",
            "template": "&lt;p&gt;To approximate a number to the nearest hundred, you have to find between which two {{response}} it is and choose {{response}}.&lt;/p&gt;",
            "seed": {
                "calculated": [
                    {
                        "name": "A1",
                        "label": "hundreds",
                        "group": 1
                    },
                    {
                        "name": "A2",
                        "label": "tens",
                        "group": 1,
                        "incorrect": true
                    },
                    {
                        "name": "A3",
                        "label": "thousands",
                        "group": 1,
                        "incorrect": true
                    },
                    {
                        "name": "A4",
                        "label": "the closest",
                        "function": "",
                        "group": 2
                    },
                    {
                        "name": "A5",
                        "label": "the furthest",
                        "function": "",
                        "group": 2,
                        "incorrect": true
                    }
                ]
            },
            "algorithm": {
                "name": "groupResponses",
                "template": "Cloze with drop down"
            }
        },
        {
            "id": "step-4",
            "stimulus": "&lt;p&gt;{{T1}} is between {{T2}} and {{T3}}. How many units is it separated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"&lt;p&gt;Considering that {{T1}} is {{T4}} units away from {{T2}} and {{T5}} units away from {{T3}}, fill in the blank.&lt;/p&gt;",
            "template": "&lt;p&gt;The nearest hundred of the {{T1}} m height of a hot air balloon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</si>
  <si>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En un videojuego Alba ha conseguido {{T1}} estrellas. Aproxima esta cantidad a las decenas.
La decena más próxima es {{A1}}.</t>
  </si>
  <si>
    <t xml:space="preserve">Un videojuego de aventuras, consiste en juntar {{Q1}} monedas doradas. Aproxima esta cantidad  a las decenas
El número más próximo es {{A1}}
</t>
  </si>
  <si>
    <t>Q1: Mín = 10; Máx = 90; Incremento = 1
Q2: 2, 3, 4, 6, 7, 8</t>
  </si>
  <si>
    <t>Sin aproximar, ¿cuántas estrellas ha conseguido Alba?
Ha conseguido {{A1}} estrellas.
(Cloze math)
A1 = {{Q1}}*10+{{Q2}}</t>
  </si>
  <si>
    <t>¿Qué pide el enunciado?
Aproximar el número de estrellas a las decenas.*
Aproximar el número de estrellas a las centenas.
Aproximar el número de estrellas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</si>
  <si>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</si>
  <si>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{{A1}} unidades de {{T2}}.
{{T1}} está a {{A2}} unidades de {{T3}}.
(cloze math)
T1 = {{Q1}}*10+{{Q2}}
T2 = math.floor({{T1}}/10)*10
T3 = math.ceil({{T1}}/10)*10
A1 = {{T1}}-{{T2}}
A2 = {{T3}}-{{T1}}</t>
  </si>
  <si>
    <t>Sabiendo que {{T1}} está a {{T4}} unidades de {{T2}} y a {{T5}} unidades de {{T3}}, completa el siguiente texto.
La decena más próxima de las {{T1}} estrellas de Alba es {{A1}}.
(cloze math)
T1 = {{Q1}}*10+{{Q2}}
T2 = math.floor({{T1}}/10)*10
T3 = math.ceil({{T1}}/10)*10
T4 = {{T1}}-{{T2}}
T5 = {{T3}}-{{T1}}
A1 = Lemonlib.round({{T1}}/10)*10</t>
  </si>
  <si>
    <t>{"id":"M5-NyO-4a-A-2","seed":{"parameters":[{"name":"Q1","label":null,"min":10,"max":90,"step":1},{"name":"Q2","list":[1,2,3,4,6,7,8,9]}],"uniques":true},"scaffolding":[{"id":"step-0","stimulus":"&lt;p&gt;En un videojuego Alba ha conseguido {{T1}} estrellas. Aproxima esta cantidad a las decenas.&lt;/p&gt;","template":"&lt;p&gt;La decena más próxima es {{response}}.&lt;/p&gt;","seed":{"parameters":[],"calculated":[{"name":"T1","function":"{{Q1}}*10+{{Q2}}","temp":true},{"name":"A1","label":"","function":"math.round({{T1}}/10)*10"}]},"algorithm":{"name":"calculateOperation","params":{"method":"equivLiteral","keyboard":"NUMERICAL"}}},{"id":"step-1","stimulus":"&lt;p&gt;Sin aproximar, ¿cuántas estrellas ha conseguido Alba?&lt;/p&gt;","template":"&lt;p&gt;Ha conseguido {{response}} estrellas.&lt;/p&gt;","seed":{"calculated":[{"name":"A2","function":"{{Q1}}*10+{{Q2}}"}]},"algorithm":{"name":"calculateOperation","params":{"method":"equivLiteral","keyboard":"NUMERICAL"}}},{"id":"step-2","stimulus":"&lt;p&gt;¿Qué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las {{T1}} estrellas de Alba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</si>
  <si>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</si>
  <si>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"id": "M5-NyO-4a-A-2",
    "seed": {
        "parameters": [
            {
                "name": "Q1",
                "label": null,
                "min": 10,
                "max": 90,
                "step": 1
            },
            {
                "name": "Q2",
                "list": [
                    1,
                    2,
                    3,
                    4,
                    6,
                    7,
                    8,
                    9
                ]
            }
        ],
        "uniques": true
    },
    "scaffolding": [
        {
            "id": "step-0",
            "stimulus": "&lt;p&gt;In a video game, Alba has collected {{T1}} stars. Approximate this amount to the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approximating, how many stars has Alba collected?&lt;/p&gt;",
            "template": "&lt;p&gt;She has collected {{response}} stars.&lt;/p&gt;",
            "seed": {
                "calculated": [
                    {
                        "name": "A2",
                        "function": "{{Q1}}*10+{{Q2}}"
                    }
                ]
            },
            "algorithm": {
                "name": "calculateOperation",
                "params": {
                    "method": "equivLiteral",
                    "keyboard": "NUMERICAL"
                }
            }
        },
        {
            "id": "step-2",
            "stimulus": "&lt;p&gt;What does the problem request?&lt;/p&gt;",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"&lt;p&gt;Fill in the blank.&lt;/p&gt;",
            "template": "&lt;p&gt;To approximate a number to the tens, you have to find between which two {{response}} it is and choose {{response}}.&lt;/p&gt;",
            "seed": {
                "calculated": [
                    {
                        "name": "A1",
                        "label": "hundreds",
                        "group": 1,
                        "incorrect": true
                    },
                    {
                        "name": "A2",
                        "label": "tens",
                        "group": 1
                    },
                    {
                        "name": "A3",
                        "label": "thousands",
                        "group": 1,
                        "incorrect": true
                    },
                    {
                        "name": "A4",
                        "label": "the closest one",
                        "function": "",
                        "group": 2
                    },
                    {
                        "name": "A5",
                        "label": "the furthest one",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nearest ten of Alba's {{T1}} stars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</si>
  <si>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Un &lt;i&gt;influencer&lt;/i&gt; tiene {{T1}} seguidores en su red social. Aproxima esta cantidad a las unidades de millar.
La unidad de millar más próxima es {{A1}}.</t>
  </si>
  <si>
    <t>Un influencer tiene 85 429 seguidores. Aproxima este dato a los millares
El número más próximo es ...</t>
  </si>
  <si>
    <t>Q1: Mín = 1000; Máx = 9999; Incremento = 1
Q2: Mín = 2; Máx = 8; Incremento = 1</t>
  </si>
  <si>
    <t>Sin aproximar, ¿cuántos seguidores tiene la &lt;i&gt;influencer&lt;/i&gt;?
Tiene {{A1}} seguidores.
(Cloze math)
A1 = {{Q1}}*10+{{Q2}}</t>
  </si>
  <si>
    <t>¿Qué pide el enunciado?
Aproximar el número de seguidores a las decenas.
Aproximar el número de seguidores a las centenas.
Aproximar el número de seguidores a las unidades de millar.*
(single choice)</t>
  </si>
  <si>
    <t>Completa el siguiente texto.
Para aproximar un número a las unidades de millar, hay que buscar entre qué dos [centenas/decenas/unidades de millar*] se encuentra y elegir [la más cercana*/la más lejana].
(Drop down)</t>
  </si>
  <si>
    <t>{{T1}} está entre {{T2}} y {{T3}}. ¿Cuántas unidades lo separan de cada millar?
{{T1}} está a {{A1}} unidades de {{T2}}.
{{T1}} está a {{A2}} unidades de {{T3}}.
(cloze math)
T1 = {{Q1}}*10+{{Q2}}
T2 = math.floor({{T1}}/1000)*1000
T3 = math.ceil({{T1}}/1000)*1000
A1 = {{T1}}-{{T2}}
A2 = {{T3}}-{{T1}}</t>
  </si>
  <si>
    <t>Sabiendo que {{T1}} está a {{T4}} unidades de {{T2}} y a {{T5}} unidades de {{T3}}, completa el siguiente texto.
El millar más próximo de los {{T1}} seguidores de la &lt;i&gt;influencer&lt;/i&gt; es {{A1}}.
(cloze math)
T1 = {{Q1}}*10+{{Q2}}
T2 = math.floor({{T1}}/1000)*1000
T3 = math.ceil({{T1}}/1000)*1000
T4 = {{T1}}-{{T2}}
T5 = {{T3}}-{{T1}}
A1 = Lemonlib.round({{T1}}/1000)*1000</t>
  </si>
  <si>
    <t>{"id":"M5-NyO-4a-A-3","seed":{"parameters":[{"name":"Q1","label":null,"min":1000,"max":9999,"step":1},{"name":"Q2","label":null,"min":2,"max":8,"step":1}],"uniques":true},"scaffolding":[{"id":"step-0","stimulus":"&lt;p&gt;Una &lt;i&gt;influencer&lt;/i&gt; tiene {{T1}} seguidores en su red social. Aproxima esta cantidad a las unidades de millar.&lt;/p&gt;","template":"&lt;p&gt;La unidad de millar más próxima es {{response}}.&lt;/p&gt;","seed":{"parameters":[],"calculated":[{"name":"T1","function":"{{Q1}}*10+{{Q2}}","temp":true},{"name":"A1","label":"","function":"math.round({{T1}}/1000)*1000"}]},"algorithm":{"name":"calculateOperation","params":{"method":"equivLiteral","keyboard":"NUMERICAL"}}},{"id":"step-1","stimulus":"&lt;p&gt;Sin aproximar, ¿cuántos seguidores tiene la &lt;i&gt;influencer&lt;/i&gt;?&lt;/p&gt;","template":"&lt;p&gt;Tiene {{response}} seguidores.&lt;/p&gt;","seed":{"calculated":[{"name":"A2","function":"{{Q1}}*10+{{Q2}}"}]},"algorithm":{"name":"calculateOperation","params":{"method":"equivLiteral","keyboard":"NUMERICAL"}}},{"id":"step-2","stimulus":"&lt;p&gt;¿Qué pide el enunciado?&lt;/p&gt;","seed":{"calculated":[{"name":"2-A1","label":"&lt;p&gt;Aproximar el número de seguidores a las decenas.&lt;/p&gt;","incorrect":true},{"name":"2-A2","label":"&lt;p&gt;Aproximar el número de seguidores a las centenas.&lt;/p&gt;","incorrect":true},{"name":"2-A3","label":"&lt;p&gt;Aproximar el número de seguidores a las unidades de millar.&lt;/p&gt;"}]},"algorithm":{"name":"trueFalse","template":"Multiple choice – standard"}},{"id":"step-3","stimulus":"&lt;p&gt;Completa el siguiente texto.&lt;/p&gt;","template":"&lt;p&gt;Para aproximar un número a las unidades de millar, hay que buscar entre qué dos {{response}} se encuentra y elegir {{response}}.&lt;/p&gt;","seed":{"calculated":[{"name":"A1","label":"centenas","group":1,"incorrect":true},{"name":"A2","label":"decenas","group":1,"incorrect":true},{"name":"A3","label":"unidades de millar","group":1},{"name":"A4","label":"la más cercana","function":"","group":2},{"name":"A5","label":"la más lejana","function":"","group":2,"incorrect":true}]},"algorithm":{"name":"groupResponses","template":"Cloze with drop down"}},{"id":"step-4","stimulus":"&lt;p&gt;{{T1}} está entre {{T2}} y {{T3}}. ¿Cuántas unidades lo separan de cada millar?&lt;/p&gt;","template":"&lt;p&gt;{{T1}} está a {{response}} unidades de {{T2}}.&lt;/p&gt;&lt;p&gt;{{T1}} está a {{response}} unidades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iendo que {{T1}} está a {{T4}} unidades de {{T2}} y a {{T5}} unidades de {{T3}}, completa el siguiente texto.&lt;/p&gt;","template":"&lt;p&gt;El millar más próximo de los {{T1}} seguidores de la &lt;i&gt;influencer&lt;/i&gt; es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</si>
  <si>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</si>
  <si>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
    "id": "M5-NyO-4a-A-3",
    "seed": {
        "parameters": [
            {
                "name": "Q1",
                "label": null,
                "min": 1000,
                "max": 9999,
                "step": 1
            },
            {
                "name": "Q2",
                "label": null,
                "min": 2,
                "max": 8,
                "step": 1
            }
        ],
        "uniques": true
    },
    "scaffolding": [
        {
            "id": "step-0",
            "stimulus": "&lt;p&gt;An influencer has {{T1}} followers on her social media. Approximate this amount to the nearest thousand.&lt;/p&gt;",
            "template": "&lt;p&gt;The nearest thousand is {{response}}.&lt;/p&gt;",
            "seed": {
                "parameters": [],
                "calculated": [
                    {
                        "name": "T1",
                        "function": "{{Q1}}*10+{{Q2}}",
                        "temp": true
                    },
                    {
                        "name": "A1",
                        "label": "",
                        "function": "math.round({{T1}}/1000)*1000"
                    }
                ]
            },
            "algorithm": {
                "name": "calculateOperation",
                "params": {
                    "method": "equivLiteral",
                    "keyboard": "NUMERICAL"
                }
            }
        },
        {
            "id": "step-1",
            "stimulus": "&lt;p&gt;Without approximating, how many followers does the influencer have?&lt;/p&gt;",
            "template": "&lt;p&gt;She has {{response}} followers.&lt;/p&gt;",
            "seed": {
                "calculated": [
                    {
                        "name": "A2",
                        "function": "{{Q1}}*10+{{Q2}}"
                    }
                ]
            },
            "algorithm": {
                "name": "calculateOperation",
                "params": {
                    "method": "equivLiteral",
                    "keyboard": "NUMERICAL"
                }
            }
        },
        {
            "id": "step-2",
            "stimulus": "&lt;p&gt;What does the statement ask for?&lt;/p&gt;",
            "seed": {
                "calculated": [
                    {
                        "name": "2-A1",
                        "label": "&lt;p&gt;To approximate the number of followers to the nearest tens.&lt;/p&gt;",
                        "incorrect": true
                    },
                    {
                        "name": "2-A2",
                        "label": "&lt;p&gt;To approximate the number of followers to the nearest hundreds.&lt;/p&gt;",
                        "incorrect": true
                    },
                    {
                        "name": "2-A3",
                        "label": "&lt;p&gt;To approximate the number of followers to the nearest thousands.&lt;/p&gt;"
                    }
                ]
            },
            "algorithm": {
                "name": "trueFalse",
                "template": "Multiple choice – standard"
            }
        },
        {
            "id": "step-3",
            "stimulus": "&lt;p&gt;Fill in the blank.&lt;/p&gt;",
            "template": "&lt;p&gt;To approximate a number to the nearest thousands, you have to find between which two {{response}} it is located and choose {{response}}.&lt;/p&gt;",
            "seed": {
                "calculated": [
                    {
                        "name": "A1",
                        "label": "hundreds",
                        "group": 1,
                        "incorrect": true
                    },
                    {
                        "name": "A2",
                        "label": "tens",
                        "group": 1,
                        "incorrect": true
                    },
                    {
                        "name": "A3",
                        "label": "thousands",
                        "group": 1
                    },
                    {
                        "name": "A4",
                        "label": "the closest",
                        "function": "",
                        "group": 2
                    },
                    {
                        "name": "A5",
                        "label": "the furthest",
                        "function": "",
                        "group": 2,
                        "incorrect": true
                    }
                ]
            },
            "algorithm": {
                "name": "groupResponses",
                "template": "Cloze with drop down"
            }
        },
        {
            "id": "step-4",
            "stimulus": "&lt;p&gt;{{T1}} is between {{T2}} and {{T3}}. How many units separate it from each thousand?&lt;/p&gt;",
            "template": "&lt;p&gt;{{T1}} is {{response}} units away from {{T2}}.&lt;/p&gt;&lt;p&gt;{{T1}} is {{response}} units away from {{T3}}.&lt;/p&gt;",
            "seed": {
                "parameters": [],
                "calculated": [
                    {
                        "name": "T1",
                        "function": "{{Q1}}*10+{{Q2}}",
                        "temp": true
                    },
                    {
                        "name": "T2",
                        "function": "math.floor({{T1}}/1000)*1000",
                        "temp": true
                    },
                    {
                        "name": "T3",
                        "function": "math.ceil({{T1}}/1000)*1000",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closest thousand of the {{T1}} followers of the influencer is {{response}}.&lt;/p&gt;",
            "seed": {
                "calculated": [
                    {
                        "name": "T1",
                        "function": "{{Q1}}*10+{{Q2}}",
                        "temp": true
                    },
                    {
                        "name": "T2",
                        "function": "math.floor({{T1}}/1000)*1000",
                        "temp": true
                    },
                    {
                        "name": "T3",
                        "function": "math.ceil({{T1}}/1000)*1000",
                        "temp": true
                    },
                    {
                        "name": "T4",
                        "function": "{{T1}}-{{T2}}",
                        "temp": true
                    },
                    {
                        "name": "T5",
                        "function": "{{T3}}-{{T1}}",
                        "temp": true
                    },
                    {
                        "name": "A1",
                        "label": "",
                        "function": "math.round({{T1}}/1000)*1000"
                    }
                ]
            },
            "algorithm": {
                "name": "calculateOperation",
                "params": {
                    "method": "equivLiteral",
                    "keyboard": "NUMERICAL"
                }
            }
        }
    ]
}</t>
  </si>
  <si>
    <t>José ha visitado un museo antropológico que se encuentra a &lt;span class=\"no-break\"&gt;{{Q1}} km&lt;/span&gt; de su ciudad. Aproxima esta distancia a las decenas.
La decena más próxima es {{A1}}.</t>
  </si>
  <si>
    <t>José visita un museo que se encuentra a 538 kilómetros de la ciudad. 
Aproxima esta distancia a las decenas.
El número más próximo es ...</t>
  </si>
  <si>
    <t>Q1: Mín = 10; Máx = 50; Incremento = 1
Q2: 2, 3, 4, 6, 7, 8</t>
  </si>
  <si>
    <t>Sin aproximar, ¿a qué distancia está el museo arqueológico?
El museo está a {{A1}} km.
(Cloze math)
A1 = {{Q1}}*10+{{Q2}}</t>
  </si>
  <si>
    <t>¿Qué pide el enunciado?
Aproximar la distancia al museo a las decenas.*
Aproximar la distancia al museo a las centenas.
Aproximar la distancia al museo a las unidades de millar.
(single choice)</t>
  </si>
  <si>
    <t>Sabiendo que {{T1}} está a {{T4}} unidades de {{T2}} y a {{T5}} unidades de {{T3}}, completa el siguiente texto.
La decena más próxima de los {{T1}} km a los que se encuentra el museo es {{A1}}.
(cloze math)
T1 = {{Q1}}*10+{{Q2}}
T2 = math.floor({{T1}}/10)*10
T3 = math.ceil({{T1}}/10)*10
T4 = {{T1}}-{{T2}}
T5 = {{T3}}-{{T1}}
A1 = Lemonlib.round({{T1}}/10)*10</t>
  </si>
  <si>
    <t>{"id":"M5-NyO-4a-A-4","seed":{"parameters":[{"name":"Q1","label":null,"min":10,"max":50,"step":1},{"name":"Q2","list":[2,3,4,6,7,8]}],"uniques":true},"scaffolding":[{"id":"step-0","stimulus":"&lt;p&gt;José ha visitado un museo antropológico que se encuentra a &lt;span class=\"no-break\"&gt;{{T1}} km&lt;/span&gt; de su ciudad. Aproxima esta distancia a las decenas.&lt;/p&gt;","template":"&lt;p&gt;La decena más próxima es {{response}}.&lt;/p&gt;","seed":{"parameters":[],"calculated":[{"name":"T1","function":"{{Q1}}*10+{{Q2}}","temp":true},{"name":"A1","label":"","function":"math.round({{T1}}/10)*10"}]},"algorithm":{"name":"calculateOperation","params":{"method":"equivLiteral","keyboard":"NUMERICAL"}}},{"id":"step-1","stimulus":"&lt;p&gt;Sin aproximar, ¿a qué distancia está el museo arqueológico?&lt;/p&gt;","template":"&lt;p&gt;El museo está a {{response}} km.&lt;/p&gt;","seed":{"calculated":[{"name":"A2","function":"{{Q1}}*10+{{Q2}}"}]},"algorithm":{"name":"calculateOperation","params":{"method":"equivLiteral","keyboard":"NUMERICAL"}}},{"id":"step-2","stimulus":"&lt;p&gt;¿Qué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decena?&lt;/p&gt;","template":"&lt;p&gt;{{T1}}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</si>
  <si>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</si>
  <si>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"id": "M5-NyO-4a-A-4",
    "seed": {
        "parameters": [
            {
                "name": "Q1",
                "label": null,
                "min": 10,
                "max": 50,
                "step": 1
            },
            {
                "name": "Q2",
                "list": [
                    2,
                    3,
                    4,
                    6,
                    7,
                    8
                ]
            }
        ],
        "uniques": true
    },
    "scaffolding": [
        {
            "id": "step-0",
            "stimulus": "&lt;p&gt;Joe has visited an anthropological museum that is &lt;span class=\"no-break\"&gt;{{T1}} km&lt;/span&gt; from his city. Approximate this distance to the nearest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rounding, how far away is the archaeological museum?&lt;/p&gt;",
            "template": "&lt;p&gt;The museum is {{response}} km away.&lt;/p&gt;",
            "seed": {
                "calculated": [
                    {
                        "name": "A2",
                        "function": "{{Q1}}*10+{{Q2}}"
                    }
                ]
            },
            "algorithm": {
                "name": "calculateOperation",
                "params": {
                    "method": "equivLiteral",
                    "keyboard": "NUMERICAL"
                }
            }
        },
        {
            "id": "step-2",
            "stimulus": "&lt;p&gt;What does the statement ask for?&lt;/p&gt;",
            "seed": {
                "calculated": [
                    {
                        "name": "2-A1",
                        "label": "&lt;p&gt;To approximate the distance to the museum to the nearest tens.&lt;/p&gt;"
                    },
                    {
                        "name": "2-A2",
                        "label": "&lt;p&gt;To approximate the distance to the museum to the nearest hundreds.&lt;/p&gt;",
                        "incorrect": true
                    },
                    {
                        "name": "2-A3",
                        "label": "&lt;p&gt;To approximate the distance to the museum to the nearest thousands.&lt;/p&gt;",
                        "incorrect": true
                    }
                ]
            },
            "algorithm": {
                "name": "trueFalse",
                "template": "Multiple choice – standard"
            }
        },
        {
            "id": "step-3",
            "stimulus": "&lt;p&gt;Fill in the blank.&lt;/p&gt;",
            "template": "&lt;p&gt;To approximate a number to the nearest tens, find the two {{response}} between which it is located and choose {{response}}.&lt;/p&gt;",
            "seed": {
                "calculated": [
                    {
                        "name": "A1",
                        "label": "hundreds",
                        "group": 1,
                        "incorrect": true
                    },
                    {
                        "name": "A2",
                        "label": "tens",
                        "group": 1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nearest ten of the {{T1}} km in which the museum is located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</si>
  <si>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Un vídeo musical ha conseguido {{Q1}} reproducciones en una plataforma &lt;i&gt;online.&lt;/i&gt; Apróxima este número a las centenas.
La centena más próxima es {{A1}}.</t>
  </si>
  <si>
    <t>Un video musical tiene 8 765 reproducciones, en una plataforma. Apróxima este número a las centenas.
El número más próximo es ...</t>
  </si>
  <si>
    <t>Q1: Mín = 100; Máx = 9999; Incremento = 1
Q2: Mín = 2; Máx = 8; Incremento = 1</t>
  </si>
  <si>
    <t>Sin aproximar, ¿cuántas reproducciones ha conseguido el vídeo?
El vídeo tiene {{A1}} reproducciones.
(Cloze math)
A1 = {{Q1}}*10+{{Q2}}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</si>
  <si>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</si>
  <si>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de las {{T1}} reproducciones del vídeo es {{A1}}.
(cloze math)
T1 = {{Q1}}*10+{{Q2}}
T2 = math.floor({{T1}}/100)*100
T3 = math.ceil({{T1}}/100)*100
T4 = {{T1}}-{{T2}}
T5 = {{T3}}-{{T1}}
A1 = Lemonlib.round({{T1}}/100)*100</t>
  </si>
  <si>
    <t>{"id":"M5-NyO-4a-A-5","seed":{"parameters":[{"name":"Q1","label":null,"min":100,"max":999,"step":1},{"name":"Q2","label":null,"min":2,"max":8,"step":1}],"uniques":true},"scaffolding":[{"id":"step-0","stimulus":"&lt;p&gt;Un vídeo musical ha conseguido {{T1}} reproducciones en una plataforma &lt;i&gt;online.&lt;/i&gt; Apróxima este número a las centenas.&lt;/p&gt;","template":"&lt;p&gt;La centena más próxima es {{response}}.&lt;/p&gt;","seed":{"parameters":[],"calculated":[{"name":"T1","function":"{{Q1}}*10+{{Q2}}","temp":true},{"name":"A1","label":"","function":"math.round({{T1}}/100)*100"}]},"algorithm":{"name":"calculateOperation","params":{"method":"equivLiteral","keyboard":"NUMERICAL"}}},{"id":"step-1","stimulus":"&lt;p&gt;Sin aproximar, ¿cuántas reproducciones ha conseguido el vídeo?&lt;/p&gt;","template":"&lt;p&gt;El vídeo tiene {{response}} reproducciones.&lt;/p&gt;","seed":{"calculated":[{"name":"A2","function":"{{Q1}}*10+{{Q2}}"}]},"algorithm":{"name":"calculateOperation","params":{"method":"equivLiteral","keyboard":"NUMERICAL"}}},{"id":"step-2","stimulus":"&lt;p&gt;¿Qué pide el enunciado?&lt;/p&gt;","seed":{"calculated":[{"name":"2-A1","label":"&lt;p&gt;Aproximar el número de reproducciones a las decenas.&lt;/p&gt;","incorrect":true},{"name":"2-A2","label":"&lt;p&gt;Aproximar el número de reproducciones a las centenas.&lt;/p&gt;"},{"name":"2-A3","label":"&lt;p&gt;Aproximar el número de reproducciones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las {{T1}} reproducciones del vídeo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</si>
  <si>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</si>
  <si>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"id": "M5-NyO-4a-A-5",
    "seed": {
        "parameters": [
            {
                "name": "Q1",
                "label": null,
                "min": 100,
                "max": 999,
                "step": 1
            },
            {
                "name": "Q2",
                "label": null,
                "min": 2,
                "max": 8,
                "step": 1
            }
        ],
        "uniques": true
    },
    "scaffolding": [
        {
            "id": "step-0",
            "stimulus": "&lt;p&gt;A music video has gotten {{T1}} views on an online platform. Approximate this number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how many views has the music video gotten?&lt;/p&gt;",
            "template": "&lt;p&gt;The video has {{response}} views.&lt;/p&gt;",
            "seed": {
                "calculated": [
                    {
                        "name": "A2",
                        "function": "{{Q1}}*10+{{Q2}}"
                    }
                ]
            },
            "algorithm": {
                "name": "calculateOperation",
                "params": {
                    "method": "equivLiteral",
                    "keyboard": "NUMERICAL"
                }
            }
        },
        {
            "id": "step-2",
            "stimulus": "&lt;p&gt;What does the statement ask for?&lt;/p&gt;",
            "seed": {
                "calculated": [
                    {
                        "name": "2-A1",
                        "label": "&lt;p&gt;To approximate the number of views to the tens.&lt;/p&gt;",
                        "incorrect": true
                    },
                    {
                        "name": "2-A2",
                        "label": "&lt;p&gt;To approximate the number of views to the hundreds.&lt;/p&gt;"
                    },
                    {
                        "name": "2-A3",
                        "label": "&lt;p&gt;To approximate the number of views to the thousands.&lt;/p&gt;",
                        "incorrect": true
                    }
                ]
            },
            "algorithm": {
                "name": "trueFalse",
                "template": "Multiple choice – standard"
            }
        },
        {
            "id": "step-3",
            "stimulus": "&lt;p&gt;Fill in the blank.&lt;/p&gt;",
            "template": "&lt;p&gt;To approximate a number to the hundreds, you must find between which two {{response}} it is located and choose {{response}}.&lt;/p&gt;",
            "seed": {
                "calculated": [
                    {
                        "name": "A1",
                        "label": "hundreds",
                        "group": 1
                    },
                    {
                        "name": "A2",
                        "label": "tens",
                        "group": 1,
                        "incorrect": true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closest hundred to the {{T1}} views of the video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</si>
  <si>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M5-NyO-5a</t>
  </si>
  <si>
    <t>Identifica los números romanos aplicando el conocimiento a la compresión de dataciones</t>
  </si>
  <si>
    <t>Relaciona estos números con cómo se escriben en números romanos.
{{Q1}}       {{A1}}
{{Q2}}       {{A2}}
{{Q3}}       {{A3}}</t>
  </si>
  <si>
    <t>Q1: Mín: 1; Máx: 999; Step: 1
Q2: Mín: 1; Máx: 999; Step: 1
Q3: Mín: 1; Máx: 999; Step: 1</t>
  </si>
  <si>
    <t>A1 = Lemonlib.numToRoman({{Q1}})
A2 = Lemonlib.numToRoman({{Q2}})
A3 = Lemonlib.numToRoman({{Q3}})</t>
  </si>
  <si>
    <t>En los número romanos, si una letra está a la derecha de otra igual o de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</si>
  <si>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</si>
  <si>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&lt;ul&gt;&lt;li&gt;Las letras I, X, C y M se pueden repetir hasta tres veces, pero V, L y D no: III \uD83E\uDC6A 1 + 1 + 1 = 3&lt;\/li&gt;&lt;li&gt;Si una letra est\u00E1 a la derecha de otra igual o de mayor valor, sus valores se suman: VI \uD83E\uDC6A 5 + 1 = 6&lt;\/li&gt;&lt;li&gt;Si una letra est\u00E1 a la izquierda de una de mayor valor, sus valores se restan: IV \uD83E\uDC6A 5 \u2212 1 = 4&lt;\/li&gt;&lt;li&gt;Si una letra est\u00E1 entre dos de igual valor, se resta a la letra de la derecha: XIX \uD83E\uDC6A 10 + 10 \u2212 1 = 19&lt;\/li&gt;&lt;li&gt;I solo se puede escribir delante de V y X; X solo se puede escribir delante L y C; C solo se puede escribir delante de D y M.&lt;\/li&gt;&lt;\/ul&gt;</t>
  </si>
  <si>
    <t>{"id":"M5-NyO-5a-I-1","stimulus":"&lt;p&gt;Arrastra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</si>
  <si>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</si>
  <si>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
    "id": "M5-NyO-5a-I-1",
    "stimulus": "&lt;p&gt;Drag each Roman numeral to its equivalent.&lt;/p&gt;",
    "hint": "&lt;p&gt;In Roman numerals, if a letter is to the right of another letter with an equal or greater value, it is added, while if it is to the left of a letter with a greater value, it is subtracted.&lt;/p&gt;",
    "feedback": "&lt;table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"name": "Q2",
                "label": null,
                "min": 1,
                "max": 999,
                "step": 1
            },
            {
                "name": "Q3",
                "label": null,
                "min": 1,
                "max": 999,
                "step": 1
            }
        ],
        "calculated": [
            {
                "name": "A1",
                "label": "{{Q1}}",
                "function": "Lemonlib.numToRoman({{Q1}})"
            },
            {
                "name": "A2",
                "label": "{{Q2}}",
                "function": "Lemonlib.numToRoman({{Q2}})"
            },
            {
                "name": "A3",
                "label": "{{Q3}}",
                "function": "Lemonlib.numToRoman({{Q3}})"
            }
        ],
        "isNumToWords": true,
        "uniques": true
    },
    "algorithm": {
        "name": "linkOperationResult",
        "params": {
            "invert": true
        },
        "template": "Match list"
    }
}</t>
  </si>
  <si>
    <t>Escribe con números romanos el siguiente número.
{{Q1}}: {{A1}}</t>
  </si>
  <si>
    <t>Q1: Mín: 1; Máx: 999; Step: 1</t>
  </si>
  <si>
    <t>A1 = Lemonlib.numToRoman({{Q1}})</t>
  </si>
  <si>
    <t>{"id":"M5-NyO-5a-E-1","stimulus":"&lt;p&gt;Escribe con números romanos el siguiente número.&lt;/p&gt;","template":"&lt;p&gt;{{Q1}}: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</si>
  <si>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</si>
  <si>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
    "id": "M5-NyO-5a-E-1",
    "stimulus": "&lt;p&gt;Type the following number in Roman numerals.&lt;/p&gt;",
    "template": "&lt;p&gt;{{Q1}}: {{response}}&lt;/p&gt;",
    "hint": "&lt;p&gt;In Roman numerals, if a letter is to the right of another equal or greater value, it is added, whereas, if it is to the left of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"calculated": [
            {
                "name": "A1",
                "label": "{{function}}",
                "function": "Lemonlib.numToRoman({{Q1}})"
            }
        ],
        "uniques": true
    },
    "algorithm": {
        "name": "calculateOperation",
        "template": "Cloze with text"
    }
}</t>
  </si>
  <si>
    <t>Antiguamente, en los libros se ponía su año de publicación en números romanos. Un libro publicado en {{Q1}}, ¿cómo tendría escrito este año en números romanos?
El año se escribiría como {{A1}}.</t>
  </si>
  <si>
    <t xml:space="preserve">Silvia es fanática de las series de suspenso. Ahora está viendo una que tiene 150 episodios. Escribe ese número con números romanos.
150 es ... en números romanos
</t>
  </si>
  <si>
    <t>Q1: Mín: 1700; Máx: 1900; Step: 1</t>
  </si>
  <si>
    <t>{"id":"M5-NyO-5a-A-1","stimulus":"&lt;p&gt;Antiguamente, en los libros se ponía su año de publicación en números romanos. Un libro publicado en {{Q1}}, ¿cómo tendría escrito este año en números romanos?&lt;/p&gt;","template":"&lt;p&gt;El año se escribiría como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</si>
  <si>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</si>
  <si>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
    "id": "M5-NyO-5a-A-1",
    "stimulus": "&lt;p&gt;In the past, books used to have their publication year written in Roman numerals. A book was published in {{Q1}}, how would this year be written in Roman numerals?&lt;/p&gt;",
    "template": "&lt;p&gt;The year would be written as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1700,
                "max": 1900,
                "step": 1
            }
        ],
        "calculated": [
            {
                "name": "A1",
                "label": "{{function}}",
                "function": "Lemonlib.numToRoman({{Q1}})"
            }
        ],
        "uniques": true
    },
    "algorithm": {
        "name": "calculateOperation",
        "template": "Cloze with text"
    }
}</t>
  </si>
  <si>
    <t>Un escultor tuvo que incluir en su escultura el año en el que la terminó. Si el año era {{Q1}}, ¿cómo lo grabó en números romanos?
La terminó en el año {{A1}}.</t>
  </si>
  <si>
    <t>Camilo quiere utilizar 1240, como  clave de acceso a su ordenador, pero prefiere hacerlo con números romanos,para que no la descifren. Escribe 1240 con números romanos
La clave en números romanos es ...</t>
  </si>
  <si>
    <t>Q1: Mín: 500; Máx: 1900; Step: 1</t>
  </si>
  <si>
    <t>{"id":"M5-NyO-5a-A-2","stimulus":"&lt;p&gt;Un escultor tuvo que incluir en su escultura el año en el que la terminó. Si el año era {{Q1}}, ¿cómo lo grabó en números romanos?&lt;/p&gt;","template":"&lt;p&gt;La terminó en el año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</si>
  <si>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</si>
  <si>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
    "id": "M5-NyO-5a-A-2",
    "stimulus": "&lt;p&gt;A sculptor had to include the year in which their sculpture was completed. If the year was {{Q1}}, how did they inscribe it in Roman numerals?&lt;/p&gt;",
    "template": "&lt;p&gt;They completed it in the year {{response}}.&lt;/p&gt;",
    "hint": "&lt;p&gt;In Roman numerals, if a letter is to the right of another letter with an equal or greater value, it is added, while if it is to the left of a letter with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500,
                "max": 1900,
                "step": 1
            }
        ],
        "calculated": [
            {
                "name": "A1",
                "label": "{{function}}",
                "function": "Lemonlib.numToRoman({{Q1}})"
            }
        ],
        "uniques": true
    },
    "algorithm": {
        "name": "calculateOperation",
        "template": "Cloze with text"
    }
}</t>
  </si>
  <si>
    <t>Durante una excursión a un museo, los niños han visto una inscripción del reinado de los Austrias en la que pone {{T1}}. ¿A qué año en números naturales corresponde?
El año es {{A1}}.</t>
  </si>
  <si>
    <t>Un grupo de estudiantes visita un museo. Observan que en la entrada hay números romanos, pero a su regreso solo recuerdan que el número era 4572. ¿Cómo estaba escrito en números romanos?
Estaba escrito como ...</t>
  </si>
  <si>
    <t>Q1: Mín: 1516; Máx: 1700; Step: 1</t>
  </si>
  <si>
    <t>T1 = Lemonlib.numToRoman({{Q1}})
A1 = {{Q1}}</t>
  </si>
  <si>
    <t>{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</si>
  <si>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</si>
  <si>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</si>
  <si>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Dentro de un libro se puede leer que se publicó en el año {{T1}}. ¿Cómo se escribe esa cantidad en números naturales?
El libro se publicó en el año {{A1}}.</t>
  </si>
  <si>
    <t xml:space="preserve">El reloj del Palacio Real tiene números romanos. Sí marca las 12 hs, ¿qué números romanos se ven?
Los números romanos que se ven son ...
</t>
  </si>
  <si>
    <t>Q1: Mín: 1440; Máx: 1900; Step: 1</t>
  </si>
  <si>
    <t>{
    "id": "M5-NyO-5a-A-4",
    "stimulus": "&lt;p&gt;Dentro de un libro se puede leer que se publicó en el año {{T1}}. ¿Cómo se escribe esa cantidad en números naturales?&lt;/p&gt;",
    "template": "&lt;p&gt;El libro se publicó en el año {{response}}.&lt;/p&gt;",
    "hint": "&lt;p&gt;En los número romanos, si una letra está a la derecha de otra igual o de mayor valor, se suma, mientras que si está a la izquierda de una de mayor valor, se resta.&lt;/p&gt;",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"INTERMEDIATE"
        }
    }
}</t>
  </si>
  <si>
    <t>{"id":"M5-NyO-5a-A-4","stimulus":"&lt;p&gt;Em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t>
  </si>
  <si>
    <t>{
    "id": "M5-NyO-5a-A-4",
    "stimulus": "&lt;p&gt;Inside a book, it can be read that it was published in the year {{T1}}. How is this number written in natural numbers?&lt;/p&gt;",
    "template": "&lt;p&gt;The book was published in the year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"NUMERICAL"
        }
    }
}</t>
  </si>
  <si>
    <t>Completa las siguientes frases con el siglo correspondiente.
{{Q4}} en el año {{Q1}}, es decir, en el siglo {{A1}}.
{{Q5}}} en el año {{Q2}}, es decir, en el siglo {{A2}}.
{{Q6}}} en el año {{Q3}}, es decir, en el siglo {{A3}}.</t>
  </si>
  <si>
    <t>Marcos quiere estampar una remera con el número 1979, año de su nacimiento. Le pidió a la diseñadora que lo haga en números romanos. ¿Qué números romanos tendrá la remera?
La remera tendrá el número romano ...</t>
  </si>
  <si>
    <t>Q1: Mín: 100; Máx: 2010; Step: 1
Q2: Mín: 100; Máx: 2010; Step: 1
Q3: Mín: 100; Máx: 2000; Step: 100
Q4-Q6: "Esta estatua se esculpió", "Este libro se escribió", "Un conde murió", "Esta partitura se compuso", "Este descubrimiento científico se hizo", "Aquella guerra acabó"</t>
  </si>
  <si>
    <t xml:space="preserve">A1 = Lemonlib.numToRoman(math.floor(({{Q1}}-1)/100)+1)
A2 = Lemonlib.numToRoman(math.floor(({{Q2}}-1)/100)+1)
A3 = Lemonlib.numToRoman(math.floor(({{Q3}}-1)/100)+1)
</t>
  </si>
  <si>
    <t>Para escribir un siglo en números romanos, escribe el número de centenas de la fecha y súmale 1. Si el año acaba en dos ceros, no sumes 1.</t>
  </si>
  <si>
    <t>&lt;p&gt;Para escribir un siglo en números romanos, escribe el número de centenas de la fecha y súmale 1. Si el año acaba en dos ceros, no se suma 1.&lt;/p&gt;
- Si falla A1
&lt;p&gt;Como el año no acaba en dos ceros, se escribe el número de centenas del año y se suma 1.&lt;/p&gt;&lt;p&gt;Las centenas de {{Q1}} son {{T1}}. Si se suma 1, el siglo en números romanos es {{A1}}.&lt;/p&gt;
- Si falla A2
&lt;p&gt;Como el año no acaba en dos ceros, se escribe el número de centenas del año y se suma 1.&lt;/p&gt;&lt;p&gt;Las centenas de {{Q2}} son {{T2}}. Si se suma 1, el siglo en números romanos es {{A2}}.&lt;/p&gt;
- Si falla A3
&lt;p&gt;Como el año acaba en dos ceros, solo se escribe el número de centenas del año.&lt;/p&gt;&lt;p&gt;Las centenas de {{Q3}} son {{T3}}. Por tanto, el siglo en números romanos es {{A3}}.&lt;/p&gt;</t>
  </si>
  <si>
    <t>T1 = math.floor({{Q1}})
T2 = math.floor({{Q2}})
T3 = math.floor({{Q3}})</t>
  </si>
  <si>
    <t>{"id":"M5-NyO-5a-A-5","stimulus":"&lt;p&gt;Completa las siguientes frases con el siglo correspondiente.&lt;/p&gt;","template":"&lt;p&gt;{{Q4}} en el año {{Q1}}, es decir, en el siglo {{response}}.&lt;/p&gt;&lt;p&gt;{{Q5}} en el año {{Q2}}, es decir, en el siglo {{response}}.&lt;/p&gt;&lt;p&gt;{{Q6}} en el año {{Q3}}, es decir, en el siglo {{response}}.&lt;/p&gt;","hint":"&lt;p&gt;Para escribir un siglo en números romanos, escribe el número de centenas de la fecha y súmale 1. Si el año acaba en dos ceros, no sumes 1.&lt;/p&gt;","feedback":"&lt;p&gt;Para escribir un siglo en números romanos, escribe el número de centenas de la fecha y súmale 1. Si el año acaba en dos ceros, no se suma 1.&lt;/p&gt;","seed":{"parameters":[{"name":"Q1","label":null,"min":100,"max":2010,"step":1},{"name":"Q2","label":null,"min":100,"max":2010,"step":1},{"name":"Q3","label":null,"min":100,"max":2000,"step":100},{"name":"Q4","list":["Esta estatua se esculpió","Este libro se escribió","Un conde murió","Esta partitura se compuso","Este descubrimiento científico se hizo","Aquella guerra acabó"]},{"name":"Q5","list":["Esta estatua se esculpió","Este libro se escribió","Un conde murió","Esta partitura se compuso","Este descubrimiento científico se hizo","Aquella guerra acabó"]},{"name":"Q6","list":["Esta estatua se esculpió","Este libro se escribió","Un conde murió","Esta partitura se compuso","Este descubrimiento científico se hizo","Aquella guerra acabó"]}],"calculated":[{"name":"T1","label":"{{function}}","function":"math.floor({{Q1}}/100)","temp":true},{"name":"T2","label":"{{function}}","function":"math.floor({{Q2}}/100)","temp":true},{"name":"T3","label":"{{function}}","function":"math.floor({{Q3}}/100)","temp":true},{"name":"A1","label":"{{function}}","function":"Lemonlib.numToRoman(math.floor(({{Q1}}-1)/100)+1)","feedback":"&lt;p&gt;Como el año no acaba en dos ceros, se escribe el número de centenas del año y se suma 1.&lt;/p&gt;&lt;p&gt;Las centenas de {{Q1}} son {{T1}}. Si se suma 1, el siglo en números romanos es {{function}}.&lt;/p&gt;"},{"name":"A2","label":"{{function}}","function":"Lemonlib.numToRoman(math.floor(({{Q2}}-1)/100)+1)","feedback":"&lt;p&gt;Como el año no acaba en dos ceros, se escribe el número de centenas del año y se suma 1.&lt;/p&gt;&lt;p&gt;Las centenas de {{Q2}} son {{T2}}. Si se suma 1, el siglo en números romanos es {{function}}.&lt;/p&gt;"},{"name":"A3","label":"{{function}}","function":"Lemonlib.numToRoman(math.floor(({{Q3}}-1)/100)+1)","feedback":"&lt;p&gt;Como el año acaba en dos ceros, solo se escribe el número de centenas del año.&lt;/p&gt;&lt;p&gt;Las centenas de {{Q3}} son {{T3}}. Por tanto, el siglo en números romanos es {{function}}.&lt;/p&gt;"}],"uniques":true},"algorithm":{"name":"calculateOperation","template":"Cloze with text"}}</t>
  </si>
  <si>
    <t>{"id":"M5-NyO-5a-A-5","stimulus":"&lt;p&gt;Complete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t>
  </si>
  <si>
    <t>{
    "id": "M5-NyO-5a-A-5",
    "stimulus": "&lt;p&gt;Fill in the blank with the corresponding century.&lt;/p&gt;",
    "template": "&lt;p&gt;{{Q4}} in the year {{Q1}}, that is, in the {{response}} century.&lt;/p&gt;&lt;p&gt;{{Q5}} in the year {{Q2}}, that is, in the {{response}} century.&lt;/p&gt;&lt;p&gt;{{Q6}} in the year {{Q3}}, that is, in the {{response}} century.&lt;/p&gt;",
    "hint": "&lt;p&gt;To type a century in Roman numerals, write the number of hundreds in the date and add 1. If the year ends with two zeros, do not add 1.&lt;/p&gt;",
    "feedback": "&lt;p&gt;To type a century in Roman numerals, write the number of hundreds in the date and add 1. If the year ends with two zeros, do not add 1.&lt;/p&gt;",
    "seed": {
        "parameters": [
            {
                "name": "Q1",
                "label": null,
                "min": 100,
                "max": 2010,
                "step": 1
            },
            {
                "name": "Q2",
                "label": null,
                "min": 100,
                "max": 2010,
                "step": 1
            },
            {
                "name": "Q3",
                "label": null,
                "min": 100,
                "max": 2000,
                "step": 100
            },
            {
                "name": "Q4",
                "list": [
                    "This statue was sculpted",
                    "This book was written",
                    "A count died",
                    "This music sheet was composed",
                    "This scientific discovery was made",
                    "That war ended"
                ]
            },
            {
                "name": "Q5",
                "list": [
                    "This statue was sculpted",
                    "This book was written",
                    "A count died",
                    "This music sheet was composed",
                    "This scientific discovery was made",
                    "That war ended"
                ]
            },
            {
                "name": "Q6",
                "list": [
                    "This statue was sculpted",
                    "This book was written",
                    "A count died",
                    "This music sheet was composed",
                    "This scientific discovery was made",
                    "That war ended"
                ]
            }
        ],
        "calculated": [
            {
                "name": "T1",
                "label": "{{function}}",
                "function": "math.floor({{Q1}}/100)",
                "temp": true
            },
            {
                "name": "T2",
                "label": "{{function}}",
                "function": "math.floor({{Q2}}/100)",
                "temp": true
            },
            {
                "name": "T3",
                "label": "{{function}}",
                "function": "math.floor({{Q3}}/100)",
                "temp": true
            },
            {
                "name": "A1",
                "label": "{{function}}",
                "function": "Lemonlib.numToRoman(math.floor(({{Q1}}-1)/100)+1)",
                "feedback": "&lt;p&gt;Since the year does not end with two zeros, write the number of hundreds in the year and add 1.&lt;/p&gt;&lt;p&gt;The hundreds of {{Q1}} are {{T1}}. When adding 1, the century in Roman numerals is {{function}}.&lt;/p&gt;"
            },
            {
                "name": "A2",
                "label": "{{function}}",
                "function": "Lemonlib.numToRoman(math.floor(({{Q2}}-1)/100)+1)",
                "feedback": "&lt;p&gt;Since the year does not end with two zeros, write the number of hundreds in the year and add 1.&lt;/p&gt;&lt;p&gt;The hundreds of {{Q2}} are {{T2}}. When adding 1, the century in Roman numerals is {{function}}.&lt;/p&gt;"
            },
            {
                "name": "A3",
                "label": "{{function}}",
                "function": "Lemonlib.numToRoman(math.floor(({{Q3}}-1)/100)+1)",
                "feedback": "&lt;p&gt;Since the year ends with two zeros, just write the number of hundreds in the year.&lt;/p&gt;&lt;p&gt;The hundreds of {{Q3}} are {{T3}}. Therefore, the century in Roman numerals is {{function}}.&lt;/p&gt;"
            }
        ],
        "uniques": true
    },
    "algorithm": {
        "name": "calculateOperation",
        "template": "Cloze with text"
    }
}</t>
  </si>
  <si>
    <t>M5-NyO-6a</t>
  </si>
  <si>
    <t>Realiza sumas con números naturales utilizando los algoritmos estándares (núms. de 3 o 4 cifras)</t>
  </si>
  <si>
    <t>Arrastra el resultado de la siguiente suma.
{{Q1}} + {{Q2}} = A1 | A2 | A3*</t>
  </si>
  <si>
    <t>Escolha o resultado correto de cada soma a seguir:
{{Q1}} + {{Q2}} = {{grupo1}}
{{Q3}} + {{Q4}} = {{grupo2}}</t>
  </si>
  <si>
    <t>Q1: Mín: 100; Máx: 9999; Step: 1
Q2: Mín: 100; Máx: 2000; Step: 1
Q3: Mín = 10; Máx = 50; Step = 10
Q4: Mín = 10; Máx = 50; Step = 10</t>
  </si>
  <si>
    <t>A1={{Q1}}+{{Q2}}+{{Q3}}
A2={{Q1}}+{{Q2}}-{{Q4}}
A3={{Q1}}+{{Q2}}</t>
  </si>
  <si>
    <t>Suma de 2 sumandos y 4 posiciones
{{Q1}} + {{Q2}} = {{T1}}</t>
  </si>
  <si>
    <t>&lt;p&gt;El resultado de esta suma es:&lt;/p&gt;
Suma de 2 sumandos y 4 posiciones
{{Q1}} + {{Q2}} = {{A3}}</t>
  </si>
  <si>
    <t>T1 = {{Q1}}+{{Q2}}-math.floor({{Q1}}/10+{{Q2}}/10)*10</t>
  </si>
  <si>
    <t>{
    "id": "M5-NyO-6a-I-1",
    "stimulus": "&lt;p&gt;Arrastra el resultado de la siguiente suma.&lt;/p&gt;",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</si>
  <si>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</si>
  <si>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"id": "M5-NyO-6a-I-1",
    "stimulus": "&lt;p&gt;Drag the result of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</si>
  <si>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Calcula la siguiente suma.
{{Q1}} + {{Q2}} = {{A1}}</t>
  </si>
  <si>
    <t>Efetue a soma:
{{Q1}} + {{Q2}} = {{A1}}
{{Q3}} + {{Q4}} + {{Q5}} = {{A2}}
{{Q6}} + {{Q7}} + {{Q8}} + {{Q9}} = {{A3}}</t>
  </si>
  <si>
    <t>Q1: Mín: 100; Máx: 5000; Step: 1
Q2: Mín: 100; Máx: 4999; Step: 1</t>
  </si>
  <si>
    <t>A1={{Q1}}+{{Q2}}</t>
  </si>
  <si>
    <t>&lt;p&gt;El resultado de esta suma es:&lt;/p&gt;
Suma de 2 sumandos y 4 posiciones
{{Q1}} + {{Q2}} = {{A1}}</t>
  </si>
  <si>
    <t>{"id":"M5-NyO-6a-E-1","stimulus":"&lt;p&gt;Calcula la siguiente suma.&lt;/p&gt;","template":"&lt;p&gt;{{Q1}}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</si>
  <si>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</si>
  <si>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"id": "M5-NyO-6a-E-1",
    "stimulus": "&lt;p&gt;Calculate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</si>
  <si>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En una biblioteca municipal hay {{Q1}} libros. Si ha recibido un lote de otros {{Q2}}, ¿cuántos hay ahora?
La biblioteca ahora dispone de {{A1}} libros.</t>
  </si>
  <si>
    <t>Em uma bliblioteca há {{Q1}} livros. Se essa biblioteca receber mais {{Q2}} livros, com quantos livros ela ficará?
Ela ficará com {{A1}} livros.</t>
  </si>
  <si>
    <t>Q1: Mín: 1500; Máx: 7999; Step: 1
Q2: Mín: 500; Máx: 2000; Step: 1</t>
  </si>
  <si>
    <t>Suma de 2 sumandos y 4 posiciones
{{Q1}} + {{Q2}} = {{A1}}</t>
  </si>
  <si>
    <t>&lt;p&gt;El número de libros en la biblioteca es:&lt;/p&gt;
Suma de 2 sumandos y 4 posiciones
{{Q1}} + {{Q2}} = {{A1}}</t>
  </si>
  <si>
    <t>{"id":"M5-NyO-6a-A-1","stimulus":"&lt;p&gt;En una biblioteca municipal hay {{Q1}} libros. Si ha recibido un lote de otros {{Q2}}, ¿cuántos hay ahora?&lt;/p&gt;","template":"&lt;p&gt;La biblioteca ahora dispone de {{response}} libros.&lt;/p&gt;","hint":"&lt;div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libros en la biblioteca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</si>
  <si>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</si>
  <si>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
    "id": "M5-NyO-6a-A-1",
    "stimulus": "&lt;p&gt;In a public library, there are {{Q1}} books. If they received a shipment of another {{Q2}}, how many are there now?&lt;/p&gt;",
    "template": "&lt;p&gt;The library now has {{response}} books.&lt;/p&gt;",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style=\"position:absolute; right: 15%; top: 35%;\"&gt;{{Q2}}&lt;/span&gt;&lt;span class=\"lemo-graphie-label\" style=\"position:absolute; right: 15%; top: 8%;\"&gt;{{Q1}}&lt;/span&gt;&lt;/div&gt;&lt;/div&gt;&lt;/div&gt;&lt;/div&gt;",
    "feedback": "&lt;p&gt;The number of books in the library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style=\"position:absolute;top:0;left:0;width:100%;height: 100%;\"&gt;&lt;div class=\"lemo-graphie\" style=\"position:relative; width: 100%; height: 100%;\"&gt;&lt;span class=\"lemo-graphie-label\" style=\"position:absolute; right: 15%; top: 65%;\"&gt;{{A1}}&lt;/span&gt;&lt;span class=\"lemo-graphie-label\" style=\"position:absolute; right: 15%; top: 35%;\"&gt;{{Q2}}&lt;/span&gt;&lt;span class=\"lemo-graphie-label\" style=\"position:absolute; right: 15%; top: 8%;\"&gt;{{Q1}}&lt;/span&gt;&lt;/div&gt;&lt;/div&gt;&lt;/div&gt;&lt;/div&gt;",
    "seed": {
        "parameters": [
            {
                "name": "Q1",
                "label": null,
                "min": 1500,
                "max": 7999,
                "step": 1
            },
            {
                "name": "Q2",
                "label": null,
                "min": 500,
                "max": 2000,
                "step": 1
            }
        ],
        "calculated": [
            {
                "name": "T1",
                "function": "{{Q1}}+{{Q2}}-math.floor({{Q1}}/10+{{Q2}}/10)*10",
                "temp": true
            },
            {
                "name": "A1",
                "label": "",
                "function": "{{Q1}}+{{Q2}}"
            }
        ],
        "uniques": true
    },
    "algorithm": {
        "name": "calculateOperation",
        "params": {
            "method": "equivLiteral",
            "keyboard": "NUMERICAL"
        }
    }
}</t>
  </si>
  <si>
    <t>El sábado {{Q1}} personas visitaron el museo de arqueología, mientras que el domingo acudieron {{Q2}} visitantes. ¿Cuántas personas acogió el museo durante el fin de semana? 
El museo recibió {{A1}} visitantes.</t>
  </si>
  <si>
    <t>No sábado {{Q1}} pessoas vistaram o museu de uma cidade. No domigo mais {{Q2}} visitaram esse mesmo museu. Quantos visitantes o museu recebeu nesse final de semana? 
O museu recebeu {{A1}} visitantes.</t>
  </si>
  <si>
    <t>Suma de 2 sumandos y 4 posiciones
{{Q1}} + {{Q2}} = {{A1}}</t>
  </si>
  <si>
    <t>&lt;p&gt;El número de visitantes durante el fin de semana es:&lt;/p&gt;
Suma de 2 sumandos y 4 posiciones
{{Q1}} + {{Q2}} = {{A1}}</t>
  </si>
  <si>
    <t>{"id":"M5-NyO-6a-A-2","stimulus":"&lt;p&gt;El sábado {{Q1}} personas visitaron el museo de arqueología, mientras que el domingo acudieron {{Q2}} visitantes. ¿Cuántas personas acogió el museo durante el fin de semana?&lt;/p&gt;","template":"&lt;p&gt;El museo recibió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visitantes durante el fin de semana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</si>
  <si>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</si>
  <si>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"id": "M5-NyO-6a-A-2",
    "stimulus": "&lt;p&gt;On Saturday, {{Q1}} people visited the archaeology museum, while on Sunday, {{Q2}} visitors attended. How many people did the museum host during the weekend?&lt;/p&gt;",
    "template": "&lt;p&gt;The museum hosted {{response}} visitors.&lt;/p&gt;",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visitors during the weekend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</si>
  <si>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Una fábrica de automóviles produjo en un día {{Q1}} piezas y al siguiente otras {{Q2}}. ¿Cuántas piezas se fabricaron en estos dos días?
La fábrica produjo {{A1}} piezas.</t>
  </si>
  <si>
    <t xml:space="preserve">Uma fábrica de peças para carro produziu em janeiro {{Q1}} peças, em fevereiro {{Q2}} peças e em março, {{Q3}} peças. Quantas peças ao todo essa fábrica produziu nesses três meses?
A fábrica produziu {{A1}} peças nesses três meses. </t>
  </si>
  <si>
    <t>Q1: Mín: 100; Máx: 3333; Step: 1
Q2: Mín: 100; Máx: 3333; Step: 1</t>
  </si>
  <si>
    <t>&lt;p&gt;El número de piezas que la fábrica produjo es:&lt;/p&gt;
Suma de 2 sumandos y 4 posiciones
{{Q1}} + {{Q2}} = {{A1}}</t>
  </si>
  <si>
    <t>{"id":"M5-NyO-6a-A-3","stimulus":"&lt;p&gt;Una fábrica de automóviles produjo en un día {{Q1}} piezas y al siguiente otras {{Q2}}. ¿Cuántas piezas se fabricaron en estos dos días?&lt;/p&gt;","template":"&lt;p&gt;La fábrica produjo {{response}} piezas.&lt;/p&gt;","hint":"&lt;div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piezas que la fábrica produjo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</si>
  <si>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</si>
  <si>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
    "id": "M5-NyO-6a-A-3",
    "stimulus": "&lt;p&gt;A car factory produced {{Q1}} parts in one day and another {{Q2}} the following day. How many parts were produced in these two days?&lt;/p&gt;",
    "template": "&lt;p&gt;The factory produced {{response}} parts.&lt;/p&gt;",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parts the factory produced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
    "seed": {
        "parameters": [
            {
                "name": "Q1",
                "label": null,
                "min": 100,
                "max": 3333,
                "step": 1
            },
            {
                "name": "Q2",
                "label": null,
                "min": 100,
                "max": 3333,
                "step": 1
            }
        ],
        "calculated": [
            {
                "name": "T1",
                "label": "",
                "function": "{{Q1}}+{{Q2}}-math.floor({{Q1}}/10+{{Q2}}/10)*10",
                "temp": "true"
            },
            {
                "name": "A1",
                "label": "",
                "function": "{{Q1}}+{{Q2}}"
            }
        ],
        "uniques": true
    },
    "algorithm": {
        "name": "calculateOperation",
        "params": {
            "method": "equivLiteral",
            "keyboard": "NUMERICAL"
        }
    }
}</t>
  </si>
  <si>
    <t>En un colegio están matriculados {{Q1}} niñas y {{Q2}} niños. ¿Cuántos alumnos estudian en este colegio en total?
En el colegio estudian {{A1}} alumnos.</t>
  </si>
  <si>
    <t>Em uma escola estão matriculados {{T1}} meninas e {{T2}} meninos. Quantos alunos estudam nessa escola?
Nessa escola estudam {{A1}} alunos.</t>
  </si>
  <si>
    <t>Q1: Mín: 500; Máx: 700; Step: 1
Q2: Mín: 500; Máx: 700; Step: 1</t>
  </si>
  <si>
    <t>Suma de 2 sumandos y 3 posiciones
{{Q1}} + {{Q2}} = {{A1}}</t>
  </si>
  <si>
    <t>&lt;p&gt;El número de alumnos en el colegio es:&lt;/p&gt;
Suma de 2 sumandos y 3 posiciones
{{Q1}} + {{Q2}} = {{A1}}</t>
  </si>
  <si>
    <t>{
    "id": "M5-NyO-6a-A-4",
    "stimulus": "&lt;p&gt;En un colegio están matriculados {{Q1}} niñas y {{Q2}} niños. ¿Cuántos alumnos estudian en este colegio en total?&lt;/p&gt;",
    "template": "&lt;p&gt;En el colegio estudian {{response}} alumnos.&lt;/p&gt;",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"&lt;p&gt;El número de alumnos en el colegio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</si>
  <si>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</si>
  <si>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"id": "M5-NyO-6a-A-4",
    "stimulus": "&lt;p&gt;In a school, there are {{Q1}} girls and {{Q2}} boys. How many students are studying at this school in total?&lt;/p&gt;",
    "template": "&lt;p&gt;At the school, there are {{response}} students.&lt;/p&gt;",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"&lt;p&gt;The number of students at the school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</si>
  <si>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Carla ha hecho una reforma en su casa: los materiales han costado {{Q1}} € y el albañil ha cobrado {{Q2}} €. ¿Cuánto ha costado la renovación?
Carla ha gastado {{A1}} €.</t>
  </si>
  <si>
    <t>Carla fez uma reforma em sua casa. Ela precisou de {{Q1}} euros para comprar os materiais e {{Q2}} euros para pagar o pedreiro. Quanto Carla gastou nessa reforma?
Ela gastou {{A1}} euros.</t>
  </si>
  <si>
    <t>Q1: Mín: 800; Máx: 2000; Step: 1
Q2: Mín: 1000; Máx: 2000; Step: 1</t>
  </si>
  <si>
    <t>&lt;p&gt;El precio de la reforma es:&lt;/p&gt;
Suma de 2 sumandos y 4 posiciones
{{Q1}} + {{Q2}} = {{A1}}</t>
  </si>
  <si>
    <t>{"id":"M5-NyO-6a-A-5","stimulus":"&lt;p&gt;Carla ha hecho una reforma en su casa: los materiales han costado {{Q1}} € y el albañil ha cobrado {{Q2}} €. ¿Cuánto ha costado la renovación?&lt;/p&gt;","template":"&lt;p&gt;Carla ha gastado {{response}} €.&lt;/p&gt;","hint":"&lt;div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precio de la reforma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</si>
  <si>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</si>
  <si>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
    "id": "M5-NyO-6a-A-5",
    "stimulus": "&lt;p&gt;Carla has done a renovation at her home: the materials have cost ${{Q1}} and the builder has charged ${{Q2}}. How much has the renovation cost?&lt;/p&gt;",
    "template": "&lt;p&gt;Carla has spent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price of the renovation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800,
                "max": 2000,
                "step": 1
            },
            {
                "name": "Q2",
                "label": null,
                "min": 1000,
                "max": 2000,
                "step": 1
            }
        ],
        "calculated": [
            {
                "name": "T1",
                "label": "",
                "function": "{{Q1}}+{{Q2}}-math.floor({{Q1}}/10+{{Q2}}/10)*10",
                "temp": "true"
            },
            {
                "name": "A1",
                "label": "",
                "function": "{{Q1}}+{{Q2}}"
            }
        ],
        "uniques": true
    },
    "algorithm": {
        "name": "calculateOperation",
        "params": {
            "method": "equivLiteral",
            "keyboard": "NUMERICAL"
        }
    }
}</t>
  </si>
  <si>
    <t>M5-NyO-6b</t>
  </si>
  <si>
    <t>Calcula el término que falta en una suma (núms. de 3 o 4 cifras)</t>
  </si>
  <si>
    <t>Escoge el valor del sumando que falta en esta suma.
{{Q1}} + ... = {{T1}}
Se ven 3</t>
  </si>
  <si>
    <t>Escolha o número que falta:
{{Q1}} + {{grupo1}} = {{T1}}</t>
  </si>
  <si>
    <t>Q1: Mín: 200; Máx: 4999; Step: 1
Q2: Mín: 200; Máx: 4999; Step: 1
Q3: Mín: 200; Máx: 4999; Step: 1
Q4: Mín: 200; Máx: 4999; Step: 1</t>
  </si>
  <si>
    <t>T1={{Q1}}+{{Q2}}
*A1 = {{Q2}}
A2 = {{Q3}}
A3 = {{Q4}}</t>
  </si>
  <si>
    <t>La suma y la resta son operaciones opuestas. Es decir, 2 + 5 es 7 del mismo modo que 7 − 2 es 5.</t>
  </si>
  <si>
    <t>&lt;p&gt;Como {{T1}} es el resultado de sumar {{Q1}} y otro número, para obtener el segundo sumando hay que resolver este cálculo:&lt;/p&gt;
Resta vertical 4 posiciones
{{T1}} − {{Q1}} = {{Q2}}</t>
  </si>
  <si>
    <t>{
    "id": "M5-NyO-6b-I-1",
    "stimulus": "&lt;p&gt;Escoge el valor del sumando que falta en esta suma.&lt;/p&gt;&lt;p&gt;{{Q1}} + ... = {{T1}}&lt;/p&gt;",
    "hint": "&lt;p&gt;La suma y la resta son operaciones opuestas. Es decir, 2 + 5 es 7 del mismo modo que 7 − 2 es 5.&lt;/p&gt;",
    "feedback": "&lt;p&gt;Como {{T1}} es el resultado de sumar {{Q1}} y otro número, para obtener el segundo sumando hay que resolver este cálculo:&lt;/p&gt;&lt;p&gt;{{T1}}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</si>
  <si>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</si>
  <si>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"id": "M5-NyO-6b-I-1",
    "stimulus": "&lt;p&gt;Select the value of the missing addend in this addition.&lt;/p&gt;&lt;p&gt;{{Q1}} + ... = {{T1}}&lt;/p&gt;",
    "hint": "&lt;p&gt;Addition and subtraction are opposite operations. That is, 2 + 5 equals 7 in the same way that 7 − 2 equals 5.&lt;/p&gt;",
    "feedback": "&lt;p&gt;Since {{T1}} is the result of adding {{Q1}} and another number, to obtain the second addend, you have to solve this calculation:&lt;/p&gt;&lt;p&gt;{{T1}}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</si>
  <si>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Escoge el valor del sumando que falta en esta suma.
... + {{Q1}} = {{T1}}
Se ven 3</t>
  </si>
  <si>
    <t>T1={{Q1}}+{{Q2}}
*A1={{Q2}}
A2={{Q3}}
A3={{Q4}}</t>
  </si>
  <si>
    <t>La suma y la resta son operaciones opuestas. Es decir, 6 + 3 es 9 del mismo modo que 9 − 3 es 6.</t>
  </si>
  <si>
    <t>&lt;p&gt;Como {{T1}} es el resultado de sumar {{Q1}} y otro número, para obtener el primer sumando hay que resolver este cálculo:&lt;/p&gt;
Resta vertical 4 posiciones
{{T1}} − {{Q1}} = {{Q2}}</t>
  </si>
  <si>
    <t>{"id":"M5-NyO-6b-I-2","stimulus":"&lt;p&gt;Escoge el valor del sumando que falta en esta suma.&lt;/p&gt;&lt;p&gt;... + {{Q1}} = {{T1}}&lt;/p&gt;","hint":"&lt;p&gt;La suma y la resta son operaciones opuestas. Es decir, 6 + 3 es 9 del mismo modo que 9 − 3 es 6.&lt;/p&gt;","feedback":"&lt;p&gt;Como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</si>
  <si>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</si>
  <si>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"id": "M5-NyO-6b-I-2",
    "stimulus": "&lt;p&gt;Choose the missing addend's value in this addition.&lt;/p&gt;&lt;p&gt;... + {{Q1}} = {{T1}}&lt;/p&gt;",
    "hint": "&lt;p&gt;Addition and subtraction are opposite operations. That is, 6 + 3 is 9 in the same way that 9 − 3 is 6.&lt;/p&gt;",
    "feedback": "&lt;p&gt;Since {{T1}} is the result of adding {{Q1}} and another number, to find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</si>
  <si>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Completa esta suma.
{{Q1}} + {{A1}} = {{T1}}</t>
  </si>
  <si>
    <t>Complete com o número que falta:
{{Q1}} + {{A1}} = {{T1}}</t>
  </si>
  <si>
    <t>Q1: Mín: 100; Máx: 4999; Step: 1
Q2: Mín: 100; Máx: 4999; Step: 1</t>
  </si>
  <si>
    <t>T1={{Q1}}+{{Q2}}
A1={{Q2}}</t>
  </si>
  <si>
    <t>La suma y la resta son operaciones opuestas. Es decir, 1 + 7 es 8 del mismo modo que 8 − 1 es 7.</t>
  </si>
  <si>
    <t>{"id":"M5-NyO-6b-E-1","stimulus":"&lt;p&gt;Completa esta suma.&lt;/p&gt;","template":"&lt;p&gt;{{Q1}} + {{response}} = {{T1}}&lt;/p&gt;","hint":"&lt;p&gt;La suma y la resta son operaciones opuestas. Es decir, 1 + 7 es 8 del mismo modo que 8 − 1 es 7.&lt;/p&gt;","feedback":"&lt;p&gt;Como {{T1}} es el resultado de sumar {{Q1}} y otro número, para obtener el segundo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</si>
  <si>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</si>
  <si>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"id": "M5-NyO-6b-E-1",
    "stimulus": "&lt;p&gt;Fill in the blank for this addition.&lt;/p&gt;",
    "template": "&lt;p&gt;{{Q1}} + {{response}} = {{T1}}&lt;/p&gt;",
    "hint": "&lt;p&gt;Addition and subtraction are opposite operations. For example, 1 + 7 is 8, just as 8 − 1 is 7.&lt;/p&gt;",
    "feedback": "&lt;p&gt;As {{T1}} is the result of adding {{Q1}} and another number, to get the second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</si>
  <si>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Completa esta suma.
{{A1}} + {{Q1}} = {{T1}}</t>
  </si>
  <si>
    <t>La suma y la resta son operaciones opuestas. Es decir, 4 + 2 es 6 del mismo modo que 6 − 2 es 4.</t>
  </si>
  <si>
    <t>{"id":"M5-NyO-6b-E-2","stimulus":"&lt;p&gt;Completa esta suma.&lt;/p&gt;","template":"&lt;p&gt;{{response}} + {{Q1}} = {{T1}}&lt;/p&gt;","hint":"&lt;p&gt;La suma y la resta son operaciones opuestas. Es decir, 4 + 2 es 6 del mismo modo que 6 − 2 es 4.&lt;/p&gt;","feedback":"&lt;p&gt;Como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</si>
  <si>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</si>
  <si>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"id": "M5-NyO-6b-E-2",
    "stimulus": "&lt;p&gt;Complete this addition.&lt;/p&gt;",
    "template": "&lt;p&gt;{{response}} + {{Q1}} = {{T1}}&lt;/p&gt;",
    "hint": "&lt;p&gt;Addition and subtraction are opposite operations. That is, 4 + 2 is 6 just as 6 − 2 is 4.&lt;/p&gt;",
    "feedback": "&lt;p&gt;Since {{T1}} is the result of adding {{Q1}} and another number, to obtain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</si>
  <si>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Daniel ha pensado en un número. Al sumarle {{Q1}} ha obtenido {{T1}}. ¿En qué número ha pensado Daniel?
Ha pensado en el número {{A1}}.</t>
  </si>
  <si>
    <t>Danilo pensou em um número, depois adicionou {{Q1}} a esse número e obteve {{T1}}. Em qual número Danilo pensou? 
Ele pensou no número {{A1}}.</t>
  </si>
  <si>
    <t>¿Qué número ha sumado Daniel al número que ha pensado? ¿Y qué resultado ha obtenido?
Ha sumado {{A2}} al número pensado y ha obtenido{{A3}}.
[Cloze with math]
A2: {{Q1}}
A3: {{Q1}}+{{Q2}}</t>
  </si>
  <si>
    <t>¿Qué pide el enunciado?
El número que ha pensado Daniel.*
El número que ha obtenido al hacer la suma.
El número que ha sumado Daniel.
[Single choice]</t>
  </si>
  <si>
    <t>¿Cuál de estos cálculos representa la información del enunciado?
... + {{Q1}} = {{T1}}*
{{Q1}} − ... = {{T1}}
{{Q1}} + {{T1}} = ...</t>
  </si>
  <si>
    <t>¿De qué manera se puede reordenar esta suma para obtener el término que falta?
... + {{Q1}} = {{T1}}
{{T1}} − {{Q1}} = ...*
{{T1}} + {{Q1}} = ...
{{Q1}} − {{T1}} = ...</t>
  </si>
  <si>
    <t>Resuelve el siguiente cálculo para obtener el número en el que ha pensadoDaniel.
{{T1}} − {{Q1}} = {{A4}}
(cloze math)
A4 = {{Q2}}</t>
  </si>
  <si>
    <t>{"id":"M5-NyO-6b-A-1","seed":{"parameters":[{"name":"Q1","label":null,"min":100,"max":4999,"step":1},{"name":"Q2","label":null,"min":100,"max":4999,"step":1}],"uniques":true},"scaffolding":[{"id":"step-0","stimulus":"&lt;p&gt;Daniel ha pensado en un número. Al sumarle {{Q1}} ha obtenido {{T1}}. ¿En qué número ha pensado Daniel?&lt;/p&gt;","template":"&lt;p&gt;Ha pensado en el número {{response}}.&lt;/p&gt;","seed":{"parameters":[],"calculated":[{"name":"T1","function":"{{Q1}}+{{Q2}}","temp":true},{"name":"A1","function":"{{Q2}}"}]},"algorithm":{"name":"calculateOperation","params":{"method":"equivLiteral","keyboard":"NUMERICAL"}}},{"id":"step-1","stimulus":"&lt;p&gt;¿Qué número ha sumado Daniel al número que ha pensado? ¿Y qué resultado ha obtenido?&lt;/p&gt;","template":"&lt;p&gt;Ha sumado {{response}} al número pensado y ha obtenido {{response}}.&lt;/p&gt;","seed":{"calculated":[{"name":"A2","function":"{{Q1}}"},{"name":"A3","function":"{{Q1}}+{{Q2}}"}]},"algorithm":{"name":"calculateOperation","params":{"method":"equivLiteral","keyboard":"NUMERICAL"}}},{"id":"step-2","stimulus":"&lt;p&gt;¿Qué pide el enunciado?&lt;/p&gt;","seed":{"calculated":[{"name":"2-A1","label":"&lt;p&gt;El número que ha pensado Daniel al principio.&lt;/p&gt;"},{"name":"2-A2","label":"&lt;p&gt;El número que se ha obtenido al hacer la suma.&lt;/p&gt;","incorrect":true},{"name":"2-A3","label":"&lt;p&gt;El número que ha sumado Daniel.&lt;/p&gt;","incorrect":true}]},"algorithm":{"name":"trueFalse","template":"Multiple choice – standard"}},{"id":"step-3","stimulus":"&lt;p&gt;¿Cuál de estos cálculos representa la información del enunciado?&lt;/p&gt;","seed":{"calculated":[{"name":"T1","function":"{{Q1}}+{{Q2}}","temp":true},{"name":"A1","label":"... + {{Q1}} = {{T1}}"},{"name":"A2","label":"{{Q1}} − ... = {{T1}}","incorrect":true},{"name":"A3","label":"{{Q1}} + {{T1}} = ...","incorrect":true}]},"algorithm":{"name":"trueFalse","template":"Multiple choice – standard", "params": {"showCheckIcon":false, "columns":3}}},{"id":"step-4","stimulus":"&lt;p&gt;¿De qué manera se puede reordenar esta suma para obtener el término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obtener el número en el que ha pensado Daniel.&lt;/p&gt;","template":"&lt;p&gt;{{T1}} − {{Q1}} = {{response}}&lt;/p&gt;","seed":{"calculated":[{"name":"T1","function":"{{Q1}}+{{Q2}}","temp":true},{"name":"A1","label":"","function":"{{Q2}}"}]},"algorithm":{"name":"calculateOperation","params":{"method":"equivLiteral","keyboard":"NUMERICAL"}}}]}</t>
  </si>
  <si>
    <t>{"id":"M5-NyO-6b-A-1","seed":{"parameters":[{"name":"Q1","label":null,"min":100,"max":4999,"step":1},{"name":"Q2","label":null,"min":100,"max":4999,"step":1}],"uniques":true},"scaffolding":[{"id":"step-0","stimulus":"&lt;p&gt;Daniel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t>
  </si>
  <si>
    <t>{
    "id": "M5-NyO-6b-A-1",
    "seed": {
        "parameters": [
            {
                "name": "Q1",
                "label": null,
                "min": 100,
                "max": 4999,
                "step": 1
            },
            {
                "name": "Q2",
                "label": null,
                "min": 100,
                "max": 4999,
                "step": 1
            }
        ],
        "uniques": true
    },
    "scaffolding": [
        {
            "id": "step-0",
            "stimulus": "&lt;p&gt;Daniel thought of a number. By adding {{Q1}}, he got {{T1}}. What number did Daniel think of?&lt;/p&gt;",
            "template": "&lt;p&gt;He thought of the number {{response}}.&lt;/p&gt;",
            "seed": {
                "parameters": [],
                "calculated": [
                    {
                        "name": "T1",
                        "function": "{{Q1}}+{{Q2}}",
                        "temp": true
                    },
                    {
                        "name": "A1",
                        "function": "{{Q2}}"
                    }
                ]
            },
            "algorithm": {
                "name": "calculateOperation",
                "params": {
                    "method": "equivLiteral",
                    "keyboard": "NUMERICAL"
                }
            }
        },
        {
            "id": "step-1",
            "stimulus": "&lt;p&gt;What number did Daniel add to the number he thought of? And what result did he get?&lt;/p&gt;",
            "template": "&lt;p&gt;He added {{response}} to the number he thought of and got {{response}}.&lt;/p&gt;",
            "seed": {
                "calculated": [
                    {
                        "name": "A2",
                        "function": "{{Q1}}"
                    },
                    {
                        "name": "A3",
                        "function": "{{Q1}}+{{Q2}}"
                    }
                ]
            },
            "algorithm": {
                "name": "calculateOperation",
                "params": {
                    "method": "equivLiteral",
                    "keyboard": "NUMERICAL"
                }
            }
        },
        {
            "id": "step-2",
            "stimulus": "&lt;p&gt;What does the statement ask for?&lt;/p&gt;",
            "seed": {
                "calculated": [
                    {
                        "name": "2-A1",
                        "label": "&lt;p&gt;The number Daniel initially thought of.&lt;/p&gt;"
                    },
                    {
                        "name": "2-A2",
                        "label": "&lt;p&gt;The number obtained after the addition.&lt;/p&gt;",
                        "incorrect": true
                    },
                    {
                        "name": "2-A3",
                        "label": "&lt;p&gt;The number Daniel added.&lt;/p&gt;",
                        "incorrect": true
                    }
                ]
            },
            "algorithm": {
                "name": "trueFalse",
                "template": "Multiple choice – standard"
            }
        },
        {
            "id": "step-3",
            "stimulus": "&lt;p&gt;Which of these calculations represents the information in the statement?&lt;/p&gt;",
            "seed": {
                "calculated": [
                    {
                        "name": "T1",
                        "function": "{{Q1}}+{{Q2}}",
                        "temp": true
                    },
                    {
                        "name": "A1",
                        "label": "... + {{Q1}}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 + {{Q1}}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the number Daniel thought of.&lt;/p&gt;",
            "template": "&lt;p&gt;{{T1}} − {{Q1}} = {{response}}&lt;/p&gt;",
            "seed": {
                "calculated": [
                    {
                        "name": "T1",
                        "function": "{{Q1}}+{{Q2}}",
                        "temp": true
                    },
                    {
                        "name": "A1",
                        "label": "",
                        "function": "{{Q2}}"
                    }
                ]
            },
            "algorithm": {
                "name": "calculateOperation",
                "params": {
                    "method": "equivLiteral",
                    "keyboard": "NUMERICAL"
                }
            }
        }
    ]
}</t>
  </si>
  <si>
    <t>Un grupo de alpinistas ha ascendido en dos etapas una montaña de {{T1}} m de altura. Si en la primera etapa subieron {{Q1}} m, ¿cuántos metros subieron en la segunda?
En la segunda etapa subieron {{A1}} m.</t>
  </si>
  <si>
    <t>Um grupo de alpinistas deseja escalar uma montanha que tem {{T1}} metros de altura. Se o grupo já escalou {{Q1}} metros, quanto falta para chegar ao topo?
Faltam {{A1}} metros.</t>
  </si>
  <si>
    <t>Q1: Mín: 1000; Máx: 6000; Step: 1
Q2: Mín: 1000; Máx: 6000; Step: 1</t>
  </si>
  <si>
    <t>¿Qué altura tiene la montaña? ¿Y cuánto ascendieron los alpinistas en la primera etapa?
La montaña mide {{A2}} m y la primera etapa fue de {{A3}} m.
[Cloze with math]
A2: {{Q1}}+{{Q2}}
A3: {{Q1}}</t>
  </si>
  <si>
    <t>¿Qué pide el enunciado?
La extensión de la segunda etapa en metros.*
La altura de la montaña en metros.
La extensión de la primera etapa en metros.
[Single choice]</t>
  </si>
  <si>
    <t>¿Cuál de estos cálculos representa la información del enunciado?
{{Q1}} + ... = {{T1}}*
{{Q1}} − ... = {{T1}}
{{Q1}} + {{T1}} = ...</t>
  </si>
  <si>
    <t>¿De qué manera se puede reordenar esta suma para obtener el término que falta?
{{Q1}} + ... = {{T1}}
{{T1}} − {{Q1}} = ...*
{{T1}} + {{Q1}} = ...
{{Q1}} − {{T1}} = ...</t>
  </si>
  <si>
    <t>Resuelve el siguiente cálculo para saber cuántos metros subieron durante la segunda etapa. 
{{T1}} − {{Q1}} = {{A4}}
(cloze math)
A4 = {{Q2}}</t>
  </si>
  <si>
    <t>{"id":"M5-NyO-6b-A-2","seed":{"parameters":[{"name":"Q1","label":null,"min":100,"max":6000,"step":1},{"name":"Q2","label":null,"min":100,"max":6000,"step":1}],"uniques":true},"scaffolding":[{"id":"step-0","stimulus":"&lt;p&gt;Un grupo de alpinistas ha ascendido en dos etapas una montaña de {{T1}} m de altura. Si en la primera etapa subieron {{Q1}} m, ¿cuántos metros subieron en la segunda?&lt;/p&gt;","template":"&lt;p&gt;En la segunda etapa subieron {{response}} m.&lt;/p&gt;","seed":{"parameters":[],"calculated":[{"name":"T1","function":"{{Q1}}+{{Q2}}","temp":true},{"name":"A1","function":"{{Q2}}"}]},"algorithm":{"name":"calculateOperation","params":{"method":"equivLiteral","keyboard":"NUMERICAL"}}},{"id":"step-1","stimulus":"&lt;p&gt;¿Qué altura tiene la montaña? ¿Y cuánto ascendieron los alpinistas en la primera etapa?&lt;/p&gt;","template":"&lt;p&gt;La montaña mide {{response}} m y la primera etapa fue de {{response}} m.&lt;/p&gt;","seed":{"calculated":[{"name":"A2","function":"{{Q1}}+{{Q2}}"},{"name":"A3","function":"{{Q1}}"}]},"algorithm":{"name":"calculateOperation","params":{"method":"equivLiteral","keyboard":"NUMERICAL"}}},{"id":"step-2","stimulus":"&lt;p&gt;¿Qué pide el enunciado?&lt;/p&gt;","seed":{"calculated":[{"name":"2-A1","label":"&lt;p&gt;La extensión de la segunda etapa en metros.&lt;/p&gt;"},{"name":"2-A2","label":"&lt;p&gt;La extensión de la primera etapa en metros.&lt;/p&gt;","incorrect":true},{"name":"2-A3","label":"&lt;p&gt;La altura de la montaña en metros.&lt;/p&gt;","incorrect":true}]},"algorithm":{"name":"trueFalse","template":"Multiple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metros subieron durante la segunda etapa.&lt;/p&gt;","template":"&lt;p&gt;{{T1}} − {{Q1}} = {{response}}&lt;/p&gt;","seed":{"calculated":[{"name":"T1","function":"{{Q1}}+{{Q2}}","temp":true},{"name":"A1","label":"","function":"{{Q2}}"}]},"algorithm":{"name":"calculateOperation","params":{"method":"equivLiteral","keyboard":"NUMERICAL"}}}]}</t>
  </si>
  <si>
    <t>{"id":"M5-NyO-6b-A-2","seed":{"parameters":[{"name":"Q1","label":null,"min":100,"max":6000,"step":1},{"name":"Q2","label":null,"min":100,"max":6000,"step":1}],"uniques":true},"scaffolding":[{"id":"step-0","stimulus":"&lt;p&gt;Um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t>
  </si>
  <si>
    <t>{
    "id": "M5-NyO-6b-A-2",
    "seed": {
        "parameters": [
            {
                "name": "Q1",
                "label": null,
                "min": 100,
                "max": 6000,
                "step": 1
            },
            {
                "name": "Q2",
                "label": null,
                "min": 100,
                "max": 6000,
                "step": 1
            }
        ],
        "uniques": true
    },
    "scaffolding": [
        {
            "id": "step-0",
            "stimulus": "&lt;p&gt;A group of climbers ascended a {{T1}} m mountain in two stages. If they climbed {{Q1}} m in the first stage, how many meters did they climb in the second?&lt;/p&gt;",
            "template": "&lt;p&gt;In the second stage, they climbed {{response}} m.&lt;/p&gt;",
            "seed": {
                "parameters": [],
                "calculated": [
                    {
                        "name": "T1",
                        "function": "{{Q1}}+{{Q2}}",
                        "temp": true
                    },
                    {
                        "name": "A1",
                        "function": "{{Q2}}"
                    }
                ]
            },
            "algorithm": {
                "name": "calculateOperation",
                "params": {
                    "method": "equivLiteral",
                    "keyboard": "NUMERICAL"
                }
            }
        },
        {
            "id": "step-1",
            "stimulus": "&lt;p&gt;What is the height of the mountain? And how much did the climbers ascend in the first stage?&lt;/p&gt;",
            "template": "&lt;p&gt;The mountain is {{response}} m tall and the first stage was {{response}} m.&lt;/p&gt;",
            "seed": {
                "calculated": [
                    {
                        "name": "A2",
                        "function": "{{Q1}}+{{Q2}}"
                    },
                    {
                        "name": "A3",
                        "function": "{{Q1}}"
                    }
                ]
            },
            "algorithm": {
                "name": "calculateOperation",
                "params": {
                    "method": "equivLiteral",
                    "keyboard": "NUMERICAL"
                }
            }
        },
        {
            "id": "step-2",
            "stimulus": "&lt;p&gt;What does the statement ask for?&lt;/p&gt;",
            "seed": {
                "calculated": [
                    {
                        "name": "2-A1",
                        "label": "&lt;p&gt;The length of the second stage in meters.&lt;/p&gt;"
                    },
                    {
                        "name": "2-A2",
                        "label": "&lt;p&gt;The length of the first stage in meters.&lt;/p&gt;",
                        "incorrect": true
                    },
                    {
                        "name": "2-A3",
                        "label": "&lt;p&gt;The height of the mountain in meters.&lt;/p&gt;",
                        "incorrect": true
                    }
                ]
            },
            "algorithm": {
                "name": "trueFalse",
                "template": "Multiple choice – standard"
            }
        },
        {
            "id": "step-3",
            "stimulus": "&lt;p&gt;Which of these calculations represents the information in the statement?&lt;/p&gt;",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meters they climbed during the second stage.&lt;/p&gt;",
            "template": "&lt;p&gt;{{T1}} − {{Q1}} = {{response}}&lt;/p&gt;",
            "seed": {
                "calculated": [
                    {
                        "name": "T1",
                        "function": "{{Q1}}+{{Q2}}",
                        "temp": true
                    },
                    {
                        "name": "A1",
                        "label": "",
                        "function": "{{Q2}}"
                    }
                ]
            },
            "algorithm": {
                "name": "calculateOperation",
                "params": {
                    "method": "equivLiteral",
                    "keyboard": "NUMERICAL"
                }
            }
        }
    ]
}</t>
  </si>
  <si>
    <t>Un agricultor ha separado sus {{T1}} tomateras en dos zonas. Si en la primera tiene {{Q1}} tomateras, ¿cuántas tiene en la segunda?
En la segunda zona tiene {{A1}} tomateras.</t>
  </si>
  <si>
    <t>Um agricultor plantou {{Q1}} mudas de pé de tomate. Se ele quer ter ao todo {{T1}} mudas, quantas ainda precisa plantar?
Precisa plantar {{A1}} mudas.</t>
  </si>
  <si>
    <t>Q1: Mín: 500; Máx: 1500; Step: 1
Q2: Mín: 500; Máx: 1500; Step: 1</t>
  </si>
  <si>
    <t>¿Cómo ha distribuido las tomateras el agricultor?
Tiene {{A2}} tomateras en dos zonas, la primera de ellas con {{A3}} tomateras.
[Cloze with math]
A2: {{Q1}}+{{Q2}}
A3: {{Q1}}</t>
  </si>
  <si>
    <t>¿Qué pide el enunciado?
Las tomateras de la segunda zona.*
El total de tomateras.
Las tomateras de la primera zona.
[Single choice]</t>
  </si>
  <si>
    <t>Resuelve el siguiente cálculo para saber cuántas tomateras hay en la segunda zona.
{{T1}} − {{Q1}} = {{A4}}
(cloze math)
A4 = {{Q2}}</t>
  </si>
  <si>
    <t>{"id":"M5-NyO-6b-A-3","seed":{"parameters":[{"name":"Q1","label":null,"min":500,"max":1500,"step":1},{"name":"Q2","label":null,"min":500,"max":1500,"step":1}],"uniques":true},"scaffolding":[{"id":"step-0","stimulus":"&lt;p&gt;Un agricultor ha separado sus {{T1}} tomateras en dos zonas. Si en la primera tiene {{Q1}} tomateras, ¿cuántas tiene en la segunda?&lt;/p&gt;","template":"&lt;p&gt;En la segunda zona tiene {{response}} tomateras.&lt;/p&gt;","seed":{"parameters":[],"calculated":[{"name":"T1","function":"{{Q1}}+{{Q2}}","temp":true},{"name":"A1","function":"{{Q2}}"}]},"algorithm":{"name":"calculateOperation","params":{"method":"equivLiteral","keyboard":"NUMERICAL"}}},{"id":"step-1","stimulus":"&lt;p&gt;¿Cómo ha distribuido las tomateras el agricultor?&lt;/p&gt;","template":"&lt;p&gt;Tiene {{response}} tomateras en dos zonas, la primera de ellas con {{response}} tomateras.&lt;/p&gt;","seed":{"calculated":[{"name":"A2","function":"{{Q1}}+{{Q2}}"},{"name":"A3","function":"{{Q1}}"}]},"algorithm":{"name":"calculateOperation","params":{"method":"equivLiteral","keyboard":"NUMERICAL"}}},{"id":"step-2","stimulus":"&lt;p&gt;¿Qué pide el enunciado?&lt;/p&gt;","seed":{"calculated":[{"name":"2-A1","label":"&lt;p&gt;Las tomateras de la segunda zona.&lt;/p&gt;"},{"name":"2-A2","label":"&lt;p&gt;El total de tomateras.&lt;/p&gt;","incorrect":true},{"name":"2-A3","label":"&lt;p&gt;Las tomateras de la primera zona.&lt;/p&gt;","incorrect":true}]},"algorithm":{"name":"trueFalse","template":"Multiple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cuántas tomateras hay en la segunda zona.&lt;/p&gt;","template":"&lt;p&gt;{{T1}} − {{Q1}} = {{response}}&lt;/p&gt;","seed":{"calculated":[{"name":"T1","function":"{{Q1}}+{{Q2}}","temp":true},{"name":"A1","label":"","function":"{{Q2}}"}]},"algorithm":{"name":"calculateOperation","params":{"method":"equivLiteral","keyboard":"NUMERICAL"}}}]}</t>
  </si>
  <si>
    <t>{"id":"M5-NyO-6b-A-3","seed":{"parameters":[{"name":"Q1","label":null,"min":500,"max":1500,"step":1},{"name":"Q2","label":null,"min":500,"max":1500,"step":1}],"uniques":true},"scaffolding":[{"id":"step-0","stimulus":"&lt;p&gt;Um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t>
  </si>
  <si>
    <t>{
    "id": "M5-NyO-6b-A-3",
    "seed": {
        "parameters": [
            {
                "name": "Q1",
                "label": null,
                "min": 500,
                "max": 1500,
                "step": 1
            },
            {
                "name": "Q2",
                "label": null,
                "min": 500,
                "max": 1500,
                "step": 1
            }
        ],
        "uniques": true
    },
    "scaffolding": [
        {
            "id": "step-0",
            "stimulus": "&lt;p&gt;A farmer has separated his {{T1}} tomato plants into two areas. If he has {{Q1}} tomato plants in the first area, how many does he have in the second?&lt;/p&gt;",
            "template": "&lt;p&gt;In the second area, he has {{response}} tomato plants.&lt;/p&gt;",
            "seed": {
                "parameters": [],
                "calculated": [
                    {
                        "name": "T1",
                        "function": "{{Q1}}+{{Q2}}",
                        "temp": true
                    },
                    {
                        "name": "A1",
                        "function": "{{Q2}}"
                    }
                ]
            },
            "algorithm": {
                "name": "calculateOperation",
                "params": {
                    "method": "equivLiteral",
                    "keyboard": "NUMERICAL"
                }
            }
        },
        {
            "id": "step-1",
            "stimulus": "&lt;p&gt;How did the farmer distribute the tomato plants?&lt;/p&gt;",
            "template": "&lt;p&gt;He has {{response}} tomato plants divided into two areas, the first of which has {{response}} tomato plants.&lt;/p&gt;",
            "seed": {
                "calculated": [
                    {
                        "name": "A2",
                        "function": "{{Q1}}+{{Q2}}"
                    },
                    {
                        "name": "A3",
                        "function": "{{Q1}}"
                    }
                ]
            },
            "algorithm": {
                "name": "calculateOperation",
                "params": {
                    "method": "equivLiteral",
                    "keyboard": "NUMERICAL"
                }
            }
        },
        {
            "id": "step-2",
            "stimulus": "&lt;p&gt;What is the question asking for?&lt;/p&gt;",
            "seed": {
                "calculated": [
                    {
                        "name": "2-A1",
                        "label": "&lt;p&gt;The tomato plants in the second area.&lt;/p&gt;"
                    },
                    {
                        "name": "2-A2",
                        "label": "&lt;p&gt;The total number of tomato plants.&lt;/p&gt;",
                        "incorrect": true
                    },
                    {
                        "name": "2-A3",
                        "label": "&lt;p&gt;The tomato plants in the first area.&lt;/p&gt;",
                        "incorrect": true
                    }
                ]
            },
            "algorithm": {
                "name": "trueFalse",
                "template": "Multiple choice – standard"
            }
        },
        {
            "id": "step-3",
            "stimulus": "&lt;p&gt;Which of these calculations represents the information in the question?&lt;/p&gt;",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tomato plants are in the second area.&lt;/p&gt;",
            "template": "&lt;p&gt;{{T1}} − {{Q1}} = {{response}}&lt;/p&gt;",
            "seed": {
                "calculated": [
                    {
                        "name": "T1",
                        "function": "{{Q1}}+{{Q2}}",
                        "temp": true
                    },
                    {
                        "name": "A1",
                        "label": "",
                        "function": "{{Q2}}"
                    }
                ]
            },
            "algorithm": {
                "name": "calculateOperation",
                "params": {
                    "method": "equivLiteral",
                    "keyboard": "NUMERICAL"
                }
            }
        }
    ]
}</t>
  </si>
  <si>
    <t>Los dos vagones de un tren transportan un peso de {{T1} kg. Si la carga del primero de ellos es de {{Q1}} kg, ¿cuántos kilogramos transporta el segundo vagón?
El segundo vagón transporta {{A1}} kg.</t>
  </si>
  <si>
    <t>Um caminhão está transportando uma carga de {{Q1}} kg. Quantos quilogramas a mais ele pode transportar se ele tem capacidade para {{T1}} kg?
O caminhão pode transportar {{A1}} kg a mais.</t>
  </si>
  <si>
    <t>Q1: Mín: 1000; Máx: 5000; Step: 1
Q2: Mín: 1000; Máx: 5000; Step: 1</t>
  </si>
  <si>
    <t>¿Cuál es la carga del tren?
El tren transporta {{A2}} kg, de los cuales {{A3} viajan en el primer vagón.
[Cloze with math] 
A2: {{Q1}}+{{Q2}}
A3: {{Q1}}</t>
  </si>
  <si>
    <t>¿Qué pide el enunciado?
Los kilogramos que transporta el segundo vagón.*
Los kilogramos que transporta el primer vagón.
Los kilogramos que transportan ambos vagones.
[Single choice]</t>
  </si>
  <si>
    <t>Resuelve el siguiente cálculo para saber cuántos kilogramos transporta el segundo vagón.
{{T1}} − {{Q1}} = {{A4}}
(cloze math)
A4 = {{Q2}}</t>
  </si>
  <si>
    <t>{"id":"M5-NyO-6b-A-4","seed":{"parameters":[{"name":"Q1","label":null,"min":1000,"max":5000,"step":1},{"name":"Q2","label":null,"min":1000,"max":5000,"step":1}],"uniques":true},"scaffolding":[{"id":"step-0","stimulus":"&lt;p&gt;Los dos vagones de un tren transportan un peso de &lt;span class=\"no-break\"&gt;{{T1}} kg.&lt;/span&gt; Si la carga del primero de ellos es de &lt;span class=\"no-break\"&gt;{{Q1}} kg,&lt;/span&gt; ¿cuántos kilogramos transporta el segundo vagón?&lt;/p&gt;","template":"&lt;p&gt;El segundo vagón transporta {{response}} kg.&lt;/p&gt;","seed":{"parameters":[],"calculated":[{"name":"T1","function":"{{Q1}}+{{Q2}}","temp":true},{"name":"A1","function":"{{Q2}}"}]},"algorithm":{"name":"calculateOperation","params":{"method":"equivLiteral","keyboard":"NUMERICAL"}}},{"id":"step-1","stimulus":"&lt;p&gt;¿Cuál es la carga del tren?&lt;/p&gt;","template":"&lt;p&gt;El tren transporta {{response}} kg, de los cuales {{response}} viajan en el primer vagón.&lt;/p&gt;","seed":{"calculated":[{"name":"A2","function":"{{Q1}}+{{Q2}}"},{"name":"A3","function":"{{Q1}}"}]},"algorithm":{"name":"calculateOperation","params":{"method":"equivLiteral","keyboard":"NUMERICAL"}}},{"id":"step-2","stimulus":"&lt;p&gt;¿Qué pide el enunciado?&lt;/p&gt;","seed":{"calculated":[{"name":"2-A1","label":"&lt;p&gt;Los kilogramos que transporta el segundo vagón.&lt;/p&gt;"},{"name":"2-A2","label":"&lt;p&gt;Los kilogramos que transporta el primer vagón.&lt;/p&gt;","incorrect":true},{"name":"2-A3","label":"&lt;p&gt;Los kilogramos que transportan ambos vagones.&lt;/p&gt;","incorrect":true}]},"algorithm":{"name":"trueFalse","template":"Multiple choice – standard"}},{"id":"step-3","stimulus":"&lt;p&gt;¿Cuál de estos cálculos representa la información del enunciado?&lt;/p&gt;","seed":{"calculated":[{"name":"T1","function":"{{Q1}}+{{Q2}}","temp":true},{"name":"A1","label":"... + {{Q1}} = {{T1}}","incorrect":true},{"name":"A2","label":"{{Q1}} + ... = {{T1}}"},{"name":"A3","label":"{{Q1}} − ... = {{T1}}","incorrect":true}]},"algorithm":{"name":"trueFalse","template":"Multiple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kilogramos transporta el segundo vagón.&lt;/p&gt;","template":"&lt;p&gt;{{T1}} − {{Q1}} = {{response}}&lt;/p&gt;","seed":{"calculated":[{"name":"T1","function":"{{Q1}}+{{Q2}}","temp":true},{"name":"A1","label":"","function":"{{Q2}}"}]},"algorithm":{"name":"calculateOperation","params":{"method":"equivLiteral","keyboard":"NUMERICAL"}}}]}</t>
  </si>
  <si>
    <t>{"id":"M5-NyO-6b-A-4","seed":{"parameters":[{"name":"Q1","label":null,"min":1000,"max":5000,"step":1},{"name":"Q2","label":null,"min":1000,"max":5000,"step":1}],"uniques":true},"scaffolding":[{"id":"step-0","stimulus":"&lt;p&gt;Os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t>
  </si>
  <si>
    <t>{
    "id": "M5-NyO-6b-A-4",
    "seed": {
        "parameters": [
            {
                "name": "Q1",
                "label": null,
                "min": 1000,
                "max": 5000,
                "step": 1
            },
            {
                "name": "Q2",
                "label": null,
                "min": 1000,
                "max": 5000,
                "step": 1
            }
        ],
        "uniques": true
    },
    "scaffolding": [
        {
            "id": "step-0",
            "stimulus": "&lt;p&gt;The two cars of a train carry a total weight of &lt;span class=\"no-break\"&gt;{{T1}} kg.&lt;/span&gt; If the first car carries &lt;span class=\"no-break\"&gt;{{Q1}} kg,&lt;/span&gt; how many kilograms does the second car carry?&lt;/p&gt;",
            "template": "&lt;p&gt;The second car carries {{response}} kg.&lt;/p&gt;",
            "seed": {
                "parameters": [],
                "calculated": [
                    {
                        "name": "T1",
                        "function": "{{Q1}}+{{Q2}}",
                        "temp": true
                    },
                    {
                        "name": "A1",
                        "function": "{{Q2}}"
                    }
                ]
            },
            "algorithm": {
                "name": "calculateOperation",
                "params": {
                    "method": "equivLiteral",
                    "keyboard": "NUMERICAL"
                }
            }
        },
        {
            "id": "step-1",
            "stimulus": "&lt;p&gt;What is the train's load?&lt;/p&gt;",
            "template": "&lt;p&gt;The train carries {{response}} kg, with {{response}} of them on the first car.&lt;/p&gt;",
            "seed": {
                "calculated": [
                    {
                        "name": "A2",
                        "function": "{{Q1}}+{{Q2}}"
                    },
                    {
                        "name": "A3",
                        "function": "{{Q1}}"
                    }
                ]
            },
            "algorithm": {
                "name": "calculateOperation",
                "params": {
                    "method": "equivLiteral",
                    "keyboard": "NUMERICAL"
                }
            }
        },
        {
            "id": "step-2",
            "stimulus": "&lt;p&gt;What is the question asking for?&lt;/p&gt;",
            "seed": {
                "calculated": [
                    {
                        "name": "2-A1",
                        "label": "&lt;p&gt;The kilograms carried by the second car.&lt;/p&gt;"
                    },
                    {
                        "name": "2-A2",
                        "label": "&lt;p&gt;The kilograms carried by the first car.&lt;/p&gt;",
                        "incorrect": true
                    },
                    {
                        "name": "2-A3",
                        "label": "&lt;p&gt;The kilograms carried by both cars.&lt;/p&gt;",
                        "incorrect": true
                    }
                ]
            },
            "algorithm": {
                "name": "trueFalse",
                "template": "Multiple choice – standard"
            }
        },
        {
            "id": "step-3",
            "stimulus": "&lt;p&gt;Which of these calculations represents the information in the question?&lt;/p&gt;",
            "seed": {
                "calculated": [
                    {
                        "name": "T1",
                        "function": "{{Q1}}+{{Q2}}",
                        "temp": true
                    },
                    {
                        "name": "A1",
                        "label": "... + {{Q1}} = {{T1}}",
                        "incorrect": true
                    },
                    {
                        "name": "A2",
                        "label": "{{Q1}} + ... = {{T1}}"
                    },
                    {
                        "name": "A3",
                        "label": "{{Q1}} − ... = {{T1}}",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kilograms the second car carries.&lt;/p&gt;",
            "template": "&lt;p&gt;{{T1}} − {{Q1}} = {{response}}&lt;/p&gt;",
            "seed": {
                "calculated": [
                    {
                        "name": "T1",
                        "function": "{{Q1}}+{{Q2}}",
                        "temp": true
                    },
                    {
                        "name": "A1",
                        "label": "",
                        "function": "{{Q2}}"
                    }
                ]
            },
            "algorithm": {
                "name": "calculateOperation",
                "params": {
                    "method": "equivLiteral",
                    "keyboard": "NUMERICAL"
                }
            }
        }
    ]
}</t>
  </si>
  <si>
    <t>Marcela ha comprado un piano eléctrico de {{T1}} € en dos plazos. Como en el primero pagó {{Q1}} €, ¿de cuánto fue el segundo?
El segundo plazo fue de {{A1}} €.</t>
  </si>
  <si>
    <t>Marcela deseja comprar uma bicicleta que custa {{T1}} euros. Se ela já tem {{Q1}} euros, quanto falta para ela poder comprar a bicicleta?</t>
  </si>
  <si>
    <t>Q1: Mín: 100; Máx: 400; Step: 1
Q2: Mín: 100; Máx: 400; Step: 1</t>
  </si>
  <si>
    <t>¿Cuánto cuesta el piano y cuánto ha pagado Marcela por él hasta ahora?
Su precio es de {{A2}} € y el primer plazo fue de {{A3}} €.
[Cloze with math] 
A2: {{Q1}}+{{Q2}}
A3: {{Q1}}</t>
  </si>
  <si>
    <t>¿Qué pide el enunciado?
La cantidad del segundo plazo.*
La cantidad del primer plazo.
El precio total del piano.
[Single choice]</t>
  </si>
  <si>
    <t>Resuelve el siguiente cálculo para saber cuántos euros se pagaron en el segundo plazo.
{{T1}} − {{Q1}} = {{A4}}
(cloze math)
A4 = {{Q2}}</t>
  </si>
  <si>
    <t>{"id":"M5-NyO-6b-A-5","seed":{"parameters":[{"name":"Q1","label":null,"min":100,"max":400,"step":1},{"name":"Q2","label":null,"min":100,"max":400,"step":1}],"uniques":true},"scaffolding":[{"id":"step-0","stimulus":"&lt;p&gt;Marcela ha comprado un piano eléctrico de &lt;span class=\"no-break\"&gt;{{T1}} €&lt;/span&gt; en dos plazos. Como en el primero pagó &lt;span class=\"no-break\"&gt;{{Q1}} €,&lt;/span&gt; ¿de cuánto fue el segundo?&lt;/p&gt;","template":"&lt;p&gt;El segundo plazo fue de &lt;span class=\"no-break\"&gt;{{response}} €.&lt;/span&gt;&lt;/p&gt;","seed":{"parameters":[],"calculated":[{"name":"T1","function":"{{Q1}}+{{Q2}}","temp":true},{"name":"A1","function":"{{Q2}}"}]},"algorithm":{"name":"calculateOperation","params":{"method":"equivLiteral","keyboard":"NUMERICAL"}}},{"id":"step-1","stimulus":"&lt;p&gt;¿Cuánto cuesta el piano y cuánto ha pagado Marcela por él hasta ahora?&lt;/p&gt;","template":"&lt;p&gt;Su precio es de {{response}} € y el primer plazo fue de &lt;span class=\"no-break\"&gt;{{response}} €.&lt;/span&gt;&lt;/p&gt;","seed":{"calculated":[{"name":"A2","function":"{{Q1}}+{{Q2}}"},{"name":"A3","function":"{{Q1}}"}]},"algorithm":{"name":"calculateOperation","params":{"method":"equivLiteral","keyboard":"NUMERICAL"}}},{"id":"step-2","stimulus":"&lt;p&gt;¿Qué pide el enunciado?&lt;/p&gt;","seed":{"calculated":[{"name":"2-A1","label":"&lt;p&gt;La cantidad del segundo plazo.&lt;/p&gt;"},{"name":"2-A2","label":"&lt;p&gt;La cantidad del primer plazo.&lt;/p&gt;","incorrect":true},{"name":"2-A3","label":"&lt;p&gt;El precio total del piano.&lt;/p&gt;","incorrect":true}]},"algorithm":{"name":"trueFalse","template":"Multiple choice – standard"}},{"id":"step-3","stimulus":"&lt;p&gt;¿Cuál de estos cálculos representa la información del enunciado?&lt;/p&gt;","seed":{"calculated":[{"name":"T1","function":"{{Q1}}+{{Q2}}","temp":true},{"name":"A1","label":"{{Q1}} + {{T1}} = ...","incorrect":true},{"name":"A2","label":"{{Q1}} + ... = {{T1}}"},{"name":"A3","label":"{{Q1}}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euros se pagaron en el segundo plazo.&lt;/p&gt;","template":"&lt;p&gt;{{T1}} − {{Q1}} = {{response}}&lt;/p&gt;","seed":{"calculated":[{"name":"T1","function":"{{Q1}}+{{Q2}}","temp":true},{"name":"A1","label":"","function":"{{Q2}}"}]},"algorithm":{"name":"calculateOperation","params":{"method":"equivLiteral","keyboard":"NUMERICAL"}}}]}</t>
  </si>
  <si>
    <t>{"id":"M5-NyO-6b-A-5","seed":{"parameters":[{"name":"Q1","label":null,"min":800,"max":3000,"step":1},{"name":"Q2","label":null,"min":500,"max":1200,"step":1}],"uniques":true},"scaffolding":[{"id":"step-0","stimulus":"&lt;p&gt;Marcela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t>
  </si>
  <si>
    <t>{
    "id": "M5-NyO-6b-A-5",
    "seed": {
        "parameters": [
            {
                "name": "Q1",
                "label": null,
                "min": 100,
                "max": 400,
                "step": 1
            },
            {
                "name": "Q2",
                "label": null,
                "min": 100,
                "max": 400,
                "step": 1
            }
        ],
        "uniques": true
    },
    "scaffolding": [
        {
            "id": "step-0",
            "stimulus": "&lt;p&gt;Marcela bought an electric piano for &lt;span class=\"no-break\"&gt;${{T1}}&lt;/span&gt; in two installments. Since she paid &lt;span class=\"no-break\"&gt;${{Q1}},&lt;/span&gt; how much was the second installment?&lt;/p&gt;",
            "template": "&lt;p&gt;The second installment was &lt;span class=\"no-break\"&gt;${{response}}.&lt;/span&gt;&lt;/p&gt;",
            "seed": {
                "parameters": [],
                "calculated": [
                    {
                        "name": "T1",
                        "function": "{{Q1}}+{{Q2}}",
                        "temp": true
                    },
                    {
                        "name": "A1",
                        "function": "{{Q2}}"
                    }
                ]
            },
            "algorithm": {
                "name": "calculateOperation",
                "params": {
                    "method": "equivLiteral",
                    "keyboard": "NUMERICAL"
                }
            }
        },
        {
            "id": "step-1",
            "stimulus": "&lt;p&gt;How much does the piano cost and how much has Marcela paid for it so far?&lt;/p&gt;",
            "template": "&lt;p&gt;Its price is ${{response}} and the first installment was &lt;span class=\"no-break\"&gt;${{response}}.&lt;/span&gt;&lt;/p&gt;",
            "seed": {
                "calculated": [
                    {
                        "name": "A2",
                        "function": "{{Q1}}+{{Q2}}"
                    },
                    {
                        "name": "A3",
                        "function": "{{Q1}}"
                    }
                ]
            },
            "algorithm": {
                "name": "calculateOperation",
                "params": {
                    "method": "equivLiteral",
                    "keyboard": "NUMERICAL"
                }
            }
        },
        {
            "id": "step-2",
            "stimulus": "&lt;p&gt;What does the problem statement ask for?&lt;/p&gt;",
            "seed": {
                "calculated": [
                    {
                        "name": "2-A1",
                        "label": "&lt;p&gt;The amount of the second installment.&lt;/p&gt;"
                    },
                    {
                        "name": "2-A2",
                        "label": "&lt;p&gt;The amount of the first installment.&lt;/p&gt;",
                        "incorrect": true
                    },
                    {
                        "name": "2-A3",
                        "label": "&lt;p&gt;The total price of the piano.&lt;/p&gt;",
                        "incorrect": true
                    }
                ]
            },
            "algorithm": {
                "name": "trueFalse",
                "template": "Multiple choice – standard"
            }
        },
        {
            "id": "step-3",
            "stimulus": "&lt;p&gt;Which of these calculations represents the information from the problem statement?&lt;/p&gt;",
            "seed": {
                "calculated": [
                    {
                        "name": "T1",
                        "function": "{{Q1}}+{{Q2}}",
                        "temp": true
                    },
                    {
                        "name": "A1",
                        "label": "{{Q1}} + {{T1}} = ...",
                        "incorrect": true
                    },
                    {
                        "name": "A2",
                        "label": "{{Q1}} + ... = {{T1}}"
                    },
                    {
                        "name": "A3",
                        "label": "{{Q1}} - {{T1}} = ...",
                        "incorrect": true
                    }
                ]
            },
            "algorithm": {
                "name": "trueFalse",
                "template": "Multiple choice – standard", "params": {"showCheckIcon":false, "columns":3}
            }
        },
        {
            "id": "step-4",
            "stimulus": "&lt;p&gt;How can we rearrange this addition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"&lt;p&gt;Perform the following calculation to find out how many dollars were paid in the second installment.&lt;/p&gt;",
            "template": "&lt;p&gt;{{T1}} − {{Q1}} = {{response}}&lt;/p&gt;",
            "seed": {
                "calculated": [
                    {
                        "name": "T1",
                        "function": "{{Q1}}+{{Q2}}",
                        "temp": true
                    },
                    {
                        "name": "A1",
                        "label": "",
                        "function": "{{Q2}}"
                    }
                ]
            },
            "algorithm": {
                "name": "calculateOperation",
                "params": {
                    "method": "equivLiteral",
                    "keyboard": "NUMERICAL"
                }
            }
        }
    ]
}</t>
  </si>
  <si>
    <t>M5-NyO-48a</t>
  </si>
  <si>
    <t>Opera con la propiedad conmutativa (núms. de 3 o 4 cifras)</t>
  </si>
  <si>
    <t>¿En cuál de estas equivalencias se ve la propiedad conmutativa de la suma?
{{Q1}} + {{Q2}} = {{Q2}} + {{Q1}}*
{{Q3}} + {{Q4}} + {{Q5}} = {{Q4}} + {{Q5}} + {{Q3}}*
{{Q6}} + ({{Q7}} + {{Q8}}) = ({{Q6}} + {{Q7}}) + {{Q8}}
({{Q9}} + {{Q10}}) + {{Q11}} = {{Q9}} + ({{Q10}} + {{Q11}})
{{Q12}} − {{Q13}} = ({{Q12}} − {{Q14}}) − ({{Q13}} − {{Q14}})
{{Q15}} − {{Q16}} = ({{Q15}} − {{Q17}}) − ({{Q16}} − {{Q17}})
(Se ven 3, 1 correcta)</t>
  </si>
  <si>
    <t>Indica cuales de las siguientes enunciados es verdadero.
{{Q1}} + {{Q2}} = {{Q2}} + {{Q1}} *
{{Q3}} − {{Q4}} = {{Q4}} − {{Q3}}
{{Q5}} + {{Q6}} = {{Q6}} + {{Q5}} *
{{Q7}} + {{Q8}} + {{Q9}} = {{Q9}} + {{Q7}} + {{Q8}} *
{{Q10}} − {{Q11}} = {{Q11}} − {{Q10}}
{{Q12}} + {{Q13}} − {{Q14}}  = {{Q14}} + {{Q13}} − {{Q12}}</t>
  </si>
  <si>
    <t>Q1-Q11: Mín = 100;Máx = 2000; Step = 1
Q12 y Q15: Min = 800; Máx = 1000; Step = 1
Q13 y Q16: Min = 100; Máx = 700; Step = 1
Q14 y Q17: Min = 10; Máx = 50; Step = 1</t>
  </si>
  <si>
    <t>Las sumas tienen propiedad conmutativa porque el orden de los sumandos no altera el resultado.</t>
  </si>
  <si>
    <t>&lt;p&gt;Las sumas tienen propiedad conmutativa porque el orden de los sumanos no altera el resultado:&lt;/p&gt;&lt;p&gt;{{Q1}} + {{Q2}} = {{Q2}} + {{Q1}&lt;/p&gt;&lt;p&gt;{{T1}} = {{T1}}&lt;/p&gt;
- Si falla A3
&lt;p&gt;En esta suma se ve la propiedad asociativa: la forma de agrupar los sumandos no altera el resultado.&lt;/p&gt;
- Si falla A4
&lt;p&gt;En esta suma se ve la propiedad asociativa: la forma de agrupar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</si>
  <si>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{{Q1}}+{{Q2}}</t>
  </si>
  <si>
    <t>{"id":"M5-NyO-48a-I-1","stimulus":"&lt;p&gt;¿En cuál de estas equivalencias se ve la propiedad conmutativa de la suma?&lt;/p&gt;","hint":"&lt;p&gt;Las sumas tienen propiedad conmutativa porque el orden de los sumandos no altera el resultado.&lt;/p&gt;","feedback":"&lt;p&gt;Las sumas tienen propiedad conmutativa porque el orden de los sumandos no altera el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sumandos no altera el resultado.&lt;/p&gt;"},{"name":"A4","label":"({{Q9}} + {{Q10}}) + {{Q11}} = {{Q9}} + ({{Q10}} + {{Q11}})","function":"","incorrect":true,"feedback":"&lt;p&gt;En esta suma se ve la propiedad asociativa: la forma de agrupar los sumandos no altera el resultado.&lt;/p&gt;"},{"name":"A5","label":"{{Q12}} − {{Q13}} = ({{Q12}} − {{Q14}}) − ({{Q13}} − {{Q14}})","function":"","incorrect":true,"feedback":"&lt;p&gt;En esta resta se ve la propiedad fundamental de la resta: si se suma o se resta el mismo número al minuendo y al sustraendo, el resultado es el mismo.&lt;/p&gt;"},{"name":"A6","label":"{{Q15}} − {{Q16}} = ({{Q15}} − {{Q17}}) − ({{Q16}} − {{Q17}})","function":"","incorrect":true,"feedback":"&lt;p&gt;En esta resta se ve la propiedad fundamental de la resta: si se suma o se resta el mismo número al minuendo y al sustraendo, el resultado es el mismo.&lt;/p&gt;"}],"uniques":true},"algorithm":{"name":"trueFalse","template":"Choice matrix – inline","params":{"countCorrect":1,"countIncorrect":2,"options":["Correcto","Incorrecto"]}}}</t>
  </si>
  <si>
    <t>{"id":"M5-NyO-48a-I-1","stimulus":"&lt;p&gt;Em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t>
  </si>
  <si>
    <t>{
    "id": "M5-NyO-48a-I-1",
    "stimulus": "&lt;p&gt;In which of these equivalences is the commutative property of addition observed?&lt;/p&gt;",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"&lt;p&gt;This addition shows the associative property: the way the addends are grouped does not change the result.&lt;/p&gt;"
            },
            {
                "name": "A4",
                "label": "({{Q9}} + {{Q10}}) + {{Q11}} = {{Q9}} + ({{Q10}} + {{Q11}})",
                "function": "",
                "incorrect": true,
                "feedback": "&lt;p&gt;This addition shows the associative property: the way the addends are grouped does not change the result.&lt;/p&gt;"
            },
            {
                "name": "A5",
                "label": "{{Q12}} − {{Q13}} = ({{Q12}} − {{Q14}}) − ({{Q13}} − {{Q14}})",
                "function": "",
                "incorrect": true,
                "feedback": "&lt;p&gt;This subtraction shows the fundamental property of subtraction: if the same number is either added or subtracted from the minuend and the subtrahend, the result is the same.&lt;/p&gt;"
            },
            {
                "name": "A6",
                "label": "{{Q15}} − {{Q16}} = ({{Q15}} − {{Q17}}) − ({{Q16}} − {{Q17}})",
                "function": "",
                "incorrect": true,
                "feedback": "&lt;p&gt;This subtraction shows the fundamental property of subtraction: if the same number is either added or subtracted from the minuend and the subtrahend, the result is the same.&lt;/p&gt;"
            }
        ],
        "uniques": true
    },
    "algorithm": {
        "name": "trueFalse",
        "template": "Choice matrix – inline",
        "params": {
            "countCorrect": 1,
            "countIncorrect": 2,
            "options": [
                "Correct",
                "Incorrect"
            ]
        }
    }
}</t>
  </si>
  <si>
    <t>Completa la siguiente suma para que se verifique la propiedad conmutativa.
{{Q1}} + {{Q2}} = {{A1}} + {{A2}}</t>
  </si>
  <si>
    <t>Q1: Mín 10;Máx 999; Step: 1
Q2: Mín 10;Máx 999; Step: 1</t>
  </si>
  <si>
    <t>A1 = {{Q2}}
A2 = {{Q1}}</t>
  </si>
  <si>
    <t>&lt;p&gt;Las sumas tienen propiedad conmutativa porque el orden de los sumanos no altera el resultado:&lt;/p&gt;&lt;p&gt;{{Q1}} + {{Q2}} = {{Q2}} + {{Q1}&lt;/p&gt;&lt;p&gt;{{T1}} = {{T1}}&lt;/p&gt;
Sin TE particular</t>
  </si>
  <si>
    <t>{
    "id": "M5-NyO-48a-E-1",
    "stimulus": "&lt;p&gt;Completa la siguiente suma para que se verifique la propiedad conmutativa.&lt;/p&gt;",
    "template": "&lt;p&gt;{{Q1}} + {{Q2}} = {{response}} + {{response}}&lt;/p&gt;",
    "hint": "&lt;p&gt;Las sumas tienen propiedad conmutativa porque el orden de los sumandos no altera el resultado.&lt;/p&gt;",
    "feedback": "&lt;p&gt;Las sumas tienen propiedad conmutativa porque el orden de los sumandos no altera el resultado:&lt;/p&gt;&lt;p&gt;{{Q1}}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t>
  </si>
  <si>
    <t>{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t>
  </si>
  <si>
    <t>{
    "id": "M5-NyO-48a-E-1",
    "stimulus": "&lt;p&gt;Fill in the blank to verify the commutative property in the following addition.&lt;/p&gt;",
    "template": "&lt;p&gt;{{Q1}} + {{Q2}} = {{response}} + {{response}}&lt;/p&gt;",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t>
  </si>
  <si>
    <t>M5-NyO-48b</t>
  </si>
  <si>
    <t>Opera con la propiedad asociativa (núms. de 3 o 4 cifras)</t>
  </si>
  <si>
    <t>¿En cuál de estas equivalencias se ve la propiedad asociativa de la suma?
{{Q1}} + {{Q2}} = {{Q2}} + {{Q1}}
{{Q3}} + {{Q4}} + {{Q5}} = {{Q4}} + {{Q5}} + {{Q3}}
{{Q6}} + ({{Q7}} + {{Q8}}) = ({{Q6}} + {{Q7}}) + {{Q8}}*
({{Q9}} + {{Q10}}) + {{Q11}} = {{Q9}} + ({{Q10}} + {{Q11}})*
{{Q12}} − {{Q13}} = ({{Q12}} − {{Q14}}) − ({{Q13}} − {{Q14}})
{{Q15}} − {{Q16}} = ({{Q15}} − {{Q17}}) − ({{Q16}} − {{Q17}})
(Se ven 3, 1 correcta)</t>
  </si>
  <si>
    <t>Las sumas tienen propiedad asociativa porque la forma de agrupar los sumandos no altera el resultado.</t>
  </si>
  <si>
    <t>&lt;p&gt;Las sumas tienen propiedad asociativa porque la forma de agrupar los sumandos no altera el resultado:&lt;/p&gt;&lt;p&gt;{{Q6}} + ({{Q7}} + {{Q8}}) = ({{Q6}} + {{Q7}}) + {{Q8}}&lt;/p&gt;&lt;p&gt;{{T1}} = {{T1}}&lt;/p&gt;
- Si falla A1
&lt;p&gt;En esta suma se ve la propiedad conmutativa: el orden de los sumandos no altera el resultado.&lt;/p&gt;
- Si falla A2
&lt;p&gt;En esta suma se ve la propiedad conmutativa: el orden de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</si>
  <si>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{{Q6}}+{{Q7}}+{{Q8}}</t>
  </si>
  <si>
    <t>{
    "id": "M5-NyO-48b-I-1",
    "stimulus": "&lt;p&gt;¿En cuál de estas equivalencias se ve la propiedad asociativa de la suma?&lt;/p&gt;",
    "hint": "&lt;p&gt;Las sumas tienen propiedad asociativa porque la forma de agrupar los sumandos no altera el resultado.&lt;/p&gt;",
    "feedback": "&lt;p&gt;Las sumas tienen propiedad asociativa porque la forma de agrupar los sumandos no altera el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"&lt;p&gt;En esta suma se ve la propiedad conmutativa: el orden de los sumandos no altera el resultado.&lt;/p&gt;"
            },
            {
                "name": "A2",
                "label": "{{Q3}} + {{Q4}} + {{Q5}} = {{Q4}} + {{Q5}} + {{Q3}}",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es el mismo.&lt;/p&gt;"
            },
            {
                "name": "A6",
                "label": "{{Q15}} − {{Q16}} = ({{Q15}} − {{Q17}}) − ({{Q16}} − {{Q17}})",
                "incorrect": true,
                "feedback": "&lt;p&gt;En esta resta se ve la propiedad fundamental de la resta: si se suma o se resta el mismo número al minuendo y al sustraendo, el resultado es el mismo.&lt;/p&gt;"
            }
        ],
        "uniques": true
    },
    "algorithm": {
        "name": "trueFalse",
        "template": "Multiple choice – standard",
        "params": {
            "countCorrect": 1,
            "countIncorrect": 2,
            "showCheckIcon": true
        }
    }
}</t>
  </si>
  <si>
    <t>{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t>
  </si>
  <si>
    <t>{
    "id": "M5-NyO-48b-I-1",
    "stimulus": "&lt;p&gt;Which of these equivalents demonstrates the associative property of addition?&lt;/p&gt;",
    "hint": "&lt;p&gt;Additions have an associative property because the way the addends are grouped does not change the result.&lt;/p&gt;",
    "feedback": "&lt;p&gt;Additions have an associative property because the way the addends are grouped does not change the result:&lt;/p&gt;&lt;p&gt;{{Q6}}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"&lt;p&gt;This addition demonstrates the commutative property: the order of the addends does not change the result.&lt;/p&gt;"
            },
            {
                "name": "A2",
                "label": "{{Q3}} + {{Q4}} + {{Q5}} = {{Q4}} + {{Q5}} + {{Q3}}",
                "incorrect": true,
                "feedback": "&lt;p&gt;This addition demonstrates the commutative property: the order of the addends does not change the result.&lt;/p&gt;"
            },
            {
                "name": "A3",
                "label": "{{Q6}} + ({{Q7}} + {{Q8}}) = ({{Q6}} + {{Q7}}) + {{Q8}}"
            },
            {
                "name": "A4",
                "label": "({{Q9}} + {{Q10}}) + {{Q11}} = {{Q9}} + ({{Q10}} + {{Q11}})"
            },
            {
                "name": "A5",
                "label": "{{Q12}} − {{Q13}} = ({{Q12}} − {{Q14}}) − ({{Q13}} − {{Q14}})",
                "incorrect": true,
                "feedback": "&lt;p&gt;This subtraction demonstrates the fundamental property of subtraction: if you add or subtract the same number from the minuend and the subtrahend, the result is the same.&lt;/p&gt;"
            },
            {
                "name": "A6",
                "label": "{{Q15}} − {{Q16}} = ({{Q15}} − {{Q17}}) − ({{Q16}} − {{Q17}})",
                "incorrect": true,
                "feedback": "&lt;p&gt;This subtraction demonstrates the fundamental property of subtraction: if you add or subtract the same number from the minuend and the subtrahend, the result is the same.&lt;/p&gt;"
            }
        ],
        "uniques": true
    },
    "algorithm": {
        "name": "trueFalse",
        "template": "Multiple choice – standard",
        "params": {
            "countCorrect": 1,
            "countIncorrect": 2,
            "showCheckIcon": true
        }
    }
}</t>
  </si>
  <si>
    <t>Utiliza la propiedad asociativa para calcular la siguiente suma.
({{Q1}} + {{Q2}}) + {{Q3}} = {{A1}} + {{Q3}} = {{A3}}
{{Q1}} + ({{Q2}} + {{Q3}}) = {{Q1}} + {{A2}} = {{A4}}</t>
  </si>
  <si>
    <t>Comprueba que agrupar de formas distintas los factores no cambia el resultado.
&lt;p&gt;({{Q1}} + {{Q2}}) + {{Q3}}= {{Q1}} + ({{Q2}} + {{Q3}})&lt;p&gt;
&lt;p&gt;{{A1}} + {{Q3}}  = {{Q1}} + {{A2}}&lt;p&gt;
&lt;p&gt;{{A3}} = {{A3}}&lt;p&gt;</t>
  </si>
  <si>
    <t>Q1: Mín 100;Máx 999; Step: 1
Q2: Mín 100;Máx 999; Step: 1
Q3: Mín 100;Máx 999; Step: 1</t>
  </si>
  <si>
    <t>A1 = {{Q1}}+{{Q2}}
A2 = {{Q1}}+{{Q2}}+{{Q3}}
A3 = {{Q2}}+{{Q3}}
A4 = {{Q1}}+{{Q2}}+{{Q3}}</t>
  </si>
  <si>
    <t>&lt;p&gt;Las sumas tienen propiedad asociativa porque la forma de agrupar los sumandos no altera el resultado:&lt;/p&gt;&lt;p&gt;({{Q1}} + {{Q2}}) + {{Q3}} = {{Q1}} + ({{Q2}} + {{Q3}})&lt;/p&gt;&lt;p&gt;{{A3}} = {{A3}}&lt;/p&gt;
Sin TE particular</t>
  </si>
  <si>
    <t>{"id":"M5-NyO-48b-E-1","stimulus":"&lt;p&gt;Utiliza la propiedad asociativa para calcular la siguiente suma.&lt;/p&gt;","template":"&lt;p&gt;({{Q1}} + {{Q2}}) + {{Q3}} = {{response}} + {{Q3}} = {{response}}&lt;/p&gt;&lt;p&gt;{{Q1}} + ({{Q2}} + {{Q3}}) = {{Q1}} + {{response}}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</si>
  <si>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</si>
  <si>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
    "id": "M5-NyO-48b-E-1",
    "stimulus": "&lt;p&gt;Use the associative property to calculate the following addition.&lt;/p&gt;",
    "template": "&lt;p&gt;({{Q1}} + {{Q2}}) + {{Q3}} = {{response}} + {{Q3}} = {{response}}&lt;/p&gt;&lt;p&gt;{{Q1}} + ({{Q2}} + {{Q3}}) = {{Q1}} + {{response}} = {{response}}&lt;/p&gt;",
    "hint": "&lt;p&gt;Additions have associative property because the way you group the addends does not change the result.&lt;/p&gt;",
    "feedback": "&lt;p&gt;Additions have associative property because the way you group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t>
  </si>
  <si>
    <t>Utiliza la propiedad asociativa para calcular la siguiente suma.
{{Q1}} + ({{Q2}} + {{Q3}}) = {{Q1}} + {{A1}} = {{A2}}
({{Q1}} + {{Q2}}) + {{Q3}}) = {{A3}} + {{Q3}} = {{A2}}</t>
  </si>
  <si>
    <t>A1 = {{Q2}}+{{Q3}}
A2 = {{Q1}}+{{Q2}}+{{Q3}}
A3 = {{Q1}}+{{Q2}}</t>
  </si>
  <si>
    <t>&lt;p&gt;Las sumas tienen propiedad asociativa porque la forma de agrupar los sumandos no altera el resultado:&lt;/p&gt;&lt;p&gt;{{Q1}} + ({{Q2}} + {{Q3}}) = ({{Q1}} + {{Q2}}) + {{Q3}})&lt;/p&gt;&lt;p&gt;{{A2}} = {{A2}}&lt;/p&gt;
Sin TE particular</t>
  </si>
  <si>
    <t>{"id":"M5-NyO-48b-E-2","stimulus":"&lt;p&gt;Utiliza la propiedad asociativa para calcular la siguiente suma.&lt;/p&gt;","template":"&lt;p&gt;{{Q1}} + ({{Q2}} + {{Q3}}) = {{Q1}} + {{response}} = {{response}}&lt;/p&gt;&lt;p&gt;({{Q1}} + {{Q2}}) + {{Q3}}) = {{response}} + {{Q3}}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</si>
  <si>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</si>
  <si>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
    "id": "M5-NyO-48b-E-2",
    "stimulus": "&lt;p&gt;Use the associative property to calculate the following addition.&lt;/p&gt;",
    "template": "&lt;p&gt;{{Q1}} + ({{Q2}} + {{Q3}}) = {{Q1}} + {{response}} = {{response}}&lt;/p&gt;&lt;p&gt;({{Q1}} + {{Q2}}) + {{Q3}}) = {{response}} + {{Q3}} = {{response}}&lt;/p&gt;",
    "hint": "&lt;p&gt;Additions have associative property because the way of grouping the addends does not change the result.&lt;/p&gt;",
    "feedback": "&lt;p&gt;Additions have associative property because the way of grouping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</si>
  <si>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M5-NyO-7a</t>
  </si>
  <si>
    <t>Realiza restas con números naturales utilizando los algoritmos estándares (núms. de 3 o 4 cifras)</t>
  </si>
  <si>
    <t>Escoge el resultado correcto de la siguiente resta.
{{T1}} − {{Q1}} = {{A1}}* | {{A2}} | {{A3}}</t>
  </si>
  <si>
    <t>Q1: Mín 100; Máx 1999; Step: 1
Q2: Mín 100; Máx 1999; Step: 1
Q3: mín = 10; máx = 90; step = 10
Q4: mín = 1; máx = 50; step = 1</t>
  </si>
  <si>
    <t>T1 = {{Q1}} + {{Q2}}
A1 = {{Q2}}
A2 = {{Q2}} + {{Q3}}
A3 = {{Q2}} - {{Q4}}</t>
  </si>
  <si>
    <t>[Resta vertical de 4 posiciones]
T1-Q1=T2</t>
  </si>
  <si>
    <t>&lt;p&gt;El resultado de esta resta es:&lt;/p&gt;
[Resta vertical de 4 posiciones]
T1-Q1=Q2</t>
  </si>
  <si>
    <t>T2 = {{Q2}}-math.floor({{Q2}}/10)*10</t>
  </si>
  <si>
    <t>{"id":"M5-NyO-7a-I-1","stimulus":"&lt;p&gt;Escoge el resultado correcto de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</si>
  <si>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</si>
  <si>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
    "id": "M5-NyO-7a-I-1",
    "stimulus": "&lt;p&gt;Choose the correct result of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"name": "Q3",
                "label": null,
                "min": 10,
                "max": 90,
                "step": 10
            },
            {
                "name": "Q4",
                "label": null,
                "min": 1,
                "max": 50,
                "step": 1
            }
        ],
        "calculated": [
            {
                "name": "T1",
                "label": "{{function}}",
                "function": "{{Q1}} + {{Q2}}",
                "temp": true
            },
            {
                "name": "T2",
                "label": "{{function}}",
                "function": "{{Q2}}-math.floor({{Q2}}/10)*10",
                "temp": true
            },
            {
                "name": "A1",
                "label": "{{Q2}}",
                "function": "{{Q2}}",
                "group": 1
            },
            {
                "name": "A2",
                "label": "{{function}}",
                "function": "{{Q2}}+{{Q3}}",
                "group": 1,
                "incorrect": true
            },
            {
                "name": "A3",
                "label": "{{function}}",
                "function": "{{Q2}}-{{Q4}}",
                "group": 1,
                "incorrect": true
            }
        ],
        "uniques": true
    },
    "algorithm": {
        "name": "groupResponses",
        "template": "Cloze with drop down"
    }
}</t>
  </si>
  <si>
    <t>Calcula la siguiente resta.
{{T1}} − {{Q1}} = {{A1}}</t>
  </si>
  <si>
    <t>Q1: Mín 100;Máx 1999; Step: 1
Q2: Mín 100;Máx 1999; Step: 1</t>
  </si>
  <si>
    <t>T1 = {{Q1}} + {{Q2}}
A1 = {{Q2}}</t>
  </si>
  <si>
    <t>{"id":"M5-NyO-7a-E-1","stimulus":"&lt;p&gt;Calcula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</si>
  <si>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</si>
  <si>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
    "id": "M5-NyO-7a-E-1",
    "stimulus": "&lt;p&gt;Calculate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"calculated": [
            {
                "name": "T1",
                "function": "{{Q1}} + {{Q2}}",
                "temp": true
            },
            {
                "name": "T2",
                "label": "{{function}}",
                "function": "{{Q2}}-math.floor({{Q2}}/10)*10",
                "temp": true
            },
            {
                "name": "A1",
                "label": "{{Q2}}",
                "function": "{{Q2}}"
            }
        ],
        "uniques": true
    },
    "algorithm": {
        "name": "calculateOperation",
        "params": {
            "method": "equivLiteral",
            "keyboard": "NUMERICAL"
        }
    }
}</t>
  </si>
  <si>
    <t>Carolina ha impreso {{Q1}} fotografías para ponerlas en varios álbumes. Si solo ha colocado {{Q2}} fotografías, ¿cuántas le quedan por guardar?
Carolina tiene que guardar aún {{A1}} fotografías.</t>
  </si>
  <si>
    <t>Carolina necesita {{Q1}} gramos de harina para preparar fideos caseros, pero solo tiene {{Q2}}. ¿Cuantos gramos le faltan para completar la receta?
Le faltan {{A1}} gramos.</t>
  </si>
  <si>
    <t>Q1: Mín 400;Máx 600; Step: 1
Q2: Mín 150;Máx 200; Step: 1</t>
  </si>
  <si>
    <t>A1 = {{Q1}} - {{Q2}}</t>
  </si>
  <si>
    <t>[Resta vertical de 3 posiciones]
Q1-Q2=T2</t>
  </si>
  <si>
    <t>&lt;p&gt;El resultado de la resta es:&lt;/p&gt;
[Resta vertical de 3 posiciones]
Q1-Q2=A1</t>
  </si>
  <si>
    <t>T2 = {{Q1}}-{{Q2}}-math.floor({{Q1}}/10-{{Q2}}/10)*10</t>
  </si>
  <si>
    <t>{"id":"M5-NyO-7a-A-1","stimulus":"&lt;p&gt;Carolina ha impreso {{Q1}} fotografías para ponerlas en varios álbumes. Si solo ha colocado {{Q2}} fotografías, ¿cuántas le quedan por guardar?&lt;/p&gt;","template":"&lt;p&gt;Carolina tiene que guardar aún {{response}} fotografías.&lt;/p&gt;","hint":"&lt;div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</si>
  <si>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</si>
  <si>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
    "id": "M5-NyO-7a-A-1",
    "stimulus": "&lt;p&gt;Carolina has printed {{Q1}} photos to put them in several albums. If she has only placed {{Q2}} photos, how many does she have left to place?&lt;/p&gt;",
    "template": "&lt;p&gt;Carolina still has {{response}} photos to place.&lt;/p&gt;",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
    "seed": {
        "parameters": [
            {
                "name": "Q1",
                "label": null,
                "min": 400,
                "max": 600,
                "step": 1
            },
            {
                "name": "Q2",
                "label": null,
                "min": 150,
                "max": 200,
                "step": 1
            }
        ],
        "calculated": [
            {
                "name": "T2",
                "label": "{{function}}",
                "function": "{{Q1}}-{{Q2}}-math.floor({{Q1}}/10-{{Q2}}/10)*10",
                "temp": true
            },
            {
                "name": "A1",
                "label": "{{function}}",
                "function": "{{Q1}} - {{Q2}}"
            }
        ],
        "uniques": true
    },
    "algorithm": {
        "name": "calculateOperation",
        "params": {
            "method": "equivLiteral",
            "keyboard": "NUMERICAL"
        }
    }
}</t>
  </si>
  <si>
    <t>Durante unas elecciones municipales, en un ayuntamiento votaron {{T1}} personas. Si de todas ellas {{Q1}} eran hombres, ¿cuántas mujeres votaron?
Votaron {{A1}} mujeres.</t>
  </si>
  <si>
    <t>Q1: Mín 2000;Máx 4000; Step: 1
Q2: Mín 2000;Máx 4000; Step: 1</t>
  </si>
  <si>
    <t>&lt;p&gt;El resultado de la resta es:&lt;/p&gt;
[Resta vertical de 4 posiciones]
T1-Q1=Q2</t>
  </si>
  <si>
    <t>{"id":"M5-NyO-7a-A-2","stimulus":"&lt;p&gt;Durante unas elecciones municipales, en un ayuntamiento votaron {{T1}} personas. Si de todas ellas {{Q1}} eran hombres, ¿cuántas mujeres votaron?&lt;/p&gt;","template":"&lt;p&gt;Votaron {{response}} mujeres.&lt;/p&gt;","hint":"&lt;div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</si>
  <si>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</si>
  <si>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
    "id": "M5-NyO-7a-A-2",
    "stimulus": "&lt;p&gt;During municipal elections, {{T1}} people voted in a city hall. If out of all of them {{Q1}} were men, how many women voted?&lt;/p&gt;",
    "template": "&lt;p&gt;{{response}} women voted.&lt;/p&gt;",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2000,
                "max": 4000,
                "step": 1
            },
            {
                "name": "Q2",
                "label": null,
                "min": 2000,
                "max": 4000,
                "step": 1
            }
        ],
        "calculated": [
            {
                "name": "T1",
                "function": "{{Q1}}+{{Q2}}",
                "temp": true
            },
            {
                "name": "T2",
                "label": "{{function}}",
                "function": "{{Q2}}-math.floor({{Q2}}/10)*10",
                "temp": true
            },
            {
                "name": "A1",
                "label": "{{function}}",
                "function": "{{Q2}}"
            }
        ],
        "uniques": true
    },
    "algorithm": {
        "name": "calculateOperation",
        "params": {
            "method": "equivLiteral",
            "keyboard": "NUMERICAL"
        }
    }
}</t>
  </si>
  <si>
    <t>Jesús ha comprado {{T1}} semillas de hortalizas para su huerto. Si ya ha utilizado {{Q1}} semillas, ¿cuántas le quedan por plantar?
Le quedan por plantar {{A1}} semillas.</t>
  </si>
  <si>
    <t>Q1: Mín 250;Máx 500; Step: 1
Q2: Mín 100;Máx 300; Step: 1</t>
  </si>
  <si>
    <t>[Resta vertical de 3 posiciones]
T1-Q1=T2</t>
  </si>
  <si>
    <t>&lt;p&gt;El resultado de la resta es:&lt;/p&gt;
[Resta vertical de 3 posiciones]
T1-Q1=Q2</t>
  </si>
  <si>
    <t>{"id":"M5-NyO-7a-A-3","stimulus":"&lt;p&gt;Jesús ha comprado {{T1}} semillas de hortalizas para su huerto. Si ya ha utilizado {{Q1}} semillas, ¿cuántas le quedan por plantar?&lt;/p&gt;","template":"&lt;p&gt;Le quedan por plantar {{response}} semillas.&lt;/p&gt;","hint":"&lt;div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</si>
  <si>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</si>
  <si>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
    "id": "M5-NyO-7a-A-3",
    "stimulus": "&lt;p&gt;Jake has bought {{T1}} vegetable seeds for his garden. If he has already used {{Q1}} seeds, how many does he have left to plant?&lt;/p&gt;",
    "template": "&lt;p&gt;He has {{response}} seeds left to plant.&lt;/p&gt;",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
    "seed": {
        "parameters": [
            {
                "name": "Q1",
                "label": null,
                "min": 250,
                "max": 500,
                "step": 1
            },
            {
                "name": "Q2",
                "label": null,
                "min": 100,
                "max": 300,
                "step": 1
            }
        ],
        "calculated": [
            {
                "name": "T2",
                "label": "{{function}}",
                "function": "{{Q2}}-math.floor({{Q2}}/10)*10",
                "temp": true
            },
            {
                "name": "T1",
                "function": "{{Q1}}+{{Q2}}",
                "temp": true
            },
            {
                "name": "A1",
                "label": "{{function}}",
                "function": "{{Q2}}"
            }
        ],
        "uniques": true
    },
    "algorithm": {
        "name": "calculateOperation",
        "params": {
            "method": "equivLiteral",
            "keyboard": "NUMERICAL"
        }
    }
}</t>
  </si>
  <si>
    <t>De los {{Q1}} € que tenía ahorrados, Francisco ha gastado en una reforma de su casa {{Q2}} €. ¿Cuánto dinero le queda?
Le quedan {{A1}} €.</t>
  </si>
  <si>
    <t>Francisco tiene ahorrado {{Q1}} y gasta {{Q2}} en un regalo para su papá.  ¿Cuánto dinero le queda?
Le queda {{A1}}</t>
  </si>
  <si>
    <t>Q1: Mín 2000;Máx 5000; Step: 1
Q1: Mín 1000;Máx 1500; Step: 1</t>
  </si>
  <si>
    <t>[Resta vertical de 4 posiciones]
Q1-Q2=T2</t>
  </si>
  <si>
    <t>&lt;p&gt;El resultado de la resta es:&lt;/p&gt;
[Resta vertical de 4 posiciones]
Q1-Q2=A1</t>
  </si>
  <si>
    <t>{"id":"M5-NyO-7a-A-4","stimulus":"&lt;p&gt;De los {{Q1}} € que tenía ahorrados, Francisco ha gastado en una reforma de su casa {{Q2}} €. ¿Cuánto dinero le queda?&lt;/p&gt;","template":"&lt;p&gt;Le quedan {{response}} €.&lt;/p&gt;","hint":"&lt;div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</si>
  <si>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</si>
  <si>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
    "id": "M5-NyO-7a-A-4",
    "stimulus": "&lt;p&gt;Out of the ${{Q1}} he had saved, Frank spent ${{Q2}} on a house renovation. How much money does he have left?&lt;/p&gt;",
    "template": "&lt;p&gt;He has ${{response}} left.&lt;/p&gt;",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
    "seed": {
        "parameters": [
            {
                "name": "Q1",
                "label": null,
                "min": 2000,
                "max": 5000,
                "step": 1
            },
            {
                "name": "Q2",
                "label": null,
                "min": 1000,
                "max": 1500,
                "step": 1
            }
        ],
        "calculated": [
            {
                "name": "T2",
                "label": "{{function}}",
                "function": "{{Q1}}-{{Q2}}-math.floor({{Q1}}/10-{{Q2}}/10)*10",
                "temp": true
            },
            {
                "name": "A1",
                "label": "{{function}}",
                "function": "{{Q1}} - {{Q2}}"
            }
        ],
        "uniques": true
    },
    "algorithm": {
        "name": "calculateOperation",
        "params": {
            "method": "equivLiteral",
            "keyboard": "NUMERICAL"
        }
    }
}</t>
  </si>
  <si>
    <t>Para asisitir como oyente a unas conferencias se han inscrito {{T1}} personas. Si han acudido {{Q1}} oyentes, ¿cuántos han faltado?
Han faltado {{A1}} personas.</t>
  </si>
  <si>
    <t>Q1: Mín 500;Máx 1000; Step: 1
Q2: Mín 500;Máx 1000; Step: 1</t>
  </si>
  <si>
    <t>&lt;p&gt;El resultado de la resta es:&lt;/p&gt;
[Resta vertical de 4 posiciones]
T1-Q1=Q2</t>
  </si>
  <si>
    <t>{"id":"M5-NyO-7a-A-5","stimulus":"&lt;p&gt;Para asisitir como oyente a unas conferencias se han inscrito {{T1}} personas. Si han acudido {{Q1}} oyentes, ¿cuántos han faltado?&lt;/p&gt;","template":"&lt;p&gt;Han faltado {{response}} personas.&lt;/p&gt;","hint":"&lt;div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</si>
  <si>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</si>
  <si>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
    "id": "M5-NyO-7a-A-5",
    "stimulus": "&lt;p&gt;{{T1}} people have signed up to attend conferences as listeners. If {{Q1}} listeners attended, how many did not show up?&lt;/p&gt;",
    "template": "&lt;p&gt;{{response}} people did not show up.&lt;/p&gt;",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500,
                "max": 1000,
                "step": 1
            },
            {
                "name": "Q2",
                "label": null,
                "min": 500,
                "max": 1000,
                "step": 1
            }
        ],
        "calculated": [
            {
                "name": "T1",
                "function": "{{Q1}}+{{Q2}}",
                "temp": true
            },
            {
                "name": "T2",
                "label": "{{function}}",
                "function": "{{Q2}}-math.floor({{Q2}}/10)*10",
                "temp": true
            },
            {
                "name": "A1",
                "label": "{{function}}",
                "function": "{{Q2}}"
            }
        ],
        "uniques": true
    },
    "algorithm": {
        "name": "calculateOperation",
        "params": {
            "method": "equivLiteral",
            "keyboard": "NUMERICAL"
        }
    }
}</t>
  </si>
  <si>
    <t>M5-NyO-7b</t>
  </si>
  <si>
    <t>Calcula el término que falta en una resta (núms. de 3 o 4 cifras)</t>
  </si>
  <si>
    <t>Selecciona el término que falta en esta resta.
{{T1}} − ... = {{Q2}}
{{A1}} *
{{A2}}
{{A3}}
{{A4}}
{{A5}}
Se ven 3</t>
  </si>
  <si>
    <t>Q1: Mín = 100; Máx = 5000; Step = 1
Q2: Mín = 100; Máx = 5000; Step = 1
Q3-Q6: Mín = 10; Máx = 90; Step = 10</t>
  </si>
  <si>
    <t>T1 = {{Q1}}+{{Q2}}
A1* = {{Q1}}
A2 = {{Q1}}+{{Q3}}
A3 = {{Q1}}-{{Q4}}
A4 = {{Q1}}+{{Q5}}
A5 = {{Q1}}-{{Q6}}</t>
  </si>
  <si>
    <t>En las restas, si 4 − 3 es 1, entonces 4 − 1 es 3.</t>
  </si>
  <si>
    <t>&lt;p&gt;Como {{Q2}} es el resultado de restar un número a {{T1}}, para obtener el sustraendo hay que resolver este cálculo:&lt;/p&gt;
Resta vertical de 4 posiciones
{{T1}} − {{Q2}} = {{Q1}}</t>
  </si>
  <si>
    <t>{
    "id": "M5-NyO-7b-I-1",
    "stimulus": "&lt;p&gt;Selecciona el término que falta en esta resta.&lt;/p&gt;&lt;p&gt;{{T1}} − ... = {{Q2}}&lt;/p&gt;",
    "hint": "&lt;p&gt;En las restas, si 4 − 3 es 1, entonces 4 − 1 es 3.&lt;/p&gt;",
    "feedback": "&lt;p&gt;Como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</si>
  <si>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</si>
  <si>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"id": "M5-NyO-7b-I-1",
    "stimulus": "&lt;p&gt;Select the missing term in this subtraction.&lt;/p&gt;&lt;p&gt;{{T1}} − ... = {{Q2}}&lt;/p&gt;",
    "hint": "&lt;p&gt;In subtraction, if 4 − 3 is 1, then 4 − 1 is 3.&lt;/p&gt;",
    "feedback": "&lt;p&gt;Since {{Q2}} is the result of subtracting a number from {{T1}}, to find the subtrahend,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</si>
  <si>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 {{A3}} *</t>
  </si>
  <si>
    <t>Q1: Mín = 200; Máx = 5000; Step = 1
Q2: Mín = 200; Máx = 5000; Step = 1
Q3-Q6: Mín = 10; Máx = 90; Step = 10</t>
  </si>
  <si>
    <t>A1* = {{Q1}}+{{Q2}}
A2 = {{Q1}}+{{Q2}}+{{Q3}}
A3 = {{Q1}}+{{Q2}}-{{Q4}}
A4 = {{Q1}}+{{Q2}}+{{Q5}}
A5 = {{Q1}}+{{Q2}}-{{Q6}}</t>
  </si>
  <si>
    <t>La suma y la resta son operaciones opuestas. Es decir, 8 − 2 es 6 del mismo modo que 6 + 2 es 8.</t>
  </si>
  <si>
    <t>&lt;p&gt;Como {{Q2}} es el resultado de restar {{Q1}} a un número, para obtener el minuendo hay que resolver este cálculo:&lt;/p&gt;
Suma vertical de 2 sumandos, 4 posiciones
{{Q2}} + {{Q1}} = {{A1}}</t>
  </si>
  <si>
    <t>{"id":"M5-NyO-7b-I-2","stimulus":"&lt;p&gt;Selecciona el término que falta en esta resta.&lt;/p&gt;&lt;p&gt;... − {{Q1}} = {{Q2}}&lt;/p&gt;","hint":"&lt;p&gt;La suma y la resta son operaciones opuestas. Es decir, 8 − 2 es 6 del mismo modo que 6 + 2 es 8.&lt;/p&gt;","feedback":"&lt;p&gt;Como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</si>
  <si>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</si>
  <si>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"id": "M5-NyO-7b-I-2",
    "stimulus": "&lt;p&gt;Select the missing term in this subtraction.&lt;/p&gt;&lt;p&gt;... − {{Q1}} = {{Q2}}&lt;/p&gt;",
    "hint": "&lt;p&gt;Addition and subtraction are opposite operations. For example, 8 − 2 is 6 just as 6 + 2 is 8.&lt;/p&gt;",
    "feedback": "&lt;p&gt;Since {{Q2}} is the result of the subtraction between a number and {{Q1}}, to find the minuend, you should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200,
                "max": 5000,
                "step": 1
            },
            {
                "name": "Q2",
                "label": null,
                "min": 200,
                "max": 5000,
                "step": 1
            },
            {
                "name": "Q3",
                "label": null,
                "min": 10,
                "max": 90,
                "step": 10
            },
            {
                "name": "Q4",
                "label": null,
                "min": 10,
                "max": 90,
                "step": 10
            },
            {
                "name": "Q5",
                "label": null,
                "min": 10,
                "max": 90,
                "step": 10
            },
            {
                "name": "Q6",
                "label": null,
                "min": 10,
                "max": 90,
                "step": 10
            }
        ],
        "calculated": [
            {
                "name": "A1",
                "label": "{{function}}",
                "function": "{{Q1}}+{{Q2}}"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"showCheckIcon":false,
            "columns": 3
        }
    }
}</t>
  </si>
  <si>
    <t>Calcula el término que falta en esta resta.
{{T1}} − {{A1}} = {{Q2}}</t>
  </si>
  <si>
    <t>Q1: Mín = 100; Máx = 5000; Step = 1
Q2: Mín = 100; Máx = 5000; Step = 1</t>
  </si>
  <si>
    <t>T1 = {{Q1}}+{{Q2}} 
A1 = {{Q1}}</t>
  </si>
  <si>
    <t>En las restas, si 7 − 2 es 5 entonces 7 − 5 es 2.</t>
  </si>
  <si>
    <t>{"id":"M5-NyO-7b-E-1","stimulus":"&lt;p&gt;Calcula el término que falta en esta resta.&lt;/p&gt;","template":"&lt;p&gt;{{T1}} − {{response}} = {{Q2}}&lt;/p&gt;","hint":"&lt;p&gt;En las restas, si 7 − 2 es 5 entonces 7 − 5 es 2.&lt;/p&gt;","feedback":"&lt;p&gt;Como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</si>
  <si>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</si>
  <si>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
    "id": "M5-NyO-7b-E-1",
    "stimulus": "&lt;p&gt;Find the missing term in this subtraction.&lt;/p&gt;",
    "template": "&lt;p&gt;{{T1}} − {{response}} = {{Q2}}&lt;/p&gt;",
    "hint": "&lt;p&gt;In subtraction, if 7 − 2 is 5, then 7 − 5 is 2.&lt;/p&gt;",
    "feedback": "&lt;p&gt;As {{Q2}} is the result of the subtraction between {{T1}} and a number, to obtain the subtrahend you should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"calculated": [
            {
                "name": "T1",
                "function": "{{Q1}}+{{Q2}}",
                "temp": true
            },
            {
                "name": "A1",
                "label": "{{function}}",
                "function": "{{Q1}}"
            }
        ],
        "uniques": true
    },
    "algorithm": {
        "name": "calculateOperation",
        "params": {
            "method": "equivLiteral",
            "keyboard": "NUMERICAL"
        }
    }
}</t>
  </si>
  <si>
    <t>Calcula el término que falta en esta resta.
{{A1}} − {{Q1}} = {{Q2}}</t>
  </si>
  <si>
    <t>La suma y la resta son operaciones opuestas. Es decir, 7 − 3 es 4 del mismo modo que 4 + 3 es 7.</t>
  </si>
  <si>
    <t>{"id":"M5-NyO-7b-E-2","stimulus":"&lt;p&gt;Calcula el término que falta en esta resta.&lt;/p&gt;","template":"&lt;p&gt;{{response}} − {{Q1}} = {{Q2}}&lt;/p&gt;","hint":"&lt;p&gt;La suma y la resta son operaciones opuestas. Es decir, 7 − 3 es 4 del mismo modo que 4 + 3 es 7.&lt;/p&gt;","feedback":"&lt;p&gt;Como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</si>
  <si>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</si>
  <si>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
    "id": "M5-NyO-7b-E-2",
    "stimulus": "&lt;p&gt;Find the missing term in this subtraction.&lt;/p&gt;",
    "template": "&lt;p&gt;{{response}} − {{Q1}} = {{Q2}}&lt;/p&gt;",
    "hint": "&lt;p&gt;Addition and subtraction are opposite operations. For example, 7 − 3 is 4 just as 4 + 3 is 7.&lt;/p&gt;",
    "feedback": "&lt;p&gt;Since {{Q2}} is the result of subtracting a number from {{Q1}}, to find the minuend, you must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
    "seed": {
        "parameters": [
            {
                "name": "Q1",
                "label": null,
                "min": 100,
                "max": 5000,
                "step": 1
            },
            {
                "name": "Q2",
                "label": null,
                "min": 100,
                "max": 5000,
                "step": 1
            }
        ],
        "calculated": [
            {
                "name": "A1",
                "label": "{{function}}",
                "function": "{{Q1}}+{{Q2}}"
            }
        ],
        "uniques": true
    },
    "algorithm": {
        "name": "calculateOperation",
        "params": {
            "method": "equivLiteral",
            "keyboard": "NUMERICAL"
        }
    }
}</t>
  </si>
  <si>
    <t>Para hacer un cortafuegos en un bosque del norte de España es necesario talar {{T1}} árboles. Si ya se han quitado {{Q1}} árboles, ¿cuántos quedan por talar?
Quedan por talar {{A1}} árboles.</t>
  </si>
  <si>
    <t>Del total de árboles en un predio se talaron {{Q1}}, quedando en pie {{Q2}} árboles. ¿Cuántos árboles había en el predio inicialmente?
Había {{A1}} árboles.</t>
  </si>
  <si>
    <t>Q1: Mín 100;Máx 2500; Step: 1
Q2: Mín 100;Máx 2500; Step: 1</t>
  </si>
  <si>
    <t>T1 = {{Q2}} + {{Q1}}
A1 = {{Q2}}</t>
  </si>
  <si>
    <t>¿Cuántos árboles se mencionan en el enunciado al hablar del cortafuegos?
Es necesario talar {{A2}} árboles y se han talado ya {{A3}} árboles.
(Cloze math)
A2 = {{T1}}
A3 = {{Q1}}</t>
  </si>
  <si>
    <t>¿Qué pide el enunciado?
Los árboles que quedan por talar.*
Los árboles que necesita el cortafuegos.
Los árboles que ya se han talado.</t>
  </si>
  <si>
    <t>¿Cuál de estos cálculos representa la información del enunciado?
{{T1}} − ... = {{Q1}}*
{{Q1}} − ... = {{T1}}
{{Q1}} − {{T1}} = ...</t>
  </si>
  <si>
    <t>¿De qué manera se puede reordenar esta resta para obtener el término que falta?
{{T1}} − ... = {{Q1}}
{{T1}} − {{Q1}} = ...*
{{T1}} + {{Q1}} = ...
{{Q1}} − {{T1}} = ...</t>
  </si>
  <si>
    <t>Resuelve el siguiente cálculo para obtener el número de árboles que faltan por talar.
{{T1}} − {{Q1}} = {{A4}}
(cloze math)
A4 = {{Q2}}</t>
  </si>
  <si>
    <t>{"id":"M5-NyO-7b-A-1","seed":{"parameters":[{"name":"Q1","label":null,"min":100,"max":2500,"step":1},{"name":"Q2","label":null,"min":100,"max":2500,"step":1}],"uniques":true},"scaffolding":[{"id":"step-0","stimulus":"&lt;p&gt;Para hacer un cortafuegos en un bosque del norte de España es necesario talar {{T1}} árboles. Si ya se han quitado {{Q1}} árboles, ¿cuántos quedan por talar?&lt;/p&gt;","template":"&lt;p&gt;Quedan por talar {{response}} árboles.&lt;/p&gt;","seed":{"parameters":[],"calculated":[{"name":"T1","function":"{{Q1}}+{{Q2}}","temp":true},{"name":"0-A1","label":"{{function}}","function":"{{Q2}}"}]},"uniques":true,"algorithm":{"name":"calculateOperation","params":{"method":"equivLiteral","decimalPlaces":2,"keyboard":"NUMERICAL"}}},{"id":"step-1","stimulus":"&lt;p&gt;¿Cuántos árboles se mencionan en el enunciado al hablar del cortafuegos?&lt;/p&gt;","template":"&lt;p&gt;Es necesario talar {{response}} árboles.&lt;/p&gt;&lt;p&gt;Ya se han talado {{response}} árboles.","seed":{"calculated":[{"name":"T1","function":"{{Q1}}+{{Q2}}","temp":true},{"name":"1-A1","label":"{{function}}","function":"{{T1}}"},{"name":"1-A2","label":"{{function}}","function":"{{Q1}}"}]},"uniques":true,"algorithm":{"name":"calculateOperation","params":{"method":"equivLiteral","decimalPlaces":2,"keyboard":"NUMERICAL"}}},{"id":"step-2","stimulus":"&lt;p&gt;¿Qué pide el enunciado?&lt;/p&gt;","seed":{"calculated":[{"name":"T1","function":"{{Q1}}+{{Q2}}","temp":true},{"name":"T2","function":"{{Q1}}*{{Q3}}","temp":true},{"name":"2-A1","label":"&lt;p&gt;Calcular los árboles que quedan por talar.&lt;/p&gt;"},{"name":"2-A2","label":"&lt;p&gt;Calcular los árboles que necesita el cortafuegos.&lt;/p&gt;","incorrect":true},{"name":"2-A3","label":"&lt;p&gt;Calcular los árboles que ya se han talado.&lt;/p&gt;","incorrect":true}]},"algorithm":{"name":"trueFalse","template":"Multiple choice – standard"}},{"id":"step-3","stimulus":"&lt;p&gt;¿Cuál de estas operaciones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árboles que faltan por talar.&lt;/p&gt;","template":"&lt;p&gt;{{T1}} − {{Q1}} = {{response}}&lt;/p&gt;","seed":{"calculated":[{"name":"T1","function":"{{Q1}}+{{Q2}}","temp":true},{"name":"4-A1","label":"{{function}}","function":"{{Q2}}"}]},"uniques":true,"algorithm":{"name":"calculateOperation","params":{"method":"equivLiteral","decimalPlaces":2,"keyboard":"NUMERICAL"}}}]}</t>
  </si>
  <si>
    <t>{"id":"M5-NyO-7b-A-1","seed":{"parameters":[{"name":"Q1","label":null,"min":100,"max":2500,"step":1},{"name":"Q2","label":null,"min":100,"max":2500,"step":1}],"uniques":true},"scaffolding":[{"id":"step-0","stimulus":"&lt;p&gt;Para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t>
  </si>
  <si>
    <t>{
    "id": "M5-NyO-7b-A-1",
    "seed": {
        "parameters": [
            {
                "name": "Q1",
                "label": null,
                "min": 100,
                "max": 2500,
                "step": 1
            },
            {
                "name": "Q2",
                "label": null,
                "min": 100,
                "max": 2500,
                "step": 1
            }
        ],
        "uniques": true
    },
    "scaffolding": [
        {
            "id": "step-0",
            "stimulus": "&lt;p&gt;To build a firebreak in a forest in the north of the USA, it is necessary to cut down {{T1}} trees. If {{Q1}} trees have already been removed, how many trees are left to be cut down?&lt;/p&gt;",
            "template": "&lt;p&gt;There are {{response}} trees left to be cut down.&lt;/p&gt;",
            "seed": {
                "parameters": [],
                "calculated": [
                    {
                        "name": "T1",
                        "function": "{{Q1}}+{{Q2}}",
                        "temp": true
                    },
                    {
                        "name": "0-A1",
                        "label": "{{function}}",
                        "function": "{{Q2}}"
                    }
                ]
            },
            "uniques": true,
            "algorithm": {
                "name": "calculateOperation",
                "params": {
                    "method": "equivLiteral",
                    "decimalPlaces": 2,
                    "keyboard": "NUMERICAL"
                }
            }
        },
        {
            "id": "step-1",
            "stimulus": "&lt;p&gt;How many trees are mentioned in the statement when talking about the firebreak?&lt;/p&gt;",
            "template": "&lt;p&gt;{{response}} trees need to be cut down.&lt;/p&gt;&lt;p&gt;{{response}} trees have already been cut down.",
            "seed": {
                "calculated": [
                    {
                        "name": "T1",
                        "function": "{{Q1}}+{{Q2}}",
                        "temp": true
                    },
                    {
                        "name": "1-A1",
                        "label": "{{function}}",
                        "function": "{{T1}}"
                    },
                    {
                        "name": "1-A2",
                        "label": "{{function}}",
                        "function": "{{Q1}}"
                    }
                ]
            },
            "uniques": true,
            "algorithm": {
                "name": "calculateOperation",
                "params": {
                    "method": "equivLiteral",
                    "decimalPlaces": 2,
                    "keyboard": "NUMERICAL"
                }
            }
        },
        {
            "id": "step-2",
            "stimulus": "&lt;p&gt;What does the statement ask for?&lt;/p&gt;",
            "seed": {
                "calculated": [
                    {
                        "name": "T1",
                        "function": "{{Q1}}+{{Q2}}",
                        "temp": true
                    },
                    {
                        "name": "T2",
                        "function": "{{Q1}}*{{Q3}}",
                        "temp": true
                    },
                    {
                        "name": "2-A1",
                        "label": "&lt;p&gt;To calculate the trees that are left to be cut down.&lt;/p&gt;"
                    },
                    {
                        "name": "2-A2",
                        "label": "&lt;p&gt;To calculate the trees needed for the firebreak.&lt;/p&gt;",
                        "incorrect": true
                    },
                    {
                        "name": "2-A3",
                        "label": "&lt;p&gt;To calculate the trees that have already been cut down.&lt;/p&gt;",
                        "incorrect": true
                    }
                ]
            },
            "algorithm": {
                "name": "trueFalse",
                "template": "Multiple choice – standard"
            }
        },
        {
            "id": "step-3",
            "stimulus": "&lt;p&gt;Which of these operations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find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find the number of trees remaining to be cut down.&lt;/p&gt;",
            "template": "&lt;p&gt;{{T1}} − {{Q1}} = {{response}}&lt;/p&gt;",
            "seed": {
                "calculated": [
                    {
                        "name": "T1",
                        "function": "{{Q1}}+{{Q2}}",
                        "temp": true
                    },
                    {
                        "name": "4-A1",
                        "label": "{{function}}",
                        "function": "{{Q2}}"
                    }
                ]
            },
            "uniques": true,
            "algorithm": {
                "name": "calculateOperation",
                "params": {
                    "method": "equivLiteral",
                    "decimalPlaces": 2,
                    "keyboard": "NUMERICAL"
                }
            }
        }
    ]
}</t>
  </si>
  <si>
    <t>Un ciclista que está recorriendo un sendero se detiene cuando lleva pedaleando {{Q1}} metros. Si le quedan {{Q2}} metros para terminar la ruta, ¿cuál es la longitud total del sendero?
La longitud del sendero es de {{A1}} metros.</t>
  </si>
  <si>
    <t>Q1: Mín 1000;Máx 4000; Step: 1
Q2: Mín 1000;Máx 5000; Step: 1</t>
  </si>
  <si>
    <t>A1 = {{Q2}} + {{Q1}}</t>
  </si>
  <si>
    <t>¿Cuántos metros lleva pedaleados el ciclista? ¿Y cuántos le faltan?
Ha pedaleado {{A2}} m, pero le quedan {{A3}} m.
(Cloze math)
A2 = {{Q1}}
A3 = {{Q2}}</t>
  </si>
  <si>
    <t>¿Qué pide el enunciado?
La longitud total de la ruta en metros.*
La distancia que ha recorrido el ciclista.
La longitud total de la ruta en centímetros.</t>
  </si>
  <si>
    <t>¿Cuál de estos cálculos representa la información del enunciado?
... − {{Q1}} = {{Q2}}*
{{Q1}} − ... = {{Q2}}
{{Q1}} − {{Q2}} = ...</t>
  </si>
  <si>
    <t>¿De qué manera se puede reordenar esta resta para obtener el término que falta?
... − {{Q1}} = {{Q2}}
{{Q2}} + {{Q1}} = ...*
{{Q1}} − {{Q2}} = ...
{{Q2}} − {{Q1}} = ...</t>
  </si>
  <si>
    <t>Resuelve el siguiente cálculo para obtener la longitud de la ruta ciclista.
{{Q1}} + {{Q2}} = {{A4}}
(cloze math)
A4 = {{Q2}}+{{Q2}}</t>
  </si>
  <si>
    <t>{"id":"M5-NyO-7b-A-2","seed":{"parameters":[{"name":"Q1","label":null,"min":1000,"max":4000,"step":1},{"name":"Q2","label":null,"min":1000,"max":5000,"step":1}],"uniques":true},"scaffolding":[{"id":"step-0","stimulus":"&lt;p&gt;Un ciclista que está recorriendo un sendero se detiene cuando lleva pedaleando {{Q1}} metros. Si le quedan {{Q2}} metros para terminar la ruta, ¿cuál es la longitud total del sendero?&lt;/p&gt;","template":"&lt;p&gt;La longitud del sendero es de {{response}} metros.&lt;/p&gt;","seed":{"parameters":[],"calculated":[{"name":"A1","label":"{{function}}","function":"{{Q1}}+{{Q2}}"}]},"uniques":true,"algorithm":{"name":"calculateOperation","params":{"method":"equivLiteral","decimalPlaces":2,"keyboard":"NUMERICAL"}}},{"id":"step-1","stimulus":"&lt;p&gt;¿Cuántos metros lleva pedaleados el ciclista? ¿Y cuántos le faltan?&lt;/p&gt;","template":"&lt;p&gt;Ha pedaleado {{response}} m, pero le quedan {{response}} m.&lt;/p&gt;","seed":{"calculated":[{"name":"1-A1","label":"{{function}}","function":"{{Q1}}"},{"name":"1-A2","label":"{{function}}","function":"{{Q2}}"}]},"uniques":true,"algorithm":{"name":"calculateOperation","params":{"method":"equivLiteral","decimalPlaces":2,"keyboard":"NUMERICAL"}}},{"id":"step-2","stimulus":"&lt;p&gt;¿Qué pide el enunciado?&lt;/p&gt;","seed":{"calculated":[{"name":"2-A1","label":"&lt;p&gt;La longitud total de la ruta en metros.&lt;/p&gt;"},{"name":"2-A2","label":"&lt;p&gt;La distancia que ha recorrido el ciclista.&lt;/p&gt;","incorrect":true},{"name":"2-A3","label":"&lt;p&gt;La longitud total de la ruta en centímetros.&lt;/p&gt;","incorrect":true}]},"algorithm":{"name":"trueFalse","template":"Multiple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 longitud de la ruta ciclista.&lt;/p&gt;","template":"&lt;p&gt;{{Q1}} + {{Q2}} = {{response}}&lt;/p&gt;","seed":{"calculated":[{"name":"4-A1","label":"{{function}}","function":"{{Q2}}+{{Q1}}"}]},"uniques":true,"algorithm":{"name":"calculateOperation","params":{"method":"equivLiteral","decimalPlaces":2,"keyboard":"NUMERICAL"}}}]}</t>
  </si>
  <si>
    <t>{"id":"M5-NyO-7b-A-2","seed":{"parameters":[{"name":"Q1","label":null,"min":1000,"max":4000,"step":1},{"name":"Q2","label":null,"min":1000,"max":5000,"step":1}],"uniques":true},"scaffolding":[{"id":"step-0","stimulus":"&lt;p&gt;Em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t>
  </si>
  <si>
    <t>{
    "id": "M5-NyO-7b-A-2",
    "seed": {
        "parameters": [
            {
                "name": "Q1",
                "label": null,
                "min": 1000,
                "max": 4000,
                "step": 1
            },
            {
                "name": "Q2",
                "label": null,
                "min": 1000,
                "max": 5000,
                "step": 1
            }
        ],
        "uniques": true
    },
    "scaffolding": [
        {
            "id": "step-0",
            "stimulus": "&lt;p&gt;On a trail, a cyclist takes a break after pedaling for {{Q1}} meters. If they have {{Q2}} meters left to finish, what is the total length of the trail?&lt;/p&gt;",
            "template": "&lt;p&gt;The length of the trail is {{response}} meters.&lt;/p&gt;",
            "seed": {
                "parameters": [],
                "calculated": [
                    {
                        "name": "A1",
                        "label": "{{function}}",
                        "function": "{{Q1}}+{{Q2}}"
                    }
                ]
            },
            "uniques": true,
            "algorithm": {
                "name": "calculateOperation",
                "params": {
                    "method": "equivLiteral",
                    "decimalPlaces": 2,
                    "keyboard": "NUMERICAL"
                }
            }
        },
        {
            "id": "step-1",
            "stimulus": "&lt;p&gt;How many meters has the cyclist pedaled? And how many meters are left to pedal?&lt;/p&gt;",
            "template": "&lt;p&gt;They have already pedaled {{response}} m, but still have {{response}} m to finish.&lt;/p&gt;",
            "seed": {
                "calculated": [
                    {
                        "name": "1-A1",
                        "label": "{{function}}",
                        "function": "{{Q1}}"
                    },
                    {
                        "name": "1-A2",
                        "label": "{{function}}",
                        "function": "{{Q2}}"
                    }
                ]
            },
            "uniques": true,
            "algorithm": {
                "name": "calculateOperation",
                "params": {
                    "method": "equivLiteral",
                    "decimalPlaces": 2,
                    "keyboard": "NUMERICAL"
                }
            }
        },
        {
            "id": "step-2",
            "stimulus": "&lt;p&gt;What does the problem ask for?&lt;/p&gt;",
            "seed": {
                "calculated": [
                    {
                        "name": "2-A1",
                        "label": "&lt;p&gt;The total length of the trail in meters.&lt;/p&gt;"
                    },
                    {
                        "name": "2-A2",
                        "label": "&lt;p&gt;The distance traveled by the cyclist.&lt;/p&gt;",
                        "incorrect": true
                    },
                    {
                        "name": "2-A3",
                        "label": "&lt;p&gt;The total length of the trail in centimeters.&lt;/p&gt;",
                        "incorrect": true
                    }
                ]
            },
            "algorithm": {
                "name": "trueFalse",
                "template": "Multiple choice – standard"
            }
        },
        {
            "id": "step-3",
            "stimulus": "&lt;p&gt;Which of these calculations represents the information in the problem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length of the trail.&lt;/p&gt;",
            "template": "&lt;p&gt;{{Q1}} + {{Q2}} = {{response}}&lt;/p&gt;",
            "seed": {
                "calculated": [
                    {
                        "name": "4-A1",
                        "label": "{{function}}",
                        "function": "{{Q2}}+{{Q1}}"
                    }
                ]
            },
            "uniques": true,
            "algorithm": {
                "name": "calculateOperation",
                "params": {
                    "method": "equivLiteral",
                    "decimalPlaces": 2,
                    "keyboard": "NUMERICAL"
                }
            }
        }
    ]
}</t>
  </si>
  <si>
    <t>Cuando acabó una fiesta, quedaban {{Q1}} invitados por marcharse. Si a lo largo de esta celebración ya se habían ido {{Q2}} personas, ¿cuántos invitados había al principio?
Al principio de la fiesta había {{A1}} personas.</t>
  </si>
  <si>
    <t>Q1: Mín 300;Máx 500; Step: 1
Q2: Mín 200;Máx 300; Step: 1</t>
  </si>
  <si>
    <t>¿Cuántos invitados quedaban cuando terminó la fiesta? ¿Cuánta gente se fue antes de que terminara?
Quedaban {{A2}} invitados, pero antes ya se habían ido {{A3}} invitados.
(Cloze math)
A2 = {{Q1}}
A3 = {{Q2}}</t>
  </si>
  <si>
    <t>¿Qué pide el enunciado?
El número de invitados que había al principio de la fiesta.*
El número de invitados que quedaban cuando terminó la fiesta.
El número de invitados que se habían ido durante la fiesta.</t>
  </si>
  <si>
    <t>¿Cuál de estos cálculos representa la información del enunciado?
... − {{Q2}} = {{Q1}}*
{{Q1}} − ... = {{Q2}}
{{Q1}} − {{Q2}} = ...</t>
  </si>
  <si>
    <t>¿De qué manera se puede reordenar esta resta para obtener el término que falta?
... − {{Q2}} = {{Q1}}
{{Q1}} + {{Q2}} = ...*
{{Q1}} − {{Q2}} = ...
{{Q2}} − {{Q1}} = ...</t>
  </si>
  <si>
    <t>Resuelve el siguiente cálculo para obtener cuántos invitados había al principio de la fiesta.
{{Q1}} + {{Q2}} = {{A4}}
(cloze math)
A4 = {{Q2}}+{{Q1}}</t>
  </si>
  <si>
    <t>{"id":"M5-NyO-7b-A-3","seed":{"parameters":[{"name":"Q1","label":null,"min":300,"max":500,"step":1},{"name":"Q2","label":null,"min":200,"max":300,"step":1}],"uniques":true},"scaffolding":[{"id":"step-0","stimulus":"&lt;p&gt;Cuando acabó una fiesta, quedaban {{Q1}} invitados por marcharse. Si a lo largo de esta celebración ya se habían ido {{Q2}} personas, ¿cuántos invitados había al principio?&lt;/p&gt;","template":"&lt;p&gt;Al principio de la fiesta había {{response}} personas.&lt;/p&gt;","seed":{"parameters":[],"calculated":[{"name":"A1","label":"{{function}}","function":"{{Q1}}+{{Q2}}"}]},"uniques":true,"algorithm":{"name":"calculateOperation","params":{"method":"equivLiteral","decimalPlaces":2,"keyboard":"NUMERICAL"}}},{"id":"step-1","stimulus":"&lt;p&gt;¿Cuántos invitados quedaban cuando terminó la fiesta? ¿Cuánta gente se fue antes de que terminara?&lt;/p&gt;","template":"&lt;p&gt;Quedaban {{response}} invitados, pero antes ya se habían ido {{response}} invitados.&lt;/p&gt;","seed":{"calculated":[{"name":"1-A1","label":"{{function}}","function":"{{Q1}}"},{"name":"1-A2","label":"{{function}}","function":"{{Q2}}"}]},"uniques":true,"algorithm":{"name":"calculateOperation","params":{"method":"equivLiteral","decimalPlaces":2,"keyboard":"NUMERICAL"}}},{"id":"step-2","stimulus":"&lt;p&gt;¿Qué pide el enunciado?&lt;/p&gt;","seed":{"calculated":[{"name":"2-A1","label":"&lt;p&gt;El número de invitados que había al principio de la fiesta.&lt;/p&gt;"},{"name":"2-A2","label":"&lt;p&gt;El número de invitados que quedaban cuando terminó la fiesta.&lt;/p&gt;","incorrect":true},{"name":"2-A3","label":"&lt;p&gt;El número de invitados que se habían ido durante la fiesta.&lt;/p&gt;","incorrect":true}]},"algorithm":{"name":"trueFalse","template":"Multiple choice – standard"}},{"id":"step-3","stimulus":"&lt;p&gt;¿Cuál de estos cálculos representa la información del enunciado?&lt;/p&gt;","seed":{"calculated":[{"name":"2-A1","label":"&lt;p&gt;... − {{Q2}} = {{Q1}}&lt;/p&gt;"},{"name":"2-A2","label":"&lt;p&gt;{{Q1}}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{{Q2}} = {{Q1}}&lt;/p&gt;","seed":{"calculated":[{"name":"2-A1","label":"&lt;p&gt;{{Q1}} + {{Q2}} = ...&lt;/p&gt;"},{"name":"2-A2","label":"&lt;p&gt;{{Q1}} − {{Q2}} = ...&lt;/p&gt;","incorrect":true},{"name":"2-A3","label":"&lt;p&gt;{{Q2}} − {{Q1}} = ...&lt;/p&gt;","incorrect":true}]},"algorithm":{"name":"trueFalse","template":"Multiple choice – standard", "params": {"showCheckIcon":false, "columns":3}}},{"id":"step-5","stimulus":"&lt;p&gt;Resuelve el siguiente cálculo para obtener cuántos invitados había al principio de la fiesta.&lt;/p&gt;","template":"&lt;p&gt;{{Q1}} + {{Q2}} = {{response}}&lt;/p&gt;","seed":{"calculated":[{"name":"A1","label":"{{function}}","function":"{{Q1}}+{{Q2}}"}]},"uniques":true,"algorithm":{"name":"calculateOperation","params":{"method":"equivLiteral","decimalPlaces":2,"keyboard":"NUMERICAL"}}}]}</t>
  </si>
  <si>
    <t>{"id":"M5-NyO-7b-A-3","seed":{"parameters":[{"name":"Q1","label":null,"min":300,"max":500,"step":1},{"name":"Q2","label":null,"min":200,"max":300,"step":1}],"uniques":true},"scaffolding":[{"id":"step-0","stimulus":"&lt;p&gt;Ao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t>
  </si>
  <si>
    <t>{
    "id": "M5-NyO-7b-A-3",
    "seed": {
        "parameters": [
            {
                "name": "Q1",
                "label": null,
                "min": 300,
                "max": 500,
                "step": 1
            },
            {
                "name": "Q2",
                "label": null,
                "min": 200,
                "max": 300,
                "step": 1
            }
        ],
        "uniques": true
    },
    "scaffolding": [
        {
            "id": "step-0",
            "stimulus": "&lt;p&gt;At the end of a party, there were {{Q1}} guests left. If {{Q2}} people had already left during the celebration, how many guests were there at the beginning of the party?&lt;/p&gt;",
            "template": "&lt;p&gt;At the beginning of the party, there were {{response}} people.&lt;/p&gt;",
            "seed": {
                "parameters": [],
                "calculated": [
                    {
                        "name": "A1",
                        "label": "{{function}}",
                        "function": "{{Q1}}+{{Q2}}"
                    }
                ]
            },
            "uniques": true,
            "algorithm": {
                "name": "calculateOperation",
                "params": {
                    "method": "equivLiteral",
                    "decimalPlaces": 2,
                    "keyboard": "NUMERICAL"
                }
            }
        },
        {
            "id": "step-1",
            "stimulus": "&lt;p&gt;How many guests were still present when the party ended? How many people had already left?&lt;/p&gt;",
            "template": "&lt;p&gt;There were still {{response}} guests while {{response}} guests had already left before.&lt;/p&gt;",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guests at the beginning of the party.&lt;/p&gt;"
                    },
                    {
                        "name": "2-A2",
                        "label": "&lt;p&gt;The number of guests remaining when the party ended.&lt;/p&gt;",
                        "incorrect": true
                    },
                    {
                        "name": "2-A3",
                        "label": "&lt;p&gt;The number of guests that left during the party.&lt;/p&gt;",
                        "incorrect": true
                    }
                ]
            },
            "algorithm": {
                "name": "trueFalse",
                "template": "Multiple choice – standard"
            }
        },
        {
            "id": "step-3",
            "stimulus": "&lt;p&gt;Which of these calculations represents the information in the statement?&lt;/p&gt;",
            "seed": {
                "calculated": [
                    {
                        "name": "2-A1",
                        "label": "&lt;p&gt;... − {{Q2}} = {{Q1}}&lt;/p&gt;"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{{Q2}} = {{Q1}}&lt;/p&gt;",
            "seed": {
                "calculated": [
                    {
                        "name": "2-A1",
                        "label": "&lt;p&gt;{{Q1}} + {{Q2}} = ...&lt;/p&gt;"
                    },
                    {
                        "name": "2-A2",
                        "label": "&lt;p&gt;{{Q1}} − {{Q2}} = ...&lt;/p&gt;",
                        "incorrect": true
                    },
                    {
                        "name": "2-A3",
                        "label": "&lt;p&gt;{{Q2}} − {{Q1}} = ...&lt;/p&gt;",
                        "incorrect": true
                    }
                ]
            },
            "algorithm": {
                "name": "trueFalse",
                "template": "Multiple choice – standard", "params": {"showCheckIcon":false, "columns":3}
            }
        },
        {
            "id": "step-5",
            "stimulus": "&lt;p&gt;Solve the following calculation to find out how many guests were there at the beginning of the party.&lt;/p&gt;",
            "template": "&lt;p&gt;{{Q1}} + {{Q2}} = {{response}}&lt;/p&gt;",
            "seed": {
                "calculated": [
                    {
                        "name": "A1",
                        "label": "{{function}}",
                        "function": "{{Q1}}+{{Q2}}"
                    }
                ]
            },
            "uniques": true,
            "algorithm": {
                "name": "calculateOperation",
                "params": {
                    "method": "equivLiteral",
                    "decimalPlaces": 2,
                    "keyboard": "NUMERICAL"
                }
            }
        }
    ]
}</t>
  </si>
  <si>
    <t>La empresa de Lucas tenía {{T1}} tijeras en el almacén. Después de hacer un envío a un cliente, quedaron {{Q1}} tijeras. ¿Cuántas tijeras recibió el cliente?
Al cliente se le enviaron {{A1}} tijeras.</t>
  </si>
  <si>
    <t xml:space="preserve">Lucas y sus amigos fueron a un restaurant a cenar. Cuando llegó la cuenta le dieron al mozo {{Q1}}, el vuelto que recibieron fue de {{Q2}}. ¿Cuánto gastaron en la cena?
Gastaron en la cena {{A1}}.
</t>
  </si>
  <si>
    <t>Q1: Mín 1000;Máx 3000; Step: 10
Q2: Mín 200;Máx 990; Step: 10</t>
  </si>
  <si>
    <t>¿Cuántas tijeras se mencionan?
Al principio la empresa tenía {{A2}} tijeras, pero después del envío le quedaron {{A3}}.
(Cloze math)
A2 = {{T1}}
A3 = {{Q1}}</t>
  </si>
  <si>
    <t>¿Qué pide el enunciado?
El número de tijeras que recibió el cliente.*
El número de tijeras antes del envío.
El número de tijeras que quedaron en el almacén tras el envío.</t>
  </si>
  <si>
    <t>Resuelve el siguiente cálculo para obtener el número de tijeras que recibió el cliente.
{{T1}} − {{Q1}} = {{A4}}
(cloze math)
A4 = {{Q2}}</t>
  </si>
  <si>
    <t>{"id":"M5-NyO-7b-A-4","seed":{"parameters":[{"name":"Q1","label":null,"min":1000,"max":3000,"step":10},{"name":"Q2","label":null,"min":200,"max":990,"step":10}],"uniques":true},"scaffolding":[{"id":"step-0","stimulus":"&lt;p&gt;La empresa de Lucas tenía {{T1}} tijeras en el almacén. Después de hacer un envío a un cliente, quedaron {{Q1}} tijeras. ¿Cuántas tijeras recibió el cliente?&lt;/p&gt;","template":"&lt;p&gt;Al cliente se le enviaron {{response}} tijeras.&lt;/p&gt;","seed":{"parameters":[],"calculated":[{"name":"T1","function":"{{Q1}}+{{Q2}}","temp":true},{"name":"A1","function":"{{Q2}}"}]},"uniques":true,"algorithm":{"name":"calculateOperation","params":{"method":"equivLiteral","decimalPlaces":2,"keyboard":"NUMERICAL"}}},{"id":"step-1","stimulus":"&lt;p&gt;¿Cuántas tijeras se mencionan?&lt;/p&gt;","template":"&lt;p&gt;Al principio la empresa tenía {{response}} tijeras, pero después del envío le quedaron {{response}}.&lt;/p&gt;","seed":{"calculated":[{"name":"T1","function":"{{Q1}}+{{Q2}}","temp":true},{"name":"1-A1","label":"{{function}}","function":"{{T1}}"},{"name":"1-A2","label":"{{function}}","function":"{{Q1}}"}]},"uniques":true,"algorithm":{"name":"calculateOperation","params":{"method":"equivLiteral","decimalPlaces":2,"keyboard":"NUMERICAL"}}},{"id":"step-2","stimulus":"&lt;p&gt;¿Qué pide el enunciado?&lt;/p&gt;","seed":{"calculated":[{"name":"2-A1","label":"&lt;p&gt;El número de tijeras que recibió el cliente.&lt;/p&gt;"},{"name":"2-A2","label":"&lt;p&gt;El número de tijeras antes del envío.&lt;/p&gt;","incorrect":true},{"name":"2-A3","label":"&lt;p&gt;El número de tijeras que quedaron en el almacén tras el envío.&lt;/p&gt;","incorrect":true}]},"algorithm":{"name":"trueFalse","template":"Multiple choice – standard"}},{"id":"step-3","stimulus":"&lt;p&gt;¿Cuál de estos cálculos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tijeras que recibió el cliente.&lt;/p&gt;","template":"&lt;p&gt;{{T1}} − {{Q1}} = {{response}}&lt;/p&gt;","seed":{"calculated":[{"name":"T1","function":"{{Q1}}+{{Q2}}","temp":true},{"name":"A1","function":"{{Q2}}"}]},"uniques":true,"algorithm":{"name":"calculateOperation","params":{"method":"equivLiteral","decimalPlaces":2,"keyboard":"NUMERICAL"}}}]}</t>
  </si>
  <si>
    <t>{"id":"M5-NyO-7b-A-4","seed":{"parameters":[{"name":"Q1","label":null,"min":1000,"max":3000,"step":10},{"name":"Q2","label":null,"min":200,"max":990,"step":10}],"uniques":true},"scaffolding":[{"id":"step-0","stimulus":"&lt;p&gt;A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t>
  </si>
  <si>
    <t>{
    "id": "M5-NyO-7b-A-4",
    "seed": {
        "parameters": [
            {
                "name": "Q1",
                "label": null,
                "min": 1000,
                "max": 3000,
                "step": 10
            },
            {
                "name": "Q2",
                "label": null,
                "min": 200,
                "max": 990,
                "step": 10
            }
        ],
        "uniques": true
    },
    "scaffolding": [
        {
            "id": "step-0",
            "stimulus": "&lt;p&gt;Lucas' company had {{T1}} scissors in stock. After shipping to a customer, there were {{Q1}} scissors left. How many scissors did the customer receive?&lt;/p&gt;",
            "template": "&lt;p&gt;The customer received {{response}} scissors.&lt;/p&gt;",
            "seed": {
                "parameters": [],
                "calculated": [
                    {
                        "name": "T1",
                        "function": "{{Q1}}+{{Q2}}",
                        "temp": true
                    },
                    {
                        "name": "A1",
                        "function": "{{Q2}}"
                    }
                ]
            },
            "uniques": true,
            "algorithm": {
                "name": "calculateOperation",
                "params": {
                    "method": "equivLiteral",
                    "decimalPlaces": 2,
                    "keyboard": "NUMERICAL"
                }
            }
        },
        {
            "id": "step-1",
            "stimulus": "&lt;p&gt;How many scissors did the company have initially? And how many were left after shipping?&lt;/p&gt;",
            "template": "&lt;p&gt;The company had {{response}} scissors, but after shipping, there were {{response}} left.&lt;/p&gt;",
            "seed": {
                "calculated": [
                    {
                        "name": "T1",
                        "function": "{{Q1}}+{{Q2}}",
                        "temp": true
                    },
                    {
                        "name": "1-A1",
                        "label": "{{function}}",
                        "function": "{{T1}}"
                    },
                    {
                        "name": "1-A2",
                        "label": "{{function}}",
                        "function": "{{Q1}}"
                    }
                ]
            },
            "uniques": true,
            "algorithm": {
                "name": "calculateOperation",
                "params": {
                    "method": "equivLiteral",
                    "decimalPlaces": 2,
                    "keyboard": "NUMERICAL"
                }
            }
        },
        {
            "id": "step-2",
            "stimulus": "&lt;p&gt;What is the question asking for?&lt;/p&gt;",
            "seed": {
                "calculated": [
                    {
                        "name": "2-A1",
                        "label": "&lt;p&gt;The number of scissors the customer received.&lt;/p&gt;"
                    },
                    {
                        "name": "2-A2",
                        "label": "&lt;p&gt;The number of scissors before shipping.&lt;/p&gt;",
                        "incorrect": true
                    },
                    {
                        "name": "2-A3",
                        "label": "&lt;p&gt;The number of scissors left in the warehouse after shipping.&lt;/p&gt;",
                        "incorrect": true
                    }
                ]
            },
            "algorithm": {
                "name": "trueFalse",
                "template": "Multiple choice – standard"
            }
        },
        {
            "id": "step-3",
            "stimulus": "&lt;p&gt;Which of these calculations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obtain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obtain the number of scissors the customer received.&lt;/p&gt;",
            "template": "&lt;p&gt;{{T1}} − {{Q1}} = {{response}}&lt;/p&gt;",
            "seed": {
                "calculated": [
                    {
                        "name": "T1",
                        "function": "{{Q1}}+{{Q2}}",
                        "temp": true
                    },
                    {
                        "name": "A1",
                        "function": "{{Q2}}"
                    }
                ]
            },
            "uniques": true,
            "algorithm": {
                "name": "calculateOperation",
                "params": {
                    "method": "equivLiteral",
                    "decimalPlaces": 2,
                    "keyboard": "NUMERICAL"
                }
            }
        }
    ]
}</t>
  </si>
  <si>
    <t>Gabriela ha leído {{Q1}} páginas de un libro y le faltan {{Q2}} páginas para terminarlo. ¿Cuántas páginas tiene el libro?
El libro tiene {{A1}} páginas.</t>
  </si>
  <si>
    <t>Q1: Mín = 100; Máx = 200; Step = 1
Q2: Mín = 100; Máx = 200; Step = 1</t>
  </si>
  <si>
    <t>¿Cuántas páginas ha leído Gabriela? ¿Y cuántas le faltan para terminar el libro?
Ha leído {{A2}} páginas y le faltan {{A3}}.
(Cloze math)
A2 = {{Q1}}
A3 = {{Q2}}</t>
  </si>
  <si>
    <t>¿Qué pide el enunciado?
El número de páginas que tiene el libro.*
El número de páginas que ha leído Gabriela.
El número de páginas que le quedan por leer.</t>
  </si>
  <si>
    <t>Resuelve el siguiente cálculo para obtener las páginas que tiene el libro.
{{Q2}} + {{Q1}} = {{A4}}
(cloze math)
A4 = {{Q1}}+{{Q2}}</t>
  </si>
  <si>
    <t>{"id":"M5-NyO-7b-A-5","seed":{"parameters":[{"name":"Q1","label":null,"min":100,"max":200,"step":1},{"name":"Q2","label":null,"min":100,"max":200,"step":1}],"uniques":true},"scaffolding":[{"id":"step-0","stimulus":"&lt;p&gt;Gabriela ha leído {{Q1}} páginas de un libro y le faltan {{Q2}} páginas para terminarlo. ¿Cuántas páginas tiene el libro?&lt;/p&gt;","template":"&lt;p&gt;El libro tiene {{response}} páginas.&lt;/p&gt;","seed":{"parameters":[],"calculated":[{"name":"A1","label":"{{function}}","function":"{{Q1}}+{{Q2}}"}]},"uniques":true,"algorithm":{"name":"calculateOperation","params":{"method":"equivLiteral","decimalPlaces":2,"keyboard":"NUMERICAL"}}},{"id":"step-1","stimulus":"&lt;p&gt;¿Cuántas páginas ha leído Gabriela? ¿Y cuántas le faltan para terminar el libro?&lt;/p&gt;","template":"&lt;p&gt;Ha leído {{response}} páginas y le faltan {{response}}.&lt;/p&gt;","seed":{"calculated":[{"name":"1-A1","label":"{{function}}","function":"{{Q1}}"},{"name":"1-A2","label":"{{function}}","function":"{{Q2}}"}]},"uniques":true,"algorithm":{"name":"calculateOperation","params":{"method":"equivLiteral","decimalPlaces":2,"keyboard":"NUMERICAL"}}},{"id":"step-2","stimulus":"&lt;p&gt;¿Qué pide el enunciado?&lt;/p&gt;","seed":{"calculated":[{"name":"2-A1","label":"&lt;p&gt;El número de páginas que tiene el libro.&lt;/p&gt;"},{"name":"2-A2","label":"&lt;p&gt;El número de páginas que ha leído Gabriela.&lt;/p&gt;","incorrect":true},{"name":"2-A3","label":"&lt;p&gt;El número de páginas que le quedan por leer.&lt;/p&gt;","incorrect":true}]},"algorithm":{"name":"trueFalse","template":"Multiple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las páginas que tiene el libro.&lt;/p&gt;","template":"&lt;p&gt;{{Q2}} + {{Q1}} = {{response}}&lt;/p&gt;","seed":{"calculated":[{"name":"4-A1","label":"{{function}}","function":"{{Q2}}+{{Q1}}"}]},"uniques":true,"algorithm":{"name":"calculateOperation","params":{"method":"equivLiteral","decimalPlaces":2,"keyboard":"NUMERICAL"}}}]}</t>
  </si>
  <si>
    <t>{"id":"M5-NyO-7b-A-5","seed":{"parameters":[{"name":"Q1","label":null,"min":100,"max":200,"step":1},{"name":"Q2","label":null,"min":100,"max":200,"step":1}],"uniques":true},"scaffolding":[{"id":"step-0","stimulus":"&lt;p&gt;Gabriela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t>
  </si>
  <si>
    <t>{
    "id": "M5-NyO-7b-A-5",
    "seed": {
        "parameters": [
            {
                "name": "Q1",
                "label": null,
                "min": 100,
                "max": 200,
                "step": 1
            },
            {
                "name": "Q2",
                "label": null,
                "min": 100,
                "max": 200,
                "step": 1
            }
        ],
        "uniques": true
    },
    "scaffolding": [
        {
            "id": "step-0",
            "stimulus": "&lt;p&gt;Gabriela read {{Q1}} pages of a book and she has {{Q2}} pages left to finish it. How many pages does the book have?&lt;/p&gt;",
            "template": "&lt;p&gt;The book has {{response}} pages.&lt;/p&gt;",
            "seed": {
                "parameters": [],
                "calculated": [
                    {
                        "name": "A1",
                        "label": "{{function}}",
                        "function": "{{Q1}}+{{Q2}}"
                    }
                ]
            },
            "uniques": true,
            "algorithm": {
                "name": "calculateOperation",
                "params": {
                    "method": "equivLiteral",
                    "decimalPlaces": 2,
                    "keyboard": "NUMERICAL"
                }
            }
        },
        {
            "id": "step-1",
            "stimulus": "&lt;p&gt;How many pages did Gabriela read? And how many more does she need to read to finish the book?&lt;/p&gt;",
            "template": "&lt;p&gt;She read {{response}} pages and has {{response}} left to finish.&lt;/p&gt;",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pages in the book.&lt;/p&gt;"
                    },
                    {
                        "name": "2-A2",
                        "label": "&lt;p&gt;The number of pages that Gabriela read.&lt;/p&gt;",
                        "incorrect": true
                    },
                    {
                        "name": "2-A3",
                        "label": "&lt;p&gt;The number of pages left for Gabriela to finish reading the book.&lt;/p&gt;",
                        "incorrect": true
                    }
                ]
            },
            "algorithm": {
                "name": "trueFalse",
                "template": "Multiple choice – standard"
            }
        },
        {
            "id": "step-3",
            "stimulus": "&lt;p&gt;Which of these calculations represents the information in the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reorganized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missing pages to read the book.&lt;/p&gt;",
            "template": "&lt;p&gt;{{Q2}} + {{Q1}} = {{response}}&lt;/p&gt;",
            "seed": {
                "calculated": [
                    {
                        "name": "4-A1",
                        "label": "{{function}}",
                        "function": "{{Q2}}+{{Q1}}"
                    }
                ]
            },
            "uniques": true,
            "algorithm": {
                "name": "calculateOperation",
                "params": {
                    "method": "equivLiteral",
                    "decimalPlaces": 2,
                    "keyboard": "NUMERICAL"
                }
            }
        }
    ]
}</t>
  </si>
  <si>
    <t>M5-NyO-49a</t>
  </si>
  <si>
    <t>Opera con la propiedad fundamental de la resta (núms. de 3 o 4 cifras)</t>
  </si>
  <si>
    <t>Indica si estas equivalencias cumplen o no la propiedad fundamental de la resta.
{{Q1}} − {{Q2}} = ({{Q1}} − {{Q3}}) − ({{Q2}} − {{Q3}}) *
{{Q4}} − {{Q5}} = ({{Q4}} + {{Q6}}) − ({{Q5}} + {{Q6}}) *
{{Q7}} − {{Q8}} = ({{Q7}} + {{Q9}}) − ({{Q8}} − {{Q9}})
{{Q10}} − {{Q11}} = ({{Q10}} − {{Q12}}) − ({{Q11}} + {{Q12}})
(se muestran 3 opciones, 1 es falsa)
(Indicadores: Sí / No)</t>
  </si>
  <si>
    <t>Q1: Mín 150; Máx 200; Step: 1
Q2: Mín 50; Máx 100; Step: 1
Q3: Mín 1; Máx 9; Step: 1
Q4: Mín 150; Máx 200; Step: 1
Q5: Mín 50; Máx 100; Step: 1
Q6: Mín 1; Máx 9; Step: 1
Q7: Mín 150; Máx 200; Step: 1
Q8: Mín 50; Máx 100; Step: 1
Q9: Mín 1; Máx 9; Step: 1
Q10: Mín 150; Máx 200; Step: 1
Q11: Mín 50; Máx 100; Step: 1
Q12: Mín 1; Máx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</si>
  <si>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</si>
  <si>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</si>
  <si>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</si>
  <si>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</si>
  <si>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{"id":"M5-NyO-49a-I-1","stimulus":"&lt;p&gt;Indica si estas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function":"{{Q7}}-{{Q8}}","temp":true},{"name":"T2","function":"{{Q7}}+{{Q9}}-{{Q8}}+{{Q9}}","temp":true},{"name":"T3","function":"{{Q10}}-{{Q11}}","temp":true},{"name":"T4","function":"{{Q10}}-{{Q12}}-{{Q11}}-{{Q12}}","temp":true},{"name":"T5","function":"{{Q7}}+{{Q9}}","temp":true},{"name":"T6","function":"{{Q8}}-{{Q9}}","temp":true},{"name":"T7","function":"{{Q10}}-{{Q12}}","temp":true},{"name":"T8","function":"{{Q11}}+{{Q12}}","temp":true},{"name":"A1","label":"{{Q1}} − {{Q2}} = ({{Q1}} − {{Q3}}) − ({{Q2}} − {{Q3}})","function":""},{"name":"A2","label":"{{Q4}} − {{Q5}} = ({{Q4}} + {{Q6}}) − ({{Q5}} + {{Q6}})","function":""},{"name":"A3","label":"{{Q7}} − {{Q8}} = ({{Q7}} + {{Q9}}) − ({{Q8}} − {{Q9}})","function":"","incorrect":true,"feedback":"&lt;p&gt;El resultado de las dos operaciones es diferente:&lt;/p&gt;&lt;p&gt;{{Q7}} − {{Q8}} = {{T1}}&lt;/p&gt;&lt;p&gt;({{Q7}} + {{Q9}}) − ({{Q8}} − {{Q9}}) = {{T5}} − {{T6}} = {{T2}}&lt;/p&gt;"},{"name":"A4","label":"{{Q10}} − {{Q11}} = ({{Q10}} − {{Q12}}) − ({{Q11}} + {{Q12}})","function":"","incorrect":true,"feedback":"&lt;p&gt;El resultado de las dos operaciones es diferente:&lt;/p&gt;&lt;p&gt;{{Q10}} − {{Q11}} = {{T3}}&lt;/p&gt;&lt;p&gt;({{Q10}} − {{Q12}}) − ({{Q11}} + {{Q12}}) = {{T7}} − {{T8}} = {{T4}}&lt;/p&gt;"}],"uniques":true},"algorithm":{"name":"trueFalse","template":"Choice matrix – inline","params":{"countCorrect":2,"countIncorrect":1,"options":["Sí","No"]}}}</t>
  </si>
  <si>
    <t>{"id":"M5-NyO-49a-I-1","stimulus":"&lt;p&gt;Selecione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t>
  </si>
  <si>
    <t>{
    "id": "M5-NyO-49a-I-1",
    "stimulus": "&lt;p&gt;State whether or not these equivalences satisfy the fundamental property of subtraction.&lt;/p&gt;",
    "hint": "&lt;p&gt;If you add or subtract the same number to both the minuend and subtrahend, the result of the subtraction remains the same.&lt;/p&gt;",
    "feedback": "&lt;p&gt;According to the fundamental property of subtraction, if you add or subtract the same number to both the minuend and subtrahend, the result of the subtraction remains the same.&lt;/p&gt;",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"function": "{{Q7}}-{{Q8}}",
                "temp": true
            },
            {
                "name": "T2",
                "function": "{{Q7}}+{{Q9}}-{{Q8}}+{{Q9}}",
                "temp": true
            },
            {
                "name": "T3",
                "function": "{{Q10}}-{{Q11}}",
                "temp": true
            },
            {
                "name": "T4",
                "function": "{{Q10}}-{{Q12}}-{{Q11}}-{{Q12}}",
                "temp": true
            },
            {
                "name": "T5",
                "function": "{{Q7}}+{{Q9}}",
                "temp": true
            },
            {
                "name": "T6",
                "function": "{{Q8}}-{{Q9}}",
                "temp": true
            },
            {
                "name": "T7",
                "function": "{{Q10}}-{{Q12}}",
                "temp": true
            },
            {
                "name": "T8",
                "function": "{{Q11}}+{{Q12}}",
                "temp": true
            },
            {
                "name": "A1",
                "label": "{{Q1}} − {{Q2}} = ({{Q1}} − {{Q3}}) − ({{Q2}} − {{Q3}})",
                "function": ""
            },
            {
                "name": "A2",
                "label": "{{Q4}} − {{Q5}} = ({{Q4}} + {{Q6}}) − ({{Q5}} + {{Q6}})",
                "function": ""
            },
            {
                "name": "A3",
                "label": "{{Q7}} − {{Q8}} = ({{Q7}} + {{Q9}}) − ({{Q8}} − {{Q9}})",
                "function": "",
                "incorrect": true,
                "feedback": "&lt;p&gt;The result of the two operations is different:&lt;/p&gt;&lt;p&gt;{{Q7}} − {{Q8}} = {{T1}}&lt;/p&gt;&lt;p&gt;({{Q7}} + {{Q9}}) − ({{Q8}} − {{Q9}}) = {{T5}} − {{T6}} = {{T2}}&lt;/p&gt;"
            },
            {
                "name": "A4",
                "label": "{{Q10}} − {{Q11}} = ({{Q10}} − {{Q12}}) − ({{Q11}} + {{Q12}})",
                "function": "",
                "incorrect": true,
                "feedback": "&lt;p&gt;The result of the two operations is different:&lt;/p&gt;&lt;p&gt;{{Q10}} − {{Q11}} = {{T3}}&lt;/p&gt;&lt;p&gt;({{Q10}} − {{Q12}}) − ({{Q11}} + {{Q12}}) = {{T7}} − {{T8}} = {{T4}}&lt;/p&gt;"
            }
        ],
        "uniques": true
    },
    "algorithm": {
        "name": "trueFalse",
        "template": "Choice matrix – inline",
        "params": {
            "countCorrect": 2,
            "countIncorrect": 1,
            "options": [
                "Yes",
                "No"
            ]
        }
    }
}</t>
  </si>
  <si>
    <t>¿Cuál es el resultado de la resta? ¿Y cuál es el resultado si se suma {{Q3}} al minuendo y al sustraendo?
{{T1}} − {{Q1}} = {{A1}}
({{T1}} + {{Q3}}) − ({{Q1}} + {{Q3}}) = {{T2}}} − {{T3}} = {{A1}}</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</si>
  <si>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</si>
  <si>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Máx = 300; Mín = 800; Step = 1
Q2: Máx = 300; Mín = 800; Step = 1
Q3: Máx = 20; Mín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</si>
  <si>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</si>
  <si>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</si>
  <si>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</si>
  <si>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{"id":"M5-NyO-49a-E-1","stimulus":"&lt;p&gt;¿Cuál es el resultado de la resta? ¿Y cuál es el resultado si se suma {{Q3}} al minuendo y al sustraendo?&lt;/p&gt;","template":"&lt;p&gt;{{T1}} − {{Q1}} = {{response}}&lt;/p&gt;&lt;p&gt;({{T1}}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</si>
  <si>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</si>
  <si>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
    "id": "M5-NyO-49a-E-1",
    "stimulus": "&lt;p&gt;What is the result of the subtraction? And what is the result if {{Q3}} is added to the minuend and subtrahend?&lt;/p&gt;",
    "template": "&lt;p&gt;{{T1}} − {{Q1}} = {{response}}&lt;/p&gt;&lt;p&gt;({{T1}} + {{Q3}}) − ({{Q1}} + {{Q3}}) = {{T2}} − {{T3}} = {{response}}&lt;/p&gt;",
    "hint": "&lt;p&gt;If the same number is added to the minuend and subtrahend, the result of the subtraction is the same.&lt;/p&gt;",
    "feedback": "&lt;p&gt;According to the fundamental property of subtraction, if the same number is added or subtracted to the minuend and subtrahend, the result of the subtraction is the same.&lt;/p&gt;",
    "seed": {
        "parameters": [
            {
                "name": "Q1",
                "label": null,
                "min": 300,
                "max": 800,
                "step": 1
            },
            {
                "name": "Q2",
                "label": null,
                "min": 300,
                "max": 800,
                "step": 1
            },
            {
                "name": "Q3",
                "label": null,
                "min": 20,
                "max": 50,
                "step": 1
            }
        ],
        "calculated": [
            {
                "name": "T1",
                "function": "{{Q1}}+{{Q2}}",
                "temp": true
            },
            {
                "name": "T2",
                "function": "{{Q1}}+{{Q2}}+{{Q3}}",
                "temp": true
            },
            {
                "name": "T3",
                "function": "{{Q1}}+{{Q3}}",
                "temp": true
            },
            {
                "name": "A1",
                "function": "{{T1}}-{{Q1}}"
            },
            {
                "name": "A2",
                "function": "{{T2}}-{{T3}}"
            }
        ],
        "uniques": true
    },
    "algorithm": {
        "name": "calculateOperation",
        "params": {
            "method": "equivLiteral",
            "keyboard": "NUMERICAL"
        }
    }
}</t>
  </si>
  <si>
    <t>¿Cuál es el resultado de la resta? ¿Y cuál es el resultado si se resta {{Q3}} al minuendo y al sustraendo?
{{T1}}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</si>
  <si>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</si>
  <si>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T1 = {{Q1}}+{{Q2}}
T2 = {{Q1}}+{{Q2}}-{{Q3}}
T3 = {{Q1}}-{{Q3}}
A1 = {{Q2}}
A2 = {{Q2}}</t>
  </si>
  <si>
    <t>Si se resta el mismo número al minuendo y al sustraendo, el resultado de la resta es el mismo.</t>
  </si>
  <si>
    <t>{"id":"M5-NyO-49a-E-2","stimulus":"&lt;p&gt;¿Cuál es el resultado de la resta? ¿Y cuál es el resultado si se resta {{Q3}} al minuendo y al sustraendo?&lt;/p&gt;","template":"&lt;p&gt;{{T1}} − {{Q1}} = {{response}}&lt;/p&gt;&lt;p&gt;({{T1}}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</si>
  <si>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</si>
  <si>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
    "id": "M5-NyO-49a-E-2",
    "stimulus": "&lt;p&gt;What is the result of the subtraction? And what is the result if you subtract {{Q3}} from both the minuend and the subtrahend?&lt;/p&gt;",
    "template": "&lt;p&gt;{{T1}} − {{Q1}} = {{response}}&lt;/p&gt;&lt;p&gt;({{T1}} − {{Q3}}) − ({{Q1}} − {{Q3}}) = {{T2}} − {{T3}} = {{response}}&lt;/p&gt;",
    "hint": "&lt;p&gt;If you subtract the same number from both the minuend and the subtrahend, the result of the subtraction remains the same.&lt;/p&gt;",
    "feedback": "&lt;p&gt;According to the fundamental property of subtraction, if you add or subtract the same number from both the minuend and the subtrahend, the result of the subtraction remains the same.&lt;/p&gt;",
    "seed": {
        "parameters": [
            {
                "name": "Q1",
                "label": null,
                "min": 300,
                "max": 800,
                "step": 1
            },
            {
                "name": "Q2",
                "label": null,
                "min": 300,
                "max": 800,
                "step": 1
            },
            {
                "name": "Q3",
                "label": null,
                "min": 20,
                "max": 50,
                "step": 1
            }
        ],
        "calculated": [
            {
                "name": "A1",
                "label": "{{function}}",
                "function": "{{T1}}-{{Q1}}"
            },
            {
                "name": "A2",
                "label": "{{function}}",
                "function": "{{T1}}-{{Q1}}"
            },
            {
                "name": "T1",
                "label": "",
                "function": "{{Q1}}+{{Q2}}",
                "temp": true
            },
            {
                "name": "T2",
                "label": "",
                "function": "{{Q1}}+{{Q2}}-{{Q3}}",
                "temp": true
            },
            {
                "name": "T3",
                "label": "",
                "function": "{{Q1}}-{{Q3}}",
                "temp": true
            }
        ],
        "uniques": true
    },
    "algorithm": {
        "name": "calculateOperation",
        "params": {
            "method": "equivLiteral",
            "keyboard": "NUMERICAL"
        }
    }
}</t>
  </si>
  <si>
    <t>M5-NyO-8a</t>
  </si>
  <si>
    <t>Nombra correctamente los términos de la multiplicación (multiplicando y multiplicador)</t>
  </si>
  <si>
    <t>Selecciona la oración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</si>
  <si>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</si>
  <si>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 100; Máx 999; step 1
Q2: Mín = 10; Máx 99; step 1</t>
  </si>
  <si>
    <t>T1: {{Q1}}*{{Q2}}</t>
  </si>
  <si>
    <t>El multiplicando es el número que se multiplica y el multiplicador, el número por el que se multiplica el multiplicando.</t>
  </si>
  <si>
    <t>&lt;p&gt;El multiplicando, {{Q1}}, es el número que se multiplica y el multiplicador, {{Q2}}, el número por el que se multiplica el multiplicando. El producto es el resultado de la operación, es decir, {{T1}}.&lt;/p&gt;
Sin TE particular.</t>
  </si>
  <si>
    <t>{"id":"M5-NyO-8a-I-1","stimulus":"&lt;p&gt;Selecciona la oración correcta sobre la siguiente multiplicación.&lt;/p&gt;&lt;p&gt;{{Q1}} × {{Q2}} = {{T1}}&lt;/p&gt;","hint":"&lt;p&gt;El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{{T1}}.&lt;/p&gt;","seed":{"parameters":[{"name":"Q1","label":null,"min":100,"max":999,"step":1},{"name":"Q2","label":null,"min":10,"max":99,"step":1}],"calculated":[{"name":"A1","label":"{{Q1}} es el multiplicando."},{"name":"A2","label":"{{Q2}} es el multiplicador."},{"name":"A3","label":"{{T1}} es el producto."},{"name":"A4","label":"{{Q2}} es el multiplicando.","incorrect":true},{"name":"A5","label":"{{T1}} es el multiplicando.","incorrect":true},{"name":"A4","label":"{{Q1}} es el multiplicador.","incorrect":true},{"name":"A4","label":"{{T1}} es el multiplicador.","incorrect":true},{"name":"A4","label":"{{Q1}} es el producto.","incorrect":true},{"name":"A4","label":"{{Q2}} es el producto.","incorrect":true},{"name":"T1","function":"{{Q1}}*{{Q2}}","temp":true}],"uniques":true},"algorithm":{"name":"trueFalse","template":"Multiple choice – standard","params":{"countCorrect":1,"countIncorrect":2,"showCheckIcon":true}}}</t>
  </si>
  <si>
    <t>{"id":"M5-NyO-8a-I-1","stimulus":"&lt;p&gt;Selecione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t>
  </si>
  <si>
    <t>{
    "id": "M5-NyO-8a-I-1",
    "stimulus": "&lt;p&gt;Select the correct sentence about the following multiplication.&lt;/p&gt;&lt;p&gt;{{Q1}} × {{Q2}} = {{T1}}&lt;/p&gt;",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which is {{T1}}.&lt;/p&gt;",
    "seed": {
        "parameters": [
            {
                "name": "Q1",
                "label": null,
                "min": 100,
                "max": 999,
                "step": 1
            },
            {
                "name": "Q2",
                "label": null,
                "min": 10,
                "max": 99,
                "step": 1
            }
        ],
        "calculated": [
            {
                "name": "A1",
                "label": "{{Q1}} is the multiplicand."
            },
            {
                "name": "A2",
                "label": "{{Q2}} is the multiplier."
            },
            {
                "name": "A3",
                "label": "{{T1}} is the product."
            },
            {
                "name": "A4",
                "label": "{{Q2}} is the multiplicand.",
                "incorrect": true
            },
            {
                "name": "A5",
                "label": "{{T1}} is the multiplicand.",
                "incorrect": true
            },
            {
                "name": "A4",
                "label": "{{Q1}} is the multiplier.",
                "incorrect": true
            },
            {
                "name": "A4",
                "label": "{{T1}} is the multiplier.",
                "incorrect": true
            },
            {
                "name": "A4",
                "label": "{{Q1}} is the product.",
                "incorrect": true
            },
            {
                "name": "A4",
                "label": "{{Q2}} is the product.",
                "incorrect": true
            },
            {
                "name": "T1",
                "function": "{{Q1}}*{{Q2}}",
                "temp": true
            }
        ],
        "uniques": true
    },
    "algorithm": {
        "name": "trueFalse",
        "template": "Multiple choice – standard",
        "params": {
            "countCorrect": 1,
            "countIncorrect": 2,
            "showCheckIcon": true
        }
    }
}</t>
  </si>
  <si>
    <t>Nombra los términos de esta multiplicación.
{{Q1}} × {{Q2}} = {{T1}}
{{Q1}} es el {{A1}}.
{{Q2}} es el {{A2}}.</t>
  </si>
  <si>
    <t>Completa los términos en la multiplicación.
{{A1}} × {{A2}} = producto
{{A1}} = multiplicando
{{A2}} = multiplicador</t>
  </si>
  <si>
    <t>Q1: Mín = 100; Máx 2500; step 1
Q2: Mín = 100; Máx 999; step 1</t>
  </si>
  <si>
    <t>T1 = {{Q1}}*{{Q2}}
A1 = "multiplicando"
A2 = "multiplicador"</t>
  </si>
  <si>
    <t>{"id":"M5-NyO-8a-E-1","stimulus":"&lt;p&gt;Nombra los términos de esta multiplicación.&lt;/p&gt;&lt;p&gt;{{Q1}} × {{Q2}} = {{T1}}&lt;/p&gt;","template":"&lt;p&gt;{{Q1}} es el {{response}}.&lt;/p&gt;&lt;p&gt;{{Q2}}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ndo"},{"name":"A2","label":"multiplicador"}],"uniques":true},"algorithm":{"name":"calculateOperation","template":"Cloze with text"}}</t>
  </si>
  <si>
    <t>{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t>
  </si>
  <si>
    <t>{
    "id": "M5-NyO-8a-E-1",
    "stimulus": "&lt;p&gt;Name the terms of this multiplication.&lt;/p&gt;&lt;p&gt;{{Q1}} × {{Q2}} = {{T1}}&lt;/p&gt;",
    "template": "&lt;p&gt;{{Q1}} is the {{response}}.&lt;/p&gt;&lt;p&gt;{{Q2}} is the {{response}}.&lt;/p&gt;",
    "hint": "&lt;p&gt;The multiplicand is the number being multiplied and the multiplier, the number by which the multiplicand is multiplied.&lt;/p&gt;",
    "feedback": "&lt;p&gt;The multiplicand, {{Q1}}, is the number being multiplied and the multiplier, {{Q2}}, the number by which the multiplicand is multiplied. The product is the result of the operation, which is {{T1}}.&lt;/p&gt;",
    "seed": {
        "parameters": [
            {
                "name": "Q1",
                "label": null,
                "min": 100,
                "max": 2500,
                "step": 1
            },
            {
                "name": "Q2",
                "label": null,
                "min": 100,
                "max": 999,
                "step": 1
            }
        ],
        "calculated": [
            {
                "name": "T1",
                "function": "{{Q1}}*{{Q2}}",
                "temp": true
            },
            {
                "name": "A1",
                "label": "multiplicand"
            },
            {
                "name": "A2",
                "label": "multiplier"
            }
        ],
        "uniques": true
    },
    "algorithm": {
        "name": "calculateOperation",
        "template": "Cloze with text"
    }
}</t>
  </si>
  <si>
    <t>Nombra los términos de esta multiplicación.
{{Q1}} × {{Q2}} = {{T1}}
{{Q2}} es el {{A1}}.
{{Q1}} es el {{A2}}.</t>
  </si>
  <si>
    <t>T1 = {{Q1}}*{{Q2}}
A1 = "multiplicador"
A2 = "multiplicando"</t>
  </si>
  <si>
    <t>{"id":"M5-NyO-8a-E-2","stimulus":"&lt;p&gt;Nombra los términos de esta multiplicación.&lt;/p&gt;&lt;p&gt;{{Q1}} × {{Q2}} = {{T1}}&lt;/p&gt;","template":"&lt;p&gt;{{Q2}} es el {{response}}.&lt;/p&gt;&lt;p&gt;{{Q1}}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dor"},{"name":"A2","label":"multiplicando"}],"uniques":true},"algorithm":{"name":"calculateOperation","template":"Cloze with text"}}</t>
  </si>
  <si>
    <t>{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t>
  </si>
  <si>
    <t>{
    "id": "M5-NyO-8a-E-2",
    "stimulus": "&lt;p&gt;Name the terms of this multiplication.&lt;/p&gt;&lt;p&gt;{{Q1}} × {{Q2}} = {{T1}}&lt;/p&gt;",
    "template": "&lt;p&gt;{{Q2}} is the {{response}}.&lt;/p&gt;&lt;p&gt;{{Q1}} is the {{response}}.&lt;/p&gt;",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that is, {{T1}}.&lt;/p&gt;",
    "seed": {
        "parameters": [
            {
                "name": "Q1",
                "label": null,
                "min": 100,
                "max": 2500,
                "step": 1
            },
            {
                "name": "Q2",
                "label": null,
                "min": 100,
                "max": 999,
                "step": 1
            }
        ],
        "calculated": [
            {
                "name": "T1",
                "function": "{{Q1}}*{{Q2}}",
                "temp": true
            },
            {
                "name": "A1",
                "label": "multiplier"
            },
            {
                "name": "A2",
                "label": "multiplicand"
            }
        ],
        "uniques": true
    },
    "algorithm": {
        "name": "calculateOperation",
        "template": "Cloze with text"
    }
}</t>
  </si>
  <si>
    <t>M5-NyO-8b</t>
  </si>
  <si>
    <t>Calcula multiplicaciones (multiplicando y multiplicador: 3 cifras enteras)</t>
  </si>
  <si>
    <t>Selecciona el resultado correcto de {{Q1}} × {{Q2}}.
{{A1}} 
{{A2}} 
{{A3}}*</t>
  </si>
  <si>
    <t>¿Cuál es el cálculo que te permite hallar el producto entre 345 y 216?
{{A1}} = 345 + 216
{{A1}} = 345 × 216 *
{{A1}} = 345 - 216
{{A1}} = 345 / 216
(se ven 3 opciones, 1 correcta)</t>
  </si>
  <si>
    <t>Q1: Mín = 100; Máx 999; step 1
Q2: Mín = 100; Máx 999; step 1
Q3: Mín = 100; Máx 900; step 100</t>
  </si>
  <si>
    <t>A1 = {{Q1}}+{{Q2}} 
A2 = {{Q1}}*{{Q2}}+{{Q3}}
A3 = {{Q1}}*{{Q2}} 
(para TE:)
T1 = {{Q2}}-1</t>
  </si>
  <si>
    <t>Empieza multiplicando la última cifra del multiplicador por el multiplicando.</t>
  </si>
  <si>
    <t>&lt;p&gt;El resultado de multiplicar {{Q1}} por {{Q2}} es {{A3}}.&lt;/p&gt;
Sin TE particular</t>
  </si>
  <si>
    <t>{"id":"M5-NyO-8b-I-1","stimulus":"&lt;p&gt;Selecciona el resultado correcto de {{Q1}} × {{Q2}}.&lt;/p&gt;","hint":"&lt;p&gt;Empieza multiplicando la última cifra del multiplicador por el multiplicando.&lt;/p&gt;","feedback":"&lt;p&gt;El resultado de multiplicar {{Q1}} por {{Q2}} es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</si>
  <si>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</si>
  <si>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
    "id": "M5-NyO-8b-I-1",
    "stimulus": "&lt;p&gt;Select the correct result of {{Q1}} × {{Q2}}.&lt;/p&gt;",
    "hint": "&lt;p&gt;Start by multiplying the last digit of the multiplier by the multiplicand.&lt;/p&gt;",
    "feedback": "&lt;p&gt;The result of multiplying {{Q1}} by {{Q2}} is {{A3}}.&lt;/p&gt;",
    "seed": {
        "parameters": [
            {
                "name": "Q1",
                "label": null,
                "min": 100,
                "max": 999,
                "step": 1
            },
            {
                "name": "Q2",
                "label": null,
                "min": 100,
                "max": 999,
                "step": 1
            },
            {
                "name": "Q3",
                "label": null,
                "min": 100,
                "max": 900,
                "step": 100
            }
        ],
        "calculated": [
            {
                "name": "T1",
                "function": "{{Q2}}-1",
                "temp": true
            },
            {
                "name": "A1",
                "label": "{{function}}",
                "function": "{{Q1}}+{{Q2}}",
                "incorrect": true
            },
            {
                "name": "A2",
                "label": "{{function}}",
                "function": "{{Q1}}*{{Q2}}+{{Q3}}",
                "incorrect": true
            },
            {
                "name": "A3",
                "label": "{{function}}",
                "function": "{{Q1}}*{{Q2}}"
            }
        ],
        "uniques": true
    },
    "algorithm": {
        "name": "trueFalse",
        "template": "Multiple choice – standard",
        "params": {
            "countCorrect": 1,
            "countIncorrect": 2,
            "showCheckIcon": false,
            "columns": 3
        }
    }
}</t>
  </si>
  <si>
    <t>Calcula el resultado de la multiplicación.
{{Q1}} × {{Q2}} = {{A1}}</t>
  </si>
  <si>
    <t xml:space="preserve">Completá el cálculo con su resultado
428 × 256 = ...
</t>
  </si>
  <si>
    <t>Q1: Mín = 100; Máx 999; step 1
Q2: Mín = 100; Máx 999; step 1</t>
  </si>
  <si>
    <t xml:space="preserve">A1 = {{Q1}}*{{Q2}} </t>
  </si>
  <si>
    <t>&lt;p&gt;El resultado de multiplicar {{Q1}} por {{Q2}} es {{A1}}.&lt;/p&gt;</t>
  </si>
  <si>
    <t>{
    "id": "M5-NyO-8b-E-1",
    "stimulus": "&lt;p&gt;Calcula el resultado de la multiplicación.&lt;/p&gt;",
    "template": "&lt;p&gt;{{Q1}} × {{Q2}} = {{response}}&lt;/p&gt;",
    "hint": "&lt;p&gt;Empieza multiplicando la última cifra del multiplicador por el multiplicando.&lt;/p&gt;",
    "feedback": "&lt;p&gt;El resultado de multiplicar {{Q1}} por {{Q2}} es {{A1}}.&lt;/p&gt;",
    "seed": {
        "parameters": [
            {
                "name": "Q1",
                "label": null,
                "min": 100,
                "max": 999,
                "step": 1
            },
            {
                "name": "Q2",
                "label": null,
                "min": 100,
                "max": 999,
                "step": 1
            }
        ],
        "calculated": [
            {
                "name": "A1",
                "function": "{{Q1}}*{{Q2}}"
            }
        ],
        "uniques": true
    },
   "algorithm": {
        "name": "calculateOperation",
        "params": {
            "method": "equivLiteral",
            "keyboard": "NUMERICAL"
        }
    }
}</t>
  </si>
  <si>
    <t>{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t>
  </si>
  <si>
    <t>{
    "id": "M5-NyO-8b-E-1",
    "stimulus": "&lt;p&gt;Calculate the result of the multiplication.&lt;/p&gt;",
    "template": "&lt;p&gt;{{Q1}} × {{Q2}} = {{response}}&lt;/p&gt;",
    "hint": "&lt;p&gt;Start by multiplying the last digit of the multiplier by the multiplicand.&lt;/p&gt;",
    "feedback": "&lt;p&gt;The result of multiplying {{Q1}} by {{Q2}} is {{A1}}.&lt;/p&gt;",
    "seed": {
        "parameters": [
            {
                "name": "Q1",
                "label": null,
                "min": 100,
                "max": 999,
                "step": 1
            },
            {
                "name": "Q2",
                "label": null,
                "min": 100,
                "max": 999,
                "step": 1
            }
        ],
        "calculated": [
            {
                "name": "A1",
                "function": "{{Q1}}*{{Q2}}"
            }
        ],
        "uniques": true
    },
    "algorithm": {
        "name": "calculateOperation",
        "params": {
            "method": "equivLiteral",
            "keyboard": "NUMERICAL"
        }
    }
}</t>
  </si>
  <si>
    <t>En una sala de recreativos, hay {{Q2}} máquinas expendedoras con {{Q1}} osos de peluche en cada una. ¿Cuántos osos hay en la sala de recreativos?
Hay {{A1}} osos de peluche.</t>
  </si>
  <si>
    <t>Una máquina expendedora de peluches tiene 223 osos.
¿Cuántos osos hay en 115 máquinas expendedoras, iguales a la anterior?
Hay ... osos de peluche</t>
  </si>
  <si>
    <t>Q1: Mín = 100; Máx 300; step 1
Q2: Mín = 100; Máx 200; step 1</t>
  </si>
  <si>
    <t>{"id":"M5-NyO-8b-A-1","stimulus":"&lt;p&gt;En una sala de recreativos, hay {{Q2}} máquinas expendedoras con {{Q1}} osos de peluche en cada una. ¿Cuántos osos hay en la sala de recreativos?&lt;/p&gt;","template":"&lt;p&gt;Hay {{response}} osos de peluche.&lt;/p&gt;","hint":"&lt;p&gt;Empieza multiplicando la última cifra del multiplicador por el multiplicando.&lt;/p&gt;","feedback":"&lt;p&gt;El resultado de multiplicar {{Q1}} por {{Q2}} es {{A1}}.&lt;/p&gt;","seed":{"parameters":[{"name":"Q1","label":null,"min":100,"max":300,"step":1},{"name":"Q2","label":null,"min":100,"max":200,"step":1}],"calculated":[{"name":"A1","function":"{{Q1}}*{{Q2}}"}],"uniques":true},"algorithm":{"name":"calculateOperation","params":{"method":"equivLiteral","keyboard":"NUMERICAL"}}}</t>
  </si>
  <si>
    <t>{"id":"M5-NyO-8b-A-1","stimulus":"&lt;p&gt;Em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t>
  </si>
  <si>
    <t>{
    "id": "M5-NyO-8b-A-1",
    "stimulus": "&lt;p&gt;In an arcade, there are {{Q2}} vending machines with {{Q1}} teddy bears in each one. How many teddy bears are there in the arcade?&lt;/p&gt;",
    "template": "&lt;p&gt;There are {{response}} teddy bears.&lt;/p&gt;",
    "hint": "&lt;p&gt;Start by multiplying the last digit of the multiplier by the multiplicand.&lt;/p&gt;",
    "feedback": "&lt;p&gt;The result of multiplying {{Q1}} by {{Q2}} is {{A1}}.&lt;/p&gt;",
    "seed": {
        "parameters": [
            {
                "name": "Q1",
                "label": null,
                "min": 100,
                "max": 300,
                "step": 1
            },
            {
                "name": "Q2",
                "label": null,
                "min": 100,
                "max": 200,
                "step": 1
            }
        ],
        "calculated": [
            {
                "name": "A1",
                "function": "{{Q1}}*{{Q2}}"
            }
        ],
        "uniques": true
    },
    "algorithm": {
        "name": "calculateOperation",
        "params": {
            "method": "equivLiteral",
            "keyboard": "NUMERICAL"
        }
    }
}</t>
  </si>
  <si>
    <t>En una fábrica se producen {{Q1}} sudaderas al día. ¿Cuántas se fabricarán en {{Q2}} días?
Se producirán {{A1}} sudaderas.</t>
  </si>
  <si>
    <t>Una fábrica produce 950 remeras por día, ¿cuántas remeras produce en 365 días?.
Produce {{A1}} remeras</t>
  </si>
  <si>
    <t>Q1: Mín = 500; Máx 999; step 1
Q2: Mín = 100; Máx 365; step 1</t>
  </si>
  <si>
    <t>{"id":"M5-NyO-8b-A-2","stimulus":"&lt;p&gt;En una fábrica se producen {{Q1}} sudaderas al día. ¿Cuántas se fabricarán en {{Q2}} días?&lt;/p&gt;","template":"&lt;p&gt;Se producirán {{response}} sudaderas.&lt;/p&gt;","hint":"&lt;p&gt;Empieza multiplicando la última cifra del multiplicador por el multiplicando.&lt;/p&gt;","feedback":"&lt;p&gt;El resultado de multiplicar {{Q1}} por {{Q2}} es {{A1}}.&lt;/p&gt;","seed":{"parameters":[{"name":"Q1","label":null,"min":500,"max":999,"step":1},{"name":"Q2","label":null,"min":100,"max":365,"step":1}],"calculated":[{"name":"A1","function":"{{Q1}}*{{Q2}}"}],"uniques":true},"algorithm":{"name":"calculateOperation","params":{"method":"equivLiteral","keyboard":"NUMERICAL"}}}</t>
  </si>
  <si>
    <t>{"id":"M5-NyO-8b-A-2","stimulus":"&lt;p&gt;Uma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t>
  </si>
  <si>
    <t>{
    "id": "M5-NyO-8b-A-2",
    "stimulus": "&lt;p&gt;In a factory, {{Q1}} hoodies are produced every day. How many will be produced in {{Q2}} days?&lt;/p&gt;",
    "template": "&lt;p&gt;{{response}} hoodies will be produced.&lt;/p&gt;",
    "hint": "&lt;p&gt;Start by multiplying the last digit of the multiplier by the multiplicand.&lt;/p&gt;",
    "feedback": "&lt;p&gt;The result of multiplying {{Q1}} by {{Q2}} is {{A1}}.&lt;/p&gt;",
    "seed": {
        "parameters": [
            {
                "name": "Q1",
                "label": null,
                "min": 500,
                "max": 999,
                "step": 1
            },
            {
                "name": "Q2",
                "label": null,
                "min": 100,
                "max": 365,
                "step": 1
            }
        ],
        "calculated": [
            {
                "name": "A1",
                "function": "{{Q1}}*{{Q2}}"
            }
        ],
        "uniques": true
    },
    "algorithm": {
        "name": "calculateOperation",
        "params": {
            "method": "equivLiteral",
            "keyboard": "NUMERICAL"
        }
    }
}</t>
  </si>
  <si>
    <t>En la biblioteca de un colegio hay {{Q2}} estanterías con {{Q1}} libros cada una. ¿Cuántos libros tiene en total?
La biblioteca tiene {{A1}} libros.</t>
  </si>
  <si>
    <t>En la biblioteca de la escuela hay 124 libros por estante. ¿Cuántos libros hay en la biblioteca, si tiene 117 estantes?
Hay ... libros</t>
  </si>
  <si>
    <t>Q1: Mín = 100; Máx = 500; step 1
Q2: Mín = 100; Máx 150; step 1</t>
  </si>
  <si>
    <t>{"id":"M5-NyO-8b-A-3","stimulus":"&lt;p&gt;En la biblioteca de un colegio hay {{Q2}} estanterías con {{Q1}} libros cada una. ¿Cuántos libros tiene en total?&lt;/p&gt;","template":"&lt;p&gt;La biblioteca tiene {{response}} libros.&lt;/p&gt;","hint":"&lt;p&gt;Empieza multiplicando la última cifra del multiplicador por el multiplicando.&lt;/p&gt;","feedback":"&lt;p&gt;El resultado de multiplicar {{Q1}} por {{Q2}} es {{A1}}.&lt;/p&gt;","seed":{"parameters":[{"name":"Q1","label":null,"min":100,"max":500,"step":1},{"name":"Q2","label":null,"min":100,"max":150,"step":1}],"calculated":[{"name":"A1","function":"{{Q1}}*{{Q2}}"}],"uniques":true},"algorithm":{"name":"calculateOperation","params":{"method":"equivLiteral","keyboard":"NUMERICAL"}}}</t>
  </si>
  <si>
    <t>{"id":"M5-NyO-8b-A-3","stimulus":"&lt;p&gt;Em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t>
  </si>
  <si>
    <t>{
    "id": "M5-NyO-8b-A-3",
    "stimulus": "&lt;p&gt;In a school library, there are {{Q2}} shelves with {{Q1}} books each. How many books are there in total?&lt;/p&gt;",
    "template": "&lt;p&gt;The library has {{response}} books.&lt;/p&gt;",
    "hint": "&lt;p&gt;Start by multiplying the last digit of the multiplier by the multiplicand.&lt;/p&gt;",
    "feedback": "&lt;p&gt;The result of multiplying {{Q1}} by {{Q2}} is {{A1}}.&lt;/p&gt;",
    "seed": {
        "parameters": [
            {
                "name": "Q1",
                "label": null,
                "min": 100,
                "max": 500,
                "step": 1
            },
            {
                "name": "Q2",
                "label": null,
                "min": 100,
                "max": 150,
                "step": 1
            }
        ],
        "calculated": [
            {
                "name": "A1",
                "function": "{{Q1}}*{{Q2}}"
            }
        ],
        "uniques": true
    },
    "algorithm": {
        "name": "calculateOperation",
        "params": {
            "method": "equivLiteral",
            "keyboard": "NUMERICAL"
        }
    }
}</t>
  </si>
  <si>
    <t>Una granja avícola vende cada día {{Q1}} cajones con {{Q2}} huevos cada uno. ¿Cuántos huevos vende esta granja en un día?
Vende {{A1}} huevos un día.</t>
  </si>
  <si>
    <t>La distribuidora avícola vende 320 cajones de huevos por día. Cada cajón tiene 180 huevos.
¿Cuántos huevos vende en el día?
Vende ... huevos por día</t>
  </si>
  <si>
    <t>Q1: Mín = 100; Máx = 500; step 1
Q2: Mín = 120; Máx = 210; step 1</t>
  </si>
  <si>
    <t>{"id":"M5-NyO-8b-A-4","stimulus":"&lt;p&gt;Una granja avícola vende cada día {{Q1}} cajones con {{Q2}} huevos cada uno. ¿Cuántos huevos vende esta granja en un día?&lt;/p&gt;","template":"&lt;p&gt;Vende {{response}} huevos al día.&lt;/p&gt;","hint":"&lt;p&gt;Empieza multiplicando la última cifra del multiplicador por el multiplicando.&lt;/p&gt;","feedback":"&lt;p&gt;El resultado de multiplicar {{Q1}} por {{Q2}} es {{A1}}.&lt;/p&gt;","seed":{"parameters":[{"name":"Q1","label":null,"min":100,"max":500,"step":1},{"name":"Q2","label":null,"min":120,"max":210,"step":1}],"calculated":[{"name":"A1","function":"{{Q1}}*{{Q2}}"}],"uniques":true},"algorithm":{"name":"calculateOperation","params":{"method":"equivLiteral","keyboard":"NUMERICAL"}}}</t>
  </si>
  <si>
    <t>{"id":"M5-NyO-8b-A-4","stimulus":"&lt;p&gt;Uma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t>
  </si>
  <si>
    <t>{
    "id": "M5-NyO-8b-A-4",
    "stimulus": "&lt;p&gt;A poultry farm sells {{Q1}} crates with {{Q2}} eggs each day. How many eggs does this farm sell in a day?&lt;/p&gt;",
    "template": "&lt;p&gt;It sells {{response}} eggs a day.&lt;/p&gt;",
    "hint": "&lt;p&gt;Start by multiplying the last digit of the multiplier by the multiplicand.&lt;/p&gt;",
    "feedback": "&lt;p&gt;The result of multiplying {{Q1}} by {{Q2}} is {{A1}}.&lt;/p&gt;",
    "seed": {
        "parameters": [
            {
                "name": "Q1",
                "label": null,
                "min": 100,
                "max": 500,
                "step": 1
            },
            {
                "name": "Q2",
                "label": null,
                "min": 120,
                "max": 210,
                "step": 1
            }
        ],
        "calculated": [
            {
                "name": "A1",
                "function": "{{Q1}}*{{Q2}}"
            }
        ],
        "uniques": true
    },
    "algorithm": {
        "name": "calculateOperation",
        "params": {
            "method": "equivLiteral",
            "keyboard": "NUMERICAL"
        }
    }
}</t>
  </si>
  <si>
    <t>La empresa de Olivia tiene {{Q1}} barcos con capacidad para {{Q2}} contenedores cada uno. ¿Cuántos contenedores puede transportar la empresa de Olivia como máximo?
Puede transportar {{A1}} contenedores.</t>
  </si>
  <si>
    <t>En el mercado de frutos, se venden 280 cajones de manzanas, por mes. Cada cajón tiene 115 manzanas.
¿Cuántas manzanas vende durante ese tiempo?
Se venden ... manzanas</t>
  </si>
  <si>
    <t>Q1: Mín = 100; Máx = 500; step 1
Q2: Mín = 150; Máx = 250; step 1</t>
  </si>
  <si>
    <t>{"id":"M5-NyO-8b-A-5","stimulus":"&lt;p&gt;La empresa de Olivia tiene {{Q1}} barcos con capacidad para {{Q2}} contenedores cada uno. ¿Cuántos contenedores puede transportar la empresa de Olivia como máximo?&lt;/p&gt;","template":"&lt;p&gt;Puede transportar {{response}} contenedores.&lt;/p&gt;","hint":"&lt;p&gt;Empieza multiplicando la última cifra del multiplicador por el multiplicando.&lt;/p&gt;","feedback":"&lt;p&gt;El resultado de multiplicar {{Q1}} por {{Q2}} es {{A1}}.&lt;/p&gt;","seed":{"parameters":[{"name":"Q1","label":null,"min":100,"max":500,"step":1},{"name":"Q2","label":null,"min":150,"max":250,"step":1}],"calculated":[{"name":"A1","function":"{{Q1}}*{{Q2}}"}],"uniques":true},"algorithm":{"name":"calculateOperation","params":{"method":"equivLiteral","keyboard":"NUMERICAL"}}}</t>
  </si>
  <si>
    <t>{"id":"M5-NyO-8b-A-5","stimulus":"&lt;p&gt;A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t>
  </si>
  <si>
    <t>{
    "id": "M5-NyO-8b-A-5",
    "stimulus": "&lt;p&gt;Olivia's company has {{Q1}} boats with a capacity of {{Q2}} containers each. How many containers can Olivia's company transport at most?&lt;/p&gt;",
    "template": "&lt;p&gt;It can transport {{response}} containers.&lt;/p&gt;",
    "hint": "&lt;p&gt;Start by multiplying the last digit of the multiplier by the multiplicand.&lt;/p&gt;",
    "feedback": "&lt;p&gt;The result of multiplying {{Q1}} by {{Q2}} is {{A1}}.&lt;/p&gt;",
    "seed": {
        "parameters": [
            {
                "name": "Q1",
                "label": null,
                "min": 100,
                "max": 500,
                "step": 1
            },
            {
                "name": "Q2",
                "label": null,
                "min": 150,
                "max": 250,
                "step": 1
            }
        ],
        "calculated": [
            {
                "name": "A1",
                "function": "{{Q1}}*{{Q2}}"
            }
        ],
        "uniques": true
    },
    "algorithm": {
        "name": "calculateOperation",
        "params": {
            "method": "equivLiteral",
            "keyboard": "NUMERICAL"
        }
    }
}</t>
  </si>
  <si>
    <t>M5-NyO-50a</t>
  </si>
  <si>
    <t>Opera con la propiedad conmutativa (multiplicando y multiplicador: 3 cifras enteras)</t>
  </si>
  <si>
    <t>¿En cuál de estas equivalencias se ve la propiedad conmutativa de la multiplicación?
{{Q1}} × {{Q2}} = {{Q2}} × {{Q1}}*
{{Q3}} × {{Q4}} × {{Q5}} = {{Q4}} × {{Q5}} × {{Q3}}*
{{Q6}} × ({{Q7}} × {{Q8}}) = ({{Q6}} × {{Q7}}) × {{Q8}}
({{Q9}} × {{Q10}}) × {{Q11}} = {{Q9}} × ({{Q10}} × {{Q11}})
{{Q12}} × ({{Q13}} + {{Q14}}) = {{Q12}} × {{Q13}} + {{Q12}} × {{Q14}}
{{Q15}} × {{Q16}} + {{Q15}} × {{Q17}} = {{Q15}} × ({{Q16}} + {{Q17}})
(Se ven 3, 1 correcta)</t>
  </si>
  <si>
    <t xml:space="preserve">Señala que propiedad se utilizó para resolver el cálculo
115 × 232  = ...;   232 × 115 = ...
</t>
  </si>
  <si>
    <t>Q1-Q17: Mín = 17; Máx = 999; step 1</t>
  </si>
  <si>
    <t>Las multiplicaciones tienen propiedad conmutativa porque el orden de los factores no altera el producto.</t>
  </si>
  <si>
    <t>&lt;p&gt;Las multiplicaciones tienen propiedad conmutativa porque el orden de los factores no altera el producto:&lt;/p&gt;&lt;p&gt;{{Q1}} × {{Q2}} = {{Q2}} × {{Q1}&lt;/p&gt;&lt;p&gt;{{T1}} = {{T1}}&lt;/p&gt;
- Si falla A3
&lt;p&gt;En esta multiplicación se ve la propiedad asociativa: la forma de agrupar los factores no altera el producto.&lt;/p&gt;
- Si falla A4
&lt;p&gt;En esta multiplicación se ve la propiedad asociativa: la forma de agrupar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</si>
  <si>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</si>
  <si>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{"id":"M5-NyO-50a-I-1","stimulus":"&lt;p&gt;¿En cuál de estas equivalencias se ve la propiedad conmutativa de la multiplicación?&lt;/p&gt;","hint":"&lt;p&gt;Las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t>
  </si>
  <si>
    <t>{"id":"M5-NyO-50a-I-1","stimulus":"&lt;p&gt;Em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</si>
  <si>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"id": "M5-NyO-50a-I-1",
    "stimulus": "&lt;p&gt;In which of these equivalences is the commutative property of multiplication shown?&lt;/p&gt;",
    "hint": "&lt;p&gt;Multiplications have commutative property because the order of the factors does not change the product.&lt;/p&gt;",
    "feedback": "&lt;p&gt;Multiplications have commutative property because the order of the factors does not change the product:&lt;/p&gt;&lt;p&gt;{{Q1}} × {{Q2}} = {{Q2}} × {{Q1}}&lt;/p&gt;&lt;p&gt;{{T1}} = {{T1}}&lt;/p&gt;",
    "seed": {
        "parameters": [
            {
                "name": "Q1",
                "label": null,
                "min": 17,
                "max": 999,
                "step": 1
            },
            {
                "name": "Q2",
                "label": null,
                "min": 17,
                "max": 999,
                "step": 1
            },
            {
                "name": "Q3",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
            {
                "name": "A2",
                "label": "{{Q3}} × {{Q4}} × {{Q5}} = {{Q4}} × {{Q5}} × {{Q3}}"
            },
            {
                "name": "A3",
                "label": "{{Q6}} × ({{Q7}} × {{Q8}}) = ({{Q6}} × {{Q7}}) × {{Q8}}",
                "feedback": "&lt;p&gt;In this multiplication, the associative property is shown: the way factors are grouped does not change the product.&lt;/p&gt;",
                "incorrect": true
            },
            {
                "name": "A4",
                "label": "({{Q9}} × {{Q10}}) × {{Q11}} = {{Q9}} × ({{Q10}} × {{Q11}})",
                "feedback": "&lt;p&gt;In this multiplication, the associative property is shown: the way factors are grouped does not change the product.&lt;/p&gt;",
                "incorrect": true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</si>
  <si>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Completa la siguiente multiplicación para que se verifique la propiedad conmutativa.
{{Q1}} × {{Q2}} = {{A2}} × {{A1}}</t>
  </si>
  <si>
    <t>Completa con 245 y 318 para que se verifique la propiedad conmutativa de la multiplicación.
245  × 318 = 318  × 245 = ...</t>
  </si>
  <si>
    <t>Q1: Mín = 100; Máx = 999; step 1
Q2: Mín = 10; Máx = 99; step 1</t>
  </si>
  <si>
    <t>A1 = {{Q1}}
A2 = {{Q2}}
T1 = {{Q1}}*{{Q2}}</t>
  </si>
  <si>
    <t>&lt;p&gt;Las multiplicaciones tienen propiedad conmutativa porque el orden de los factores no altera el producto:&lt;/p&gt;&lt;p&gt;{{Q1}} × {{Q2}} = {{Q2}} × {{Q1}&lt;/p&gt;&lt;p&gt;{{T1}} = {{T1}}&lt;/p&gt;</t>
  </si>
  <si>
    <t>{"id":"M5-NyO-50a-E-1","stimulus":"&lt;p&gt;Completa la siguiente multiplicación para que se verifique la propiedad conmutativa.&lt;/p&gt;","template":"&lt;p&gt;{{Q1}} × {{Q2}} = {{response}} × {{response}}&lt;/p&gt;","hint":"&lt;p&gt;Las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100,"max":999,"step":1},{"name":"Q2","label":null,"min":10,"max":99,"step":1}],"calculated":[{"name":"T1","label":"{{function}}","function":"{{Q1}}*{{Q2}}","temp":true},{"name":"A1","function":"{{Q2}}"},{"name":"A2","function":"{{Q1}}"}],"uniques":true},"algorithm":{"name":"calculateOperation","params":{"method":"equivLiteral","keyboard":"NUMERICAL"}}}</t>
  </si>
  <si>
    <t>{"id":"M5-NyO-50a-E-1","stimulus":"&lt;p&gt;Complete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t>
  </si>
  <si>
    <t>{
    "id": "M5-NyO-50a-E-1",
    "stimulus": "&lt;p&gt;Complete the following multiplication to verify the commutative property.&lt;/p&gt;",
    "template": "&lt;p&gt;{{Q1}} × {{Q2}} = {{response}} × {{response}}&lt;/p&gt;",
    "hint": "&lt;p&gt;Multiplications have the commutative property because the order of factors does not change the product.&lt;/p&gt;",
    "feedback": "&lt;p&gt;Multiplications have the commutative property because the order of factors does not change the product:&lt;/p&gt;&lt;p&gt;{{Q1}} × {{Q2}} = {{Q2}} × {{Q1}}&lt;/p&gt;&lt;p&gt;{{T1}} = {{T1}}&lt;/p&gt;",
    "seed": {
        "parameters": [
            {
                "name": "Q1",
                "label": null,
                "min": 100,
                "max": 999,
                "step": 1
            },
            {
                "name": "Q2",
                "label": null,
                "min": 10,
                "max": 99,
                "step": 1
            }
        ],
        "calculated": [
            {
                "name": "T1",
                "label": "{{function}}",
                "function": "{{Q1}}*{{Q2}}",
                "temp": true
            },
            {
                "name": "A1",
                "function": "{{Q2}}"
            },
            {
                "name": "A2",
                "function": "{{Q1}}"
            }
        ],
        "uniques": true
    },
    "algorithm": {
        "name": "calculateOperation",
        "params": {
            "method": "equivLiteral",
            "keyboard": "NUMERICAL"
        }
    }
}</t>
  </si>
  <si>
    <t>M5-NyO-50b</t>
  </si>
  <si>
    <t>Opera con la propiedad asociativa (multiplicando y multiplicador: 3 cifras enteras)</t>
  </si>
  <si>
    <t>¿En cuál de estas equivalencias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</si>
  <si>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altera el producto.</t>
  </si>
  <si>
    <t>&lt;p&gt;Las multiplicaciones tienen propiedad asociativa porque la forma de agrupar los factores no altera el producto.&lt;/p&gt;&lt;p&gt;{{Q6}} × ({{Q7}} × {{Q8}}) = ({{Q6}} × {{Q7}}) × {{Q8}}&lt;/p&gt;&lt;p&gt;{{T1}}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</si>
  <si>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{{Q6}}*{{Q7}}*{{Q8}} </t>
  </si>
  <si>
    <t>{"id":"M5-NyO-50b-I-1","stimulus":"&lt;p&gt;¿En cuál de estas equivalencias se ve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t>
  </si>
  <si>
    <t>{"id":"M5-NyO-50b-I-1","stimulus":"&lt;p&gt;Em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</si>
  <si>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"id": "M5-NyO-50b-I-1",
    "stimulus": "&lt;p&gt;Which of these equivalences demonstrates the associative property of multiplication?&lt;/p&gt;",
    "hint": "&lt;p&gt;Multiplications have the associative property because the way factors are grouped does not change the product.&lt;/p&gt;",
    "feedback": "&lt;p&gt;Multiplications have the associative property because the way factors are grouped does not change the product.&lt;/p&gt;&lt;p&gt;{{Q6}} × ({{Q7}} × {{Q8}}) = ({{Q6}} × {{Q7}}) × {{Q8}}&lt;/p&gt;&lt;p&gt;{{T1}}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"&lt;p&gt;In this multiplication, the commutative property is shown: the order of the factors does not change the product.&lt;/p&gt;",
                "incorrect": true
            },
            {
                "name": "A2",
                "label": "{{Q3}} × {{Q4}} × {{Q5}} = {{Q4}} × {{Q5}} × {{Q3}}",
                "feedback": "&lt;p&gt;In this multiplication, the commutative property is shown: the order of the factors does not change the product.&lt;/p&gt;",
                "incorrect": true
            },
            {
                "name": "A3",
                "label": "{{Q6}} × ({{Q7}} × {{Q8}}) = ({{Q6}} × {{Q7}}) × {{Q8}}"
            },
            {
                "name": "A4",
                "label": "({{Q9}} × {{Q10}}) × {{Q11}} = {{Q9}} × ({{Q10}} × {{Q11}})"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</si>
  <si>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Completa las siguientes multiplicaciones para que se verifique la propiedad asociativa de la multiplicación.
({{Q1}} × {{Q2}}) × {{Q3}} = {{A1}} × ({{Q2}} × {{Q3}})
{{Q4}} × ({{Q5}} × {{Q6}}) = ({{Q4}} × {{A2}}) × {{Q6}}</t>
  </si>
  <si>
    <t>Completa el cálculo para que se verifique la propiedad asociativa de la multiplicación.
{ {{Q1}} × {{Q2}} } × {{Q3}} = {{A1}} × { {{A2}} × {{A3}} } = {{A4}}</t>
  </si>
  <si>
    <t>Q1-Q6: Mín = 10; Máx = 999; step 1</t>
  </si>
  <si>
    <t>A1 = Q1
A2 = Q5</t>
  </si>
  <si>
    <t>&lt;p&gt;Las multiplicaciones tienen propiedad asociativa porque la forma de agrupar los factores no altera el producto.&lt;/p&gt;&lt;p&gt;({{Q1}} × {{Q2}}) × {{Q3}} = {{Q1}} × ({{Q2}} × {{Q3}})&lt;/p&gt;&lt;p&gt;{{T1}} = {{T1}}&lt;/p&gt;
Sin TE individual</t>
  </si>
  <si>
    <t>T1 = {{Q1}}*{{Q2}}*{{Q3}}</t>
  </si>
  <si>
    <t>{"id":"M5-NyO-50b-E-1","stimulus":"&lt;p&gt;Completa las siguientes multiplicaciones para que se verifique la propiedad asociativa de la multiplicación.&lt;/p&gt;","template":"&lt;p&gt;({{Q1}} × {{Q2}}) × {{Q3}} = {{response}} × ({{Q2}} × {{Q3}})&lt;/p&gt;&lt;p&gt;{{Q4}} × ({{Q5}} × {{Q6}}) = ({{Q4}} × {{response}})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5}}"}],"uniques":true},"algorithm":{"name":"calculateOperation","params":{"method":"equivLiteral","keyboard":"NUMERICAL"}}}</t>
  </si>
  <si>
    <t>{"id":"M5-NyO-50b-E-1","stimulus":"&lt;p&gt;Complete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t>
  </si>
  <si>
    <t>{
    "id": "M5-NyO-50b-E-1",
    "stimulus": "&lt;p&gt;Complete the following multiplications to verify the associative property of multiplication.&lt;/p&gt;",
    "template": "&lt;p&gt;({{Q1}} × {{Q2}}) × {{Q3}} = {{response}} × ({{Q2}} × {{Q3}})&lt;/p&gt;&lt;p&gt;{{Q4}} × ({{Q5}} × {{Q6}}) = ({{Q4}} × {{response}}) × {{Q6}}&lt;/p&gt;",
    "hint": "&lt;p&gt;Multiplications have associative property because the way factors are grouped does not change the product.&lt;/p&gt;",
    "feedback": "&lt;p&gt;Multiplications have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599,
                "step": 1
            },
            {
                "name": "Q6",
                "label": null,
                "min": 10,
                "max": 999,
                "step": 1
            }
        ],
        "calculated": [
            {
                "name": "T1",
                "label": "{{function}}",
                "function": "{{Q1}}*{{Q2}}*{{Q3}}",
                "temp": true
            },
            {
                "name": "A1",
                "function": "{{Q1}}"
            },
            {
                "name": "A2",
                "function": "{{Q5}}"
            }
        ],
        "uniques": true
    },
    "algorithm": {
        "name": "calculateOperation",
        "params": {
            "method": "equivLiteral",
            "keyboard": "NUMERICAL"
        }
    }
}</t>
  </si>
  <si>
    <t>Completa las siguientes multiplicaciones para que se verifique la propiedad asociativa de la multiplicación.
({{Q1}} × {{Q2}}) × {{Q3}} = {{Q1}} × ({{Q2}} × {{A1}})
{{Q4}} × ({{Q5}} × {{Q6}}) = ({{A2}} × {{Q5}}) × {{Q6}}</t>
  </si>
  <si>
    <t>A1 = Q3
A2 = Q4</t>
  </si>
  <si>
    <t>{"id":"M5-NyO-50b-E-2","stimulus":"&lt;p&gt;Completa las siguientes multiplicaciones para que se verifique la propiedad asociativa de la multiplicación.&lt;/p&gt;","template":"&lt;p&gt;({{Q1}} × {{Q2}}) × {{Q3}} = {{Q1}} × ({{Q2}} × {{response}})&lt;/p&gt;&lt;p&gt;{{Q4}} × ({{Q5}} × {{Q6}}) = ({{response}} × {{Q5}})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3}}"},{"name":"A2","function":"{{Q4}}"}],"uniques":true},"algorithm":{"name":"calculateOperation","params":{"method":"equivLiteral","keyboard":"NUMERICAL"}}}</t>
  </si>
  <si>
    <t>{"id":"M5-NyO-50b-E-2","stimulus":"&lt;p&gt;Complete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t>
  </si>
  <si>
    <t>{
    "id": "M5-NyO-50b-E-2",
    "stimulus": "&lt;p&gt;Complete the following multiplications to verify the associative property of multiplication.&lt;/p&gt;",
    "template": "&lt;p&gt;({{Q1}} × {{Q2}}) × {{Q3}} = {{Q1}} × ({{Q2}} × {{response}})&lt;/p&gt;&lt;p&gt;{{Q4}} × ({{Q5}} × {{Q6}}) = ({{response}} × {{Q5}}) × {{Q6}}&lt;/p&gt;",
    "hint": "&lt;p&gt;Multiplications have the associative property because the way factors are grouped does not change the product.&lt;/p&gt;",
    "feedback": "&lt;p&gt;Multiplications have the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"{{Q3}}"
            },
            {
                "name": "A2",
                "function": "{{Q4}}"
            }
        ],
        "uniques": true
    },
    "algorithm": {
        "name": "calculateOperation",
        "params": {
            "method": "equivLiteral",
            "keyboard": "NUMERICAL"
        }
    }
}</t>
  </si>
  <si>
    <t>M5-NyO-50c</t>
  </si>
  <si>
    <t>Opera con la propiedad distributiva (multiplicando y multiplicador: 3 cifras enteras)</t>
  </si>
  <si>
    <t>¿En cuál de estas equivalencias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</si>
  <si>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</si>
  <si>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A3
&lt;p&gt;En esta multiplicación se ve la propiedad asociativa: la forma de agrupar los factores no altera el producto.&lt;/p&gt;
- Si falla A4
&lt;p&gt;En esta multiplicación se ve la propiedad asociativa: la forma de agrupar los factores no altera el producto.&lt;/p&gt;</t>
  </si>
  <si>
    <t>T1 = {{Q12}}*({{Q13}}+{{Q14}})</t>
  </si>
  <si>
    <t>{"id":"M5-NyO-50c-I-1","stimulus":"&lt;p&gt;¿En cuál de estas equivalencias se ve la propiedad distributiva de la multiplicación?&lt;/p&gt;","hint":"&lt;p&gt;Las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{{Q14}}"},{"name":"A6","label":"{{Q15}} × {{Q16}} + {{Q15}} × {{Q17}} = {{Q15}} × ({{Q16}} + {{Q17}})"},{"name":"T1","label":"{{function}}","function":"{{Q1}}*{{Q2}}","temp":true}],"uniques":true},"algorithm":{"name":"trueFalse","template":"Multiple choice – standard","params":{"countCorrect":1,"countIncorrect":2,"showCheckIcon":true}}}</t>
  </si>
  <si>
    <t>{"id":"M5-NyO-50c-I-1","stimulus":"&lt;p&gt;Em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t>
  </si>
  <si>
    <t>{
    "id": "M5-NyO-50c-I-1",
    "stimulus": "&lt;p&gt;In which of these equivalences can you see the distributive property of multiplication?&lt;/p&gt;",
    "hint": "&lt;p&gt;Multiplications have the distributive property because multiplying an addition is the addition of two multiplications.&lt;/p&gt;",
    "feedback": "&lt;p&gt;Multiplications have the distributive property because multiplying an addition is the addition of two multiplications.&lt;/p&gt;&lt;p&gt;{{Q12}} × ({{Q13}} + {{Q14}}) = {{Q12}} × {{Q13}} + {{Q12}} × {{Q14}}&lt;/p&gt;&lt;p&gt;{{T1}}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"feedback": "&lt;p&gt;This multiplication shows the associative property: the grouping of the factors does not change the product.&lt;/p&gt;",
                "incorrect": true
            },
            {
                "name": "A4",
                "label": "({{Q9}} × {{Q10}}) × {{Q11}} = {{Q9}} × ({{Q10}} × {{Q11}})",
                "feedback": "&lt;p&gt;This multiplication shows the associative property: the grouping of the factors does not change the product.&lt;/p&gt;",
                "incorrect": true
            },
            {
                "name": "A5",
                "label": "{{Q12}} × ({{Q13}} + {{Q14}}) = {{Q12}} × {{Q13}} + {{Q12}} × {{Q14}}"
            },
            {
                "name": "A6",
                "label": "{{Q15}} × {{Q16}} + {{Q15}} × {{Q17}} = {{Q15}} × ({{Q16}} + {{Q17}})"
            },
            {
                "name": "T1",
                "label": "{{function}}",
                "function": "{{Q1}}*{{Q2}}",
                "temp": true
            }
        ],
        "uniques": true
    },
    "algorithm": {
        "name": "trueFalse",
        "template": "Multiple choice – standard",
        "params": {
            "countCorrect": 1,
            "countIncorrect": 2,
            "showCheckIcon": true
        }
    }
}</t>
  </si>
  <si>
    <t>Completa las siguientes multiplicaciones para que se verifique la propiedad distributiva de la multiplicación.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</si>
  <si>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</si>
  <si>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</si>
  <si>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{{Q3}}&lt;/p&gt;&lt;p&gt;{{T1}} = {{T1}}&lt;/p&gt;</t>
  </si>
  <si>
    <t>T1 = {{Q1}}*({{Q2}}+{{Q3}})</t>
  </si>
  <si>
    <t>{"id":"M5-NyO-50c-E-1","stimulus":"&lt;p&gt;Completa las siguientes multiplicaciones para que se verifique la propiedad distributiva de la multiplicación.&lt;/p&gt;","template":"&lt;p&gt;{{Q1}}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4}}"}],"uniques":true},"algorithm":{"name":"calculateOperation","params":{"method":"equivLiteral","keyboard":"NUMERICAL"}}}</t>
  </si>
  <si>
    <t>{"id":"M5-NyO-50c-E-1","stimulus":"&lt;p&gt;Complete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t>
  </si>
  <si>
    <t>{
    "id": "M5-NyO-50c-E-1",
    "stimulus": "&lt;p&gt;Complete the following multiplications to verify the distributive property of multiplication.&lt;/p&gt;",
    "template": "&lt;p&gt;{{Q1}} × ({{Q2}} + {{Q3}}) = {{Q1}} × {{Q2}} + {{response}} × {{Q3}}&lt;/p&gt;&lt;p&gt;{{Q4}} × {{Q5}} + {{Q4}} × {{Q6}} = {{response}} × ({{Q5}} + {{Q6}})&lt;/p&gt;",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"{{Q1}}"
            },
            {
                "name": "A2",
                "function": "{{Q4}}"
            }
        ],
        "uniques": true
    },
    "algorithm": {
        "name": "calculateOperation",
        "params": {
            "method": "equivLiteral",
            "keyboard": "NUMERICAL"
        }
    }
}</t>
  </si>
  <si>
    <t>Completa las siguientes multiplicaciones para que se verifique la propiedad distributiva de la multiplicación.
{{Q4}} × {{Q5}} + {{Q4}} × {{Q6}} = {{Q4}} × ({{Q5}} + {{A1}})
{{Q1}} × ({{Q2}} + {{Q3}}) = {{Q1}} × {{A2}} + {{Q1}} × {{Q3}}</t>
  </si>
  <si>
    <t>A1 = Q6
A2 = Q2</t>
  </si>
  <si>
    <t>{"id":"M5-NyO-50c-E-2","stimulus":"&lt;p&gt;Completa las siguientes multiplicaciones para que se verifique la propiedad distributiva de la multiplicación.&lt;/p&gt;","template":"&lt;p&gt;{{Q4}} × {{Q5}} + {{Q4}} × {{Q6}} = {{Q4}} × ({{Q5}} + {{response}})&lt;/p&gt;&lt;p&gt;{{Q1}}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</si>
  <si>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</si>
  <si>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
    "id": "M5-NyO-50c-E-2",
    "stimulus": "&lt;p&gt;Complete the following multiplications to verify the distributive property of multiplication.&lt;/p&gt;",
    "template": "&lt;p&gt;{{Q4}} × {{Q5}} + {{Q4}} × {{Q6}} = {{Q4}} × ({{Q5}} + {{response}})&lt;/p&gt;&lt;p&gt;{{Q1}} × ({{Q2}} + {{Q3}}) = {{Q1}} × {{response}} + {{Q1}} × {{Q3}}&lt;/p&gt;",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"{{Q6}}"
            },
            {
                "name": "A2",
                "function": "{{Q2}}"
            }
        ],
        "uniques": true
    },
    "algorithm": {
        "name": "calculateOperation",
        "params": {
            "method": "equivLiteral",
            "keyboard": "NUMERICAL"
        }
    }
}</t>
  </si>
  <si>
    <t>Una joyería ha comprado {{Q1}} paquetes con perlas. En cada paquete, {{Q2}} perlas son blancas y {{Q3}}, rosadas. ¿Cuántas perlas son en total?
La joyería ha comprado {{A1}} perlas.</t>
  </si>
  <si>
    <t xml:space="preserve">Para armar bijou, se compran 210 cajas de canutillos. Dentro de cada caja hay 65 canutillos rojos y 70 verdes. ¿Cuántos canutillos se compraron? 
Se compraron ... canutillos 
</t>
  </si>
  <si>
    <t>Q1 : Mín = 100; Máx = 999; step 1
Q2: Mín = 50; Máx = 99; step 1
Q3: Mín = 50; Máx = 99; step 1</t>
  </si>
  <si>
    <t>A1 = {{Q1}}*({{Q2}}+{{Q3}})</t>
  </si>
  <si>
    <t>&lt;p&gt;Las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t>
  </si>
  <si>
    <t>T1 = {{Q2}}+{{Q3}}
T2 = {{Q1}}*{{Q2}}
T3 = {{Q1}}*{{Q3}}</t>
  </si>
  <si>
    <t>{"id":"M5-NyO-50c-A-1","stimulus":"&lt;p&gt;Una joyería ha comprado {{Q1}} paquetes con perlas. En cada paquete, {{Q2}} perlas son blancas y {{Q3}}, rosadas. ¿Cuántas perlas son en total?&lt;/p&gt;","template":"&lt;p&gt;La joyería ha comprado {{response}} perlas.&lt;/p&gt;","hint":"&lt;p&gt;Las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</si>
  <si>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</si>
  <si>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
    "id": "M5-NyO-50c-A-1",
    "stimulus": "&lt;p&gt;A jewelry store has purchased {{Q1}} packages of pearls. In each package, {{Q2}} pearls are white and {{Q3}} are pink. How many pearls are there in total?&lt;/p&gt;",
    "template": "&lt;p&gt;The jewelry store has purchased {{response}} pearls.&lt;/p&gt;",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pearls in these two ways:&lt;/p&gt;&lt;p&gt;{{Q1}} packages × ({{Q2}} white pearls + {{Q3}} pink pearls) = {{Q1}} × {{T1}} = {{A1}} pearls&lt;/p&gt;&lt;p&gt;{{Q1}} packages × {{Q2}} white pearls + {{Q1}} packages × {{Q3}} pink pearls = {{T2}} + {{T3}} = {{A1}} pearls&lt;/p&gt;",
    "seed": {
        "parameters": [
            {
                "name": "Q1",
                "label": null,
                "min": 100,
                "max": 999,
                "step": 1
            },
            {
                "name": "Q2",
                "label": null,
                "min": 50,
                "max": 99,
                "step": 1
            },
            {
                "name": "Q3",
                "label": null,
                "min": 50,
                "max": 99,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</si>
  <si>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Para construir un tejado se han utilizado {{Q1}} listones de madera. Para fijar cada uno, se necesitan {{Q2}} clavos largos y {{Q3}} clavos cortos. Indica cuántos clavos han hecho falta en total.
Se han usado {{A1}} clavos.</t>
  </si>
  <si>
    <t>Para construir un techo se utilizan 850 listones de madera; por cada liston se usan 85 clavos y 64 tornillos. Indica cuántos elementos en total, se utilizan para todo el techo.
Se utilizan {{A1}} elementos</t>
  </si>
  <si>
    <t>Q1 : Mín = 100; Máx = 999; step 1
Q2: Mín = 10; Máx = 20; step 1
Q3: Mín = 10; Máx = 20; step 1</t>
  </si>
  <si>
    <t>&lt;p&gt;Las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t>
  </si>
  <si>
    <t>{"id":"M5-NyO-50c-A-2","stimulus":"&lt;p&gt;Para construir un tejado se han utilizado {{Q1}} listones de madera. Para fijar cada uno, se necesitan {{Q2}} clavos largos y {{Q3}} clavos cortos. Indica cuántos clavos han hecho falta en total.&lt;/p&gt;","template":"Se han usado {{response}} clavos.","hint":"&lt;p&gt;Las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</si>
  <si>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</si>
  <si>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"id": "M5-NyO-50c-A-2",
    "stimulus": "&lt;p&gt;To build a roof, {{Q1}} wooden planks were used. To secure each one, {{Q2}} long nails and {{Q3}} short nails are needed. Indicate how many nails were needed in total.&lt;/p&gt;",
    "template": "{{response}} nails were used.",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 That is, you can calculate the number of nails in these two ways:&lt;/p&gt;&lt;p&gt;{{Q1}} planks × ({{Q2}} long nails + {{Q3}} short nails) = {{Q1}} × {{T1}} = {{A1}} nails&lt;/p&gt;&lt;p&gt;{{Q1}} planks × {{Q2}} long nails + {{Q1}} planks × {{Q3}} short nails = {{T2}} + {{T3}} = {{A1}} nails&lt;/p&gt;",
    "seed": {
        "parameters": [
            {
                "name": "Q1",
                "label": null,
                "min": 100,
                "max": 999,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</si>
  <si>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vivero han colocado plantones en {{Q1}} cajones. En cada uno caben {{Q2}} de lilas y {{Q3}} de margaritas. ¿Cuántos plantones hay en total?
En total han colocado {{A1}} plantones.</t>
  </si>
  <si>
    <t>En el vivero se colocan plantines en 145 cajones. En cada cajón entran 68 lilas y 49 margaritas.
¿Cuántos plantines hay en total?
En total hay ... plantines</t>
  </si>
  <si>
    <t>Q1 : Mín = 100; Máx = 200; step 1
Q2: Mín = 10; Máx = 20; step 1
Q3: Mín = 10; Máx = 20; step 1</t>
  </si>
  <si>
    <t>&lt;p&gt;Las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t>
  </si>
  <si>
    <t>{"id":"M5-NyO-50c-A-3","stimulus":"&lt;p&gt;En un vivero han colocado plantones en {{Q1}} cajones. En cada uno caben {{Q2}} de lilas y {{Q3}} de margaritas. ¿Cuántos plantones hay en total?&lt;/p&gt;","template":"En total han colocado {{response}} plantones.","hint":"&lt;p&gt;Las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</si>
  <si>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</si>
  <si>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"id": "M5-NyO-50c-A-3",
    "stimulus": "&lt;p&gt;In a nursery, saplings have been placed in {{Q1}} trays. Each tray holds {{Q2}} lilacs and {{Q3}} daisies. How many saplings are there in total?&lt;/p&gt;",
    "template": "In total, there are {{response}} saplings.",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saplings in these two ways:&lt;/p&gt;&lt;p&gt;{{Q1}} trays × ({{Q2}} lilacs + {{Q3}} daisies) = {{Q1}} × {{T1}} = {{A1}} saplings&lt;/p&gt;&lt;p&gt;{{Q1}} trays × {{Q2}} lilacs + {{Q1}} trays × {{Q3}} daisies = {{T2}} + {{T3}} = {{A1}} saplings&lt;/p&gt;",
    "seed": {
        "parameters": [
            {
                "name": "Q1",
                "label": null,
                "min": 100,
                "max": 200,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</si>
  <si>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centro cultural han organizado una excursión para {{Q1}} niños. Si cada plaza en el autobús cuesta {{Q2}} € y la entrada al teatro son {{Q3}} €, ¿cuánto va a pagar todo el grupo?
La excursión para todo el grupo cuesta {{A1}} €.</t>
  </si>
  <si>
    <t xml:space="preserve">En el club organizan una excursión para {{Q1}} niños. Por cada niño se abona 56 euros el viaje y 52 euros la entrada al teatro. ¿Cuánto se abona por todo el grupo?
Se abona por el grupo ... euros
</t>
  </si>
  <si>
    <t>Q1 : Mín = 50; Máx = 150; step 1
Q2: Mín = 10; Máx = 30; step 1
Q3: Mín = 10; Máx = 30; step 1</t>
  </si>
  <si>
    <t>&lt;p&gt;Las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por el autobús + {{Q1}} niños × {{Q3}} € por el teatro = {{T2}} + {{T3}} = {{A1}} €&lt;/p&gt;</t>
  </si>
  <si>
    <t>{"id":"M5-NyO-50c-A-4","stimulus":"&lt;p&gt;En un centro cultural han organizado una excursión para {{Q1}} niños. Si cada plaza en el autobús cuesta {{Q2}} € y la entrada al teatro son {{Q3}} €, ¿cuánto va a pagar todo el grupo?&lt;/p&gt;","template":"La excursión para todo el grupo cuesta {{response}} €.","hint":"&lt;p&gt;Las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 por el autobús + {{Q1}} niños × {{Q3}} € por el teatro = {{T2}} + {{T3}} = {{A1}} €&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</si>
  <si>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</si>
  <si>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
    "id": "M5-NyO-50c-A-4",
    "stimulus": "&lt;p&gt;At a cultural center, a field trip has been organized for {{Q1}} children. If each seat on the bus costs ${{Q2}} and the theater ticket costs ${{Q3}}, how much will the entire group pay?&lt;/p&gt;",
    "template": "The field trip for the whole group costs ${{response}}.",
    "hint": "&lt;p&gt;Multiplications have the distributive property because the multiplication of an addition is the addition of two multiplications.&lt;/p&gt;",
    "feedback": "&lt;p&gt;Multiplications have the distributive property because the multiplication of an addition is the addition of two multiplications. That is, the total cost can be calculated in these two ways:&lt;/p&gt;&lt;p&gt;{{Q1}} children × (${{Q2}} for the bus + ${{Q3}} for the theater) = {{Q1}} × {{T1}} = {{A1}} $&lt;/p&gt;&lt;p&gt;{{Q1}} children × ${{Q2}} for the bus + {{Q1}} children × ${{Q3}} for the theater = {{T2}} + {{T3}} = ${{A1}}&lt;/p&gt;",
    "seed": {
        "parameters": [
            {
                "name": "Q1",
                "label": null,
                "min": 50,
                "max": 150,
                "step": 1
            },
            {
                "name": "Q2",
                "label": null,
                "min": 10,
                "max": 30,
                "step": 1
            },
            {
                "name": "Q3",
                "label": null,
                "min": 10,
                "max": 30,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</si>
  <si>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mercado central hay {{Q1}} cajas de merluzas y {{Q2}} de boquerones. Si cada caja pesa &lt;span class=\"no-break\"&gt;{{Q3}} kg,&lt;/span&gt; ¿cuántos kilogramos de pescado hay en total en ese mercado?
En total hay &lt;span class=\"no-break\"&gt;{{A1}} kg&lt;/span&gt; de pescado.</t>
  </si>
  <si>
    <t xml:space="preserve">En la pescadería hay 57 cajas de calamares y 62 de cornalitos. Cada caja tiene un peso de 950 gramos. ¿Cuántos gramos de pescado hay en total?
En total hay {{A1}} gramos de pescado
</t>
  </si>
  <si>
    <t>Q1: Mín = 50; Máx = 99; step 1
Q2: Mín = 50; Máx = 99; step 1
Q3: Mín = 5; Máx = 10; step 1</t>
  </si>
  <si>
    <t>A1 = ({{Q1}}+{{Q2}})*{{Q3}}</t>
  </si>
  <si>
    <t>&lt;p&gt;Las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t>
  </si>
  <si>
    <t>T1 = {{Q1}}+{{Q2}}
T2 = {{Q1}}*{{Q3}}
T3 = {{Q2}}*{{Q3}}</t>
  </si>
  <si>
    <t>{"id":"M5-NyO-50c-A-5","stimulus":"&lt;p&gt;En un mercado central hay {{Q1}} cajas de merluzas y {{Q2}} de boquerones. Si cada caja pesa &lt;span class=\"no-break\"&gt;{{Q3}} kg,&lt;/span&gt; ¿cuántos kilogramos de pescado hay en total en ese mercado?&lt;/p&gt;","template":"En total hay &lt;span class=\"no-break\"&gt;{{response}} kg&lt;/span&gt; de pescado.","hint":"&lt;p&gt;Las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</si>
  <si>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</si>
  <si>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
    "id": "M5-NyO-50c-A-5",
    "stimulus": "&lt;p&gt;In a central market there are {{Q1}} boxes of hakes and {{Q2}} of anchovies. If each box weighs &lt;span class=\"no-break\"&gt;{{Q3}} kg,&lt;/span&gt; how many kilograms of fish are there in total in that market?&lt;/p&gt;",
    "template": "In total there are &lt;span class=\"no-break\"&gt;{{response}} kg&lt;/span&gt; of fish.",
    "hint": "&lt;p&gt;Multiplication has distributive property because the multiplication of an addition is the addition of two multiplications.&lt;/p&gt;",
    "feedback": "&lt;p&gt;Multiplication has distributive property because the multiplication of an addition is the addition of two multiplications. That is, the kilograms of fish can be calculated in these two ways:&lt;/p&gt;&lt;p&gt;({{Q1}} boxes of hakes + {{Q2}} boxes of anchovies) × {{Q3}} kg = {{T1}} × {{Q3}} = {{A1}} kg of fish&lt;/p&gt;&lt;p&gt;{{Q1}} boxes of hakes × {{Q3}} kg + {{Q2}} boxes of anchovies × {{Q3}} kg = {{T2}} + {{T3}} = {{A1}} kg of fish&lt;/p&gt;",
    "seed": {
        "parameters": [
            {
                "name": "Q1",
                "label": null,
                "min": 50,
                "max": 99,
                "step": 1
            },
            {
                "name": "Q2",
                "label": null,
                "min": 50,
                "max": 99,
                "step": 1
            },
            {
                "name": "Q3",
                "label": null,
                "min": 5,
                "max": 10,
                "step": 1
            }
        ],
        "calculated": [
            {
                "name": "T1",
                "label": "{{function}}",
                "function": "{{Q2}}+{{Q1}}",
                "temp": true
            },
            {
                "name": "T2",
                "label": "{{function}}",
                "function": "{{Q1}}*{{Q3}}",
                "temp": true
            },
            {
                "name": "T3",
                "label": "{{function}}",
                "function": "{{Q2}}*{{Q3}}",
                "temp": true
            },
            {
                "name": "A1",
                "label": "{{function}}",
                "function": "({{Q1}}+{{Q2}})*{{Q3}}"
            }
        ],
        "uniques": true
    },
    "algorithm": {
        "name": "calculateOperation",
        "params": {
            "method": "equivLiteral",
            "keyboard": "NUMERICAL"
        }
    }
}</t>
  </si>
  <si>
    <t>M5-NyO-51a</t>
  </si>
  <si>
    <t>Ordena números decimales representándolos en la recta numérica (entre 0 y 1 cifras enteras, entre 1 y 3 cifras decimales)</t>
  </si>
  <si>
    <t>&lt;p&gt;Coloca estos números en la recta numérica.&lt;/p&gt;</t>
  </si>
  <si>
    <t>Number line</t>
  </si>
  <si>
    <t>Empieza en 1
31 divisiones
distancia 0.1
3 números
frecuencia 5</t>
  </si>
  <si>
    <t>&lt;p&gt;En la recta numérica, los números menores se situán a la izquierda y los mayores, a la derecha.&lt;/p&gt;</t>
  </si>
  <si>
    <t>{"id":"M5-NyO-51a-I-1","stimulus":"&lt;p&gt;Coloca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derecha.&lt;/p&gt;","algorithm":{"name":"numberline","params":{"min":1,"divisions":31,"distance":0.1,"numbers":3,"frequency":5}}}</t>
  </si>
  <si>
    <t>{"id":"M5-NyO-51a-I-1","stimulus":"&lt;p&gt;Coloque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t>
  </si>
  <si>
    <t>{
    "id": "M5-NyO-51a-I-1",
    "stimulus": "&lt;p&gt;Place these numbers on the number line.&lt;/p&gt;",
    "feedback": "&lt;p&gt;On the number line, smaller numbers are positioned to the left and larger numbers to the right.&lt;/p&gt;",
    "hint": "&lt;p&gt;On the number line, smaller numbers are positioned to the left and larger numbers to the right.&lt;/p&gt;",
    "algorithm": {
        "name": "numberline",
        "params": {
            "min": 1,
            "divisions": 31,
            "distance": 0.1,
            "numbers": 3,
            "frequency": 5
        }
    }
}</t>
  </si>
  <si>
    <t>Empieza en 4
31 divisiones
distancia 0.01
3 números
frecuencia 5</t>
  </si>
  <si>
    <t>{"id":"M5-NyO-51a-I-2","stimulus":"&lt;p&gt;Coloca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derecha.&lt;/p&gt;","algorithm":{"name":"numberline","params":{"min":4,"divisions":31,"distance":0.01,"numbers":3,"frequency":5}}}</t>
  </si>
  <si>
    <t>{"id":"M5-NyO-51a-I-2","stimulus":"&lt;p&gt;Coloque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t>
  </si>
  <si>
    <t>{
    "id": "M5-NyO-51a-I-2",
    "stimulus": "&lt;p&gt;Place these numbers on the number line.&lt;/p&gt;",
    "feedback": "&lt;p&gt;On the number line, smaller numbers are located to the left, and larger numbers are to the right.&lt;/p&gt;",
    "hint": "&lt;p&gt;On the number line, smaller numbers are located to the left, and larger numbers are to the right.&lt;/p&gt;",
    "algorithm": {
        "name": "numberline",
        "params": {
            "min": 4,
            "divisions": 31,
            "distance": 0.01,
            "numbers": 3,
            "frequency": 5
        }
    }
}</t>
  </si>
  <si>
    <t>Empieza en 7
31 divisiones
distancia 0.001
3 números
frecuencia 5</t>
  </si>
  <si>
    <t>{"id":"M5-NyO-51a-I-3","stimulus":"&lt;p&gt;Coloca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derecha.&lt;/p&gt;","algorithm":{"name":"numberline","params":{"min":7,"divisions":31,"distance":0.001,"numbers":3,"frequency":5}}}</t>
  </si>
  <si>
    <t>{"id":"M5-NyO-51a-I-3","stimulus":"&lt;p&gt;Coloque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t>
  </si>
  <si>
    <t>{
    "id": "M5-NyO-51a-I-3",
    "stimulus": "&lt;p&gt;Place these numbers on the number line.&lt;/p&gt;",
    "feedback": "&lt;p&gt;On the number line, smaller numbers are placed to the left and larger numbers are placed to the right.&lt;/p&gt;",
    "hint": "&lt;p&gt;On the number line, smaller numbers are placed to the left and larger numbers are placed to the right.&lt;/p&gt;",
    "algorithm": {
        "name": "numberline",
        "params": {
            "min": 7,
            "divisions": 31,
            "distance": 0.001,
            "numbers": 3,
            "frequency": 5
        }
    }
}</t>
  </si>
  <si>
    <t>M5-NyO-9a</t>
  </si>
  <si>
    <t>Nombra los términos de la división (dividendo, divisor, cociente y resto)</t>
  </si>
  <si>
    <t>A partir de esta división, selecciona cuál de las siguientes afirmaciones es correcta.
{{T1}} : {{Q1}} = {{Q2}} y {{Q3}}
{{T1}} es el dividendo.*
{{Q1}} es el divisor.*
{{Q2}} es el cociente.*
{{Q3}} es el resto.*
{{T1}} es el divisor.
{{T1}} es el cociente.
{{Q1}} es el dividendo.
{{Q1}} es el cociente.
{{Q2}} es el resto.
{{Q2}} es el divisor.
{{Q3}} es el dividendo.
(Se ven 3, una correcta)</t>
  </si>
  <si>
    <t>Señala cuáles de las afirmaciones son correctas
A1: El cociente es el resultado en una división *
A2: El dividendo es el número por el cual se divide
A3: El número que sobra en la división es el resto *
A4: La cantidad que se va a dividir es el dividendo * 
A5: El número de partes iguales en que se reparte es el divisor *
A6: El resto es el resultado de la división
(se ven 3 opciones, 2 correctas)</t>
  </si>
  <si>
    <t>Q1-Q2: Mín = 3; Máx = 9; step = 1
Q3: 1, 2
Uniques: true</t>
  </si>
  <si>
    <t>T1 = {{Q1}}*{{Q2}}+{{Q3}}</t>
  </si>
  <si>
    <t>dividendo : divisor = cociente + resto</t>
  </si>
  <si>
    <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</si>
  <si>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{"id":"M5-NyO-9a-I-1","stimulus":"&lt;p&gt;A partir de esta división, selecciona cuál de las siguientes afirmaciones es correcta.&lt;/p&gt;&lt;p&gt;{{T1}} : {{Q1}} = {{Q2}} y {{Q3}}&lt;/p&gt;","hint":"&lt;p&gt;dividendo : divisor = cociente + resto&lt;/p&gt;","feedback":"&lt;p&gt;dividendo : divisor = cociente + resto&lt;/p&gt;","seed":{"parameters":[{"name":"Q1","label":null,"min":3,"max":9,"step":1},{"name":"Q2","label":null,"min":3,"max":9,"step":1},{"name":"Q3","label":null,"min":1,"max":2,"step":1}],"calculated":[{"name":"T1","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standard","params":{"countCorrect":1,"countIncorrect":2,"showCheckIcon":true,"columns":3}}}</t>
  </si>
  <si>
    <t>{"id":"M5-NyO-9a-I-1","stimulus":"&lt;p&gt;Nesta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t>
  </si>
  <si>
    <t>{
    "id": "M5-NyO-9a-I-1",
    "stimulus": "&lt;p&gt;Based on this division, select which of the following statements is correct.&lt;/p&gt;&lt;p&gt;{{T1}} : {{Q1}} = {{Q2}} and {{Q3}}&lt;/p&gt;",
    "hint": "&lt;p&gt;dividend : divisor = quotient + remainder&lt;/p&gt;",
    "feedback": "&lt;p&gt;dividend : divisor = quotient + remainder&lt;/p&gt;",
    "seed": {
        "parameters": [
            {
                "name": "Q1",
                "label": null,
                "min": 3,
                "max": 9,
                "step": 1
            },
            {
                "name": "Q2",
                "label": null,
                "min": 3,
                "max": 9,
                "step": 1
            },
            {
                "name": "Q3",
                "label": null,
                "min": 1,
                "max": 2,
                "step": 1
            }
        ],
        "calculated": [
            {
                "name": "T1",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remainder.&lt;/p&gt;"
            }
        ],
        "uniques": true
    },
    "algorithm": {
        "name": "trueFalse",
        "template": "Multiple choice – standard",
        "params": {
            "countCorrect": 1,
            "countIncorrect": 2,
            "showCheckIcon": true,
            "columns": 3
        }
    }
}</t>
  </si>
  <si>
    <t>Calcula esta división.
{{T1}} : {{Q1}}
Dividendo = {{A1}}
Divisor = {{A2}}
Cociente = {{A3}}
Resto = {{A4}}</t>
  </si>
  <si>
    <t>Observa esta división y completa el nombre de cada término
4284 / 14= 306 + 0
4284 es el dividendo
14 es el divisor
306 es el cociente
0 es el  resto</t>
  </si>
  <si>
    <t>Q1-Q2: Mín = 50; Máx = 90; step = 1
Q3: Mín = 1; Máx = 49; step = 1</t>
  </si>
  <si>
    <t>T1 = {{Q1}}*{{Q2}}+{{Q3}}
A1 = {{T1}}
A2 = {{Q1}}
A3 = {{Q2}}
A4 = {{Q3}}</t>
  </si>
  <si>
    <t>&lt;p&gt;dividendo : divisor = cociente + resto&lt;/p&gt;
(No aplica T.E individual)</t>
  </si>
  <si>
    <t>{"id":"M5-NyO-9a-E-1","stimulus":"&lt;p&gt;Calcula esta división.&lt;/p&gt;&lt;p&gt;{{T1}} : {{Q1}}&lt;/p&gt;","template":"&lt;p&gt;Dividendo = {{response}}&lt;/p&gt;&lt;p&gt;Divisor = {{response}}&lt;/p&gt;&lt;p&gt;Cociente = {{response}}&lt;/p&gt;&lt;p&gt;Resto = {{response}}&lt;/p&gt;","hint":"&lt;p&gt;dividendo : divisor = cociente + resto&lt;/p&gt;","feedback":"&lt;p&gt;dividendo : divisor = cociente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</si>
  <si>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</si>
  <si>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
    "id": "M5-NyO-9a-E-1",
    "stimulus": "&lt;p&gt;Calculate this division.&lt;/p&gt;&lt;p&gt;{{T1}} : {{Q1}}&lt;/p&gt;",
    "template": "&lt;p&gt;Dividend = {{response}}&lt;/p&gt;&lt;p&gt;Divisor = {{response}}&lt;/p&gt;&lt;p&gt;Quotient = {{response}}&lt;/p&gt;&lt;p&gt;Remainder = {{response}}&lt;/p&gt;",
    "hint": "&lt;p&gt;dividend : divisor = quotient + remainder&lt;/p&gt;",
    "feedback": "&lt;p&gt;dividend : divisor = quotient + remainder&lt;/p&gt;",
    "seed": {
        "parameters": [
            {
                "name": "Q1",
                "label": null,
                "min": 50,
                "max": 90,
                "step": 1
            },
            {
                "name": "Q2",
                "label": null,
                "min": 50,
                "max": 90,
                "step": 1
            },
            {
                "name": "Q3",
                "label": null,
                "min": 1,
                "max": 49,
                "step": 1
            }
        ],
        "calculated": [
            {
                "name": "T1",
                "function": "{{Q1}}*{{Q2}}+{{Q3}}",
                "temp": true
            },
            {
                "name": "A1",
                "label": "{{function}}",
                "function": "{{T1}}"
            },
            {
                "name": "A2",
                "label": "{{function}}",
                "function": "{{Q1}}"
            },
            {
                "name": "A3",
                "label": "{{function}}",
                "function": "{{Q2}}"
            },
            {
                "name": "A4",
                "label": "{{function}}",
                "function": "{{Q3}}"
            }
        ],
        "uniques": true
    },
    "algorithm": {
        "name": "calculateOperation",
        "params": {
            "method": "equivLiteral",
            "keyboard": "NUMERICAL"
        }
    }
}</t>
  </si>
  <si>
    <t>M5-NyO-9b</t>
  </si>
  <si>
    <t>Divide sin decimales (dividendo 4 cifras, divisor 2 cifras)</t>
  </si>
  <si>
    <t>Selecciona el resultado de esta división: {{T1}} : {{Q1}}.
Cociente: {{A1}}* / {{A2}}  / {{A3}}
Resto: {{A4}} * / {{A5}} / {{A6}}</t>
  </si>
  <si>
    <t>Haz click en el resultado de esta división
6342 : 58
cociente : 20 / 109 *
Resto : 20 * / 109</t>
  </si>
  <si>
    <t>Q1-Q4: mín = 50; máx = 99; step = 1
Q5-Q6: mín = 2; máx = 49; step = 1</t>
  </si>
  <si>
    <t>T1 = {{Q1}}*{{Q2}}+{{Q5}}
A1 = {{Q2}}
A2 = {{Q3}}
A3 = {{Q4}}
A4 = {{Q5}}
A5 = {{Q6}}
A6 = 1</t>
  </si>
  <si>
    <t>Divide el dividendo entre el divisor.</t>
  </si>
  <si>
    <t>&lt;p&gt;Una división es el reparto de un dividendo tantas veces como indica el divisor.&lt;/p&gt;
Sin TE individual</t>
  </si>
  <si>
    <t>{"id":"M5-NyO-9b-I-1","stimulus":"&lt;p&gt;Selecciona el resultado de esta división: {{T1}} : {{Q1}}.&lt;/p&gt;","template":"&lt;p&gt;Cociente: {{response}}&lt;/p&gt;&lt;p&gt;Resto: {{response}}&lt;/p&gt;","hint":"&lt;p&gt;Divide el dividendo entre el divisor.","feedback":"&lt;p&gt;Una división es el reparto de un dividendo tantas veces como indica el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</si>
  <si>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</si>
  <si>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
    "id": "M5-NyO-9b-I-1",
    "stimulus": "&lt;p&gt;Select the result of this division: {{T1}} : {{Q1}}.&lt;/p&gt;",
    "template": "&lt;p&gt;Quotient: {{response}}&lt;/p&gt;&lt;p&gt;Remainder: {{response}}&lt;/p&gt;",
    "hint": "&lt;p&gt;Divide the dividend by the divisor.&lt;/p&gt;",
    "feedback": "&lt;p&gt;A division is the distribution of a dividend as many times as the divisor indicates.&lt;/p&gt;",
    "seed": {
        "parameters": [
            {
                "name": "Q1",
                "label": null,
                "min": 50,
                "max": 99,
                "step": 1
            },
            {
                "name": "Q2",
                "label": null,
                "min": 50,
                "max": 99,
                "step": 1
            },
            {
                "name": "Q3",
                "label": null,
                "min": 50,
                "max": 99,
                "step": 1
            },
            {
                "name": "Q4",
                "label": null,
                "min": 50,
                "max": 99,
                "step": 1
            },
            {
                "name": "Q5",
                "label": null,
                "min": 2,
                "max": 49,
                "step": 1
            },
            {
                "name": "Q6",
                "label": null,
                "min": 2,
                "max": 49,
                "step": 1
            }
        ],
        "calculated": [
            {
                "name": "T1",
                "function": "{{Q1}}*{{Q2}}+{{Q5}}",
                "temp": true
            },
            {
                "name": "A1",
                "label": "{{Q2}}",
                "group": 1
            },
            {
                "name": "A2",
                "label": "{{Q3}}",
                "group": 1,
                "incorrect": true
            },
            {
                "name": "A3",
                "label": "{{Q4}}",
                "group": 1,
                "incorrect": true
            },
            {
                "name": "A4",
                "label": "{{Q5}}",
                "group": 2
            },
            {
                "name": "A5",
                "label": "{{Q6}}",
                "group": 2,
                "incorrect": true
            },
            {
                "name": "A6",
                "label": "1",
                "group": 2,
                "incorrect": true
            }
        ],
        "uniques": true
    },
    "algorithm": {
        "name": "groupResponses",
        "template": "Cloze with drop down"
    }
}</t>
  </si>
  <si>
    <t>Calcula esta división.
{{T1}} : {{Q1}} = {{A1}}; resto = {{A2}}</t>
  </si>
  <si>
    <t xml:space="preserve">Completa el cálculo indicando su cociente
2548 : 34 = ...
</t>
  </si>
  <si>
    <t>Q1-Q2: Mín = 50; Máx = 99; step = 1
Q3: Mín = 1; Máx = 49; step = 1</t>
  </si>
  <si>
    <t>T1 = {{Q1}}*{{Q2}}+{{Q3}}
A1 = {{Q2}}
A2 = {{Q3}}</t>
  </si>
  <si>
    <t>&lt;p&gt;Una división es el reparto de un dividendo tantas veces como indica el divisor.&lt;/p&gt;</t>
  </si>
  <si>
    <t>{"id":"M5-NyO-9b-E-1","stimulus":"&lt;p&gt;Calcula esta división.&lt;/p&gt;","template":"&lt;p&gt;{{T1}} : {{Q1}} = {{response}}; resto =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</si>
  <si>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</si>
  <si>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"id": "M5-NyO-9b-E-1",
    "stimulus": "&lt;p&gt;Calculate this division.&lt;/p&gt;",
    "template": "&lt;p&gt;{{T1}} : {{Q1}} = {{response}}; remainder = {{response}}&lt;/p&gt;",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</si>
  <si>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 xml:space="preserve">Una panadería hornea {{T1}} barras de pan cada semana. Si las reparten entre {{Q1}} locales, ¿cuántas barras recibe cada local? ¿Sobra alguna?
Cada local recibe {{A1}} barras y sobran {{A2}}. </t>
  </si>
  <si>
    <t xml:space="preserve">La panadería de Asturias elabora 1985 de pan por semana. Reparten esos kilogramos en 25 locales. ¿Cuántos kg recibe cada local? ¿Cuántos kilogramos sobran?
Cada local recibe ... kg de pan. Sobran ... kg 
</t>
  </si>
  <si>
    <t>Q1-Q2: Mín = 50; Máx = 99; step = 1
Q3: Mín = 2; Máx = 49; step = 1</t>
  </si>
  <si>
    <t>{"id":"M5-NyO-9b-A-1","stimulus":"&lt;p&gt;Una panadería hornea {{T1}} barras de pan cada semana. Si las reparten entre {{Q1}} locales, ¿cuántas barras recibe cada local? ¿Sobra alguna?&lt;/p&gt;","template":"&lt;p&gt;Cada local recibe {{response}} barras y sobran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</si>
  <si>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</si>
  <si>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"M5-NyO-9b-A-1",
    "stimulus": "&lt;p&gt;A bakery bakes {{T1}} loaves of bread each week. If they distribute them among {{Q1}} locations, how many loaves does each location receive? Are there any loaves left over?&lt;/p&gt;",
    "template": "&lt;p&gt;Each location receives {{response}} loaves and there are {{response}} left over.&lt;/p&gt;",
    "hint": "&lt;p&gt;Divide the dividend by the divisor.&lt;/p&gt;",
    "feedback": "&lt;p&gt;A division distributes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</si>
  <si>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Laura tiene una cinta de tela de &lt;span class=\"no-break\"&gt;{{T1}} cm&lt;/span&gt; y quiere cortarla en tiras de &lt;span class=\"no-break\"&gt;{{Q1}} cm.&lt;/span&gt; ¿Cuántas tiras tendrá al final? ¿Le sobrará algo de tela?
Puede cortarla en {{A1}} tiras y le van a sobrar &lt;span class=\"no-break\"&gt;{{A2}} cm&lt;/span&gt; de tela.</t>
  </si>
  <si>
    <t>Laura tiene una cinta de tela que mide 2550 cm, quiere cortas cintas más pequeñas de 35 cm cada una. ¿Cuántas cintas puede cortar?¿Le sobra algo?
Va a cortar ... cm y sobran ... cm de tela</t>
  </si>
  <si>
    <t>{"id":"M5-NyO-9b-A-2","stimulus":"&lt;p&gt;Laura tiene una cinta de tela de &lt;span class=\"no-break\"&gt;{{T1}} cm&lt;/span&gt; y quiere cortarla en tiras de &lt;span class=\"no-break\"&gt;{{Q1}} cm.&lt;/span&gt; ¿Cuántas tiras tendrá al final? ¿Le sobrará algo de tela?&lt;/p&gt;","template":"&lt;p&gt;Puede cortarla en {{response}} tiras y le van a sobrar &lt;span class=\"no-break\"&gt;{{response}} cm&lt;/span&gt; de tela.&lt;/p&gt;","hint":"&lt;p&gt;Divide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</si>
  <si>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</si>
  <si>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"id": "M5-NyO-9b-A-2",
    "stimulus": "&lt;p&gt;Laura has a fabric ribbon of &lt;span class=\"no-break\"&gt;{{T1}} cm&lt;/span&gt; and wants to cut it into strips of &lt;span class=\"no-break\"&gt;{{Q1}} cm.&lt;/span&gt; How many strips will she have in the end? Will she have any fabric left over?&lt;/p&gt;",
    "template": "&lt;p&gt;She can cut it into {{response}} strips and will have &lt;span class=\"no-break\"&gt;{{response}} cm&lt;/span&gt; of fabric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</si>
  <si>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En la fiesta de graduación habrá que colocar {{T1}} sillas en un auditorio. Si cada fila de asientos tendrá que tener {{Q1}} asientos, ¿cuántas filas habrá en total? ¿Sobrarán sillas?
En la fiesta habrá {{A1}} filas y sobrarán {{A2}} sillas.</t>
  </si>
  <si>
    <t>Para la fiesta de graduación se quieren ubicar 1428 sillas. Sí por cada fila se colocan 18 sillas. ¿Cuántas filas se pueden armar? ¿Sobran sillas?
Se pueden armar ... filas. Sobran ... sillas</t>
  </si>
  <si>
    <t>{"id":"M5-NyO-9b-A-3","stimulus":"&lt;p&gt;En la fiesta de graduación habrá que colocar {{T1}} sillas en un auditorio. Si cada fila de asientos tendrá que tener {{Q1}} asientos, ¿cuántas filas habrá en total? ¿Sobrarán sillas?&lt;/p&gt;","template":"&lt;p&gt;En la fiesta habrá {{response}} filas y sobrarán {{response}} sillas.&lt;/p&gt;","hint":"&lt;p&gt;Divide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</si>
  <si>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</si>
  <si>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"M5-NyO-9b-A-3",
    "stimulus": "&lt;p&gt;At the graduation party, there will be {{T1}} chairs in an auditorium. If each row of seats has to have {{Q1}} seats, how many rows will there be in total? Will there be any leftover chairs?&lt;/p&gt;",
    "template": "&lt;p&gt;At the party there will be {{response}} rows and {{response}} chairs will be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</si>
  <si>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Para transportar {{T1}} botellas de agua por avión se han guardado en paquetes de {{Q1}} botellas. Calcula cuántos paquetes se subirán al avión y si van a quedar botellas sueltas.
Se van a hacer {{A1}} paquetes y quedarán {{A2}} botellas sueltas.</t>
  </si>
  <si>
    <t>Los organizadores de un show de youtubers, compraron 2827 botellas de agua para repartirlas en diferentes sectores del teatro. Preparan packs de 45 botellas. Indica cuántos packs pueden armar y si quedan botellas sueltas.
Pueden armar ... packs y quedan ... sueltas</t>
  </si>
  <si>
    <t>{"id":"M5-NyO-9b-A-4","stimulus":"&lt;p&gt;Para transportar {{T1}} botellas de agua por avión se han guardado en paquetes de {{Q1}} botellas. Calcula cuántos paquetes se subirán al avión y si van a quedar botellas sueltas.&lt;/p&gt;","template":"&lt;p&gt;Se van a hacer {{response}} paquetes y quedarán {{response}} botellas sueltas.&lt;/p&gt;","hint":"&lt;p&gt;Divide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</si>
  <si>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</si>
  <si>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"M5-NyO-9b-A-4",
    "stimulus": "&lt;p&gt;To transport {{T1}} bottles of water by plane, they have been packed in packages of {{Q1}} bottles. Calculate how many packages will be loaded onto the plane and if any loose bottles will be left.&lt;/p&gt;",
    "template": "&lt;p&gt;{{response}} packages will be made, and {{response}} loose bottles will be left.&lt;/p&gt;",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</si>
  <si>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Lucía va a enviar {{T1}} &lt;i&gt;cupcakes&lt;/i&gt; en bandejas en las que caben {{Q1}} unidades. ¿Cuántas bandejas tiene que enviar? ¿Cuántos &lt;i&gt;cupcakes&lt;/i&gt; se quedarán fuera de las bandejas?
Lucía va a enviar {{A1}} bandejas y habrá {{A2}} &lt;i&gt;cupcakes&lt;/i&gt; sueltos.</t>
  </si>
  <si>
    <t>Lucy tiene que preparar 3642 cupcakes para un evento. Para enviarlos dispone de cajas, en las que puede colocar 25 cupcakes. 
¿Cuántas cajas puede armar? ¿Cuántos cupcakes quedan fuera de las cajas?
Puede armar ... cajas, y quedan ... cupcakes</t>
  </si>
  <si>
    <t>{"id":"M5-NyO-9b-A-5","stimulus":"&lt;p&gt;Lucía va a enviar {{T1}} &lt;i&gt;cupcakes&lt;/i&gt; en bandejas en las que caben {{Q1}} unidades. ¿Cuántas bandejas tiene que enviar? ¿Cuántos &lt;i&gt;cupcakes&lt;/i&gt; se quedarán fuera de las bandejas?&lt;/p&gt;","template":"&lt;p&gt;Lucía va a enviar {{response}} bandejas y habrá {{response}} &lt;i&gt;cupcakes&lt;/i&gt; sueltos.&lt;/p&gt;","hint":"&lt;p&gt;Divide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</si>
  <si>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</si>
  <si>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"M5-NyO-9b-A-5",
    "stimulus": "&lt;p&gt;Lucy is going to send {{T1}} cupcakes on trays that hold {{Q1}} units. How many trays does she need to send? How many &lt;i&gt;cupcakes&lt;/i&gt; will be left outside the trays?&lt;/p&gt;",
    "template": "&lt;p&gt;Lucy is going to send {{response}} trays and there will be {{response}} cupcakes left out.&lt;/p&gt;",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</si>
  <si>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M5-NyO-9c</t>
  </si>
  <si>
    <t>Utiliza la relación que existe entre los términos de la división</t>
  </si>
  <si>
    <t>Sin calcular estas divisiones exactas, selecciona las que comparten el mismo cociente.
{{T1}} : {{Q2}}*
{{T2}} : {{T3}}*
{{T4}} : {{T5}}
{{T6}} : {{T7}}
{{T8}} : {{Q1}}
(Se ven 4, 2 correctas)</t>
  </si>
  <si>
    <t xml:space="preserve">Sí {{Q2}} es el cociente entre {{T1}} y {{Q1}}, y  su resto es cero; indica que cálculo tiene el mismo cociente.
A1: 2 × {{T1}} : {{Q1}}
A2: {{T1}} : 2 × {{Q1}}
A3: {{T1}} × 2 : {{Q1}} × 2 *
A4: {{T1}} × 3 : {{Q1}}
</t>
  </si>
  <si>
    <t>Q1: mín = 4; máx = 10; step = 1
Q2: mín = 4; máx = 10; step = 1
Q3: 2, 3, 4, 5</t>
  </si>
  <si>
    <t>T1 = {{Q1}*{{Q2}}
T2 = {{Q1}*{{Q2}}*{{Q3}}
T3 = {{Q2}*{{Q3}}
---
T4 = ({{Q1}}+1)*{{Q2}}
T5 = {{Q1}}+1
T6 = ({{Q1}}-1)*({{Q2}}+1)
T7 = {{Q1}}-1
T8 = {{Q1}}*({{Q2}}-1)</t>
  </si>
  <si>
    <t>En las divisiones exactas, si se multiplica el dividendo y el divisor por el mismo número, el cociente no varía.</t>
  </si>
  <si>
    <t>&lt;p&gt;En las divisiones exactas, si se multiplica el dividendo y el divisor por el mismo número, el cociente no varía. En este caso, las divisiones con el mismo cociente son:&lt;/p&gt;&lt;p&gt;{{T1}} : {{Q2}} = {{Q1}}&lt;/p&gt;&lt;p&gt;{{T2}} : {{T3}} = {{Q1}}&lt;/p&gt;
- Si falla A3:
El cociente de esta división es {{Q2}}.
- Si falla A4:
El cociente de esta división es {{T9}}.
- Si falla A5:
El cociente de esta división es {{T10}}.</t>
  </si>
  <si>
    <t>T9 = {{Q2}}+1
T10 = {{Q2}}-1</t>
  </si>
  <si>
    <t>{
    "id": "M5-NyO-9c-I-1",
    "stimulus": "&lt;p&gt;Sin calcular estas divisiones exactas, selecciona las que comparten el mismo cociente.&lt;/p&gt;",
    "hint": "&lt;p&gt;En las divisiones exactas, si se multiplica el dividendo y el divisor por el mismo número, el cociente no varía.&lt;/p&gt;",
    "feedback": "&lt;p&gt;En las divisiones exactas, si se multiplica el dividendo y el divisor por el mismo número, el cociente no varía. En este caso, las divisiones con el mismo cociente son:&lt;/p&gt;&lt;p&gt;{{T1}}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"&lt;p&gt;El cociente de esta división es {{Q2}}.&lt;/p&gt;"
            },
            {
                "name": "A4",
                "label": "{{T6}} : {{T7}}",
                "incorrect": true,
                "feedback": "&lt;p&gt;El cociente de esta división es {{T9}}.&lt;/p&gt;"
            },
            {
                "name": "A5",
                "label": "{{T8}} : {{Q1}}",
                "incorrect": true,
                "feedback": "&lt;p&gt;El cociente de esta división es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t>
  </si>
  <si>
    <t>{"id":"M5-NyO-9c-I-1","stimulus":"&lt;p&gt;Sem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t>
  </si>
  <si>
    <t>{
    "id": "M5-NyO-9c-I-1",
    "stimulus": "&lt;p&gt;Without calculating these exact divisions, select the ones that share the same quotient.&lt;/p&gt;",
    "hint": "&lt;p&gt;In exact divisions, if the dividend and divisor are multiplied by the same number, the quotient does not change.&lt;/p&gt;",
    "feedback": "&lt;p&gt;In exact divisions, if the dividend and divisor are multiplied by the same number, the quotient does not change. In this case, the divisions with the same quotient are:&lt;/p&gt;&lt;p&gt;{{T1}}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"&lt;p&gt;The quotient of this division is {{Q2}}.&lt;/p&gt;"
            },
            {
                "name": "A4",
                "label": "{{T6}} : {{T7}}",
                "incorrect": true,
                "feedback": "&lt;p&gt;The quotient of this division is {{T9}}.&lt;/p&gt;"
            },
            {
                "name": "A5",
                "label": "{{T8}} : {{Q1}}",
                "incorrect": true,
                "feedback": "&lt;p&gt;The quotient of this division is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t>
  </si>
  <si>
    <t>Completa la siguiente tabla sin necesidad de calcular las divisiones.
Dividendo Divisor Cociente Resto
{{T1}}     {{T2}}  {{T3}}  {{T4}}
{{T5}}     {{T6}}  {{A1}}  {{A2}}
{{T7}}     {{Q1}}  {{A3}}  {{A4}}</t>
  </si>
  <si>
    <t xml:space="preserve">Sí al dividir 3846 con 12, el cociente es 328 y el resto 10,
¿cuál es el cociente y el resto, al multiplicar por dos al dividendo y al divisor?
El cociente es ... y el resto ...
</t>
  </si>
  <si>
    <t xml:space="preserve">Q1: mín = 5; máx = 10; step = 1
Q2: mín = 5; máx = 10; step = 1
Q3: mín = 0; máx = 4; step = 1
Q4: 2, 3, 4
Q5: 2, 3, 4 </t>
  </si>
  <si>
    <t>T1 = ({{Q1}}*{{Q2}}+{{Q3}})*{{Q4}}
T2 = {{Q1}}*{{Q4}}
T3 = {{Q2}} ok
T4 = {{Q3}}*{{Q4}}
T5 = ({{Q1}}*{{Q2}}+{{Q3}})*{{Q4}}*{{Q5}}
T6 = {{Q1}}*{{Q4}}*{{Q5}}
T7 = {{Q1}}*{{Q2}}+{{Q3}}
A1 = {{Q2}}
A2 = {{Q3}}*{{Q4}}*{{Q5}}
A3 = {{Q2}} ok
A4 = {{Q3}} ok</t>
  </si>
  <si>
    <t>En las divisiones enteras, si se multiplica o se divide el dividendo y el divisor por el mismo número, el cociente no varía pero el resto se multiplica o se divide por el mismo número.</t>
  </si>
  <si>
    <t>&lt;p&gt;En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
Dividendo       | Divisor             | Cociente | Resto
{{T1}}                |{{T2}}                | {{T3}}      |{{T4}}
{{T1}} × {{Q5}} |{{T2}} × {{Q5}} |{{T3}}       |{{T4}} × {{Q5}}
{{T1}} : {{Q4}}  |{{T2}} : {{Q4}}  |{{T3}}       |{{T4}} : {{Q4}}</t>
  </si>
  <si>
    <t>{
    "id": "M5-NyO-9c-E-1",
    "stimulus": "&lt;p&gt;Completa la siguiente tabla sin necesidad de calcular las divisiones.&lt;/p&gt;",
    "template": "&lt;table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"&lt;p&gt;En las divisiones enteras, si se multiplica o se divide el dividendo y el divisor por el mismo número, el cociente no varía pero el resto se multiplica o se divide por el mismo número.&lt;/p&gt;",
    "feedback": "&lt;p&gt;En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t>
  </si>
  <si>
    <t>{"id":"M5-NyO-9c-E-1","stimulus":"&lt;p&gt;Complete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t>
  </si>
  <si>
    <t>{
    "id": "M5-NyO-9c-E-1",
    "stimulus": "&lt;p&gt;Complete the following table without the need to calculate the divisions.&lt;/p&gt;",
    "template": "&lt;table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"&lt;p&gt;In whole divisions, if you multiply or divide the dividend and the divisor by the same number, the quotient does not change, but the remainder is multiplied or divided by the same number.&lt;/p&gt;",
    "feedback": "&lt;p&gt;In whole divisions, if you multiply or divide the dividend and the divisor by the same number, the quotient does not change, but the remainder is multiplied or divided by the same number. Therefore, in the second row, the dividend, divisor, and remainder are multiplied by {{Q5}} and, in the third row, they are divided by {{Q4}}.&lt;/p&gt;&lt;table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{{Q4}}&lt;/td&gt;&lt;td style=\"width: 25%; text-align: center;\"&gt;{{T2}}: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t>
  </si>
  <si>
    <t>M5-NyO-9d</t>
  </si>
  <si>
    <t>Comprueba el resultado de una división sin decimales utilizando la propiedad fundamental de la división (dividendo 4 cifras, divisor 2 cifras)</t>
  </si>
  <si>
    <t>Observa esta división y elige la opción que representa la propiedad fundamental de la división.
{{T1}} : {{Q1}} = {{Q2}}, con resto = {{Q3}}
{{T1}} = {{Q1}} × {{Q2}} + {{Q3}} *
{{Q1}} = {{T1}} × {{Q2}} + {{Q3}} 
{{T1}} = {{Q1}} + {{Q2}} + {{Q3}}
{{T1}} = {{Q1}} × {{Q2}} × {{Q3}}
{{T1}} = {{Q1}} × ({{Q2}} + {{Q3}})
(se ven 3)</t>
  </si>
  <si>
    <t xml:space="preserve">Elige la opción que comprueba la propiedad fundamental de la división.
{{Q1}} = {{T1}} × {{Q2}} + {{T2}} *
{{Q1}} = {{T1}} + {{Q2}} + {{T2}} 
{{Q1}} = {{T1}} + {{Q2}}  × {{T2}}
{{Q1}} = {{T1}}  × {{Q2}} × {{T2}}
{{Q1}} = {{T1}} + {{Q2}} - {{T2}}
</t>
  </si>
  <si>
    <t>Q1: mín = 10; máx = 99; step = 1
Q2: mín = 10; máx = 99; step = 1
Q3: mín = 0; máx = 9; step = 1</t>
  </si>
  <si>
    <t>T1: {{Q1}}*{{Q2}}+{{Q3}}</t>
  </si>
  <si>
    <t>La propiedad fundamental de la división permite saber si la división se ha hecho correctamente.</t>
  </si>
  <si>
    <t>&lt;p&gt;La propiedad fundamental de la división, dividendo = divisor × cociente + resto, permite saber si la división se ha hecho correctamente.&lt;/p&gt;
Sin TE particular</t>
  </si>
  <si>
    <t>{"id":"M5-NyO-9d-I-1","stimulus":"&lt;p&gt;Observa esta división y elige la opción que representa la propiedad fundamental de la división.&lt;/p&gt;&lt;p&gt;{{T1}} : {{Q1}} = {{Q2}}, con resto = {{Q3}}&lt;/p&gt;","hint":"&lt;p&gt;La propiedad fundamental de la división permite saber si la división se ha hecho correctamente.&lt;/p&gt;","feedback":"&lt;p&gt;La propiedad fundamental de la división, dividendo = divisor × cociente + resto, permite saber si la división se ha hecho correctamente.&lt;/p&gt;","seed":{"parameters":[{"name":"Q1","label":null,"min":10,"max":99,"step":1},{"name":"Q2","label":null,"min":10,"max":99,"step":1},{"name":"Q3","label":null,"min":0,"max":9,"step":1}],"calculated":[{"name":"A1","label":"{{T1}}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standard","params":{"countCorrect":1,"countIncorrect":2,"showCheckIcon":true}}}</t>
  </si>
  <si>
    <t>{"id":"M5-NyO-9d-I-1","stimulus":"&lt;p&gt;Observe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t>
  </si>
  <si>
    <t>{
    "id": "M5-NyO-9d-I-1",
    "stimulus": "&lt;p&gt;Observe this division and choose the option that represents the fundamental property of division.&lt;/p&gt;&lt;p&gt;{{T1}} : {{Q1}} = {{Q2}}, with remainder = {{Q3}}&lt;/p&gt;",
    "hint": "&lt;p&gt;The fundamental property of division allows you to know if the division has been done correctly.&lt;/p&gt;",
    "feedback": "&lt;p&gt;The fundamental property of division, dividend = divisor × quotient + remainder, allows you to know if the division has been done correctly.&lt;/p&gt;",
    "seed": {
        "parameters": [
            {
                "name": "Q1",
                "label": null,
                "min": 10,
                "max": 99,
                "step": 1
            },
            {
                "name": "Q2",
                "label": null,
                "min": 10,
                "max": 99,
                "step": 1
            },
            {
                "name": "Q3",
                "label": null,
                "min": 0,
                "max": 9,
                "step": 1
            }
        ],
        "calculated": [
            {
                "name": "A1",
                "label": "{{T1}} = {{Q1}} × {{Q2}} + {{Q3}}"
            },
            {
                "name": "A2",
                "label": "{{Q1}} = {{T1}} × {{Q2}} + {{Q3}}",
                "incorrect": true
            },
            {
                "name": "A3",
                "label": "{{T1}} = {{Q1}} + {{Q2}} + {{Q3}}",
                "incorrect": true
            },
            {
                "name": "A4",
                "label": "{{T1}} = {{Q1}} × {{Q2}} × {{Q3}}",
                "incorrect": true
            },
            {
                "name": "A5",
                "label": "{{T1}} = {{Q1}} × ({{Q2}} + {{Q3}})",
                "incorrect": true
            },
            {
                "name": "T1",
                "label": "{{T1}}",
                "function": "{{Q1}}*{{Q2}}+{{Q3}}",
                "temp": true
            }
        ],
        "uniques": true
    },
    "algorithm": {
        "name": "trueFalse",
        "template": "Multiple choice – standard",
        "params": {
            "countCorrect": 1,
            "countIncorrect": 2,
            "showCheckIcon": true
        }
    }
}</t>
  </si>
  <si>
    <t>En una división, el divisor es {{Q1}}, el cociente es {{Q2}} y el resto, {{Q3}}. ¿Cuál es el valor del dividendo?
El dividendo es {{A1}}.</t>
  </si>
  <si>
    <t xml:space="preserve">Completa y verifica con la propiedad fundamental de la división que 71 es el cociente de dividir 1421 y 20, y su resto es 1. 
A1: 1421 = 20 × 71+ 1
 </t>
  </si>
  <si>
    <t>Q1: mín = 10; máx = 99; step = 1
Q2: mín = 10; máx = 99; step = 1
Q3: mín = 1; máx = 9; step = 1</t>
  </si>
  <si>
    <t>A1 = {{Q1}}*{{Q2}}+{{Q3}}</t>
  </si>
  <si>
    <t>&lt;p&gt;La propiedad fundamental de las división, dividendo = divisor × cociente + resto, permite saber si la división se ha hecho correctamente.&lt;/p&gt;&lt;p&gt;Por lo tanto:&lt;/p&gt;&lt;p&gt;{{Q1}} × {{Q2}} + {{Q3}} = {{A1}}&lt;/p&gt;
Sin TE particular</t>
  </si>
  <si>
    <t>{"id":"M5-NyO-9d-E-1","stimulus":"&lt;p&gt;En una división, el divisor es {{Q1}}, el cociente es {{Q2}} y el resto, {{Q3}}. ¿Cuál es el valor del dividendo?&lt;/p&gt;","template":"&lt;p&gt;El dividendo es {{response}}.&lt;/p&gt;","hint":"&lt;p&gt;La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 {{Q2}} + {{Q3}} = {{A1}}&lt;/p&gt;","seed":{"parameters":[{"name":"Q1","label":null,"min":10,"max":99,"step":1},{"name":"Q2","label":null,"min":10,"max":99,"step":1},{"name":"Q3","label":null,"min":1,"max":9,"step":1}],"calculated":[{"name":"A1","label":"{{function}}","function":"{{Q1}}*{{Q2}}+{{Q3}}"}],"uniques":true},"algorithm":{"name":"calculateOperation","params":{"method":"equivLiteral","keyboard":"NUMERICAL"}}}</t>
  </si>
  <si>
    <t>{"id":"M5-NyO-9d-E-1","stimulus":"&lt;p&gt;Em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t>
  </si>
  <si>
    <t>{
    "id": "M5-NyO-9d-E-1",
    "stimulus": "&lt;p&gt;In a division, the divisor is {{Q1}}, the quotient is {{Q2}}, and the remainder is {{Q3}}. What is the dividend value?&lt;/p&gt;",
    "template": "&lt;p&gt;The dividend is {{response}}.&lt;/p&gt;",
    "hint": "&lt;p&gt;The fundamental property of division helps to know if the division was done correctly.&lt;/p&gt;",
    "feedback": "&lt;p&gt;The fundamental property of division, dividend = divisor × quotient + remainder, helps to know if the division was done correctly.&lt;/p&gt;&lt;p&gt;Therefore:&lt;/p&gt;&lt;p&gt;{{Q1}} × {{Q2}} + {{Q3}} = {{A1}}&lt;/p&gt;",
    "seed": {
        "parameters": [
            {
                "name": "Q1",
                "label": null,
                "min": 10,
                "max": 99,
                "step": 1
            },
            {
                "name": "Q2",
                "label": null,
                "min": 10,
                "max": 99,
                "step": 1
            },
            {
                "name": "Q3",
                "label": null,
                "min": 1,
                "max": 9,
                "step": 1
            }
        ],
        "calculated": [
            {
                "name": "A1",
                "label": "{{function}}",
                "function": "{{Q1}}*{{Q2}}+{{Q3}}"
            }
        ],
        "uniques": true
    },
    "algorithm": {
        "name": "calculateOperation",
        "params": {
            "method": "equivLiteral",
            "keyboard": "NUMERICAL"
        }
    }
}</t>
  </si>
  <si>
    <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
A la entrega de premios asistieron {{A1}} personas.</t>
  </si>
  <si>
    <t>Q1: mín = 6; máx = 12; step = 1
Q2: mín = 10; máx = 20; step = 1
Q3: mín = 2; máx = 5; step = 1</t>
  </si>
  <si>
    <t>&lt;p&gt;La propiedad fundamental de las división, dividendo = divisor × cociente + resto, permite saber si la división se ha hecho correctamente.&lt;/p&gt;&lt;p&gt;Por lo tanto:&lt;/p&gt;&lt;p&gt;{{Q1}} personas × {{Q2}} mesas + {{Q3}} personas por sentarse = {{A1}} personas&lt;/p&gt;
Sin TE particular</t>
  </si>
  <si>
    <t>{"id":"M5-NyO-9d-A-1","stimulus":"&lt;p&gt;A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premios.&lt;/p&gt;","template":"&lt;p&gt;A la entrega de premios asistieron {{response}} personas.&lt;/p&gt;","hint":"&lt;p&gt;La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personas × {{Q2}} mesas + {{Q3}} personas por sentarse = {{A1}} personas&lt;/p&gt;","seed":{"parameters":[{"name":"Q1","label":null,"min":6,"max":12,"step":1},{"name":"Q2","label":null,"min":10,"max":20,"step":1},{"name":"Q3","label":null,"min":2,"max":5,"step":1}],"calculated":[{"name":"A1","label":"{{function}}","function":"{{Q1}}*{{Q2}}+{{Q3}}"}],"uniques":true},"algorithm":{"name":"calculateOperation","params":{"method":"equivLiteral","keyboard":"NUMERICAL"}}}</t>
  </si>
  <si>
    <t>{"id":"M5-NyO-9d-A-1","stimulus":"&lt;p&gt;Um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t>
  </si>
  <si>
    <t>{
    "id": "M5-NyO-9d-A-1",
    "stimulus": "&lt;p&gt;A large number of people attended an awards ceremony. They were distributed in such a way that there are {{Q1}} people at each table, occupying {{Q2}} tables. However, there are still {{Q3}} people left without seats. Use the fundamental property of division to find out how many people attended the awards ceremony.&lt;/p&gt;",
    "template": "&lt;p&gt;{{response}} people attended the awards ceremony.&lt;/p&gt;",
    "hint": "&lt;p&gt;The fundamental property of division allows us to know if the division is done correctly.&lt;/p&gt;",
    "feedback": "&lt;p&gt;The fundamental property of division, dividend = divisor × quotient + remainder, allows us to know if the division is done correctly.&lt;/p&gt;&lt;p&gt;Therefore:&lt;/p&gt;&lt;p&gt;{{Q1}} people × {{Q2}} tables + {{Q3}} people left without seats = {{A1}} people&lt;/p&gt;",
    "seed": {
        "parameters": [
            {
                "name": "Q1",
                "label": null,
                "min": 6,
                "max": 12,
                "step": 1
            },
            {
                "name": "Q2",
                "label": null,
                "min": 10,
                "max": 20,
                "step": 1
            },
            {
                "name": "Q3",
                "label": null,
                "min": 2,
                "max": 5,
                "step": 1
            }
        ],
        "calculated": [
            {
                "name": "A1",
                "label": "{{function}}",
                "function": "{{Q1}}*{{Q2}}+{{Q3}}"
            }
        ],
        "uniques": true
    },
    "algorithm": {
        "name": "calculateOperation",
        "params": {
            "method": "equivLiteral",
            "keyboard": "NUMERICAL"
        }
    }
}</t>
  </si>
  <si>
    <t xml:space="preserve">En un tren se han distribuido los pasajeros de la siguiente manera: hay {{Q1}} personas sentadas en cada uno de los {{Q2}} vagones, mientras {{Q3}} personas tienen que ir de pie. Utiliza la prueba fundamental de la división para calcular cuántos pasajeros viajan en el tren.
En el tren viajan {{A1}} pasajeros.
</t>
  </si>
  <si>
    <t>Q1: mín = 50; máx = 90; step = 1
Q2: mín = 6; máx = 12; step = 1
Q3: mín = 2; máx = 5; step = 1</t>
  </si>
  <si>
    <t>&lt;p&gt;La propiedad fundamental de las división, dividendo = divisor × cociente + resto, permite saber si la división se ha hecho correctamente.&lt;/p&gt;&lt;p&gt;Por lo tanto:&lt;/p&gt;&lt;p&gt;{{Q1}} pasajeros sentados × {{Q2}} vagones + {{Q3}} pasajeros de pie = {{A1}} pasajeros&lt;/p&gt;
Sin TE particular</t>
  </si>
  <si>
    <t>{"id":"M5-NyO-9d-A-2","stimulus":"&lt;p&gt;En un tren se han distribuido los pasajeros de la siguiente manera: hay {{Q1}} personas sentadas en cada uno de los {{Q2}} vagones, mientras que {{Q3}} personas tienen que ir de pie. Utiliza la prueba fundamental de la división para calcular cuántos pasajeros viajan en el tren.&lt;/p&gt;","template":"&lt;p&gt;En el tren viajan {{response}} pasajeros.&lt;/p&gt;","hint":"&lt;p&gt;La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pasajeros sentados × {{Q2}} vagones + {{Q3}} pasajeros de pie = {{A1}} pasajeros&lt;/p&gt;","seed":{"parameters":[{"name":"Q1","label":null,"min":50,"max":90,"step":1},{"name":"Q2","label":null,"min":6,"max":12,"step":1},{"name":"Q3","label":null,"min":2,"max":5,"step":1}],"calculated":[{"name":"A1","label":"{{function}}","function":"{{Q1}}*{{Q2}}+{{Q3}}"}],"uniques":true},"algorithm":{"name":"calculateOperation","params":{"method":"equivLiteral","keyboard":"NUMERICAL"}}}</t>
  </si>
  <si>
    <t>{"id":"M5-NyO-9d-A-2","stimulus":"&lt;p&gt;Em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t>
  </si>
  <si>
    <t>{
    "id": "M5-NyO-9d-A-2",
    "stimulus": "&lt;p&gt;On a train, passengers are distributed as follows: there are {{Q1}} people seated in each of the {{Q2}} cars, while {{Q3}} people have to stand. Use the fundamental property of division to calculate how many passengers are on the train.&lt;/p&gt;",
    "template": "&lt;p&gt;There are {{response}} passengers on the train.&lt;/p&gt;",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seated passengers × {{Q2}} cars + {{Q3}} standing passengers = {{A1}} passengers&lt;/p&gt;",
    "seed": {
        "parameters": [
            {
                "name": "Q1",
                "label": null,
                "min": 50,
                "max": 90,
                "step": 1
            },
            {
                "name": "Q2",
                "label": null,
                "min": 6,
                "max": 12,
                "step": 1
            },
            {
                "name": "Q3",
                "label": null,
                "min": 2,
                "max": 5,
                "step": 1
            }
        ],
        "calculated": [
            {
                "name": "A1",
                "label": "{{function}}",
                "function": "{{Q1}}*{{Q2}}+{{Q3}}"
            }
        ],
        "uniques": true
    },
    "algorithm": {
        "name": "calculateOperation",
        "params": {
            "method": "equivLiteral",
            "keyboard": "NUMERICAL"
        }
    }
}</t>
  </si>
  <si>
    <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
Se han recogido {{A1}} kg de zanahorias.</t>
  </si>
  <si>
    <t>Q1: mín = 40; máx = 60; step = 1
Q2: mín = 40; máx = 60; step = 1
Q3: mín = 2; máx = 39; step = 1</t>
  </si>
  <si>
    <t>&lt;p&gt;La propiedad fundamental de las división, dividendo = divisor × cociente + resto, permite saber si la división se ha hecho correctamente.&lt;/p&gt;&lt;p&gt;Por lo tanto:&lt;/p&gt;&lt;p&gt;{{Q1}} cajas × {{Q2}} kg + {{Q3}} kg fuera de las cajas = {{A1}} kg de zanahorias&lt;/p&gt;
Sin TE particular</t>
  </si>
  <si>
    <t>{"id":"M5-NyO-9d-A-3","stimulus":"&lt;p&gt;En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cosechado.&lt;/p&gt;","template":"&lt;p&gt;Se han recogido &lt;span class=\"no-break\"&gt;{{response}} kg&lt;/span&gt; de zanahorias.&lt;/p&gt;","hint":"&lt;p&gt;La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cajas × &lt;span class=\"no-break\"&gt;{{Q2}} kg&lt;/span&gt; + &lt;span class=\"no-break\"&gt;{{Q3}} kg&lt;/span&gt; fuera de las cajas = &lt;span class=\"no-break\"&gt;{{A1}} kg&lt;/span&gt; de zanahorias&lt;/p&gt;","seed":{"parameters":[{"name":"Q1","label":null,"min":40,"max":60,"step":1},{"name":"Q2","label":null,"min":40,"max":60,"step":1},{"name":"Q3","label":null,"min":2,"max":39,"step":1}],"calculated":[{"name":"A1","label":"{{function}}","function":"{{Q1}}*{{Q2}}+{{Q3}}"}],"uniques":true},"algorithm":{"name":"calculateOperation","params":{"method":"equivLiteral","keyboard":"NUMERICAL"}}}</t>
  </si>
  <si>
    <t>{"id":"M5-NyO-9d-A-3","stimulus":"&lt;p&gt;Em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t>
  </si>
  <si>
    <t>{
    "id": "M5-NyO-9d-A-3",
    "stimulus": "&lt;p&gt;In a harvest, so many carrots have been collected that they have been stored in {{Q1}} boxes, with {{Q2}} kilograms each. Only {{Q3}} kilograms were left outside the boxes. Use the fundamental property of division to find out how many kilograms of carrots have been collected.&lt;/p&gt;",
    "template": "&lt;p&gt;&lt;span class=\"no-break\"&gt;{{response}} kg&lt;/span&gt; of carrots have been collected.&lt;/p&gt;",
    "hint": "&lt;p&gt;The fundamental property of division allows us to see if the division has been done correctly.&lt;/p&gt;",
    "feedback": "&lt;p&gt;The fundamental property of division, dividend = divisor × quotient + remainder, allows us to see if the division has been done correctly.&lt;/p&gt;&lt;p&gt;Therefore:&lt;/p&gt;&lt;p&gt;{{Q1}} boxes × &lt;span class=\"no-break\"&gt;{{Q2}} kg&lt;/span&gt; + &lt;span class=\"no-break\"&gt;{{Q3}} kg&lt;/span&gt; left outside the boxes = &lt;span class=\"no-break\"&gt;{{A1}} kg&lt;/span&gt; of carrots&lt;/p&gt;",
    "seed": {
        "parameters": [
            {
                "name": "Q1",
                "label": null,
                "min": 40,
                "max": 60,
                "step": 1
            },
            {
                "name": "Q2",
                "label": null,
                "min": 40,
                "max": 60,
                "step": 1
            },
            {
                "name": "Q3",
                "label": null,
                "min": 2,
                "max": 39,
                "step": 1
            }
        ],
        "calculated": [
            {
                "name": "A1",
                "label": "{{function}}",
                "function": "{{Q1}}*{{Q2}}+{{Q3}}"
            }
        ],
        "uniques": true
    },
    "algorithm": {
        "name": "calculateOperation",
        "params": {
            "method": "equivLiteral",
            "keyboard": "NUMERICAL"
        }
    }
}</t>
  </si>
  <si>
    <t xml:space="preserve">Una fábrica de chocolate embala los bombones que fabrica cada día en cajas de {{Q1}} unidades. En un día han llenado {{Q2}} cajas y solo les han sobrado {{Q3}} por embalar. Utiliza la prueba fundamental de la división para saber cuántos bombones han fabricado en total.
En ese día han fabricado {{A1}} bombones.
</t>
  </si>
  <si>
    <t>Q1: mín = 80; máx = 150; step = 1
Q2: mín = 30; máx = 60; step = 1
Q3: mín = 2; máx = 29; step = 1</t>
  </si>
  <si>
    <t>&lt;p&gt;La propiedad fundamental de las división, dividendo = divisor × cociente + resto, permite saber si la división se ha hecho correctamente.&lt;/p&gt;&lt;p&gt;Por lo tanto:&lt;/p&gt;&lt;p&gt;{{Q1}} bombones × {{Q2}} cajas + {{Q3}} bombones por embalar = {{A1}} bombones&lt;/p&gt;
Sin TE particular</t>
  </si>
  <si>
    <t>{"id":"M5-NyO-9d-A-4","stimulus":"&lt;p&gt;Una fábrica de chocolate embala los bombones que fabrica cada día en cajas de {{Q1}} unidades. En un día han llenado {{Q2}} cajas y solo les han sobrado {{Q3}} por embalar. Utiliza la prueba fundamental de la división para saber cuántos bombones han fabricado en total.&lt;/p&gt;","template":"&lt;p&gt;En ese día han fabricado {{response}} bombones.&lt;/p&gt;","hint":"&lt;p&gt;La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bombones × {{Q2}} cajas + {{Q3}} bombones por embalar = {{A1}} bombones&lt;/p&gt;","seed":{"parameters":[{"name":"Q1","label":null,"min":80,"max":150,"step":1},{"name":"Q2","label":null,"min":30,"max":60,"step":1},{"name":"Q3","label":null,"min":2,"max":29,"step":1}],"calculated":[{"name":"A1","label":"{{function}}","function":"{{Q1}}*{{Q2}}+{{Q3}}"}],"uniques":true},"algorithm":{"name":"calculateOperation","params":{"method":"equivLiteral","keyboard":"NUMERICAL"}}}</t>
  </si>
  <si>
    <t>{"id":"M5-NyO-9d-A-4","stimulus":"&lt;p&gt;Uma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t>
  </si>
  <si>
    <t>{
    "id": "M5-NyO-9d-A-4",
    "stimulus": "&lt;p&gt;A chocolate factory packs the chocolates it produces each day in boxes of {{Q1}} units. In one day they filled {{Q2}} boxes and only {{Q3}} were left to be packed. Use the fundamental property of division to find out how many chocolates they produced in total.&lt;/p&gt;",
    "template": "&lt;p&gt;On that day, they produced {{response}} chocolates.&lt;/p&gt;",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chocolates × {{Q2}} boxes + {{Q3}} chocolates left to pack = {{A1}} chocolates&lt;/p&gt;",
    "seed": {
        "parameters": [
            {
                "name": "Q1",
                "label": null,
                "min": 80,
                "max": 150,
                "step": 1
            },
            {
                "name": "Q2",
                "label": null,
                "min": 30,
                "max": 60,
                "step": 1
            },
            {
                "name": "Q3",
                "label": null,
                "min": 2,
                "max": 29,
                "step": 1
            }
        ],
        "calculated": [
            {
                "name": "A1",
                "label": "{{function}}",
                "function": "{{Q1}}*{{Q2}}+{{Q3}}"
            }
        ],
        "uniques": true
    },
    "algorithm": {
        "name": "calculateOperation",
        "params": {
            "method": "equivLiteral",
            "keyboard": "NUMERICAL"
        }
    }
}</t>
  </si>
  <si>
    <t>Durante un día un camión cisterna repartió agua de manera que cada uno de los {{Q1}} pueblos recibió {{Q1}} litros de agua. Al terminar el día quedaban {{Q3}} por repartir. Utiliza la prueba fundamental de la división para calcular cuántos litros llevaba el camión cisterna al principio del día.
El camión cisterna llevaba {{A1}} litros.</t>
  </si>
  <si>
    <t>Q1: mín = 10; máx = 20; step = 1
Q2: mín = 400; máx = 500; step = 1
Q3: mín = 2; máx = 9; step = 1</t>
  </si>
  <si>
    <t>&lt;p&gt;La propiedad fundamental de las división, dividendo = divisor × cociente + resto, permite saber si la división se ha hecho correctamente.&lt;/p&gt;&lt;p&gt;Por lo tanto:&lt;/p&gt;&lt;p&gt;{{Q1}} pueblos × {{Q2}} l + {{Q3}} l quedan por repartir = &lt;span class=\"no-break\"&gt;{{A1}} l&lt;/span&gt;&lt;/p&gt;
Sin TE particular</t>
  </si>
  <si>
    <t>{"id":"M5-NyO-9d-A-5","stimulus":"&lt;p&gt;Durante un día un camión cisterna repartió agua de manera que cada uno de los {{Q1}} pueblos recibió {{Q2}} l de agua. Al terminar el día quedaban {{Q3}} l por repartir. Utiliza la prueba fundamental de la división para calcular cuántos litros llevaba el camión cisterna al principio del día.&lt;/p&gt;","template":"&lt;p&gt;El camión cisterna llevaba {{response}} litros.&lt;/p&gt;","hint":"&lt;p&gt;La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pueblos × {{Q2}} l + {{Q3}} l quedan por repartir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</si>
  <si>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</si>
  <si>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
    "id": "M5-NyO-9d-A-5",
    "stimulus": "&lt;p&gt;During a day, a tanker truck distributed water so that each of the {{Q1}} towns received {{Q2}} l of water. At the end of the day, there were {{Q3}} l left to distribute. Use the fundamental property of division to calculate how many liters the tanker truck had at the beginning of the day.&lt;/p&gt;",
    "template": "&lt;p&gt;The tanker truck had {{response}} liters.&lt;/p&gt;",
    "hint": "&lt;p&gt;The fundamental property of division helps to know if the division was done correctly.&lt;/p&gt;",
    "feedback": "&lt;p&gt;The fundamental property of division, dividend = divisor × quotient + remainder, helps to know if the division was done correctly.&lt;/p&gt;&lt;p&gt;Therefore:&lt;/p&gt;&lt;p&gt;{{Q1}} towns × {{Q2}} l + {{Q3}} l remaining to distribute = &lt;span class=\"no-break\"&gt;{{A1}} l&lt;/span&gt;&lt;/p&gt;",
    "seed": {
        "parameters": [
            {
                "name": "Q1",
                "label": null,
                "min": 10,
                "max": 20,
                "step": 1
            },
            {
                "name": "Q2",
                "label": null,
                "min": 400,
                "max": 500,
                "step": 1
            },
            {
                "name": "Q3",
                "label": null,
                "min": 2,
                "max": 9,
                "step": 1
            }
        ],
        "calculated": [
            {
                "name": "A1",
                "label": "{{function}}",
                "function": "{{Q1}}*{{Q2}}+{{Q3}}"
            }
        ],
        "uniques": true
    },
    "algorithm": {
        "name": "calculateOperation",
        "params": {
            "method": "equivLiteral",
            "keyboard": "NUMERICAL"
        }
    }
}</t>
  </si>
  <si>
    <t>M5-NyO-10a</t>
  </si>
  <si>
    <t>Aplica la jerarquía de las operaciones y los usos del paréntesis (núms. de 1 y 2 cifras enteras)</t>
  </si>
  <si>
    <t>Escoge el resultado de esta operación.
{{Q1}} × ({{Q2}} − {{Q3}}) + {{Q4}} = ...
{{A1}}*
{{A2}}
{{A3}}</t>
  </si>
  <si>
    <t xml:space="preserve">Une cada cálculo con su resultado
{{A1}} = 13 + 5 + 21 × 4
{{A2}} = ( 11 + 9 ) × 20 - 6
{{A3}} = 24 + 9 × ( 10 + 23 )
</t>
  </si>
  <si>
    <t>Q1: mín = 2; máx = 10; step 1
Q2: mín = 25; máx = 50; step 1
Q3: mín = 1; máx = 24; step 1
Q4: mín = 3; máx = 50; step 1</t>
  </si>
  <si>
    <t>A1 = {{Q1}}*({{Q2}}-{{Q3}})+{{Q4}}
A2 = {{Q1}}*{{Q2}}-{{Q3}}+{{Q4}}
A3 = {{Q1}}*({{Q2}}-{{Q3}}+{{Q4}})</t>
  </si>
  <si>
    <t>En las operaciones combinadas, hay que calcular primero los paréntesis, luego las multiplicaciones y divisiones y, por último, las sumas y restas.</t>
  </si>
  <si>
    <t>&lt;p&gt;En esta operación combinada, hay que calcular primero el paréntesis:&lt;/p&gt;&lt;p&gt;{{Q1}} × ({{Q2}} − {{Q3}}) + {{Q4}} = {{Q1}} × {{T1}} + {{Q4}}&lt;/p&gt;&lt;p&gt;Luego, la multiplicación:&lt;/p&gt;&lt;p&gt;{{Q1}} × {{T1}} + {{Q4}} = {{T2}} + {{Q4}}&lt;/p&gt;&lt;p&gt;Por último, la suma:&lt;/p&gt;&lt;p&gt;{{T2}} + {{Q4}} = {{A1}}&lt;/p&gt;
Sin TE individual</t>
  </si>
  <si>
    <t>T1 = {{Q2}}-{{Q3}}
T2 = {{Q1}}*({{Q2}}-{{Q3}})</t>
  </si>
  <si>
    <t>{"id":"M5-NyO-10a-I-1","stimulus":"&lt;p&gt;Escoge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{{T2}} + {{Q4}}&lt;/p&gt;&lt;p&gt;Por último, la suma:&lt;/p&gt;&lt;p&gt;{{T2}}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standard","params":{"countCorrect":1,"countIncorrect":2,"showCheckIcon":false,"columns":3}}}</t>
  </si>
  <si>
    <t>{"id":"M5-NyO-10a-I-1","stimulus":"&lt;p&gt;Escolha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</si>
  <si>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"M5-NyO-10a-I-1",
    "stimulus": "&lt;p&gt;Choose the result of this operation.&lt;/p&gt;&lt;p&gt;{{Q1}} × ({{Q2}} − {{Q3}}) + {{Q4}} = ...&lt;/p&gt;",
    "hint": "&lt;p&gt;In combined operations, first  you need to calculate parentheses, then multiplications and divisions, and finally additions and subtractions.&lt;/p&gt;",
    "feedback": "&lt;p&gt;In this combined operation, first  you need to calculate the parentheses:&lt;/p&gt;&lt;p&gt;{{Q1}} × ({{Q2}} − {{Q3}}) + {{Q4}} = {{Q1}} × {{T1}} + {{Q4}}&lt;/p&gt;&lt;p&gt;Then, the multiplication:&lt;/p&gt;&lt;p&gt;{{Q1}} × {{T1}} + {{Q4}} = {{T2}} + {{Q4}}&lt;/p&gt;&lt;p&gt;Finally, the addition:&lt;/p&gt;&lt;p&gt;{{T2}} + {{Q4}} = {{A1}}&lt;/p&gt;",
    "seed": {
        "parameters": [
            {
                "name": "Q1",
                "label": null,
                "min": 2,
                "max": 10,
                "step": 1
            },
            {
                "name": "Q2",
                "label": null,
                "min": 25,
                "max": 50,
                "step": 1
            },
            {
                "name": "Q3",
                "label": null,
                "min": 1,
                "max": 24,
                "step": 1
            },
            {
                "name": "Q4",
                "label": null,
                "min": 3,
                "max": 50,
                "step": 1
            }
        ],
        "calculated": [
            {
                "name": "T1",
                "function": "{{Q2}}-{{Q3}}",
                "temp": true
            },
            {
                "name": "T2",
                "function": "{{Q1}}*({{Q2}}-{{Q3}})",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</si>
  <si>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Escoge el resultado de esta operación.
{{Q1}} × ({{Q2}} + {{Q3}} − {{Q4}}) = ..
{{A1}}*
{{A2}}
{{A3}}</t>
  </si>
  <si>
    <t>Q1: mín = 5; máx = 10; step 1
Q2: mín = 5; máx = 20; step 1
Q3: mín = 1; máx = 10; step 1
Q4: mín = 2; máx = 5; step 1</t>
  </si>
  <si>
    <t>A1 = {{Q1}}*({{Q2}}+{{Q3}}-{{Q4}})
A2 = {{Q1}}*{{Q2}}+{{Q3}}-{{Q4}}
A3 = {{Q1}}*({{Q2}}+{{Q3}})-{{Q4}}</t>
  </si>
  <si>
    <t>&lt;p&gt;En esta operación combinada, hay que calcular primero el paréntesis:&lt;/p&gt;&lt;p&gt;{{Q1}} × ({{Q2}} + {{Q3}} − {{Q4}}) = {{Q1}} × {{T1}}&lt;/p&gt;&lt;p&gt;Luego, la multiplicación:&lt;/p&gt;&lt;p&gt;{{Q1}} × {{T1}} = {{A1}}&lt;/p&gt;
Sin TE individual</t>
  </si>
  <si>
    <t>T1 = {{Q2}}+{{Q3}}-{{Q4}}</t>
  </si>
  <si>
    <t>{"id":"M5-NyO-10a-I-2","stimulus":"&lt;p&gt;Escoge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{{T1}}&lt;/p&gt;&lt;p&gt;Luego, la multiplicación:&lt;/p&gt;&lt;p&gt;{{Q1}}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</si>
  <si>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</si>
  <si>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"M5-NyO-10a-I-2",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parentheses:&lt;/p&gt;&lt;p&gt;{{Q1}} × ({{Q2}} + {{Q3}} − {{Q4}}) = {{Q1}} × {{T1}}&lt;/p&gt;&lt;p&gt;Then, the multiplication:&lt;/p&gt;&lt;p&gt;{{Q1}} × {{T1}} = {{A1}}&lt;/p&gt;",
    "seed": {
        "parameters": [
            {
                "name": "Q1",
                "label": null,
                "min": 5,
                "max": 10,
                "step": 1
            },
            {
                "name": "Q2",
                "label": null,
                "min": 5,
                "max": 20,
                "step": 1
            },
            {
                "name": "Q3",
                "label": null,
                "min": 1,
                "max": 10,
                "step": 1
            },
            {
                "name": "Q4",
                "label": null,
                "min": 2,
                "max": 5,
                "step": 1
            }
        ],
        "calculated": [
            {
                "name": "T1",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</si>
  <si>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Escoge el resultado de esta operación.
{{Q1}} + ({{Q2}} + {{Q3}}) × {{Q4}} = ...
{{A1}}*
{{A2}}
{{A3}}</t>
  </si>
  <si>
    <t>Q1: mín = 1; máx = 20; step 1
Q2: mín = 1; máx = 20; step 1
Q3: mín = 1; máx = 20; step 1
Q4: mín = 3; máx = 5; step 1</t>
  </si>
  <si>
    <t>A1 = {{Q1}}+({{Q2}}+{{Q3}})*{{Q4}}
A2 = ({{Q1}}+{{Q2}}+{{Q3}})*{{Q4}}
A3 = {{Q1}}+{{Q2}}+{{Q3}}*{{Q4}}</t>
  </si>
  <si>
    <t>&lt;p&gt;En esta operación combinada, hay que calcular primero el paréntesis:&lt;/p&gt;&lt;p&gt;{{Q1}} + ({{Q2}} + {{Q3}}) × {{Q4}} = {{Q1}} + {{T1}} × {{Q4}}&lt;/p&gt;&lt;p&gt;Luego, la multiplicación:&lt;/p&gt;&lt;p&gt;{{Q1}} + {{T1}} × {{Q4}} = {{Q1}} + {{T2}}&lt;/p&gt;&lt;p&gt;Por último, la suma:&lt;/p&gt;&lt;p&gt;{{Q1}} + {{T2}} = {{A1}}&lt;/p&gt;
Sin TE individual</t>
  </si>
  <si>
    <t>T1 = {{Q2}}+{{Q3}}
T2 = ({{Q2}}+{{Q3}})*{{Q4}}</t>
  </si>
  <si>
    <t>{"id":"M5-NyO-10a-I-3","stimulus":"&lt;p&gt;Escoge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{{Q1}} + {{T2}}&lt;/p&gt;&lt;p&gt;Por último, la suma:&lt;/p&gt;&lt;p&gt;{{Q1}}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</si>
  <si>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</si>
  <si>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"M5-NyO-10a-I-3",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parenthesis:&lt;/p&gt;&lt;p&gt;{{Q1}} + ({{Q2}} + {{Q3}}) × {{Q4}} = {{Q1}} + {{T1}} × {{Q4}}&lt;/p&gt;&lt;p&gt;Then, the multiplication:&lt;/p&gt;&lt;p&gt;{{Q1}} + {{T1}} × {{Q4}} = {{Q1}} + {{T2}}&lt;/p&gt;&lt;p&gt;Finally, the addition:&lt;/p&gt;&lt;p&gt;{{Q1}} + {{T2}} = {{A1}}&lt;/p&gt;",
    "seed": {
        "parameters": [
            {
                "name": "Q1",
                "label": null,
                "min": 1,
                "max": 20,
                "step": 1
            },
            {
                "name": "Q2",
                "label": null,
                "min": 1,
                "max": 20,
                "step": 1
            },
            {
                "name": "Q3",
                "label": null,
                "min": 1,
                "max": 20,
                "step": 1
            },
            {
                "name": "Q4",
                "label": null,
                "min": 3,
                "max": 5,
                "step": 1
            }
        ],
        "calculated": [
            {
                "name": "T1",
                "function": "{{Q2}}+{{Q3}}",
                "temp": true
            },
            {
                "name": "T2",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</si>
  <si>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Resuelve esta operación.
{{Q1}} × ({{Q2}} − {{Q3}}) + {{Q4}} = {{A1}}</t>
  </si>
  <si>
    <t xml:space="preserve">Resuelve este cálculo
{{A1}} = 12 × (15 - 8) + 21
</t>
  </si>
  <si>
    <t>Q1: mín = 2; máx = 10; step 1
Q2: mín = 25; máx = 50; step 1
Q3: mín = 1; máx = 24; step 1
Q4: mín = 1; máx = 50; step 1</t>
  </si>
  <si>
    <t>A1 = {{Q1}}*({{Q2}}-{{Q3}})+{{Q4}}</t>
  </si>
  <si>
    <t>Ordena los pasos con los que se calculan las operaciones combinadas.
Se calculan los paréntesis.
Se calculan las multiplicaciones y divisiones.
Se calculan las sumas y restas.
[Order list]</t>
  </si>
  <si>
    <t>Empieza calculando la operación dentro del paréntesis.
{{Q1}} × ({{Q2}} − {{Q3}}) + {{Q4}} = {{Q1}} × {{A2}} + {{Q4}}
(Cloze math)
A2 = {{Q2}}-{{Q3}}</t>
  </si>
  <si>
    <t>A continuación, resuelve la multiplicación.
{{Q1}} × {{T1}} + {{Q4}} = {{A3}} + {{Q4}}
(Cloze math)
T1 = {{Q2}}-{{Q3}}
A3 = ({{Q2}}-{{Q3}})*{{Q1}}</t>
  </si>
  <si>
    <t>Por último, suma.
{{T2}} + {{Q4}} = {{A4}}
(Cloze math)
T2 = ({{Q2}}-{{Q3}})*{{Q1}}
A4 = {{Q1}}*({{Q2}}-{{Q3}})+{{Q4}}</t>
  </si>
  <si>
    <t>{"id":"M5-NyO-10a-E-1","seed":{"parameters":[{"name":"Q1","label":null,"min":2,"max":10,"step":1},{"name":"Q2","label":null,"min":25,"max":50,"step":1},{"name":"Q3","label":null,"min":1,"max":24,"step":1},{"name":"Q4","label":null,"min":1,"max":50,"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combinadas.&lt;/p&gt;","seed":{"calculated":[{"name":"A2","label":"Se calculan las multiplicaciones y divisiones.","function":"{{Q1}}*100"},{"name":"A1","label":"Se calculan los paréntesis.","function":"{{Q1}}*1000"},{"name":"A3","label":"Se calculan las sumas y restas.","function":"{{Q1}}*10"}]},"algorithm":{"name":"orderNumbers","params":{"order":"desc"}}},{"id":"step-2","stimulus":"&lt;p&gt;Empieza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{{response}} + {{Q4}}&lt;/p&gt;","seed":{"parameters":[],"calculated":[{"name":"T1","function":"{{Q2}}-{{Q3}}","temp":true},{"name":"A2","label":"","function":"({{Q2}}-{{Q3}})*{{Q1}}"}]},"algorithm":{"name":"calculateOperation","params":{"method":"equivLiteral","keyboard":"NUMERICAL"}}},{"id":"step-4","stimulus":"&lt;p&gt;Por último, suma.&lt;/p&gt;","template":"&lt;p&gt;{{T2}} + {{Q4}} = {{response}}&lt;/p&gt;","seed":{"parameters":[],"calculated":[{"name":"T2","function":"({{Q2}}-{{Q3}})*{{Q1}}","temp":true},{"name":"A4","label":"","function":"{{Q1}}*({{Q2}}-{{Q3}})+{{Q4}}"}]},"algorithm":{"name":"calculateOperation","params":{"method":"equivLiteral","keyboard":"NUMERICAL"}}}]}</t>
  </si>
  <si>
    <t>{"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t>
  </si>
  <si>
    <t>{
    "id": "M5-NyO-10a-E-1",
    "seed": {
        "parameters": [
            {
                "name": "Q1",
                "label": null,
                "min": 2,
                "max": 10,
                "step": 1
            },
            {
                "name": "Q2",
                "label": null,
                "min": 25,
                "max": 50,
                "step": 1
            },
            {
                "name": "Q3",
                "label": null,
                "min": 1,
                "max": 24,
                "step": 1
            },
            {
                "name": "Q4",
                "label": null,
                "min": 1,
                "max": 50,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"A2",
                        "label": "Multiplications and divisions are calculated.",
                        "function": "{{Q1}}*100"
                    },
                    {
                        "name": "A1",
                        "label": "Parentheses are calculated.",
                        "function": "{{Q1}}*1000"
                    },
                    {
                        "name": "A3",
                        "label": "Additions and subtractions are calculated.",
                        "function": "{{Q1}}*10"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{{response}} + {{Q4}}&lt;/p&gt;",
            "seed": {
                "parameters": [],
                "calculated": [
                    {
                        "name": "T1",
                        "function": "{{Q2}}-{{Q3}}",
                        "temp": true
                    },
                    {
                        "name": "A2",
                        "label": "",
                        "function": "({{Q2}}-{{Q3}})*{{Q1}}"
                    }
                ]
            },
            "algorithm": {
                "name": "calculateOperation",
                "params": {
                    "method": "equivLiteral",
                    "keyboard": "NUMERICAL"
                }
            }
        },
        {
            "id": "step-4",
            "stimulus": "&lt;p&gt;Finally, perform the addition.&lt;/p&gt;",
            "template": "&lt;p&gt;{{T2}} + {{Q4}} = {{response}}&lt;/p&gt;",
            "seed": {
                "parameters": [],
                "calculated": [
                    {
                        "name": "T2",
                        "function": "({{Q2}}-{{Q3}})*{{Q1}}",
                        "temp": true
                    },
                    {
                        "name": "A4",
                        "label": "",
                        "function": "{{Q1}}*({{Q2}}-{{Q3}})+{{Q4}}"
                    }
                ]
            },
            "algorithm": {
                "name": "calculateOperation",
                "params": {
                    "method": "equivLiteral",
                    "keyboard": "NUMERICAL"
                }
            }
        }
    ]
}</t>
  </si>
  <si>
    <t>Resuelve esta operación.
({{Q2}} + {{Q3}} − {{Q4}}) × {{Q1}} = {{A1}}</t>
  </si>
  <si>
    <t>Q1: mín = 5; máx = 20; step 1
Q2: mín = 5; máx = 20; step 1
Q3: mín = 1; máx = 10; step 1
Q4: mín = 2; máx = 5; step 1</t>
  </si>
  <si>
    <t>A1 = ({{Q2}}+{{Q3}}-{{Q4}})*{{Q1}}</t>
  </si>
  <si>
    <t>Empieza calculando las operaciones dentro del paréntesis.
({{Q2}} + {{Q3}} − {{Q4}}) × {{Q1}} = {{A2}} × {{Q1}}
(Cloze math)
A2 = {{Q2}}+{{Q3}}-{{Q4}}</t>
  </si>
  <si>
    <t>Por último, resuelve la multiplicación.
{{T1}} × {{Q1}} = {{A3}}
(Cloze math)
A3 = ({{Q2}}+{{Q3}}-{{Q4}})*{{Q1}}</t>
  </si>
  <si>
    <t>{"id":"M5-NyO-10a-E-2","seed":{"parameters":[{"name":"Q1","label":null,"min":5,"max":20,"step":1},{"name":"Q2","label":null,"min":5,"max":20,"step":1},{"name":"Q3","label":null,"min":1,"max":10,"step":1},{"name":"Q4","label":null,"min":2,"max":5,"step":1}],"uniques":true},"scaffolding":[{"id":"step-0","stimulus":"&lt;p&gt;Resuelve esta operación.&lt;/p&gt;","template":"&lt;p&gt;({{Q2}} + {{Q3}} − {{Q4}}) × {{Q1}} = {{response}}&lt;/p&gt;","seed":{"parameters":[],"calculated":[{"name":"A1","label":"","function":"({{Q2}}+{{Q3}}-{{Q4}})*{{Q1}}"}]},"algorithm":{"name":"calculateOperation","params":{"method":"equivLiteral","keyboard":"NUMERICAL"}}},{"id":"step-1","stimulus":"&lt;p&gt;Ordena los pasos con los que se calculan las operaciones combinadas.&lt;/p&gt;","seed":{"calculated":[{"name":"A3","label":"Se calculan las sumas y restas.","function":"1"},{"name":"A1","label":"Se calculan los paréntesis.","function":"3"},{"name":"A2","label":"Se calculan las multiplicaciones y divisiones.","function":"2"}]},"algorithm":{"name":"orderNumbers","params":{"order":"desc"}}},{"id":"step-2","stimulus":"&lt;p&gt;Empieza calculando las operaciones dentro del paréntesis.&lt;/p&gt;","template":"&lt;p&gt;({{Q2}} + {{Q3}} − {{Q4}}) × {{Q1}} = {{response}} × {{Q1}}&lt;/p&gt;","seed":{"parameters":[],"calculated":[{"name":"A2","label":"","function":"{{Q2}}+{{Q3}}-{{Q4}}"}]},"algorithm":{"name":"calculateOperation","params":{"method":"equivLiteral","keyboard":"NUMERICAL"}}},{"id":"step-3","stimulus":"&lt;p&gt;Por último, resuelve la multiplicación.&lt;/p&gt;","template":"&lt;p&gt;{{T1}} × {{Q1}} = {{response}}&lt;/p&gt;","seed":{"parameters":[],"calculated":[{"name":"T1","function":"{{Q2}}+{{Q3}}-{{Q4}}","temp":true},{"name":"A2","label":"","function":"({{Q2}}+{{Q3}}-{{Q4}})*{{Q1}}"}]},"algorithm":{"name":"calculateOperation","params":{"method":"equivLiteral","keyboard":"NUMERICAL"}}}]}</t>
  </si>
  <si>
    <t>{"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t>
  </si>
  <si>
    <t>{
    "id": "M5-NyO-10a-E-2",
    "seed": {
        "parameters": [
            {
                "name": "Q1",
                "label": null,
                "min": 5,
                "max": 20,
                "step": 1
            },
            {
                "name": "Q2",
                "label": null,
                "min": 5,
                "max": 20,
                "step": 1
            },
            {
                "name": "Q3",
                "label": null,
                "min": 1,
                "max": 10,
                "step": 1
            },
            {
                "name": "Q4",
                "label": null,
                "min": 2,
                "max": 5,
                "step": 1
            }
        ],
        "uniques": true
    },
    "scaffolding": [
        {
            "id": "step-0",
            "stimulus": "&lt;p&gt;Solve this operation.&lt;/p&gt;",
            "template": "&lt;p&gt;({{Q2}} + {{Q3}} − {{Q4}}) × {{Q1}} = {{response}}&lt;/p&gt;",
            "seed": {
                "parameters": [],
                "calculated": [
                    {
                        "name": "A1",
                        "label": "",
                        "function": "({{Q2}}+{{Q3}}-{{Q4}})*{{Q1}}"
                    }
                ]
            },
            "algorithm": {
                "name": "calculateOperation",
                "params": {
                    "method": "equivLiteral",
                    "keyboard": "NUMERICAL"
                }
            }
        },
        {
            "id": "step-1",
            "stimulus": "&lt;p&gt;Put the steps used to calculate combined operations in the correct order.&lt;/p&gt;",
            "seed":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operations inside the parentheses.&lt;/p&gt;",
            "template": "&lt;p&gt;({{Q2}} + {{Q3}} − {{Q4}}) × {{Q1}} = {{response}} × {{Q1}}&lt;/p&gt;",
            "seed": {
                "parameters": [],
                "calculated": [
                    {
                        "name": "A2",
                        "label": "",
                        "function": "{{Q2}}+{{Q3}}-{{Q4}}"
                    }
                ]
            },
            "algorithm": {
                "name": "calculateOperation",
                "params": {
                    "method": "equivLiteral",
                    "keyboard": "NUMERICAL"
                }
            }
        },
        {
            "id": "step-3",
            "stimulus": "&lt;p&gt;Finally, solve the multiplication.&lt;/p&gt;",
            "template": "&lt;p&gt;{{T1}} × {{Q1}} = {{response}}&lt;/p&gt;",
            "seed": {
                "parameters": [],
                "calculated": [
                    {
                        "name": "T1",
                        "function": "{{Q2}}+{{Q3}}-{{Q4}}",
                        "temp": true
                    },
                    {
                        "name": "A2",
                        "label": "",
                        "function": "({{Q2}}+{{Q3}}-{{Q4}})*{{Q1}}"
                    }
                ]
            },
            "algorithm": {
                "name": "calculateOperation",
                "params": {
                    "method": "equivLiteral",
                    "keyboard": "NUMERICAL"
                }
            }
        }
    ]
}</t>
  </si>
  <si>
    <t>Resuelve esta operación.
{{Q1}} + ({{Q2}} + {{Q3}}) × {{Q4}} = {{A1}}</t>
  </si>
  <si>
    <t>Q1: mín = 1; máx = 20; step 1
Q2: mín = 1; máx = 20; step 1
Q3: mín = 1; máx = 20; step 1
Q4: mín = 2; máx = 5; step 1</t>
  </si>
  <si>
    <t>A1 = {{Q1}}+({{Q2}}+{{Q3}})*{{Q4}}</t>
  </si>
  <si>
    <t>Empieza calculando la operación dentro del paréntesis.
{{Q1}} + ({{Q2}} + {{Q3}}) × {{Q4}} = {{Q1}} + {{A1}} × {{Q4}}
(Cloze math)
A1 = {{Q2}}+{{Q3}}</t>
  </si>
  <si>
    <t>A continuación, resuelve la multiplicación.
{{Q1}} + {{T1}} × {{Q4}} = {{Q1}} + {{A3}}
(Cloze math)
T1 = {{Q2}}+{{Q3}}
A3 = ({{Q2}}+{{Q3}})*{{Q4}}</t>
  </si>
  <si>
    <t>Por último, suma.
{{Q1}} + {{T2}} = {{A4}}
(Cloze math)
T2 = ({{Q2}}+{{Q3}})*{{Q4}}
A4 = {{Q1}}+({{Q2}}+{{Q3}})*{{Q4}}</t>
  </si>
  <si>
    <t>{"id":"M5-NyO-10a-E-3","seed":{"parameters":[{"name":"Q1","label":null,"min":1,"max":20,"step":1},{"name":"Q2","label":null,"min":1,"max":20,"step":1},{"name":"Q3","label":null,"min":1,"max":20,"step":1},{"name":"Q4","label":null,"min":2,"max":5,"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{{Q1}} + {{response}}&lt;/p&gt;","seed":{"parameters":[],"calculated":[{"name":"T1","function":"{{Q2}}+{{Q3}}","temp":true},{"name":"A2","label":"","function":"({{Q2}}+{{Q3}})*{{Q4}}"}]},"algorithm":{"name":"calculateOperation","params":{"method":"equivLiteral","keyboard":"NUMERICAL"}}},{"id":"step-4","stimulus":"&lt;p&gt;Por último, suma.&lt;/p&gt;","template":"&lt;p&gt;{{Q1}} + {{T2}} = {{response}}&lt;/p&gt;","seed":{"parameters":[],"calculated":[{"name":"T2","function":"({{Q2}}+{{Q3}})*{{Q4}}","temp":true},{"name":"A4","label":"","function":"{{Q1}}+({{Q2}}+{{Q3}})*{{Q4}}"}]},"algorithm":{"name":"calculateOperation","params":{"method":"equivLiteral","keyboard":"NUMERICAL"}}}]}</t>
  </si>
  <si>
    <t>{"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t>
  </si>
  <si>
    <t>{
    "id": "M5-NyO-10a-E-3",
    "seed": {
        "parameters": [
            {
                "name": "Q1",
                "label": null,
                "min": 1,
                "max": 20,
                "step": 1
            },
            {
                "name": "Q2",
                "label": null,
                "min": 1,
                "max": 20,
                "step": 1
            },
            {
                "name": "Q3",
                "label": null,
                "min": 1,
                "max": 20,
                "step": 1
            },
            {
                "name": "Q4",
                "label": null,
                "min": 2,
                "max": 5,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{{Q1}} + {{response}}&lt;/p&gt;",
            "seed": {
                "parameters": [],
                "calculated": [
                    {
                        "name": "T1",
                        "function": "{{Q2}}+{{Q3}}",
                        "temp": true
                    },
                    {
                        "name": "A2",
                        "label": "",
                        "function": "({{Q2}}+{{Q3}})*{{Q4}}"
                    }
                ]
            },
            "algorithm": {
                "name": "calculateOperation",
                "params": {
                    "method": "equivLiteral",
                    "keyboard": "NUMERICAL"
                }
            }
        },
        {
            "id": "step-4",
            "stimulus": "&lt;p&gt;Finally, perform the addition.&lt;/p&gt;",
            "template": "&lt;p&gt;{{Q1}} + {{T2}} = {{response}}&lt;/p&gt;",
            "seed": {
                "parameters": [],
                "calculated": [
                    {
                        "name": "T2",
                        "function": "({{Q2}}+{{Q3}})*{{Q4}}",
                        "temp": true
                    },
                    {
                        "name": "A4",
                        "label": "",
                        "function": "{{Q1}}+({{Q2}}+{{Q3}})*{{Q4}}"
                    }
                ]
            },
            "algorithm": {
                "name": "calculateOperation",
                "params": {
                    "method": "equivLiteral",
                    "keyboard": "NUMERICAL"
                }
            }
        }
    ]
}</t>
  </si>
  <si>
    <t>Carmen tiene {{Q1}} cajas que contienen cada una {{Q2}} lápices de colores y {{Q3}} negros. Por su cumpleaños, su abuela le ha regalado {{Q4}} lápices flúor. ¿Cuántos lápices tiene ahora?
Carmen tiene {{A1}} lápices.</t>
  </si>
  <si>
    <t>Pía tiene 4 cajas con lápices , 12 son de colores y 6 negros. Su abuela le regala 6 cajas, con 8 lápices flúor cada una. ¿Cuántos lápices tiene en total?
Tiene ... lápices</t>
  </si>
  <si>
    <t>Q1: mín = 2; máx = 12
Q2: mín = 2; máx = 24
Q3: mín = 2; máx = 10
Q4: mín = 2; máx = 24</t>
  </si>
  <si>
    <t>A1 = {{Q1}}*({{Q2}} + {{Q3}}) + {{Q4}}</t>
  </si>
  <si>
    <t>¿Con qué expresión se calcula el número de lápices de Carmen?
{{Q1}} × ({{Q2}} + {{Q3}}) + {{Q4}} *
{{Q1}} + {{Q2}} + {{Q3}} + {{Q4}}
{{Q1}} × {{Q2}} + {{Q3}} + {{Q4}}</t>
  </si>
  <si>
    <t>Empieza calculando la operación dentro del paréntesis.
{{Q1}} × ({{Q2}} + {{Q3}}) + {{Q4}} = {{Q1}} × {{A2}} + {{Q4}}
(Cloze math)
A2 = {{Q2}}+{{Q3}}</t>
  </si>
  <si>
    <t>A continuación, resuelve la multiplicación.
{{Q1}} × {{T1}} + {{Q4}} = {{A3}} + {{Q4}}
(Cloze math)
T1 = {{Q2}}+{{Q3}}
A3 = {{Q1}}*({{Q2}}+{{Q3}})</t>
  </si>
  <si>
    <t>Por último, suma para obtener el número de lápices.
{{T3}} + {{Q4}} = {{A4}}
(Cloze math)
T3 = {{Q1}}*({{Q2}}+{{Q3}})
A4 = {{Q1}}*({{Q2}} + {{Q3}}) + {{Q4}}</t>
  </si>
  <si>
    <t>{"id":"M5-NyO-10a-A-1","seed":{"parameters":[{"name":"Q1","label":null,"min":2,"max":12,"step":1},{"name":"Q2","label":null,"min":2,"max":24,"step":1},{"name":"Q3","label":null,"min":2,"max":10,"step":1},{"name":"Q4","label":null,"min":2,"max":24,"step":1}],"uniques":true},"scaffolding":[{"id":"step-0","stimulus":"&lt;p&gt;Carmen tiene {{Q1}} cajas que contienen cada una {{Q2}} lápices de colores y {{Q3}} negros. Por su cumpleaños, su abuela le ha regalado {{Q4}} lápices flúor. ¿Cuántos lápices tiene ahora?&lt;/p&gt;","template":"&lt;p&gt;Carmen tiene {{response}} lápices.&lt;/p&gt;","seed":{"parameters":[],"calculated":[{"name":"A1","label":"","function":"{{Q1}}*({{Q2}} + {{Q3}}) + {{Q4}}"}]},"algorithm":{"name":"calculateOperation","params":{"method":"equivLiteral","keyboard":"NUMERICAL"}}},{"id":"step-1","stimulus":"&lt;p&gt;¿Con qué expresión se calcula el número de lápices de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{{Q4}} = {{Q1}} × {{response}} + {{Q4}}&lt;/p&gt;","seed":{"parameters":[],"calculated":[{"name":"A2","label":"","function":"{{Q2}}+{{Q3}}"}]},"algorithm":{"name":"calculateOperation","params":{"method":"equivLiteral","keyboard":"NUMERICAL"}}},{"id":"step-4","stimulus":"&lt;p&gt;A continuación, resuelve la multiplicación.&lt;/p&gt;","template":"&lt;p&gt;{{Q1}} × {{T1}} + {{Q4}} = {{response}} + {{Q4}}&lt;/p&gt;","seed":{"parameters":[],"calculated":[{"name":"T1","function":"({{Q2}}+{{Q3}})","temp":true},{"name":"A4","label":"","function":"{{Q1}}*({{Q2}}+{{Q3}})"}]},"algorithm":{"name":"calculateOperation","params":{"method":"equivLiteral","keyboard":"NUMERICAL"}}},{"id":"step-5","stimulus":"&lt;p&gt;Por último, suma para obtener el número de lápices.&lt;/p&gt;","template":"&lt;p&gt;{{T3}} + {{Q4}} = {{response}}&lt;/p&gt;","seed":{"parameters":[],"calculated":[{"name":"T3","function":"{{Q1}}*({{Q2}}+{{Q3}})","temp":true},{"name":"A4","label":"","function":"{{Q1}}*({{Q2}} + {{Q3}}) + {{Q4}}"}]},"algorithm":{"name":"calculateOperation","params":{"method":"equivLiteral","keyboard":"NUMERICAL"}}}]}</t>
  </si>
  <si>
    <t>{"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t>
  </si>
  <si>
    <t>{
    "id": "M5-NyO-10a-A-1",
    "seed": {
        "parameters": [
            {
                "name": "Q1",
                "label": null,
                "min": 2,
                "max": 12,
                "step": 1
            },
            {
                "name": "Q2",
                "label": null,
                "min": 2,
                "max": 24,
                "step": 1
            },
            {
                "name": "Q3",
                "label": null,
                "min": 2,
                "max": 10,
                "step": 1
            },
            {
                "name": "Q4",
                "label": null,
                "min": 2,
                "max": 24,
                "step": 1
            }
        ],
        "uniques": true
    },
    "scaffolding": [
        {
            "id": "step-0",
            "stimulus": "&lt;p&gt;Carmen has {{Q1}} boxes, each containing {{Q2}} colored pencils and {{Q3}} black pencils. For her birthday, her grandmother gave her {{Q4}} fluorescent pencils. How many pencils does she have now?&lt;/p&gt;",
            "template": "&lt;p&gt;Carmen has {{response}} pencils.&lt;/p&gt;",
            "seed": {
                "parameters": [],
                "calculated": [
                    {
                        "name": "A1",
                        "label": "",
                        "function": "{{Q1}}*({{Q2}} + {{Q3}}) + {{Q4}}"
                    }
                ]
            },
            "algorithm": {
                "name": "calculateOperation",
                "params": {
                    "method": "equivLiteral",
                    "keyboard": "NUMERICAL"
                }
            }
        },
        {
            "id": "step-1",
            "stimulus": "&lt;p&gt;Which expression can be used to calculate the number of pencils Carmen has?&lt;/p&gt;",
            "seed": {
                "parameters": [],
                "calculated": [
                    {
                        "name": "A2",
                        "label": "{{function}}",
                        "function": "{{Q1}} × ({{Q2}} + {{Q3}}) + {{Q4}}"
                    },
                    {
                        "name": "A3",
                        "label": "{{Q1}} + {{Q2}} + {{Q3}} + {{Q4}}",
                        "function": "{{Q1}} + {{Q2}} + {{Q3}} + {{Q4}}",
                        "incorrect": true
                    },
                    {
                        "name": "A4",
                        "label": "{{function}}",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"step-4",
            "stimulus": "&lt;p&gt;Next, solve the multiplication.&lt;/p&gt;",
            "template": "&lt;p&gt;{{Q1}} × {{T1}} + {{Q4}} = {{response}} + {{Q4}}&lt;/p&gt;",
            "seed": {
                "parameters": [],
                "calculated": [
                    {
                        "name": "T1",
                        "function": "({{Q2}}+{{Q3}})",
                        "temp": true
                    },
                    {
                        "name": "A4",
                        "label": "",
                        "function": "{{Q1}}*({{Q2}}+{{Q3}})"
                    }
                ]
            },
            "algorithm": {
                "name": "calculateOperation",
                "params": {
                    "method": "equivLiteral",
                    "keyboard": "NUMERICAL"
                }
            }
        },
        {
            "id": "step-5",
            "stimulus": "&lt;p&gt;Finally, perform the addition to find the total number of pencils.&lt;/p&gt;",
            "template": "&lt;p&gt;{{T3}} + {{Q4}} = {{response}}&lt;/p&gt;",
            "seed": {
                "parameters": [],
                "calculated": [
                    {
                        "name": "T3",
                        "function": "{{Q1}}*({{Q2}}+{{Q3}})",
                        "temp": true
                    },
                    {
                        "name": "A4",
                        "label": "",
                        "function": "{{Q1}}*({{Q2}} + {{Q3}}) + {{Q4}}"
                    }
                ]
            },
            "algorithm": {
                "name": "calculateOperation",
                "params": {
                    "method": "equivLiteral",
                    "keyboard": "NUMERICAL"
                }
            }
        }
    ]
}</t>
  </si>
  <si>
    <t>Guadalupe ha invitado a sus amigos a merendar por su cumpleaños un menú de {{Q3}} € por persona y, en total, son {{Q2}} personas. Después, han ido a la bolera y ha pagado {{Q4}} € por alquilar una pista. Si Guadalupe tenía {{Q1}} € ahorrados, ¿cuánto dinero tiene ahora?
A Guadalupe le quedan {{A1}} €.</t>
  </si>
  <si>
    <t>Guadalupe invita a sus amigos al cine. Tiene 153 euros en sus ahorros. Compra 5 entradas, cada una a 8 euros. Los invita con un helado, por los que paga 5 euros en total. ¿Cuánto dinero le queda a Guadalupe en sus ahorros?
Le quedan ... euros de sus ahorros</t>
  </si>
  <si>
    <t>Q1: mín = 200; máx = 300; step: 1
Q2: mín = 3; máx = 10; step: 1
Q3: mín = 6; máx = 12; step: 1
Q4: mín = 40; máx = 60; step: 1</t>
  </si>
  <si>
    <t>A1 = {{Q1}}-{{Q2}}*{{Q3}}-{{Q4}}</t>
  </si>
  <si>
    <t>¿Con qué expresión se calcula cuánto dinero le queda a Guadalupe?
{{Q1}} − ({{Q2}} × {{Q3}} + {{Q4}})*
{{Q1}} + {{Q2}} + {{Q3}} + {{Q4}}
{{Q1}} − {{Q2}} × {{Q3}} + {{Q4}}</t>
  </si>
  <si>
    <t>Empieza calculando la multiplicación dentro del paréntesis.
{{Q1}} − ({{Q2}} × {{Q3}} + {{Q4}}) = {{Q1}} − ({{A2}} + {{Q4}})
(Cloze math)
A2 = {{Q2}}*{{Q3}}</t>
  </si>
  <si>
    <t>A continuación, resuelve la suma dentro del paréntesis:
{{Q1}} − ({{T1}} + {{Q4}}) = {{Q1}} − {{A3}}
(Cloze math)
T1 = {{Q2}}*{{Q3}}
A3 = {{Q2}}*{{Q3}}+{{Q4}}</t>
  </si>
  <si>
    <t>Por último, resta para obtener el dinero que le queda a Guadalupe.
{{Q1}} − {{T2}} = {{A4}}
(Cloze math)
T2 = {{Q2}}*{{Q3}}+{{Q4}}
A4 = {{Q1}}-{{Q2}}*{{Q3}}-{{Q4}}</t>
  </si>
  <si>
    <t>{"id":"M5-NyO-10a-A-2","seed":{"parameters":[{"name":"Q1","label":null,"min":200,"max":300,"step":1},{"name":"Q2","label":null,"min":3,"max":10,"step":1},{"name":"Q3","label":null,"min":6,"max":12,"step":1},{"name":"Q4","label":null,"min":40,"max":60,"step":1}],"uniques":true},"scaffolding":[{"id":"step-0","stimulus":"&lt;p&gt;Guadalupe ha invitado a sus amigos a merendar por su cumpleaños un menú de {{Q3}} € por persona y, en total, son {{Q2}} personas. Después, han ido a la bolera y ha pagado {{Q4}} € por alquilar una pista. Si Guadalupe tenía {{Q1}} € ahorrados, ¿cuánto dinero tiene ahora?&lt;/p&gt;","template":"&lt;p&gt;A Guadalupe le quedan {{response}} €.&lt;/p&gt;","seed":{"parameters":[],"calculated":[{"name":"A1","label":"","function":"{{Q1}}-{{Q2}}*{{Q3}}-{{Q4}}"}]},"algorithm":{"name":"calculateOperation","params":{"method":"equivLiteral","keyboard":"NUMERICAL"}}},{"id":"step-1","stimulus":"&lt;p&gt;¿Con qué expresión se calcula cuánto dinero le queda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multiplicación dentro del paréntesis.&lt;/p&gt;","template":"&lt;p&gt;{{Q1}} − ({{Q2}} × {{Q3}} + {{Q4}}) = {{Q1}} − ({{response}} + {{Q4}})&lt;/p&gt;","seed":{"parameters":[],"calculated":[{"name":"A2","label":"","function":"{{Q2}}*{{Q3}}"}]},"algorithm":{"name":"calculateOperation","params":{"method":"equivLiteral","keyboard":"NUMERICAL"}}},{"id":"step-4","stimulus":"&lt;p&gt;A continuación, resuelve la suma dentro del paréntesis:&lt;/p&gt;","template":"&lt;p&gt;{{Q1}} − ({{T1}} + {{Q4}}) = {{Q1}} − {{response}}&lt;/p&gt;","seed":{"parameters":[],"calculated":[{"name":"T1","function":"({{Q2}}*{{Q3}})","temp":true},{"name":"A4","label":"","function":"{{Q2}}*{{Q3}}+{{Q4}}"}]},"algorithm":{"name":"calculateOperation","params":{"method":"equivLiteral","keyboard":"NUMERICAL"}}},{"id":"step-5","stimulus":"&lt;p&gt;Por último, resta para obtener el dinero que le queda a Guadalupe.&lt;/p&gt;","template":"&lt;p&gt;{{Q1}} − {{T2}} = {{response}}&lt;/p&gt;","seed":{"parameters":[],"calculated":[{"name":"T2","function":"{{Q2}}*{{Q3}}+{{Q4}}","temp":true},{"name":"A4","label":"","function":"{{Q1}}-{{Q2}}*{{Q3}}-{{Q4}}"}]},"algorithm":{"name":"calculateOperation","params":{"method":"equivLiteral","keyboard":"NUMERICAL"}}}]}</t>
  </si>
  <si>
    <t>{"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t>
  </si>
  <si>
    <t>{
    "id": "M5-NyO-10a-A-2",
    "seed": {
        "parameters": [
            {
                "name": "Q1",
                "label": null,
                "min": 200,
                "max": 300,
                "step": 1
            },
            {
                "name": "Q2",
                "label": null,
                "min": 3,
                "max": 10,
                "step": 1
            },
            {
                "name": "Q3",
                "label": null,
                "min": 6,
                "max": 12,
                "step": 1
            },
            {
                "name": "Q4",
                "label": null,
                "min": 40,
                "max": 60,
                "step": 1
            }
        ],
        "uniques": true
    },
    "scaffolding": [
        {
            "id": "step-0",
            "stimulus": "&lt;p&gt;Guadalupe invited {{Q2}} friends to her birthday dinner, which cost ${{Q3}} per person. Afterwards, they went to the bowling alley and she paid ${{Q4}} to rent a lane. If Guadalupe's savings before her birthday were ${{Q1}}, how much money does she have now?&lt;/p&gt;",
            "template": "&lt;p&gt;Guadalupe has ${{response}} left.&lt;/p&gt;",
            "seed": {
                "parameters": [],
                "calculated": [
                    {
                        "name": "A1",
                        "label": "",
                        "function": "{{Q1}}-{{Q2}}*{{Q3}}-{{Q4}}"
                    }
                ]
            },
            "algorithm": {
                "name": "calculateOperation",
                "params": {
                    "method": "equivLiteral",
                    "keyboard": "NUMERICAL"
                }
            }
        },
        {
            "id": "step-1",
            "stimulus": "&lt;p&gt;What expression can be used to calculate the money Guadalupe has left?&lt;/p&gt;",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 inside the parentheses.&lt;/p&gt;",
            "template": "&lt;p&gt;{{Q1}} − ({{Q2}} × {{Q3}} + {{Q4}}) = {{Q1}} − ({{response}} + {{Q4}})&lt;/p&gt;",
            "seed": {
                "parameters": [],
                "calculated": [
                    {
                        "name": "A2",
                        "label": "",
                        "function": "{{Q2}}*{{Q3}}"
                    }
                ]
            },
            "algorithm": {
                "name": "calculateOperation",
                "params": {
                    "method": "equivLiteral",
                    "keyboard": "NUMERICAL"
                }
            }
        },
        {
            "id": "step-4",
            "stimulus": "&lt;p&gt;Next, solve the addition inside the parentheses:&lt;/p&gt;",
            "template": "&lt;p&gt;{{Q1}} − ({{T1}} + {{Q4}}) = {{Q1}} − {{response}}&lt;/p&gt;",
            "seed": {
                "parameters": [],
                "calculated": [
                    {
                        "name": "T1",
                        "function": "({{Q2}}*{{Q3}})",
                        "temp": true
                    },
                    {
                        "name": "A4",
                        "label": "",
                        "function": "{{Q2}}*{{Q3}}+{{Q4}}"
                    }
                ]
            },
            "algorithm": {
                "name": "calculateOperation",
                "params": {
                    "method": "equivLiteral",
                    "keyboard": "NUMERICAL"
                }
            }
        },
        {
            "id": "step-5",
            "stimulus": "&lt;p&gt;Finally, subtract to find out how much money Guadalupe has left.&lt;/p&gt;",
            "template": "&lt;p&gt;{{Q1}} − {{T2}} = {{response}}&lt;/p&gt;",
            "seed": {
                "parameters": [],
                "calculated": [
                    {
                        "name": "T2",
                        "function": "{{Q2}}*{{Q3}}+{{Q4}}",
                        "temp": true
                    },
                    {
                        "name": "A4",
                        "label": "",
                        "function": "{{Q1}}-{{Q2}}*{{Q3}}-{{Q4}}"
                    }
                ]
            },
            "algorithm": {
                "name": "calculateOperation",
                "params": {
                    "method": "equivLiteral",
                    "keyboard": "NUMERICAL"
                }
            }
        }
    ]
}</t>
  </si>
  <si>
    <t>Agustín compró {{Q1}} &lt;i&gt;packs&lt;/i&gt; de refrescos con {{Q2}} latas cada uno, pero cuando llegó a casa se abrieron {{Q3}} de las latas. Volvió a la tienda y compró {{Q4}} latas más. ¿Cuántos refrescos tiene en total?
Agustín tiene {{A1}} latas.</t>
  </si>
  <si>
    <t>Agustín prepara su fiesta de cumpleaños. Necesita bebidas. Compra 7 pack de gaseosas, los que tienen cada uno, 18 gaseosas de naranja y 4 de lima; 3 pack con 12 jugos de limón y 8 de pomelo; agrega 12 gaseosas de cola. ¿Cuántas bebidas compró?
Compró ... bebidas</t>
  </si>
  <si>
    <t>Q1: mín = 2; máx = 4; step: 1
Q2: mín = 6; máx = 8; step: 1
Q3: mín = 6; máx = 11; step: 1
Q4: mín = 4; máx = 10; step: 1</t>
  </si>
  <si>
    <t>A1 = {{Q1}}*{{Q2}}-{{Q3}}+{{Q4}}</t>
  </si>
  <si>
    <t>¿Con qué expresión se calcula los refrescos que tiene Agustín?
{{Q1}} × {{Q2}} − {{Q3}} + {{Q4}}*
{{Q1}} × ({{Q2}} − {{Q3}}) + {{Q4}}
{{Q1}} − {{Q2}} × {{Q3}} + {{Q4}}</t>
  </si>
  <si>
    <t>Empieza calculando la operación la multiplicación.
{{Q1}} × {{Q2}} − {{Q3}} + {{Q4}} = {{A2}} − {{Q3}} + {{Q4}}
(Cloze math)
A2 = {{Q1}}*{{Q2}}</t>
  </si>
  <si>
    <t>Por último, opera para obtener los refrescos que tiene Agustín.
{{T1}} − {{Q3}} + {{Q4}} = {{A3}}
(Cloze math)
T1 = {{Q1}}*{{Q2}}
A3 = {{Q1}}*{{Q2}}-{{Q3}}+{{Q4}}</t>
  </si>
  <si>
    <t>{"id":"M5-NyO-10a-A-3","seed":{"parameters":[{"name":"Q1","label":null,"min":2,"max":4,"step":1},{"name":"Q2","label":null,"min":6,"max":8,"step":1},{"name":"Q3","label":null,"min":6,"max":11,"step":1},{"name":"Q4","label":null,"min":4,"max":10,"step":1}],"uniques":true},"scaffolding":[{"id":"step-0","stimulus":"&lt;p&gt;Agustín compró {{Q1}} &lt;i&gt;packs&lt;/i&gt; de refrescos con {{Q2}} latas cada uno, pero cuando llegó a casa se abrieron {{Q3}} de las latas. Volvió a la tienda y compró {{Q4}} latas más. ¿Cuántos refrescos tiene en total?&lt;/p&gt;","template":"&lt;p&gt;Agustín tiene {{response}} latas.&lt;/p&gt;","seed":{"parameters":[],"calculated":[{"name":"A1","label":"","function":"{{Q1}}*{{Q2}}-{{Q3}}+{{Q4}}"}]},"algorithm":{"name":"calculateOperation","params":{"method":"equivLiteral","keyboard":"NUMERICAL"}}},{"id":"step-1","stimulus":"&lt;p&gt;¿Con qué expresión se calcula los refrescos que tiene Agustín?&lt;/p&gt;","seed":{"parameters":[],"calculated":[{"name":"A2","label":"{{function}}","function":"{{Q1}}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la multiplicación.&lt;/p&gt;","template":"&lt;p&gt;{{Q1}} × {{Q2}} − {{Q3}} + {{Q4}} = {{response}} − {{Q3}} + {{Q4}}&lt;/p&gt;","seed":{"parameters":[],"calculated":[{"name":"A2","label":"","function":"{{Q1}}*{{Q2}}"}]},"algorithm":{"name":"calculateOperation","params":{"method":"equivLiteral","keyboard":"NUMERICAL"}}},{"id":"step-4","stimulus":"&lt;p&gt;Por último, opera para obtener los refrescos que tiene Agustín.&lt;/p&gt;","template":"&lt;p&gt;{{T1}} − {{Q3}} + {{Q4}} = {{response}}&lt;/p&gt;","seed":{"parameters":[],"calculated":[{"name":"T1","function":"({{Q1}}*{{Q2}})","temp":true},{"name":"A4","label":"","function":"{{Q1}}*{{Q2}}-{{Q3}}+{{Q4}}"}]},"algorithm":{"name":"calculateOperation","params":{"method":"equivLiteral","keyboard":"NUMERICAL"}}}]}</t>
  </si>
  <si>
    <t>{"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t>
  </si>
  <si>
    <t>{
    "id": "M5-NyO-10a-A-3",
    "seed": {
        "parameters": [
            {
                "name": "Q1",
                "label": null,
                "min": 2,
                "max": 4,
                "step": 1
            },
            {
                "name": "Q2",
                "label": null,
                "min": 6,
                "max": 8,
                "step": 1
            },
            {
                "name": "Q3",
                "label": null,
                "min": 6,
                "max": 11,
                "step": 1
            },
            {
                "name": "Q4",
                "label": null,
                "min": 4,
                "max": 10,
                "step": 1
            }
        ],
        "uniques": true
    },
    "scaffolding": [
        {
            "id": "step-0",
            "stimulus": "&lt;p&gt;Agustin bought {{Q1}} packs of soda with {{Q2}} cans each, but when he got home {{Q3}} cans were open. He went back to the store and bought {{Q4}} more cans. How many sodas does he have in total?&lt;/p&gt;",
            "template": "&lt;p&gt;Agustin has {{response}} cans.&lt;/p&gt;",
            "seed": {
                "parameters": [],
                "calculated": [
                    {
                        "name": "A1",
                        "label": "",
                        "function": "{{Q1}}*{{Q2}}-{{Q3}}+{{Q4}}"
                    }
                ]
            },
            "algorithm": {
                "name": "calculateOperation",
                "params": {
                    "method": "equivLiteral",
                    "keyboard": "NUMERICAL"
                }
            }
        },
        {
            "id": "step-1",
            "stimulus": "&lt;p&gt;What expression can be used to calculate the sodas Agustin has?&lt;/p&gt;",
            "seed": {
                "parameters": [],
                "calculated": [
                    {
                        "name": "A2",
                        "label": "{{function}}",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multiplication.&lt;/p&gt;",
            "template": "&lt;p&gt;{{Q1}} × {{Q2}} − {{Q3}} + {{Q4}} = {{response}} − {{Q3}} + {{Q4}}&lt;/p&gt;",
            "seed": {
                "parameters": [],
                "calculated": [
                    {
                        "name": "A2",
                        "label": "",
                        "function": "{{Q1}}*{{Q2}}"
                    }
                ]
            },
            "algorithm": {
                "name": "calculateOperation",
                "params": {
                    "method": "equivLiteral",
                    "keyboard": "NUMERICAL"
                }
            }
        },
        {
            "id": "step-4",
            "stimulus": "&lt;p&gt;Finally, perform the operation to find out how many cans Agustin has.&lt;/p&gt;",
            "template": "&lt;p&gt;{{T1}} − {{Q3}} + {{Q4}} = {{response}}&lt;/p&gt;",
            "seed": {
                "parameters": [],
                "calculated": [
                    {
                        "name": "T1",
                        "function": "({{Q1}}*{{Q2}})",
                        "temp": true
                    },
                    {
                        "name": "A4",
                        "label": "",
                        "function": "{{Q1}}*{{Q2}}-{{Q3}}+{{Q4}}"
                    }
                ]
            },
            "algorithm": {
                "name": "calculateOperation",
                "params": {
                    "method": "equivLiteral",
                    "keyboard": "NUMERICAL"
                }
            }
        }
    ]
}</t>
  </si>
  <si>
    <t>Un repartidor ha entregado en una heladería {{Q1}} cajas con {{Q2}} polos cada una y {{Q3}} cajas con {{Q4}} conos de chocolate cada una. ¿Cuántos helados trae el repartidor?
Trae {{A1}} helados.</t>
  </si>
  <si>
    <t xml:space="preserve">Don Mateo vende helados con su carrito, en el parque los domingos. Lleva {{Q1}} cajas con helados de agua, cada uno con {{Q2}} de frutilla.; {{Q3}} cajas con los de crema, en las cuáles hay {{Q4}} de chocolate y {{Q5}} de vainilla; y {{Q6}} cajas con {{Q7}} bombones cada uno.¿Cuántos helados lleva en total para vender?
Lleva para vender {{A1}} 
</t>
  </si>
  <si>
    <t>Q1: mín = 2; máx = 10
Q2: mín = 2; máx = 20
Q3: mín = 2; máx = 10
Q4: mín = 2; máx = 20</t>
  </si>
  <si>
    <t>A1 = {{Q1}}*{{Q2}}+{{Q3}}*{{Q4}}</t>
  </si>
  <si>
    <t>¿Con qué expresión se calcula los helados del repartidor?
{{Q1}} × {{Q2}} + {{Q3}} × {{Q4}}*
{{Q1}} × {{Q2}} + {{Q3}} + {{Q4}}
{{Q1}} + {{Q2}} + {{Q3}} × {{Q4}}</t>
  </si>
  <si>
    <t>Empieza calculando las multiplicaciones.
{{Q1}} × {{Q2}} + {{Q3}} × {{Q4}} = {{A2}} + {{A3}}
(Cloze math)
A2 = {{Q1}}*{{Q2}}
A3 = {{Q3}}*{{Q4}}</t>
  </si>
  <si>
    <t>Por último, suma para obtener los helados del repartidor.
{{T1}} + {{T2}} = {{A4}}
(Cloze math)
T1 = {{Q1}}*{{Q2}}
T2 = {{Q3}}*{{Q4}}
A4 = {{Q1}}*{{Q2}}+{{Q3}}*{{Q4}}</t>
  </si>
  <si>
    <t>{"id":"M5-NyO-10a-A-4","seed":{"parameters":[{"name":"Q1","label":null,"min":2,"max":10,"step":1},{"name":"Q2","label":null,"min":2,"max":20,"step":1},{"name":"Q3","label":null,"min":2,"max":10,"step":1},{"name":"Q4","label":null,"min":2,"max":20,"step":1}],"uniques":true},"scaffolding":[{"id":"step-0","stimulus":"&lt;p&gt;Un repartidor ha entregado en una heladería {{Q1}} cajas con {{Q2}} polos cada una y {{Q3}} cajas con {{Q4}} conos de chocolate cada una. ¿Cuántos helados trae el repartidor?&lt;/p&gt;","template":"&lt;p&gt;Trae {{response}} helados.&lt;/p&gt;","seed":{"parameters":[],"calculated":[{"name":"A1","label":"","function":"{{Q1}}*{{Q2}}+{{Q3}}*{{Q4}}"}]},"algorithm":{"name":"calculateOperation","params":{"method":"equivLiteral","keyboard":"NUMERICAL"}}},{"id":"step-1","stimulus":"&lt;p&gt;¿Con qué expresión se calcula los helados del repartidor?&lt;/p&gt;","seed":{"parameters":[],"calculated":[{"name":"A2","label":"{{Q1}}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las multiplicaciones.&lt;/p&gt;","template":"&lt;p&gt;{{Q1}} × {{Q2}} + {{Q3}} × {{Q4}} = {{response}} + {{response}}&lt;/p&gt;","seed":{"parameters":[],"calculated":[{"name":"A2","label":"","function":"{{Q1}}*{{Q2}}"},{"name":"A3","label":"","function":"{{Q3}}*{{Q4}}"}]},"algorithm":{"name":"calculateOperation","params":{"method":"equivLiteral","keyboard":"NUMERICAL"}}},{"id":"step-4","stimulus":"&lt;p&gt;Por último, suma para obtener los helados del repartidor.&lt;/p&gt;","template":"&lt;p&gt;{{T1}} + {{T2}} = {{response}}&lt;/p&gt;","seed":{"parameters":[],"calculated":[{"name":"T1","function":"({{Q1}}*{{Q2}})","temp":true},{"name":"T2","function":"{{Q3}}*{{Q4}}","temp":true},{"name":"A4","label":"","function":"{{Q1}}*{{Q2}}+{{Q3}}*{{Q4}}"}]},"algorithm":{"name":"calculateOperation","params":{"method":"equivLiteral","keyboard":"NUMERICAL"}}}]}</t>
  </si>
  <si>
    <t>{"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t>
  </si>
  <si>
    <t>{
    "id": "M5-NyO-10a-A-4",
    "seed": {
        "parameters": [
            {
                "name": "Q1",
                "label": null,
                "min": 2,
                "max": 10,
                "step": 1
            },
            {
                "name": "Q2",
                "label": null,
                "min": 2,
                "max": 20,
                "step": 1
            },
            {
                "name": "Q3",
                "label": null,
                "min": 2,
                "max": 10,
                "step": 1
            },
            {
                "name": "Q4",
                "label": null,
                "min": 2,
                "max": 20,
                "step": 1
            }
        ],
        "uniques": true
    },
    "scaffolding": [
        {
            "id": "step-0",
            "stimulus": "&lt;p&gt;A delivery person brought to an ice cream shop {{Q1}} boxes of {{Q2}} popsicles each and {{Q3}} boxes of {{Q4}} chocolate tubs. How many ice cream products did the delivery person bring?&lt;/p&gt;",
            "template": "&lt;p&gt;She brought {{response}} ice cream products.&lt;/p&gt;",
            "seed": {
                "parameters": [],
                "calculated": [
                    {
                        "name": "A1",
                        "label": "",
                        "function": "{{Q1}}*{{Q2}}+{{Q3}}*{{Q4}}"
                    }
                ]
            },
            "algorithm": {
                "name": "calculateOperation",
                "params": {
                    "method": "equivLiteral",
                    "keyboard": "NUMERICAL"
                }
            }
        },
        {
            "id": "step-1",
            "stimulus": "&lt;p&gt;What expression can be used to calculate the ice cream products that the delivery person brought?&lt;/p&gt;",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multiplications.&lt;/p&gt;",
            "template": "&lt;p&gt;{{Q1}} × {{Q2}} + {{Q3}} × {{Q4}} = {{response}} + {{response}}&lt;/p&gt;",
            "seed": {
                "parameters": [],
                "calculated": [
                    {
                        "name": "A2",
                        "label": "",
                        "function": "{{Q1}}*{{Q2}}"
                    },
                    {
                        "name": "A3",
                        "label": "",
                        "function": "{{Q3}}*{{Q4}}"
                    }
                ]
            },
            "algorithm": {
                "name": "calculateOperation",
                "params": {
                    "method": "equivLiteral",
                    "keyboard": "NUMERICAL"
                }
            }
        },
        {
            "id": "step-4",
            "stimulus": "&lt;p&gt;Finally, add to find the number of ice cream products.&lt;/p&gt;",
            "template": "&lt;p&gt;{{T1}} + {{T2}} = {{response}}&lt;/p&gt;",
            "seed": {
                "parameters": [],
                "calculated": [
                    {
                        "name": "T1",
                        "function": "({{Q1}}*{{Q2}})",
                        "temp": true
                    },
                    {
                        "name": "T2",
                        "function": "{{Q3}}*{{Q4}}",
                        "temp": true
                    },
                    {
                        "name": "A4",
                        "label": "",
                        "function": "{{Q1}}*{{Q2}}+{{Q3}}*{{Q4}}"
                    }
                ]
            },
            "algorithm": {
                "name": "calculateOperation",
                "params": {
                    "method": "equivLiteral",
                    "keyboard": "NUMERICAL"
                }
            }
        }
    ]
}</t>
  </si>
  <si>
    <t>En una caja de {{Q1}} galletas, {{Q2}} no son de chocolate. ¿Cuántas galletas de chocolate habrá en {{Q3}} cajas iguales a esta?
En {{Q3}} cajas habrá {{A1}} galletas de chocolate.</t>
  </si>
  <si>
    <t>Los actores de una obra de teatro realizaron 23 funciones. Por cada función asistió la misma cantidad de personas y en cada una de ellas, se vendieron 497  entradas, y 38 personas decidieron no asistir. ¿Qué cantidad de personas participaron de la obra? 
Participaron de la obra ... personas</t>
  </si>
  <si>
    <t>Q1: mín = 30; máx = 50
Q2: mín = 10; máx = 29
Q3: mín = 2; máx = 5</t>
  </si>
  <si>
    <t>A1 = ({{Q1}}-{{Q2}})*{{Q3}}</t>
  </si>
  <si>
    <t>¿Con qué expresión se calcula las galletas de chocolate?
({{Q1}} − {{Q2}}) × {{Q3}}*
{{Q1}} − {{Q2}} × {{Q3}}
({{Q2}} − {{Q1}}) × {{Q3}}</t>
  </si>
  <si>
    <t>Empieza calculando la operación dentro del paréntesis.
({{Q1}} − {{Q2}}) × {{Q3}} = {{A2}} × {{Q3}}
(Cloze math)
A2 = {{Q1}}-{{Q2}}</t>
  </si>
  <si>
    <t>Por último, multiplica para obtener el número de galletas de chocolate en {{Q3}} cajas.
{{T1}} × {{Q3}} = {{A3}}
(Cloze math)
T1 = {{Q1}}-{{Q2}}
A3 = ({{Q1}}-{{Q2}})*{{Q3}}</t>
  </si>
  <si>
    <t>{"id":"M5-NyO-10a-A-5","seed":{"parameters":[{"name":"Q1","label":null,"min":30,"max":50,"step":1},{"name":"Q2","label":null,"min":10,"max":29,"step":1},{"name":"Q3","label":null,"min":2,"max":5,"step":1}],"uniques":true},"scaffolding":[{"id":"step-0","stimulus":"&lt;p&gt;En una caja de {{Q1}} galletas, {{Q2}} no son de chocolate. ¿Cuántas galletas de chocolate habrá en {{Q3}} cajas iguales a esta?&lt;/p&gt;","template":"&lt;p&gt;En {{Q3}} cajas habrá {{response}} galletas de chocolate.&lt;/p&gt;","seed":{"parameters":[],"calculated":[{"name":"A1","label":"","function":"({{Q1}}-{{Q2}})*{{Q3}}"}]},"algorithm":{"name":"calculateOperation","params":{"method":"equivLiteral","keyboard":"NUMERICAL"}}},{"id":"step-1","stimulus":"&lt;p&gt;¿Con qué expresión se calcula las galletas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{{response}} × {{Q3}}&lt;/p&gt;","seed":{"parameters":[],"calculated":[{"name":"A2","label":"","function":"{{Q1}}-{{Q2}}"}]},"algorithm":{"name":"calculateOperation","params":{"method":"equivLiteral","keyboard":"NUMERICAL"}}},{"id":"step-4","stimulus":"&lt;p&gt;Por último, multiplica para obtener el número de galletas de chocolate en {{Q3}} cajas.&lt;/p&gt;","template":"&lt;p&gt;{{T1}} × {{Q3}} = {{response}}&lt;/p&gt;","seed":{"parameters":[],"calculated":[{"name":"T1","function":"({{Q1}}-{{Q2}})","temp":true},{"name":"A3","label":"","function":"({{Q1}}-{{Q2}})*{{Q3}}"}]},"algorithm":{"name":"calculateOperation","params":{"method":"equivLiteral","keyboard":"NUMERICAL"}}}]}</t>
  </si>
  <si>
    <t>{"id":"M5-NyO-10a-A-5","seed":{"parameters":[{"name":"Q1","label":null,"min":30,"max":50,"step":1},{"name":"Q2","label":null,"min":10,"max":29,"step":1},{"name":"Q3","label":null,"min":2,"max":5,"step":1}],"uniques":true},"scaffolding":[{"id":"step-0","stimulus":"&lt;p&gt;Em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t>
  </si>
  <si>
    <t>{
    "id": "M5-NyO-10a-A-5",
    "seed": {
        "parameters": [
            {
                "name": "Q1",
                "label": null,
                "min": 30,
                "max": 50,
                "step": 1
            },
            {
                "name": "Q2",
                "label": null,
                "min": 10,
                "max": 29,
                "step": 1
            },
            {
                "name": "Q3",
                "label": null,
                "min": 2,
                "max": 5,
                "step": 1
            }
        ],
        "uniques": true
    },
    "scaffolding": [
        {
            "id": "step-0",
            "stimulus": "&lt;p&gt;In a box of {{Q1}} cookies, {{Q2}} are not chocolate cookies. How many chocolate cookies are there in {{Q3}} identical boxes?&lt;/p&gt;",
            "template": "&lt;p&gt;In {{Q3}} boxes there will be {{response}} chocolate cookies.&lt;/p&gt;",
            "seed": {
                "parameters": [],
                "calculated": [
                    {
                        "name": "A1",
                        "label": "",
                        "function": "({{Q1}}-{{Q2}})*{{Q3}}"
                    }
                ]
            },
            "algorithm": {
                "name": "calculateOperation",
                "params": {
                    "method": "equivLiteral",
                    "keyboard": "NUMERICAL"
                }
            }
        },
        {
            "id": "step-1",
            "stimulus": "&lt;p&gt;What expression can be used to calculate the number of chocolate cookies?&lt;/p&gt;",
            "seed": {
                "parameters": [],
                "calculated": [
                    {
                        "name": "A2",
                        "label": "({{Q1}} − {{Q2}}) × {{Q3}}",
                        "function": "{{Q1}} × {{Q2}} − {{Q3}} + {{Q4}}"
                    },
                    {
                        "name": "A3",
                        "label": "{{Q1}} − {{Q2}} × {{Q3}}",
                        "function": "{{Q1}} + {{Q2}} + {{Q3}} + {{Q4}}",
                        "incorrect": true
                    },
                    {
                        "name": "A4",
                        "label": "({{Q2}} − {{Q1}}) × {{Q3}}",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{{response}} × {{Q3}}&lt;/p&gt;",
            "seed": {
                "parameters": [],
                "calculated": [
                    {
                        "name": "A2",
                        "label": "",
                        "function": "{{Q1}}-{{Q2}}"
                    }
                ]
            },
            "algorithm": {
                "name": "calculateOperation",
                "params": {
                    "method": "equivLiteral",
                    "keyboard": "NUMERICAL"
                }
            }
        },
        {
            "id": "step-4",
            "stimulus": "&lt;p&gt;Finally, multiply to find the number of chocolate cookies in {{Q3}} boxes.&lt;/p&gt;",
            "template": "&lt;p&gt;{{T1}} × {{Q3}} = {{response}}&lt;/p&gt;",
            "seed": {
                "parameters": [],
                "calculated": [
                    {
                        "name": "T1",
                        "function": "({{Q1}}-{{Q2}})",
                        "temp": true
                    },
                    {
                        "name": "A3",
                        "label": "",
                        "function": "({{Q1}}-{{Q2}})*{{Q3}}"
                    }
                ]
            },
            "algorithm": {
                "name": "calculateOperation",
                "params": {
                    "method": "equivLiteral",
                    "keyboard": "NUMERICAL"
                }
            }
        }
    ]
}</t>
  </si>
  <si>
    <t>M5-NyO-34a</t>
  </si>
  <si>
    <t>Expresa expresiones numéricas sin calcularlas</t>
  </si>
  <si>
    <t>Selecciona la expresión que signifique «multiplica por {{Q3}} la suma de {{Q1}} y {{Q2}}».
{{Q3}} × ({{Q1}} + {{Q2}}) *
{{Q3}} × {{Q1}} + {{Q2}}
{{Q3}} × {{Q2}} + {{Q1}}
{{Q1}} + ({{Q2}} + {{Q3}})
{{Q1}} + {{Q2}} × {{Q3}}
{{Q2}} + {{Q1}} × {{Q3}}
(Se ven 3, 1 correcta)</t>
  </si>
  <si>
    <t>Q1: mín = 1; máx = 99; step = 1
Q2: mín = 1; máx = 99; step = 1
Q3: mín = 2; máx = 9; step = 1</t>
  </si>
  <si>
    <t>En esta expresión primero hay que sumar y, después, multiplicar.</t>
  </si>
  <si>
    <t>&lt;p&gt;En esta expresión primero hay que sumar y, después, multiplicar: {{Q3}} × ({{Q1}} + {{Q2}}).&lt;/p&gt;
- Sí falla A2
&lt;p&gt;Esta expresión significa «multiplica {{Q3}} por {{Q1}} y suma {{Q2}}».&lt;/p&gt;
- Sí falla A3
&lt;p&gt;Esta expresión significa «multiplica por {{Q3}} por {{Q2}} y suma {{Q1}}».&lt;/p&gt;
- Sí falla A4
&lt;p&gt;Esta expresión significa «suma {{Q1}}, {{Q2}} y {{Q3}}».&lt;/p&gt;
- Sí falla A5
&lt;p&gt;Esta expresión significa «suma {{Q1}} al producto de {{Q2}} y {{Q3}}».&lt;/p&gt;
- Sí falla A6
&lt;p&gt;Esta expresión significa «suma {{Q2}} al producto de {{Q1}} y {{Q3}}».&lt;/p&gt;</t>
  </si>
  <si>
    <t>{"id":"M5-NyO-34a-I-1","stimulus":"&lt;p&gt;Selecciona la expresión que signifique «multiplica por {{Q3}} la suma de {{Q1}} y {{Q2}}».&lt;/p&gt;","hint":"&lt;p&gt;En esta expresión primero hay que sumar y, después, multiplicar.&lt;/p&gt;","feedback":"&lt;p&gt;En esta expresión primero hay que sumar y, después, multiplicar: {{Q3}} × ({{Q1}} + {{Q2}}).&lt;/p&gt;","seed":{"parameters":[{"name":"Q1","label":null,"min":1,"max":99,"step":1},{"name":"Q2","label":null,"min":1,"max":99,"step":1},{"name":"Q3","label":null,"min":2,"max":9,"step":1}],"calculated":[{"name":"A1","label":"{{Q3}} × ({{Q1}} + {{Q2}})"},{"name":"A2","label":"{{Q3}} × {{Q1}} + {{Q2}}","incorrect":true,"feedback":"&lt;p&gt;Esta expresión significa «multiplica {{Q3}} por {{Q1}} y suma {{Q2}}».&lt;/p&gt;"},{"name":"A3","label":"{{Q3}} × {{Q2}} + {{Q1}}","incorrect":true,"feedback":"&lt;p&gt;Esta expresión significa «multiplica por {{Q3}} por {{Q2}} y suma {{Q1}}».&lt;/p&gt;"},{"name":"A4","label":"{{Q1}} + ({{Q2}} + {{Q3}})","incorrect":true,"feedback":"&lt;p&gt;Esta expresión significa «suma {{Q1}}, {{Q2}} y {{Q3}}».&lt;/p&gt;"},{"name":"A5","label":"{{Q1}} + {{Q2}} × {{Q3}}","incorrect":true,"feedback":"&lt;p&gt;Esta expresión significa «suma {{Q1}} al producto de {{Q2}} y {{Q3}}».&lt;/p&gt;"},{"name":"A6","label":"{{Q2}} + {{Q1}} × {{Q3}}","incorrect":true,"feedback":"&lt;p&gt;Esta expresión significa «suma {{Q2}} al producto de {{Q1}} y {{Q3}}».&lt;/p&gt;"}],"uniques":true},"algorithm":{"name":"trueFalse","template":"Multiple choice – standard","params":{"countCorrect":1,"countIncorrect":2,"showCheckIcon":true}}}</t>
  </si>
  <si>
    <t>{"id":"M5-NyO-34a-I-1","stimulus":"&lt;p&gt;Selecione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t>
  </si>
  <si>
    <t>{
    "id": "M5-NyO-34a-I-1",
    "stimulus": "&lt;p&gt;Select the expression that means \"multiply the addition of {{Q1}} and {{Q2}} by {{Q3}}\".&lt;/p&gt;",
    "hint": "&lt;p&gt;In this expression, you need to add first and then multiply.&lt;/p&gt;",
    "feedback": "&lt;p&gt;In this expression, you need to add first and then multiply: {{Q3}} × ({{Q1}} + {{Q2}}).&lt;/p&gt;",
    "seed": {
        "parameters": [
            {
                "name": "Q1",
                "label": null,
                "min": 1,
                "max": 99,
                "step": 1
            },
            {
                "name": "Q2",
                "label": null,
                "min": 1,
                "max": 99,
                "step": 1
            },
            {
                "name": "Q3",
                "label": null,
                "min": 2,
                "max": 9,
                "step": 1
            }
        ],
        "calculated": [
            {
                "name": "A1",
                "label": "{{Q3}} × ({{Q1}} + {{Q2}})"
            },
            {
                "name": "A2",
                "label": "{{Q3}} × {{Q1}} + {{Q2}}",
                "incorrect": true,
                "feedback": "&lt;p&gt;This expression means \"multiply {{Q3}} by {{Q1}} and add {{Q2}}\".&lt;/p&gt;"
            },
            {
                "name": "A3",
                "label": "{{Q3}} × {{Q2}} + {{Q1}}",
                "incorrect": true,
                "feedback": "&lt;p&gt;This expression means \"multiply {{Q3}} by {{Q2}} and add {{Q1}}\".&lt;/p&gt;"
            },
            {
                "name": "A4",
                "label": "{{Q1}} + ({{Q2}} + {{Q3}})",
                "incorrect": true,
                "feedback": "&lt;p&gt;This expression means \"add {{Q1}}, {{Q2}}, and {{Q3}}\".&lt;/p&gt;"
            },
            {
                "name": "A5",
                "label": "{{Q1}} + {{Q2}} × {{Q3}}",
                "incorrect": true,
                "feedback": "&lt;p&gt;This expression means \"add {{Q1}} to the product of {{Q2}} and {{Q3}}\".&lt;/p&gt;"
            },
            {
                "name": "A6",
                "label": "{{Q2}} + {{Q1}} × {{Q3}}",
                "incorrect": true,
                "feedback": "&lt;p&gt;This expression means \"add {{Q2}} to the product of {{Q1}} and {{Q3}}\".&lt;/p&gt;"
            }
        ],
        "uniques": true
    },
    "algorithm": {
        "name": "trueFalse",
        "template": "Multiple choice – standard",
        "params": {
            "countCorrect": 1,
            "countIncorrect": 2,
            "showCheckIcon": true
        }
    }
}</t>
  </si>
  <si>
    <t>Selecciona la expresión que signifique «resta {{Q2}} a {{Q1}} y suma {{Q3}}».
{{Q1}} − {{Q2}} + {{Q3}} *
{{Q2}} − {{Q1}} + {{Q3}}
{{Q1}} − ({{Q2}} + {{Q3}})
{{Q2}} − ({{Q1}} + {{Q3}})
{{Q1}} − {{Q2}} − {{Q3}}
{{Q2}} − {{Q1}} − {{Q3}}
(Se ven 3, 1 correcta)</t>
  </si>
  <si>
    <t>Q1: mín = 60; máx = 99; step = 1
Q2: mín = 1; máx = 30; step = 1
Q3: mín = 1; máx = 30; step = 1</t>
  </si>
  <si>
    <t>En esta expresión primero hay que restar y, después, sumar.</t>
  </si>
  <si>
    <t>&lt;p&gt;En esta expresión primero hay que restar y, después, sumar: {{Q1}} − {{Q2}} + {{Q3}}.&lt;/p&gt;
- Sí falla A2
&lt;p&gt;Esta expresión significa «resta {{Q1}} a {{Q2}} y suma {{Q3}}».&lt;/p&gt;
- Sí falla A3
&lt;p&gt;Esta expresión significa «resta a {{Q1}} la suma de {{Q2}} y {{Q3}}».&lt;/p&gt;
- Sí falla A4
&lt;p&gt;Esta expresión significa «resta a {{Q2}} la suma de {{Q1}} y {{Q3}}».&lt;/p&gt;
- Sí falla A5
&lt;p&gt;Esta expresión significa «resta {{Q2}} y {{Q3}} a {{Q1}}».&lt;/p&gt;
- Sí falla A6
&lt;p&gt;Esta expresión significa «resta {{Q1}} y {{Q3}} a {{Q2}}».</t>
  </si>
  <si>
    <t>{"id":"M5-NyO-34a-I-2","stimulus":"&lt;p&gt;Selecciona la expresión que signifique «resta {{Q2}} a {{Q1}} y suma {{Q3}}».&lt;/p&gt;","hint":"&lt;p&gt;En esta expresión primero hay que restar y, después, sumar.&lt;/p&gt;","feedback":"&lt;p&gt;En esta expresión primero hay que restar y, después, sumar: {{Q1}} − {{Q2}} + {{Q3}}.&lt;/p&gt;","seed":{"parameters":[{"name":"Q1","label":null,"min":60,"max":99,"step":1},{"name":"Q2","label":null,"min":1,"max":30,"step":1},{"name":"Q3","label":null,"min":1,"max":30,"step":1}],"calculated":[{"name":"A1","label":"{{Q1}} − {{Q2}} + {{Q3}}"},{"name":"A2","label":"{{Q2}} − {{Q1}} + {{Q3}}","incorrect":true,"feedback":"&lt;p&gt;Esta expresión significa «resta {{Q1}} a {{Q2}} y suma {{Q3}}».&lt;/p&gt;"},{"name":"A3","label":"{{Q1}} − ({{Q2}} + {{Q3}})","incorrect":true,"feedback":"&lt;p&gt;Esta expresión significa «resta a {{Q1}} la suma de {{Q2}} y {{Q3}}».&lt;/p&gt;"},{"name":"A4","label":"{{Q2}} − ({{Q1}} + {{Q3}})","incorrect":true,"feedback":"&lt;p&gt;Esta expresión significa «resta a {{Q2}} la suma de {{Q1}} y {{Q3}}».&lt;/p&gt;"},{"name":"A5","label":"{{Q1}} − {{Q2}} − {{Q3}}","incorrect":true,"feedback":"&lt;p&gt;Esta expresión significa «resta {{Q2}} y {{Q3}} a {{Q1}}».&lt;/p&gt;"},{"name":"A6","label":"{{Q2}} − {{Q1}} − {{Q3}}","incorrect":true,"feedback":"&lt;p&gt;Esta expresión significa «resta {{Q1}} y {{Q3}} a {{Q2}}».&lt;/p&gt;"}],"uniques":true},"algorithm":{"name":"trueFalse","template":"Multiple choice – standard","params":{"countCorrect":1,"countIncorrect":2,"showCheckIcon":true}}}</t>
  </si>
  <si>
    <t>{"id":"M5-NyO-34a-I-2","stimulus":"&lt;p&gt;Selecione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t>
  </si>
  <si>
    <t>{
    "id": "M5-NyO-34a-I-2",
    "stimulus": "&lt;p&gt;Select the expression that means «subtract {{Q2}} from {{Q1}} and add {{Q3}}».&lt;/p&gt;",
    "hint": "&lt;p&gt;In this expression, you must first subtract and then add.&lt;/p&gt;",
    "feedback": "&lt;p&gt;In this expression, you must first subtract and then add: {{Q1}} − {{Q2}} + {{Q3}}.&lt;/p&gt;",
    "seed": {
        "parameters": [
            {
                "name": "Q1",
                "label": null,
                "min": 60,
                "max": 99,
                "step": 1
            },
            {
                "name": "Q2",
                "label": null,
                "min": 1,
                "max": 30,
                "step": 1
            },
            {
                "name": "Q3",
                "label": null,
                "min": 1,
                "max": 30,
                "step": 1
            }
        ],
        "calculated": [
            {
                "name": "A1",
                "label": "{{Q1}} − {{Q2}} + {{Q3}}"
            },
            {
                "name": "A2",
                "label": "{{Q2}} − {{Q1}} + {{Q3}}",
                "incorrect": true,
                "feedback": "&lt;p&gt;This expression means «subtract {{Q1}} from {{Q2}} and add {{Q3}}».&lt;/p&gt;"
            },
            {
                "name": "A3",
                "label": "{{Q1}} − ({{Q2}} + {{Q3}})",
                "incorrect": true,
                "feedback": "&lt;p&gt;This expression means «subtract the addition of {{Q2}} and {{Q3}} from {{Q1}}».&lt;/p&gt;"
            },
            {
                "name": "A4",
                "label": "{{Q2}} − ({{Q1}} + {{Q3}})",
                "incorrect": true,
                "feedback": "&lt;p&gt;This expression means «subtract the addition of {{Q1}} and {{Q3}} from {{Q2}}».&lt;/p&gt;"
            },
            {
                "name": "A5",
                "label": "{{Q1}} − {{Q2}} − {{Q3}}",
                "incorrect": true,
                "feedback": "&lt;p&gt;This expression means «subtract {{Q2}} and {{Q3}} from {{Q1}}».&lt;/p&gt;"
            },
            {
                "name": "A6",
                "label": "{{Q2}} − {{Q1}} − {{Q3}}",
                "incorrect": true,
                "feedback": "&lt;p&gt;This expression means «subtract {{Q1}} and {{Q3}} from {{Q2}}».&lt;/p&gt;"
            }
        ],
        "uniques": true
    },
    "algorithm": {
        "name": "trueFalse",
        "template": "Multiple choice – standard",
        "params": {
            "countCorrect": 1,
            "countIncorrect": 2,
            "showCheckIcon": true
        }
    }
}</t>
  </si>
  <si>
    <t>Selecciona la expresión que signifique «resta a {{Q1}} el producto de {{Q2}} y {{Q3}}».
{{Q1}} − {{Q2}} × {{Q3}}  *
{{Q2}} × {{Q3}} − {{Q1}}
{{Q2}} − {{Q1}} × {{Q3}} 
{{Q1}} × {{Q3}} − {{Q2}}
({{Q1}} − {{Q2}}) × {{Q3}}
{{Q2}} × ({{Q3}} − {{Q1}})
(Se ven 3, 1 correcta)</t>
  </si>
  <si>
    <t>Q1: mín = 10; máx = 20; step = 1
Q2: mín = 1; máx = 5; step = 1
Q3: mín = 1; máx = 5; step = 1</t>
  </si>
  <si>
    <t>En esta expresión primero hay que multiplicar y, después, restar.</t>
  </si>
  <si>
    <t>&lt;p&gt;En esta expresión primero hay que multiplicar y, después, restar: {{Q1}} − {{Q2}} × {{Q3}}.&lt;/p&gt;
- Sí falla A2
&lt;p&gt;Esta expresión significa «resta {{Q1}} al producto de {{Q2}} y {{Q3}}».&lt;/p&gt;
- Sí falla A3
&lt;p&gt;Esta expresión significa «resta a {{Q2}} el producto de {{Q1}} y {{Q3}}».&lt;/p&gt;
- Sí falla A4
&lt;p&gt;Esta expresión significa «resta {{Q2}} al producto de {{Q1}} y {{Q3}}».&lt;/p&gt;
- Sí falla A5
&lt;p&gt;Esta expresión significa «multiplica por {{Q3}} la resta de {{Q1}} menos {{Q2}}».&lt;/p&gt;
- Sí falla A6
&lt;p&gt;Esta expresión significa «multiplica por {{Q2}} la resta de {{Q3}} menos {{Q1}}».&lt;/p&gt;</t>
  </si>
  <si>
    <t>{
    "id": "M5-NyO-34a-I-3",
    "stimulus": "&lt;p&gt;Selecciona la expresión que signifique «resta a {{Q1}} el producto de {{Q2}} y {{Q3}}».&lt;/p&gt;",
    "hint": "&lt;p&gt;En esta expresión primero hay que multiplicar y, después, restar.&lt;/p&gt;",
    "feedback": "&lt;p&gt;En esta expresión primero hay que multiplicar y, después, restar: {{Q1}} − {{Q2}} × {{Q3}}.&lt;/p&gt;",
    "seed": {
        "parameters": [
            {
                "name": "Q1",
                "label": null,
                "min": 10,
                "max": 20,
                "step": 1
            },
            {
                "name": "Q2",
                "label": null,
                "min": 1,
                "max": 5,
                "step": 1
            },
            {
                "name": "Q3",
                "label": null,
                "min": 1,
                "max": 5,
                "step": 1
            }
        ],
        "calculated": [
            {
                "name": "A1",
                "label": "{{Q1}} − {{Q2}} × {{Q3}}"
            },
            {
                "name": "A2",
                "label": "{{Q2}} × {{Q3}} − {{Q1}}",
                "incorrect": true,
                "feedback": "&lt;p&gt;Esta expresión significa «resta {{Q1}} al producto de {{Q2}} y {{Q3}}».&lt;/p&gt;"
            },
            {
                "name": "A3",
                "label": "{{Q2}} − {{Q1}} × {{Q3}}",
                "incorrect": true,
                "feedback": "&lt;p&gt;Esta expresión significa «resta a {{Q2}} el producto de {{Q1}} y {{Q3}}».&lt;/p&gt;"
            },
            {
                "name": "A4",
                "label": "{{Q1}} × {{Q3}} − {{Q2}}",
                "incorrect": true,
                "feedback": "&lt;p&gt;Esta expresión significa «resta {{Q2}} al producto de {{Q1}} y {{Q3}}».&lt;/p&gt;"
            },
            {
                "name": "A5",
                "label": "({{Q1}} − {{Q2}}) × {{Q3}}",
                "incorrect": true,
                "feedback": "&lt;p&gt;Esta expresión significa «multiplica por {{Q3}} la resta de {{Q1}} menos {{Q2}}».&lt;/p&gt;"
            },
            {
                "name": "A6",
                "label": "{{Q2}} × ({{Q3}} − {{Q1}})",
                "incorrect": true,
                "feedback": "&lt;p&gt;Esta expresión significa «multiplica por {{Q2}} la resta de {{Q3}} menos {{Q1}}».&lt;/p&gt;"
            }
        ],
        "uniques": true
    },
    "algorithm": {
        "name": "trueFalse",
        "template": "Multiple choice – standard",
        "params": {
            "countCorrect": 1,
            "countIncorrect": 2,
            "showCheckIcon": false,
            "columns": 3
        }
    }
}</t>
  </si>
  <si>
    <t>{"id":"M5-NyO-34a-I-3","stimulus":"&lt;p&gt;Selecione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t>
  </si>
  <si>
    <t>{
    "id": "M5-NyO-34a-I-3",
    "stimulus": "&lt;p&gt;Select the expression that means \"subtract from {{Q1}} the product of {{Q2}} and {{Q3}}\".&lt;/p&gt;",
    "hint": "&lt;p&gt;In this expression, you need to multiply first and then subtract.&lt;/p&gt;",
    "feedback": "&lt;p&gt;In this expression, you need to multiply first and then subtract: {{Q1}} − {{Q2}} × {{Q3}}.&lt;/p&gt;",
    "seed": {
        "parameters": [
            {
                "name": "Q1",
                "label": null,
                "min": 10,
                "max": 20,
                "step": 1
            },
            {
                "name": "Q2",
                "label": null,
                "min": 1,
                "max": 5,
                "step": 1
            },
            {
                "name": "Q3",
                "label": null,
                "min": 1,
                "max": 5,
                "step": 1
            }
        ],
        "calculated": [
            {
                "name": "A1",
                "label": "{{Q1}} − {{Q2}} × {{Q3}}"
            },
            {
                "name": "A2",
                "label": "{{Q2}} × {{Q3}} − {{Q1}}",
                "incorrect": true,
                "feedback": "&lt;p&gt;This expression means \"subtract {{Q1}} from the product of {{Q2}} and {{Q3}}\".&lt;/p&gt;"
            },
            {
                "name": "A3",
                "label": "{{Q2}} − {{Q1}} × {{Q3}}",
                "incorrect": true,
                "feedback": "&lt;p&gt;This expression means \"subtract from {{Q2}} the product of {{Q1}} and {{Q3}}\".&lt;/p&gt;"
            },
            {
                "name": "A4",
                "label": "{{Q1}} × {{Q3}} − {{Q2}}",
                "incorrect": true,
                "feedback": "&lt;p&gt;This expression means \"subtract {{Q2}} from the product of {{Q1}} and {{Q3}}\".&lt;/p&gt;"
            },
            {
                "name": "A5",
                "label": "({{Q1}} − {{Q2}}) × {{Q3}}",
                "incorrect": true,
                "feedback": "&lt;p&gt;This expression means \"multiply the difference of {{Q1}} and {{Q2}} by {{Q3}}\".&lt;/p&gt;"
            },
            {
                "name": "A6",
                "label": "{{Q2}} × ({{Q3}} − {{Q1}})",
                "incorrect": true,
                "feedback": "&lt;p&gt;This expression means \"multiply {{Q2}} by the difference of {{Q3}} and {{Q1}}\".&lt;/p&gt;"
            }
        ],
        "uniques": true
    },
    "algorithm": {
        "name": "trueFalse",
        "template": "Multiple choice – standard",
        "params": {
            "countCorrect": 1,
            "countIncorrect": 2,
            "showCheckIcon": false,
            "columns": 3
        }
    }
}</t>
  </si>
  <si>
    <t>Si «la suma de {{Q4}} y {{Q5}}» se expresa como «{{Q4}} + {{Q5}}», ¿cómo expresarías «{{Q1}} veces la suma de {{Q2}} y {{Q3}}»?
Se expresa como {{A1}}.</t>
  </si>
  <si>
    <t>Q1: mín = 1; máx = 9; step = 1
Q2: mín = 1; máx = 20; step = 1
Q3: mín = 1; máx = 20; step = 1</t>
  </si>
  <si>
    <t>A1 = {{Q1}}\\times({{Q2}} + {{Q3}})</t>
  </si>
  <si>
    <t>&lt;p&gt;En esta expresión primero hay que sumar y, después, multiplicar: {{Q1}} × ({{Q2}} + {{Q3}}).&lt;/p&gt;</t>
  </si>
  <si>
    <t>{"id":"M5-NyO-34a-E-1","stimulus":"&lt;p&gt;Si «la suma de {{Q4}} y {{Q5}}» se expresa como «{{Q4}} + {{Q5}}», ¿cómo expresarías «{{Q1}} veces la suma de {{Q2}} y {{Q3}}»?&lt;/p&gt;","template":"&lt;p&gt;Se expresa como {{response}}.&lt;/p&gt;","hint":"&lt;p&gt;En esta expresión primero hay que sumar y, después, multiplicar.&lt;/p&gt;","feedback":"&lt;p&gt;En esta expresión primero hay que sumar y, después,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</si>
  <si>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</si>
  <si>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
    "id": "M5-NyO-34a-E-1",
    "stimulus": "&lt;p&gt;If \"the addition of {{Q4}} and {{Q5}}\" is expressed as \"{{Q4}} + {{Q5}}\", how would you express \"{{Q1}} times the addition of {{Q2}} and {{Q3}}\"?&lt;/p&gt;",
    "template": "&lt;p&gt;It is expressed as {{response}}.&lt;/p&gt;",
    "hint": "&lt;p&gt;In this expression, you must first add first and then multiply.&lt;/p&gt;",
    "feedback": "&lt;p&gt;In this expression, you must first add first and then multiply: {{Q1}} × ({{Q2}} + {{Q3}}).&lt;/p&gt;",
    "seed": {
        "parameters": [
            {
                "name": "Q1",
                "label": null,
                "min": 2,
                "max": 9,
                "step": 1
            },
            {
                "name": "Q2",
                "label": null,
                "min": 1,
                "max": 20,
                "step": 1
            },
            {
                "name": "Q3",
                "label": null,
                "min": 1,
                "max": 20,
                "step": 1
            },
            {
                "name": "Q4",
                "label": null,
                "min": 1,
                "max": 99,
                "step": 1
            },
            {
                "name": "Q5",
                "label": null,
                "min": 1,
                "max": 99,
                "step": 1
            }
        ],
        "calculated": [
            {
                "name": "A1",
                "label": "{{function}}",
                "function": "{{Q1}}\\times\\left({{Q2}}+{{Q3}}\\right)"
            }
        ],
        "uniques": true
    },
    "algorithm": {
        "name": "calculateOperation",
        "params": {
            "method": "equivLiteral",
            "keyboard": "INTERMEDIATE"
        }
    }
}</t>
  </si>
  <si>
    <t>Si «la suma de {{Q4}} y {{Q5}}» se expresa como «{{Q4}} + {{Q5}}», ¿cómo expresarías «{{Q1}} veces la resta entre {{Q2}} y {{Q3}}»?
Se expresa como {{A1}}.</t>
  </si>
  <si>
    <t>Q1: mín = 1; máx = 9; step = 1
Q2: mín = 10; máx = 20; step = 1
Q3: mín = 1; máx = 9; step = 1</t>
  </si>
  <si>
    <t>A1 = {{Q1}}\\times({{Q2}}-{{Q3}})</t>
  </si>
  <si>
    <t>En esta expresión primero hay que restar y, después, multiplicar.</t>
  </si>
  <si>
    <t>&lt;p&gt;En esta expresión primero hay que restar y, después, multiplicar: {{Q1}} × ({{Q2}} − {{Q3}}).&lt;/p&gt;</t>
  </si>
  <si>
    <t>{"id":"M5-NyO-34a-E-2","stimulus":"&lt;p&gt;Si «la suma de {{Q4}} y {{Q5}}» se expresa como «{{Q4}} + {{Q5}}», ¿cómo expresarías «{{Q1}} veces la resta de {{Q2}} y {{Q3}}»?&lt;/p&gt;","template":"&lt;p&gt;Se expresa como {{response}}.&lt;/p&gt;","hint":"&lt;p&gt;En esta expresión primero hay que restar y, después, multiplicar.&lt;/p&gt;","feedback":"&lt;p&gt;En esta expresión primero hay que restar y, después,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</si>
  <si>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</si>
  <si>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
    "id": "M5-NyO-34a-E-2",
    "stimulus": "&lt;p&gt;If \"the addition of {{Q4}} and {{Q5}}\" is expressed as \"{{Q4}} + {{Q5}}\", how would you express \"{{Q1}} times the subtraction of {{Q2}} and {{Q3}}\"?&lt;/p&gt;",
    "template": "&lt;p&gt;It is expressed as {{response}}.&lt;/p&gt;",
    "hint": "&lt;p&gt;In this expression, you must first subtract and then multiply.&lt;/p&gt;",
    "feedback": "&lt;p&gt;In this expression, you must first subtract and then multiply: {{Q1}} × ({{Q2}} − {{Q3}}).&lt;/p&gt;",
    "seed": {
        "parameters": [
            {
                "name": "Q1",
                "label": null,
                "min": 2,
                "max": 9,
                "step": 1
            },
            {
                "name": "Q2",
                "label": null,
                "min": 10,
                "max": 20,
                "step": 1
            },
            {
                "name": "Q3",
                "label": null,
                "min": 1,
                "max": 9,
                "step": 1
            },
            {
                "name": "Q4",
                "label": null,
                "min": 1,
                "max": 99,
                "step": 1
            },
            {
                "name": "Q5",
                "label": null,
                "min": 1,
                "max": 99,
                "step": 1
            }
        ],
        "calculated": [
            {
                "name": "A1",
                "label": "{{function}}",
                "function": "{{Q1}}\\times\\left({{Q2}}-{{Q3}}\\right)"
            }
        ],
        "uniques": true
    },
    "algorithm": {
        "name": "calculateOperation",
        "params": {
            "method": "equivLiteral",
            "keyboard": "INTERMEDIATE"
        }
    }
}</t>
  </si>
  <si>
    <t>Si «la suma de {{Q4}} y {{Q5}}» se expresa como «{{Q4}} + {{Q5}}», ¿cómo expresarías «se resta {{Q3}} al producto de {{Q1}} por {{Q2}}»?
Se expresa como {{A1}}.</t>
  </si>
  <si>
    <t>Q1: mín = 2; máx = 10; step = 1
Q2: mín = 2; máx = 10; step = 1
Q3: mín = 2; máx = 10; step = 1</t>
  </si>
  <si>
    <t>A1 = {{Q1}}\\times{{Q2}}-{{Q3}}</t>
  </si>
  <si>
    <t>&lt;p&gt;En esta expresión primero hay que multiplicar y, después, restar: {{Q1}} × {{Q2}} − {{Q3}}.&lt;/p&gt;</t>
  </si>
  <si>
    <t>{"id":"M5-NyO-34a-E-3","stimulus":"&lt;p&gt;Si «la suma de {{Q4}} y {{Q5}}» se expresa como «{{Q4}} + {{Q5}}», ¿cómo expresarías «se resta {{Q3}} al producto de {{Q1}} por {{Q2}}»?&lt;/p&gt;","template":"&lt;p&gt;Se expresa como {{response}}.&lt;/p&gt;","hint":"&lt;p&gt;En esta expresión primero hay que multiplicar y, después, restar.&lt;/p&gt;","feedback":"&lt;p&gt;En esta expresión primero hay que multiplicar y, después, restar: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</si>
  <si>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</si>
  <si>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
    "id": "M5-NyO-34a-E-3",
    "stimulus": "&lt;p&gt;If \"the addition of {{Q4}} and {{Q5}}\" is expressed as \"{{Q4}} + {{Q5}}\", how would you express \"subtract {{Q3}} from the product of {{Q1}} and {{Q2}}\"?&lt;/p&gt;",
    "template": "&lt;p&gt;It is expressed as {{response}}.&lt;/p&gt;",
    "hint": "&lt;p&gt;In this expression, you must first multiply and then subtract.&lt;/p&gt;",
    "feedback": "&lt;p&gt;In this expression, you must first multiply and then subtract: {{Q1}} × {{Q2}} − {{Q3}}.&lt;/p&gt;",
    "seed": {
        "parameters": [
            {
                "name": "Q1",
                "label": null,
                "min": 2,
                "max": 10,
                "step": 1
            },
            {
                "name": "Q2",
                "label": null,
                "min": 2,
                "max": 10,
                "step": 1
            },
            {
                "name": "Q3",
                "label": null,
                "min": 2,
                "max": 10,
                "step": 1
            },
            {
                "name": "Q4",
                "label": null,
                "min": 1,
                "max": 99,
                "step": 1
            },
            {
                "name": "Q5",
                "label": null,
                "min": 1,
                "max": 99,
                "step": 1
            }
        ],
        "calculated": [
            {
                "name": "A1",
                "label": "{{function}}",
                "function": "{{Q1}}\\times{{Q2}}-{{Q3}}"
            }
        ],
        "uniques": true
    },
    "algorithm": {
        "name": "calculateOperation",
        "params": {
            "method": "equivLiteral",
            "keyboard": "INTERMEDIATE"
        }
    }
}</t>
  </si>
  <si>
    <t>En la frutería, Luisa tiene que pagar {{Q1}} €, pero la tendera le descuenta la suma de dos descuentos de {{Q2}} € y {{Q3}} €. Sin hacer el cálculo, escribe la expresión del dinero que tiene que pagar Luisa.
La expresión es {{A1}}.</t>
  </si>
  <si>
    <t>Q1: mín = 11; máx = 20; step = 1
Q2: mín = 1; máx = 5; step = 1
Q3: mín = 1; máx = 5; step = 1</t>
  </si>
  <si>
    <t>A1 = {{Q1}}-({{Q2}}+{{Q3}})</t>
  </si>
  <si>
    <t>En esta expresión primero hay que sumar y, después, restar.</t>
  </si>
  <si>
    <t>&lt;p&gt;En esta expresión primero hay que sumar y, después, restar.&lt;/p&gt;&lt;p&gt;Luisa tiene que pagar {{Q1}} € − (descuento de {{Q2}} € + descuento de {{Q3}} €)&lt;/p&gt;</t>
  </si>
  <si>
    <t>{"id":"M5-NyO-34a-A-1","stimulus":"&lt;p&gt;En la frutería, Luisa tiene que pagar {{Q1}} €, pero la tendera le descuenta la suma de dos descuentos de {{Q2}} € y {{Q3}} €. Sin hacer el cálculo, escribe la expresión del dinero que tiene que pagar Luisa.&lt;/p&gt;","template":"&lt;p&gt;La expresión es {{response}}.&lt;/p&gt;","hint":"&lt;p&gt;En esta expresión primero hay que sumar y, después, restar.&lt;/p&gt;","feedback":"&lt;p&gt;Luisa tiene que pagar {{Q1}} € − (descuento de {{Q2}} € + descuento de {{Q3}} €)&lt;/p&gt;","seed":{"parameters":[{"name":"Q1","label":null,"min":11,"max":20,"step":1},{"name":"Q2","label":null,"min":1,"max":5,"step":1},{"name":"Q3","label":null,"min":1,"max":5,"step":1}],"calculated":[{"name":"A1","label":"{{function}}","function":"\"{{Q1}}-\\\\left({{Q2}}+{{Q3}}\\\\right)\""}],"uniques":true},"algorithm":{"name":"calculateOperation","params":{"method":"equivLiteral","keyboard":"INTERMEDIATE"}}}</t>
  </si>
  <si>
    <t>{"id":"M5-NyO-34a-A-1","stimulus":"&lt;p&gt;Em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t>
  </si>
  <si>
    <t>{
    "id": "M5-NyO-34a-A-1",
    "stimulus": "&lt;p&gt;At the fruit store, Luisa has to pay ${{Q1}}, but the shopkeeper gives her a discount equal to the addition of two discounts of ${{Q2}} and ${{Q3}}. Without doing the calculation, type the expression for the money Luisa has to pay.&lt;/p&gt;",
    "template": "&lt;p&gt;The expression is {{response}}.&lt;/p&gt;",
    "hint": "&lt;p&gt;In this expression, you need to first add and then subtract.&lt;/p&gt;",
    "feedback": "&lt;p&gt;Luisa has to pay ${{Q1}} − (discount of ${{Q2}} + discount of ${{Q3}}).&lt;/p&gt;",
    "seed": {
        "parameters": [
            {
                "name": "Q1",
                "label": null,
                "min": 11,
                "max": 20,
                "step": 1
            },
            {
                "name": "Q2",
                "label": null,
                "min": 1,
                "max": 5,
                "step": 1
            },
            {
                "name": "Q3",
                "label": null,
                "min": 1,
                "max": 5,
                "step": 1
            }
        ],
        "calculated": [
            {
                "name": "A1",
                "label": "{{function}}",
                "function": "\"{{Q1}}-\\\\left({{Q2}}+{{Q3}}\\\\right)\""
            }
        ],
        "uniques": true
    },
    "algorithm": {
        "name": "calculateOperation",
        "params": {
            "method": "equivLiteral",
            "keyboard": "INTERMEDIATE"
        }
    }
}</t>
  </si>
  <si>
    <t>En un bosque en el que había {{Q1}} árboles se plantaron en un mes {{Q2}} árboles más. Al mes siguiente se plantaron otros {{Q3}} más. En el tercer mes se talaron {{Q4}} árboles.  Sin hacer el cálculo, escribe la expresión de los árboles que hay en el bosque.
La expresión es {{A1}}.</t>
  </si>
  <si>
    <t>Q1: mín = 10; máx = 20; step = 1
Q2: mín = 1; máx = 5; step = 1
Q3: mín = 1; máx = 5; step = 1
Q4: mín = 1; máx = 5; step = 1</t>
  </si>
  <si>
    <t>A1 = {{Q1}}+{{Q2}}+{{Q3}}-{{Q4}}</t>
  </si>
  <si>
    <t>&lt;p&gt;En esta expresión primero hay que sumar y, después, restar.&lt;/p&gt;&lt;p&gt;En el bosque había {{Q1}} árboles + se plantaron {{Q2}} más + se plantaron {{Q3}} más − se talaron {{Q4}} árboles&lt;/p&gt;</t>
  </si>
  <si>
    <t>{"id":"M5-NyO-34a-A-2","stimulus":"&lt;p&gt;En un bosque en el que había {{Q1}} árboles se plantaron en un mes {{Q2}} árboles más. Al mes siguiente se plantaron otros {{Q3}} más. En el tercer mes se talaron {{Q4}} árboles. Sin hacer el cálculo, escribe la expresión de los árboles que hay en el bosque.&lt;/p&gt;","template":"&lt;p&gt;La expresión es {{response}}.&lt;/p&gt;","hint":"&lt;p&gt;En esta expresión primero hay que sumar y, después, restar.&lt;/p&gt;","feedback":"&lt;p&gt;En esta expresión primero hay que sumar y, después, restar.&lt;/p&gt;&lt;p&gt;En el bosque había {{Q1}} árboles + se plantaron {{Q2}} más + se plantaron {{Q3}} más − se talaron {{Q4}} árboles.&lt;/p&gt;","seed":{"parameters":[{"name":"Q1","label":null,"min":10,"max":20,"step":1},{"name":"Q2","label":null,"min":2,"max":5,"step":1},{"name":"Q3","label":null,"min":2,"max":5,"step":1},{"name":"Q4","label":null,"min":2,"max":5,"step":1}],"calculated":[{"name":"A1","label":"{{function}}","function":"\"{{Q1}}+{{Q2}}+{{Q3}}-{{Q4}}\""}],"uniques":true},"algorithm":{"name":"calculateOperation","params":{"method":"equivLiteral","keyboard":"INTERMEDIATE"}}}</t>
  </si>
  <si>
    <t>{"id":"M5-NyO-34a-A-2","stimulus":"&lt;p&gt;Em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t>
  </si>
  <si>
    <t>{
    "id": "M5-NyO-34a-A-2",
    "stimulus": "&lt;p&gt;In a copse with {{Q1}} trees, {{Q2}} more trees were planted in one month. The following month, {{Q3}} trees were planted. During the third month, {{Q4}} trees were cut down. Without doing the calculation, type the expression for the number of trees in the copse.&lt;/p&gt;",
    "template": "&lt;p&gt;The expression is {{response}}.&lt;/p&gt;",
    "hint": "&lt;p&gt;In this expression, you need to first add and then subtract.&lt;/p&gt;",
    "feedback": "&lt;p&gt;In this expression, you need to first add and then subtract.&lt;/p&gt;&lt;p&gt;In the copse, there were {{Q1}} trees + {{Q2}} more were planted + {{Q3}} more that were planted − {{Q4}} trees that were cut down.&lt;/p&gt;",
    "seed": {
        "parameters": [
            {
                "name": "Q1",
                "label": null,
                "min": 10,
                "max": 20,
                "step": 1
            },
            {
                "name": "Q2",
                "label": null,
                "min": 2,
                "max": 5,
                "step": 1
            },
            {
                "name": "Q3",
                "label": null,
                "min": 2,
                "max": 5,
                "step": 1
            },
            {
                "name": "Q4",
                "label": null,
                "min": 2,
                "max": 5,
                "step": 1
            }
        ],
        "calculated": [
            {
                "name": "A1",
                "label": "{{function}}",
                "function": "\"{{Q1}}+{{Q2}}+{{Q3}}-{{Q4}}\""
            }
        ],
        "uniques": true
    },
    "algorithm": {
        "name": "calculateOperation",
        "params": {
            "method": "equivLiteral",
            "keyboard": "INTERMEDIATE"
        }
    }
}</t>
  </si>
  <si>
    <t>La edad de Leo es {{Q1}} veces la suma de las edades de sus sobrinos, que tienen {{Q2}} y {{Q3}} años. Sin hacer el cálculo, escribe la expresión de la edad de Leo.
La expresión es {{A1}}.</t>
  </si>
  <si>
    <t>Q1: mín = 2; máx = 3; step = 1
Q2: mín = 1; máx = 10; step = 1
Q3: mín = 1; máx = 10; step = 1</t>
  </si>
  <si>
    <t xml:space="preserve">A1 = {{Q1}}\\times({{Q2}} + {{Q3}}) </t>
  </si>
  <si>
    <t>&lt;p&gt;En esta expresión primero hay que sumar y, después, multiplicar.&lt;/p&gt;&lt;p&gt;La edad de Leo es: {{Q1}} × (los {{Q2}} años de un sobrino + los {{Q3}} años del otro sobrino).&lt;/p&gt;</t>
  </si>
  <si>
    <t>{"id":"M5-NyO-34a-A-3","stimulus":"&lt;p&gt;La edad de Leo es {{Q1}} veces la suma de las edades de sus sobrinos, que tienen {{Q2}} y {{Q3}} años. Sin hacer el cálculo, escribe la expresión de la edad de Leo.&lt;/p&gt;","template":"&lt;p&gt;La expresión es {{response}}.&lt;/p&gt;","hint":"&lt;p&gt;En esta expresión primero hay que sumar y, después, multiplicar.&lt;/p&gt;","feedback":"&lt;p&gt;En esta expresión primero hay que sumar y, después, multiplicar.&lt;/p&gt;&lt;p&gt;La edad de Leo es {{Q1}} × (los {{Q2}} años de un sobrino + los {{Q3}} años del otro sobrino).&lt;/p&gt;","seed":{"parameters":[{"name":"Q1","label":null,"min":2,"max":3,"step":1},{"name":"Q2","label":null,"min":1,"max":10,"step":1},{"name":"Q3","label":null,"min":1,"max":10,"step":1}],"calculated":[{"name":"A1","label":"{{A1}}","function":"{{Q1}}\\times\\left({{Q2}}+{{Q3}}\\right)"}],"uniques":true},"algorithm":{"name":"calculateOperation","params":{"method":"equivLiteral","keyboard":"INTERMEDIATE"}}}</t>
  </si>
  <si>
    <t>{"id":"M5-NyO-34a-A-3","stimulus":"&lt;p&gt;A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t>
  </si>
  <si>
    <t>{
    "id": "M5-NyO-34a-A-3",
    "stimulus": "&lt;p&gt;Leo's age is {{Q1}} times the addition of his nephews' ages, who are {{Q2}} and {{Q3}} years old. Without doing the calculation, write the expression for Leo's age.&lt;/p&gt;",
    "template": "&lt;p&gt;The expression is {{response}}.&lt;/p&gt;",
    "hint": "&lt;p&gt;In this expression, you must first add and then multiply.&lt;/p&gt;",
    "feedback": "&lt;p&gt;In this expression, you must first add and then multiply.&lt;/p&gt;&lt;p&gt;Leo's age is {{Q1}} × ({{Q2}} years of one nephew + {{Q3}} years of the other nephew).&lt;/p&gt;",
    "seed": {
        "parameters": [
            {
                "name": "Q1",
                "label": null,
                "min": 2,
                "max": 3,
                "step": 1
            },
            {
                "name": "Q2",
                "label": null,
                "min": 1,
                "max": 10,
                "step": 1
            },
            {
                "name": "Q3",
                "label": null,
                "min": 1,
                "max": 10,
                "step": 1
            }
        ],
        "calculated": [
            {
                "name": "A1",
                "label": "{{A1}}",
                "function": "{{Q1}}\\times\\left({{Q2}}+{{Q3}}\\right)"
            }
        ],
        "uniques": true
    },
    "algorithm": {
        "name": "calculateOperation",
        "params": {
            "method": "equivLiteral",
            "keyboard": "INTERMEDIATE"
        }
    }
}</t>
  </si>
  <si>
    <t>Una empresa de papel almacena {{Q1}} cuadernos rojos y azules en cada caja, de los cuales {{Q2}} son rojos. Miguel ha comprado {{Q3}} de estas cajas. Sin hacer el cálculo, escribe la expresión del número de cuadernos azules que ha comprado Miguel.
La expresión es {{A1}}.</t>
  </si>
  <si>
    <t>Q1: mín = 50; máx = 25; step = 1
Q2: mín = 10; máx = 24; step = 1
Q3: mín = 5; máx = 10; step = 1</t>
  </si>
  <si>
    <t>A1 = ({{Q1}}-{{Q2}})\\times{{Q3}}</t>
  </si>
  <si>
    <t>&lt;p&gt;En esta expresión primero hay que restar y, después, multiplicar.&lt;/p&gt;&lt;p&gt;(Hay {{Q1}} cuadernos en cada caja − los {{Q2}} cuadernos rojos en cada caja) × la compra de {{Q3}} cajas&lt;/p&gt;</t>
  </si>
  <si>
    <t>{"id":"M5-NyO-34a-A-4","stimulus":"&lt;p&gt;Una empresa de papel almacena {{Q1}} cuadernos rojos y azules en cada caja, de los cuales {{Q2}} son rojos. Miguel ha comprado {{Q3}} de estas cajas. Sin hacer el cálculo, escribe la expresión del número de cuadernos azules que ha comprado Miguel.&lt;/p&gt;","template":"&lt;p&gt;La expresión es {{response}}.&lt;/p&gt;","hint":"&lt;p&gt;En esta expresión primero hay que restar y, después, multiplicar.&lt;/p&gt;","feedback":"&lt;p&gt;En esta expresión primero hay que restar y, después, multiplicar.&lt;/p&gt;&lt;p&gt;(Hay {{Q1}} cuadernos en cada caja − los {{Q2}} cuadernos rojos en cada caja) × la compra de {{Q3}} cajas.&lt;/p&gt;","seed":{"parameters":[{"name":"Q1","label":null,"min":50,"max":25,"step":1},{"name":"Q2","label":null,"min":10,"max":24,"step":1},{"name":"Q3","label":null,"min":5,"max":10,"step":1}],"calculated":[{"name":"A1","label":"{{A1}}","function":"\\left({{Q1}}-{{Q2}}\\right)\\times{{Q3}}"}],"uniques":true},"algorithm":{"name":"calculateOperation","params":{"method":"equivLiteral","keyboard":"INTERMEDIATE"}}}</t>
  </si>
  <si>
    <t>{"id":"M5-NyO-34a-A-4","stimulus":"&lt;p&gt;Uma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t>
  </si>
  <si>
    <t>{
    "id": "M5-NyO-34a-A-4",
    "stimulus": "&lt;p&gt;A paper company stores {{Q1}} notebooks in each box, of which {{Q2}} are red and the rest are blue. Michael bought {{Q3}} of these boxes. Without doing the calculation, type the expression for the number of blue notebooks that Miguel bought.&lt;/p&gt;",
    "template": "&lt;p&gt;The expression is {{response}}.&lt;/p&gt;",
    "hint": "&lt;p&gt;In this expression, first you need to subtract and then multiply.&lt;/p&gt;",
    "feedback": "&lt;p&gt;In this expression, first you need to subtract and then multiply.&lt;/p&gt;&lt;p&gt;(There are {{Q1}} notebooks in each box - {{Q2}} red notebooks in each box) × Michael's purchase of {{Q3}} boxes.&lt;/p&gt;",
    "seed": {
        "parameters": [
            {
                "name": "Q1",
                "label": null,
                "min": 50,
                "max": 25,
                "step": 1
            },
            {
                "name": "Q2",
                "label": null,
                "min": 10,
                "max": 24,
                "step": 1
            },
            {
                "name": "Q3",
                "label": null,
                "min": 5,
                "max": 10,
                "step": 1
            }
        ],
        "calculated": [
            {
                "name": "A1",
                "label": "{{A1}}",
                "function": "\\left({{Q1}}-{{Q2}}\\right)\\times{{Q3}}"
            }
        ],
        "uniques": true
    },
    "algorithm": {
        "name": "calculateOperation",
        "params": {
            "method": "equivLiteral",
            "keyboard": "INTERMEDIATE"
        }
    }
}</t>
  </si>
  <si>
    <t>Santiago ha jugado a las cartas con sus amigos durante {{Q1}} viernes seguidos. Cada viernes ha jugado {{Q2}} min al tute, {{Q3}} min a la brisca y {{Q4}} min al cinquillo. Sin hacer el cálculo, escribe la expresión del tiempo que ha estado jugando Santiago.
La expresión es {{A1}}.</t>
  </si>
  <si>
    <t>Q1: mín = 3; máx = 8; step = 1
Q2: mín = 10; máx = 20; step = 1
Q3: mín = 10; máx = 20; step = 1
Q3: mín = 10; máx = 20; step = 1</t>
  </si>
  <si>
    <t>A1 = {{Q1}}\\times({{Q2}}+{{Q3}}+{{Q4}})</t>
  </si>
  <si>
    <t>&lt;p&gt;En esta expresión primero hay que sumar y, después, multiplicar.&lt;/p&gt;&lt;p&gt;Santiago ha jugado {{Q1}} viernes × ({{Q2}} min al tute + {{Q3}} min a la brisca + {{Q3}} min al cinquillo)&lt;/p&gt;</t>
  </si>
  <si>
    <t>{"id":"M5-NyO-34a-A-5","stimulus":"&lt;p&gt;Santiago ha jugado a las cartas con sus amigos durante {{Q1}} viernes seguidos. Cada viernes ha jugado {{Q2}} min al tute, {{Q3}} min a la brisca y {{Q4}} min al cinquillo. Sin hacer el cálculo, escribe la expresión del tiempo que ha estado jugando Santiago.&lt;/p&gt;","template":"&lt;p&gt;La expresión es {{response}}.&lt;/p&gt;","hint":"&lt;p&gt;En esta expresión primero hay que sumar y, después, multiplicar.&lt;/p&gt;","feedback":"&lt;p&gt;En esta expresión primero hay que sumar y, después, multiplicar.&lt;/p&gt;&lt;p&gt;Santiago ha jugado {{Q1}} viernes × ({{Q2}} min al tute + {{Q3}} min a la brisca + {{Q4}} min al cinquillo).&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</si>
  <si>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</si>
  <si>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
    "id": "M5-NyO-34a-A-5",
    "stimulus": "&lt;p&gt;Santiago played card games with his friends for {{Q1}} consecutive Fridays. Each Friday, he played Go Fish for {{Q2}} minutes, Crazy Eights for {{Q3}} minutes, and Rummy for {{Q4}} minutes. Without doing the calculation, type the expression for the time Santiago has been playing.&lt;/p&gt;",
    "template": "&lt;p&gt;The expression is {{response}}.&lt;/p&gt;",
    "hint": "&lt;p&gt;In this expression, you first need to add, and then multiply.&lt;/p&gt;",
    "feedback": "&lt;p&gt;In this expression, you first need to add, and then multiply.&lt;/p&gt;&lt;p&gt;Santiago played for {{Q1}} Fridays × (Go Fish for {{Q2}} min + Crazy Eights for {{Q3}} min + Rummy for {{Q4}} min).&lt;/p&gt;",
    "seed": {
        "parameters": [
            {
                "name": "Q1",
                "label": null,
                "min": 3,
                "max": 8,
                "step": 1
            },
            {
                "name": "Q2",
                "label": null,
                "min": 10,
                "max": 20,
                "step": 1
            },
            {
                "name": "Q3",
                "label": null,
                "min": 10,
                "max": 20,
                "step": 1
            },
            {
                "name": "Q4",
                "label": null,
                "min": 10,
                "max": 20,
                "step": 1
            }
        ],
        "calculated": [
            {
                "name": "A1",
                "label": "{{A1}}",
                "function": "{{Q1}}\\times\\left({{Q2}}+{{Q3}}+{{Q4}}\\right)"
            }
        ],
        "uniques": true
    },
    "algorithm": {
        "name": "calculateOperation",
        "params": {
            "method": "equivLiteral",
            "keyboard": "INTERMEDIATE"
        }
    }
}</t>
  </si>
  <si>
    <t>M5-NyO-40a</t>
  </si>
  <si>
    <t>A partir de una norma dada ("un número multiplicado por 3") es capaz de calcular términos a partir de otros dados (números pequeños)</t>
  </si>
  <si>
    <t>Arrastra los resultados de la operación «multiplica un número por {{Q1}} y suma {{Q2}} al resultado».
Con 1 el resultado es {{T1}}.
Con 2 el resultado es {{A1}}.
Con 3 el resultado es {{A2}}.
distractores: {{A3}} {{A4}} {{A5}}</t>
  </si>
  <si>
    <t>Q1: Mín 4; Máx 10; Step: 1
Q2: Mín 4; Máx 10; Step: 1</t>
  </si>
  <si>
    <t>T1 = {{Q1}}+{{Q2}}
A1 = 2*{{Q1}}+{{Q2}}
A2 = 3*{{Q1}}+{{Q2}}
A3 = 2*{{Q2}}+{{Q1}}
A4 = 3*{{Q2}}+{{Q1}}
A5 = 2*({{Q1}}+{{Q2}})</t>
  </si>
  <si>
    <t>&lt;p&gt;Aplica a cada número las operaciones del enunciado:&lt;/p&gt;&lt;p&gt;Con 1 la operación es: 1 × {{Q1}} + {{Q2}}&lt;/p&gt;</t>
  </si>
  <si>
    <t>&lt;p&gt;Hay que aplicar a cada número las operaciones del enunciado:&lt;/p&gt;&lt;p&gt;Con 1 el resultado es: 1 × {{Q1}} + {{Q2}} = {{T1}}&lt;/p&gt;&lt;p&gt;Con 2 el resultado es: 2 × {{Q1}} + {{Q2}} = {{A1}}&lt;/p&gt;&lt;p&gt;Con 3 el resultado es: 3 × {{Q1}} + {{Q2}} = {{A2}}&lt;/p&gt;</t>
  </si>
  <si>
    <t>{"id":"M5-NyO-40a-I-1","stimulus":"&lt;p&gt;Arrastra los resultados de la operación «multiplica un número por {{Q1}} y suma {{Q2}} al resultado».&lt;/p&gt;","template":"&lt;p&gt;Con 1 el resultado es {{T1}}.&lt;/p&gt;&lt;p&gt;Con 2 el resultado es {{response}}.&lt;/p&gt;&lt;p&gt;Con 3 el resultado es {{response}}.&lt;/p&gt;","hint":"&lt;p&gt;Aplica a cada número las operaciones del enunciado:&lt;/p&gt;&lt;p&gt;Con 1 la operación es: 1 × {{Q1}} + {{Q2}}&lt;/p&gt;","feedback":"&lt;p&gt;Hay que aplicar a cada número las operaciones del enunciado:&lt;/p&gt;&lt;p&gt;Con 1 el resultado es: 1 × {{Q1}} + {{Q2}} = {{T1}}&lt;/p&gt;&lt;p&gt;Con 2 el resultado es: 2 × {{Q1}} + {{Q2}} = {{A1}}&lt;/p&gt;&lt;p&gt;Con 3 el resultado es: 3 × {{Q1}} + {{Q2}} = {{A2}}&lt;/p&gt;","seed":{"parameters":[{"name":"Q1","label":null,"min":4,"max":10,"step":1},{"name":"Q2","label":null,"min":4,"max":10,"step":1}],"calculated":[{"name":"T1","label":null,"function":"{{Q1}}+{{Q2}}","temp":true},{"name":"A1","label":"{{function}}","function":"2*{{Q1}}+{{Q2}}"},{"name":"A2","label":"{{function}}","function":"3*{{Q1}}+{{Q2}}"},{"name":"A3","label":"{{function}}","function":"2*{{Q2}}+{{Q1}}","incorrect":true},{"name":"A4","label":"{{function}}","function":"3*{{Q2}}+{{Q1}}","incorrect":true},{"name":"A5","label":"{{function}}","function":"2*({{Q1}}+{{Q2}})","incorrect":true}],"uniques":true},"algorithm":{"name":"calculateOperation","template":"Cloze with drag &amp; drop","params":{"keyboard":"INTERMEDIATE"}}}</t>
  </si>
  <si>
    <t>{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t>
  </si>
  <si>
    <t>{
    "id": "M5-NyO-40a-I-1",
    "stimulus": "&lt;p&gt;Drag the results of the operation \"multiply a number by {{Q1}} and add {{Q2}} to the result\".&lt;/p&gt;",
    "template": "&lt;p&gt;If the number is 1, the result is {{T1}}.&lt;/p&gt;&lt;p&gt;If the number is 2, the result is {{response}}.&lt;/p&gt;&lt;p&gt;If the number is 3, the result is {{response}}.&lt;/p&gt;",
    "hint": "&lt;p&gt;Apply the operations in the statement to each number:&lt;/p&gt;&lt;p&gt;If the number is 1, this is the operation: 1 × {{Q1}} + {{Q2}}.&lt;/p&gt;",
    "feedback": "&lt;p&gt;You need to apply the operations in the statement to each number:&lt;/p&gt;&lt;p&gt;If the number is 1, the result is: 1 × {{Q1}} + {{Q2}} = {{T1}}.&lt;/p&gt;&lt;p&gt;If the number is 2, the result is: 2 × {{Q1}} + {{Q2}} = {{A1}}.&lt;/p&gt;&lt;p&gt;If the number is 3, the result is: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"params": {
            "keyboard": "INTERMEDIATE"
        }
    }
}</t>
  </si>
  <si>
    <t>Arrastra los resultados de la operación «resta 1 a un número y multiplica el resultado por {{Q1}}».
Con 2 el resultado es {{T1}}.
Con 3 el resultado es {{A1}}.
Con 4 el resultado es {{A2}}.
distractores: {{A3}} {{A4}} {{A5}}</t>
  </si>
  <si>
    <t>Q1: Mín 2; Máx 10; Step: 1</t>
  </si>
  <si>
    <t>T1 = {{Q1}}
A1 = 2*{{Q1}}
A2 = 3*{{Q1}}
A3 = 2*{{Q1}}+1
A4 = 3*{{Q1}}+2
A5 = 2*{{Q1}}-1</t>
  </si>
  <si>
    <t>&lt;p&gt;Aplica a cada número las operaciones del enunciado:&lt;/p&gt;&lt;p&gt;Con 2 la operación es: (2 − 1) × {{Q1}}&lt;/p&gt;</t>
  </si>
  <si>
    <t>&lt;p&gt;Hay que aplicar a cada número las operaciones del enunciado:&lt;/p&gt;&lt;p&gt;Con 2 el resultado es: (2 − 1) × {{Q1}} = {{T1}}&lt;/p&gt;&lt;p&gt;Con 3 el resultado es: (3 − 1) × {{Q1}} = {{A1}}&lt;/p&gt;&lt;p&gt;Con 4 el resultado es: (4 − 1) × {{Q1}} = {{A2}}&lt;/p&gt;</t>
  </si>
  <si>
    <t>{"id":"M5-NyO-40a-I-2","stimulus":"&lt;p&gt;Arrastra los resultados de la operación «resta 1 a un número y multiplica el resultado por {{Q1}}».&lt;/p&gt;","template":"&lt;p&gt;Con 2 el resultado es {{T1}}.&lt;/p&gt;&lt;p&gt;Con 3 el resultado es {{response}}.&lt;/p&gt;&lt;p&gt;Con 4 el resultado es {{response}}.&lt;/p&gt;","hint":"&lt;p&gt;Aplica a cada número las operaciones del enunciado:&lt;/p&gt;&lt;p&gt;Con 2 la operación es: (2 − 1) × {{Q1}}&lt;/p&gt;","feedback":"&lt;p&gt;Hay que aplicar a cada número las operaciones del enunciado:&lt;/p&gt;&lt;p&gt;Con 2 el resultado es: (2 − 1) × {{Q1}} = {{T1}}&lt;/p&gt;&lt;p&gt;Con 3 el resultado es: (3 − 1) × {{Q1}} = {{A1}}&lt;/p&gt;&lt;p&gt;Con 4 el resultado es: (4 − 1) × {{Q1}} = {{A2}}&lt;/p&gt;","seed":{"parameters":[{"name":"Q1","label":null,"min":2,"max":10,"step":1}],"calculated":[{"name":"T1","label":null,"function":"{{Q1}}","temp":true},{"name":"A1","label":"{{function}}","function":"2*{{Q1}}"},{"name":"A2","label":"{{function}}","function":"3*{{Q1}}"},{"name":"A3","label":"{{function}}","function":"2*{{Q1}}+1","incorrect":true},{"name":"A4","label":"{{function}}","function":"3*{{Q1}}+2","incorrect":true},{"name":"A5","label":"{{function}}","function":"2*{{Q1}}-1","incorrect":true}],"uniques":true},"algorithm":{"name":"calculateOperation","template":"Cloze with drag &amp; drop","params":{"keyboard":"INTERMEDIATE"}}}</t>
  </si>
  <si>
    <t>{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t>
  </si>
  <si>
    <t>{
    "id": "M5-NyO-40a-I-2",
    "stimulus": "&lt;p&gt;Drag the results of the operation \"subtract 1 from a number and multiply the result by {{Q1}}\".&lt;/p&gt;",
    "template": "&lt;p&gt;If the number is 2, the result is {{T1}}.&lt;/p&gt;&lt;p&gt;If the number is 3, the result is {{response}}.&lt;/p&gt;&lt;p&gt;If the number is 4, the result is {{response}}.&lt;/p&gt;",
    "hint": "&lt;p&gt;Apply the operations in the statement to each number:&lt;/p&gt;&lt;p&gt;If the number is 2, this is the operation: (2 − 1) × {{Q1}}&lt;/p&gt;",
    "feedback": "&lt;p&gt;You need to apply the operations in the statement to each number:&lt;/p&gt;&lt;p&gt;If the number is 2, the result is: (2 − 1) × {{Q1}} = {{T1}}&lt;/p&gt;&lt;p&gt;If the number is 3, the result is: (3 − 1) × {{Q1}} = {{A1}}&lt;/p&gt;&lt;p&gt;If the number is 4, the result is: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"params": {
            "keyboard": "INTERMEDIATE"
        }
    }
}</t>
  </si>
  <si>
    <t>Arrastra los resultados de la operación «resta a un número la suma de {{Q1}} y {{Q2}}».
Con 10 el resultado es {{T1}}.
Con 11 el resultado es {{A1}}.
Con 12 el resultado es {{A2}}.
distractores: {{A3}} {{A4}} {{A5}}</t>
  </si>
  <si>
    <t>Q1: Mín 2; Máx 5; Step: 1
Q2: Mín 2; Máx 5; Step: 1</t>
  </si>
  <si>
    <t>T1 = 10-{{Q1}}-{{Q2}}
A1 = 11-{{Q1}}-{{Q2}}
A2 = 12-{{Q1}}-{{Q2}}
A3 = 11-{{Q1}}+{{Q2}}
A4 = 12-{{Q1}}+{{Q2}}
A5 = 10-{{Q1}}-{{Q2}}-1</t>
  </si>
  <si>
    <t>&lt;p&gt;Aplica a cada número las operaciones del enunciado:&lt;/p&gt;&lt;p&gt;Con 10 la operación es: 10 − ({{Q1}} + {{Q2}})&lt;/p&gt;</t>
  </si>
  <si>
    <t>&lt;p&gt;Hay que aplicar a cada número las operaciones del enunciado:&lt;/p&gt;&lt;p&gt;Con 10 el resultado es: 10 − ({{Q1}} + {{Q2}}) = {{T1}}&lt;/p&gt;&lt;p&gt;Con 11 el resultado es: 11 − ({{Q1}} + {{Q2}}) = {{A1}}&lt;/p&gt;&lt;p&gt;Con 12 el resultado es: 12 − ({{Q1}} + {{Q2}}) = {{A2}}&lt;/p&gt;</t>
  </si>
  <si>
    <t>{"id":"M5-NyO-40a-I-3","stimulus":"&lt;p&gt;Arrastra los resultados de la operación «resta a un número la suma de {{Q1}} y {{Q2}}».&lt;/p&gt;","template":"&lt;p&gt;Con 10 el resultado es {{T1}}.&lt;/p&gt;&lt;p&gt;Con 11 el resultado es {{response}}.&lt;/p&gt;&lt;p&gt;Con 12 el resultado es {{response}}.&lt;/p&gt;","hint":"&lt;p&gt;Aplica a cada número las operaciones del enunciado:&lt;/p&gt;&lt;p&gt;Con 10 la operación es: 10 − ({{Q1}} + {{Q2}})&lt;/p&gt;","feedback":"&lt;p&gt;Hay que aplicar a cada número las operaciones del enunciado:&lt;/p&gt;&lt;p&gt;Con 10 el resultado es: 10 − ({{Q1}} + {{Q2}}) = {{T1}}&lt;/p&gt;&lt;p&gt;Con 11 el resultado es: 11 − ({{Q1}} + {{Q2}}) = {{A1}}&lt;/p&gt;&lt;p&gt;Con 12 el resultado es: 12 − ({{Q1}} + {{Q2}}) = {{A2}}&lt;/p&gt;","seed":{"parameters":[{"name":"Q1","label":null,"min":2,"max":5,"step":1},{"name":"Q2","label":null,"min":2,"max":5,"step":1}],"calculated":[{"name":"T1","label":null,"function":"10-{{Q1}}-{{Q2}}","temp":true},{"name":"A1","label":"{{function}}","function":"11-{{Q1}}-{{Q2}}"},{"name":"A2","label":"{{function}}","function":"12-{{Q1}}-{{Q2}}"},{"name":"A3","label":"{{function}}","function":"11-{{Q1}}+{{Q2}}","incorrect":true},{"name":"A4","label":"{{function}}","function":"12-{{Q1}}+{{Q2}}","incorrect":true},{"name":"A5","label":"{{function}}","function":"10-{{Q1}}-{{Q2}}-1","incorrect":true}],"uniques":true},"algorithm":{"name":"calculateOperation","template":"Cloze with drag &amp; drop","params":{"keyboard":"INTERMEDIATE"}}}</t>
  </si>
  <si>
    <t>{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t>
  </si>
  <si>
    <t>{
    "id": "M5-NyO-40a-I-3",
    "stimulus": "&lt;p&gt;Drag the results of the operation \"subtract from a number the addition of {{Q1}} and {{Q2}}\".&lt;/p&gt;",
    "template": "&lt;p&gt;If the number is 10, the result is {{T1}}.&lt;/p&gt;&lt;p&gt;If the number is 11, the result is {{response}}.&lt;/p&gt;&lt;p&gt;If the number is 12, the result is {{response}}.&lt;/p&gt;",
    "hint": "&lt;p&gt;Apply the operations in the statement to each number:&lt;/p&gt;&lt;p&gt;If the number is 10, this is the operation: 10 − ({{Q1}} + {{Q2}})&lt;/p&gt;",
    "feedback": "&lt;p&gt;You need to apply the operations in the statement to each number:&lt;/p&gt;&lt;p&gt;If the number is 10, the result is: 10 − ({{Q1}} + {{Q2}}) = {{T1}}&lt;/p&gt;&lt;p&gt;If the number is 11, the result is: 11 − ({{Q1}} + {{Q2}}) = {{A1}}&lt;/p&gt;&lt;p&gt;If the number is 12, the result is: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"params": {
            "keyboard": "INTERMEDIATE"
        }
    }
}</t>
  </si>
  <si>
    <t>Calcula los resultados de la operación «se multiplica un número por {{Q1}} y se resta {{Q2}} al resultado».
Con {{Q3}} el resultado es {{A1}}.
Con {{Q4}} el resultado es {{A2}}.</t>
  </si>
  <si>
    <t>Q1: Mín = 3; Máx = 9; Step = 1
Q2: Mín = 1; Máx = 9; Step = 1
Q3: Mín = 3; Máx = 9; Step = 1
Q4: Mín = 3; Máx = 9; Step = 1</t>
  </si>
  <si>
    <t>A1 = {{Q3}}*{{Q1}}-{{Q2}}
A2 = {{Q4}}*{{Q1}}-{{Q2}}</t>
  </si>
  <si>
    <t>&lt;p&gt;Aplica a cada número las operaciones del enunciado:&lt;/p&gt;&lt;p&gt;Con {{Q3}} la operación es: {{Q3}} × {{Q1}} − {{Q2}}&lt;/p&gt;</t>
  </si>
  <si>
    <t>&lt;p&gt;Hay que aplicar a cada número las operaciones del resultado:&lt;/p&gt;&lt;p&gt;Con {{Q3}} el resultado es: {{Q3}} × {{Q1}} − {{Q2}} = {{A1}}&lt;/p&gt;&lt;p&gt;Con {{Q4}} el resultado es: {{Q4}} × {{Q1}} − {{Q2}} = {{A2}}&lt;/p&gt;</t>
  </si>
  <si>
    <t>{"id":"M5-NyO-40a-E-1","stimulus":"&lt;p&gt;Calcula los resultados de la operación «se multiplica un número por {{Q1}} y se resta {{Q2}} al resultado».&lt;/p&gt;","template":"&lt;p&gt;Con {{Q3}} el resultado es {{response}}.&lt;/p&gt;&lt;p&gt;Con {{Q4}} el resultado es {{response}}.&lt;/p&gt;","hint":"&lt;p&gt;Aplica a cada número las operaciones del enunciado:&lt;/p&gt;&lt;p&gt;Con {{Q3}} la operación es: {{Q3}} × {{Q1}} − {{Q2}}&lt;/p&gt;","feedback":"&lt;p&gt;Hay que aplicar a cada número las operaciones del resultado:&lt;/p&gt;&lt;p&gt;Con {{Q3}} el resultado es: {{Q3}} × {{Q1}} − {{Q2}} = {{A1}}&lt;/p&gt;&lt;p&gt;Con {{Q4}} el resultado es: {{Q4}} × {{Q1}} − {{Q2}} = {{A2}}&lt;/p&gt;","seed":{"parameters":[{"name":"Q1","label":null,"min":3,"max":9,"step":1},{"name":"Q2","label":null,"min":1,"max":9,"step":1},{"name":"Q3","label":null,"min":3,"max":9,"step":1},{"name":"Q4","label":null,"min":3,"max":9,"step":1}],"calculated":[{"name":"A1","label":"{{function}}","function":"{{Q3}}*{{Q1}}-{{Q2}}"},{"name":"A2","label":"{{function}}","function":"{{Q4}}*{{Q1}}-{{Q2}}"}],"uniques":true},"algorithm":{"name":"calculateOperation","params":{"method":"equivLiteral","keyboard":"INTERMEDIATE"}}}</t>
  </si>
  <si>
    <t>{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t>
  </si>
  <si>
    <t>{
    "id": "M5-NyO-40a-E-1",
    "stimulus": "&lt;p&gt;Calculate the results of the operation \"multiply a number by {{Q1}} and subtract {{Q2}} from the result\".&lt;/p&gt;",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of the result to each number:&lt;/p&gt;&lt;p&gt;If the number is {{Q3}}, the result is: {{Q3}} × {{Q1}} − {{Q2}} = {{A1}}&lt;/p&gt;&lt;p&gt;If the number is {{Q4}}, the result is: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t>
  </si>
  <si>
    <t>Calcula los resultados de la operación «se multiplica por {{Q1}} un número al que se le ha restado {{Q2}}».
Con {{Q3}} el resultado es {{A1}}.
Con {{Q4}} el resultado es {{A2}}.</t>
  </si>
  <si>
    <t>Q1: Mín = 2; Máx = 9; Step = 1
Q2: Mín = 1; Máx = 4; Step = 1
Q3: Mín = 5; Máx = 9; Step = 1
Q4: Mín = 5; Máx = 9; Step = 1</t>
  </si>
  <si>
    <t>A1 = ({{Q3}}-{{Q2}})*{{Q1}}
A2 = ({{Q4}}-{{Q2}})*{{Q1}}</t>
  </si>
  <si>
    <t>&lt;p&gt;Aplica a cada número las operaciones del enunciado:&lt;/p&gt;&lt;p&gt;Con {{Q3}} la operación es: ({{Q3}} − {{Q2}}) × {{Q1}}&lt;/p&gt;</t>
  </si>
  <si>
    <t>&lt;p&gt;Hay que aplicar a cada número las operaciones del enunciado:&lt;/p&gt;&lt;p&gt;Con {{Q3}} el resultado es: ({{Q3}} − {{Q2}}) × {{Q1}} = {{A1}}&lt;/p&gt;&lt;p&gt;Con {{Q4}} el resultado es: ({{Q4}} − {{Q2}}) × {{Q1}} = {{A2}}&lt;/p&gt;</t>
  </si>
  <si>
    <t>{"id":"M5-NyO-40a-E-2","stimulus":"&lt;p&gt;Calcula los resultados de la operación «se multiplica por {{Q1}} un número al que se le ha restado {{Q2}}».&lt;/p&gt;","template":"&lt;p&gt;Con {{Q3}} el resultado es {{response}}.&lt;/p&gt;&lt;p&gt;Con {{Q4}} el resultado es {{response}}.&lt;/p&gt;","hint":"&lt;p&gt;Aplica a cada número las operaciones del enunciado:&lt;/p&gt;&lt;p&gt;Con {{Q3}} la operación es: ({{Q3}} − {{Q2}}) × {{Q1}}&lt;/p&gt;","feedback":"&lt;p&gt;Hay que aplicar a cada número las operaciones del enunciado:&lt;/p&gt;&lt;p&gt;Con {{Q3}} el resultado es: ({{Q3}} − {{Q2}}) × {{Q1}} = {{A1}}&lt;/p&gt;&lt;p&gt;Con {{Q4}} el resultado es: ({{Q4}} − {{Q2}}) × {{Q1}} = {{A2}}&lt;/p&gt;","seed":{"parameters":[{"name":"Q1","label":null,"min":2,"max":9,"step":1},{"name":"Q2","label":null,"min":1,"max":4,"step":1},{"name":"Q3","label":null,"min":5,"max":9,"step":1},{"name":"Q4","label":null,"min":5,"max":9,"step":1}],"calculated":[{"name":"A1","label":"{{function}}","function":"({{Q3}}-{{Q2}})*{{Q1}}"},{"name":"A2","label":"{{function}}","function":"({{Q4}}-{{Q2}})*{{Q1}}"}],"uniques":true},"algorithm":{"name":"calculateOperation","params":{"method":"equivLiteral","keyboard":"NUMERICAL"}}}</t>
  </si>
  <si>
    <t>{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t>
  </si>
  <si>
    <t>{
    "id": "M5-NyO-40a-E-2",
    "stimulus": "&lt;p&gt;Calculate the results of this operation: \"a number, decreased by {{Q2}}, is multiplied by {{Q1}}\".&lt;/p&gt;",
    "template": "&lt;p&gt;If the number is {{Q3}}, the result is {{response}}.&lt;/p&gt;&lt;p&gt;If the number is {{Q4}}, the result is {{response}}.&lt;/p&gt;",
    "hint": "&lt;p&gt;Apply the operations from the statement to each number:&lt;/p&gt;&lt;p&gt;If the number is {{Q3}}, this is the operation: ({{Q3}} − {{Q2}}) × {{Q1}}.&lt;/p&gt;",
    "feedback": "&lt;p&gt;Apply the operations from the statement to each number:&lt;/p&gt;&lt;p&gt;If the number is  {{Q3}}, the result is: ({{Q3}} − {{Q2}}) × {{Q1}} = {{A1}}.&lt;/p&gt;&lt;p&gt;If the number is  {{Q4}}, the result is: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t>
  </si>
  <si>
    <t>Calcula los resultados de la operación «se resta a un número la suma de {{Q1}} y {{Q2}}».
Con {{Q3}} el resultado es {{A1}}.
Con {{Q4}} el resultado es {{A2}}.</t>
  </si>
  <si>
    <t>Q1: Mín = 1; Máx = 5; Step = 1
Q2: Mín = 1; Máx = 5; Step = 1
Q3: Mín = 10; Máx = 20; Step = 1
Q4: Mín = 10; Máx = 20; Step = 1</t>
  </si>
  <si>
    <t>A1 = {{Q3}}-{{Q1}}-{{Q2}}
A1 = {{Q4}}-{{Q1}}-{{Q2}}</t>
  </si>
  <si>
    <t>&lt;p&gt;Aplica a cada número las operaciones del enunciado:&lt;/p&gt;&lt;p&gt;Con {{Q3}} la operación es: {{Q3}} − ({{Q1}} + {{Q2}})&lt;/p&gt;</t>
  </si>
  <si>
    <t>&lt;p&gt;Hay que aplicar a cada número las operaciones del enunciado:&lt;/p&gt;&lt;p&gt;Con {{Q3}} el resultado es: {{Q3}} − ({{Q1}} + {{Q2}}) = {{A1}}&lt;/p&gt;&lt;p&gt;Con {{Q4}} el resultado es: {{Q4}} − ({{Q1}} + {{Q2}}) = {{A2}}&lt;/p&gt;</t>
  </si>
  <si>
    <t>{"id":"M5-NyO-40a-E-3","stimulus":"&lt;p&gt;Calcula los resultados de la operación «se resta a un número la suma de {{Q1}} y {{Q2}}».&lt;/p&gt;","template":"&lt;p&gt;Con {{Q3}} el resultado es {{response}}.&lt;/p&gt;&lt;p&gt;Con {{Q4}} el resultado es {{response}}.&lt;/p&gt;","hint":"&lt;p&gt;Aplica a cada número las operaciones del enunciado:&lt;/p&gt;&lt;p&gt;Con {{Q3}} la operación es: {{Q3}} − ({{Q1}} + {{Q2}})&lt;/p&gt;","feedback":"&lt;p&gt;Hay que aplicar a cada número las operaciones del enunciado:&lt;/p&gt;&lt;p&gt;Con {{Q3}} el resultado es: {{Q3}} − ({{Q1}} + {{Q2}}) = {{A1}}&lt;/p&gt;&lt;p&gt;Con {{Q4}} el resultado es: {{Q4}} − ({{Q1}} + {{Q2}}) = {{A2}}&lt;/p&gt;","seed":{"parameters":[{"name":"Q1","label":null,"min":1,"max":5,"step":1},{"name":"Q2","label":null,"min":1,"max":5,"step":1},{"name":"Q3","label":null,"min":10,"max":20,"step":1},{"name":"Q4","label":null,"min":10,"max":20,"step":1}],"calculated":[{"name":"A1","label":"{{function}}","function":"{{Q3}}-{{Q1}}-{{Q2}}"},{"name":"A2","label":"{{function}}","function":"{{Q4}}-{{Q1}}-{{Q2}}"}],"uniques":true},"algorithm":{"name":"calculateOperation","params":{"method":"equivLiteral","keyboard":"NUMERICAL"}}}</t>
  </si>
  <si>
    <t>{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t>
  </si>
  <si>
    <t>{
    "id": "M5-NyO-40a-E-3",
    "stimulus": "&lt;p&gt;Calculate the results of this operation: \"subtract the addition of {{Q1}} and {{Q2}} from a number\".&lt;/p&gt;",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in the statement to each number:&lt;/p&gt;&lt;p&gt;If the number is {{Q3}}, the result is: {{Q3}} − ({{Q1}} + {{Q2}}) = {{A1}}.&lt;/p&gt;&lt;p&gt;If the number is {{Q4}}, the result is: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
            "keyboard": "NUMERICAL"
        }
    }
}</t>
  </si>
  <si>
    <t>En un restaurante cobran en cada mesa &lt;span class=\"no-break\"&gt;{{Q1}} €&lt;/span&gt; por cada cliente que haya sentado en ella más &lt;span class=\"no-break\"&gt;{{Q2}} €&lt;/span&gt; de propina entre todos. ¿Cuánto tienen que pagar los clientes en las siguientes situaciones?
En una mesa en la que hay {{Q3}} personas se tienen que pagar &lt;span class=\"no-break\"&gt;{{A1}} €.&lt;/span&gt;
En una mesa en la que hay {{Q4}} personas se tienen que pagar &lt;span class=\"no-break\"&gt;{{A2}} €.&lt;/span&gt;</t>
  </si>
  <si>
    <t>Q1: Mín 8;Máx 20; Step: 1
Q2: Mín 2;Máx 9; Step: 1
Q3: Mín 2;Máx 9; Step: 1
Q4: Mín 2;Máx 9; Step: 1</t>
  </si>
  <si>
    <t>A1 = {{Q3}}*{{Q1}}+{{Q2}}
A2 = {{Q4}}*{{Q1}}+{{Q2}}</t>
  </si>
  <si>
    <t>¿Cuáles son los precios del restaurante?
Cobran {{A3}} € por cada cliente.
Cobran {{A4}} € de propina entre todos los que se sientan a una mesa.
[Cloze with math]
A3: {{Q1}}
A4: {{Q2}}</t>
  </si>
  <si>
    <t>¿Qué hay que calcular?
Cuánto pagará una mesa de {{Q3}} personas y otra de {{Q4}}.*
Cuánto pagará una mesa de {{Q3}} personas y otra de {{T1}}.
Cuánto pagará una mesa de {{Q4}} personas y otra de {{T2}}.
[Single Choice]
T1 = {{Q4}}+1
T2 = {{Q4}}+2</t>
  </si>
  <si>
    <t>¿Cómo se escriben en forma de cálculo las ganancias del restaurante?
Precio = {{Q1}} € × n.º de clientes + {{Q2}} € *
Precio = {{Q1}} € + n.º de clientes + {{Q2}} €
Precio = {{Q2}} € × n.º de clientes + {{Q1}} €
[Single choice]</t>
  </si>
  <si>
    <t>¿Cuánto paga entonces cada una de estas mesas?
Precio = {{Q1}} € × n.º de clientes + {{Q2}} €
La mesa en la que hay {{Q3}} personas tiene que pagar {{A7}} €.
La mesa en la que hay {{Q4}} personas tiene que pagar {{A8}} €.
[Cloze with math]
A7: {{Q1}}*{{Q3}}+{{Q2}}
A8: {{Q1}}*{{Q4}}+{{Q2}}</t>
  </si>
  <si>
    <t>{"id":"M5-NyO-40a-A-1","seed":{"parameters":[{"name":"Q1","label":null,"min":8,"max":20,"step":1},{"name":"Q2","label":null,"min":2,"max":9,"step":1},{"name":"Q3","label":null,"min":2,"max":9,"step":1},{"name":"Q4","label":null,"min":2,"max":9,"step":1}],"uniques":true},"scaffolding":[{"id":"step-0","stimulus":"&lt;p&gt;En un restaurante cobran en cada mesa &lt;span class=\"no-break\"&gt;{{Q1}} €&lt;/span&gt; por cada cliente que haya sentado en ella más &lt;span class=\"no-break\"&gt;{{Q2}} €&lt;/span&gt; de propina entre todos. ¿Cuánto tienen que pagar los clientes en las siguientes situaciones?&lt;/p&gt;","template":"&lt;p&gt;En una mesa en la que hay {{Q3}} personas se tienen que pagar &lt;span class=\"no-break\"&gt;{{response}} €.&lt;/span&gt;&lt;/p&gt;&lt;p&gt;En una mesa en la que hay {{Q4}} personas se tienen que pagar &lt;span class=\"no-break\"&gt;{{response}} €.&lt;/span&gt;&lt;/p&gt;","seed":{"calculated":[{"name":"A1","label":"","function":"{{Q3}}*{{Q1}}+{{Q2}}"},{"name":"A2","label":"","function":"{{Q4}}*{{Q1}}+{{Q2}}"}]},"algorithm":{"name":"calculateOperation","params":{"method":"equivLiteral","keyboard":"INTERMEDIATE"}}},{"id":"step-1","stimulus":"&lt;p&gt;¿Cuáles son los precios del restaurante?&lt;/p&gt;","template":"&lt;p&gt;Cobran {{response}} € por cada cliente.&lt;/p&gt;&lt;p&gt;Cobran {{response}} € de propina entre todos los que se sientan a una mesa.&lt;/p&gt;","seed":{"calculated":[{"name":"1-A1","label":"","function":"{{Q1}}"},{"name":"1-A1","label":"","function":"{{Q2}}"}]},"algorithm":{"name":"calculateOperation","params":{"method":"equivLiteral","keyboard":"INTERMEDIATE"}}},{"id":"step-2","stimulus":"&lt;p&gt;¿Qué hay que calcular?&lt;/p&gt;","seed":{"calculated":[{"name":"T1","function":"{{Q4}}+1","temp":true},{"name":"T2","function":"{{Q4}}+2","temp":true},{"name":"2-A1","label":"&lt;p&gt;Cuánto pagará una mesa de {{Q3}} personas y otra de {{Q4}}.&lt;/p&gt;"},{"name":"2-A2","label":"&lt;p&gt;Cuánto pagará una mesa de {{Q3}} personas y otra de {{T1}}.&lt;/p&gt;","incorrect":true},{"name":"2-A3","label":"&lt;p&gt;Cuánto pagará una mesa de {{Q4}} personas y otra de {{T2}}.&lt;/p&gt;","incorrect":true}]},"algorithm":{"name":"trueFalse","template":"Multiple choice – standard"}},{"id":"step-3","stimulus":"&lt;p&gt;¿Cómo se escriben en forma de cálculo las ganancias del restaurante?&lt;/p&gt;","seed":{"calculated":[{"name":"3-A1","label":"&lt;p&gt;Precio = {{Q1}} € × n.º de clientes + {{Q2}} €&lt;/p&gt;"},{"name":"3-A2","label":"&lt;p&gt;Precio = {{Q1}} € + n.º de clientes + {{Q2}} €&lt;/p&gt;","incorrect":true},{"name":"3-A3","label":"&lt;p&gt;Precio = {{Q2}} € × n.º de clientes + {{Q1}} €&lt;/p&gt;","incorrect":true}]},"algorithm":{"name":"trueFalse","template":"Multiple choice – standard", "params": {"showCheckIcon":false, "columns":3}}},{"id":"step-4","stimulus":"&lt;p&gt;¿Cuánto paga entonces cada una de estas mesas?&lt;/p&gt;","template":"&lt;p&gt;Precio = {{Q1}} € × n.º de clientes + {{Q2}} €&lt;/p&gt;&lt;p&gt;La mesa en la que hay {{Q3}} personas tiene que pagar {{response}} €.&lt;/p&gt;&lt;p&gt;La mesa en la que hay {{Q4}} personas tiene que pagar {{response}} €.&lt;/p&gt;","seed":{"calculated":[{"name":"4-A1","function":"{{Q1}}*{{Q3}}+{{Q2}}"},{"name":"4-A2","function":"{{Q1}}*{{Q4}}+{{Q2}}"}]},"algorithm":{"name":"calculateOperation","params":{"method":"equivLiteral","keyboard":"INTERMEDIATE"}}}]}</t>
  </si>
  <si>
    <t>{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t>
  </si>
  <si>
    <t>{
    "id": "M5-NyO-40a-A-1",
    "seed": {
        "parameters": [
            {
                "name": "Q1",
                "label": null,
                "min": 8,
                "max": 20,
                "step": 1
            },
            {
                "name": "Q2",
                "label": null,
                "min": 2,
                "max": 9,
                "step": 1
            },
            {
                "name": "Q3",
                "label": null,
                "min": 2,
                "max": 9,
                "step": 1
            },
            {
                "name": "Q4",
                "label": null,
                "min": 2,
                "max": 9,
                "step": 1
            }
        ],
        "uniques": true
    },
    "scaffolding": [
        {
            "id": "step-0",
            "stimulus": "&lt;p&gt;A restaurant charges &lt;span class=\"no-break\"&gt;${{Q1}}&lt;/span&gt; for each customer seated at each table, plus a &lt;span class=\"no-break\"&gt;${{Q2}}&lt;/span&gt; tip per table. How much will these customers have to pay in the following situations?&lt;/p&gt;",
            "template": "&lt;p&gt;At a table with {{Q3}} people, they will have to pay a total of &lt;span class=\"no-break\"&gt;${{response}}&lt;/span&gt;.&lt;/p&gt;&lt;p&gt;At a table with {{Q4}} people, they will have to pay a total of &lt;span class=\"no-break\"&gt;${{response}}&lt;/span&gt;.&lt;/p&gt;",
            "seed": {
                "calculated": [
                    {
                        "name": "A1",
                        "label": "",
                        "function": "{{Q3}}*{{Q1}}+{{Q2}}"
                    },
                    {
                        "name": "A2",
                        "label": "",
                        "function": "{{Q4}}*{{Q1}}+{{Q2}}"
                    }
                ]
            },
            "algorithm": {
                "name": "calculateOperation",
                "params": {
                    "method": "equivLiteral",
                    "keyboard": "INTERMEDIATE"
                }
            }
        },
        {
            "id": "step-1",
            "stimulus": "&lt;p&gt;What are the restaurant's prices?&lt;/p&gt;",
            "template": "&lt;p&gt;They charge ${{response}} for each customer.&lt;/p&gt;&lt;p&gt;They charge a ${{response}} tip per table.&lt;/p&gt;",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a table of {{Q3}} people and another table of {{Q4}} people will pay.&lt;/p&gt;"
                    },
                    {
                        "name": "2-A2",
                        "label": "&lt;p&gt;How much a table of {{Q3}} people and another table of {{T1}} people will pay.&lt;/p&gt;",
                        "incorrect": true
                    },
                    {
                        "name": "2-A3",
                        "label": "&lt;p&gt;How much a table of {{Q4}} people and another table of {{T2}} people will pay.&lt;/p&gt;",
                        "incorrect": true
                    }
                ]
            },
            "algorithm": {
                "name": "trueFalse",
                "template": "Multiple choice – standard"
            }
        },
        {
            "id": "step-3",
            "stimulus": "&lt;p&gt;How can the restaurant's rules be expressed as a calculation?&lt;/p&gt;",
            "seed": {
                "calculated": [
                    {
                        "name": "3-A1",
                        "label": "&lt;p&gt;Price = ${{Q1}} × number of customers + ${{Q2}}&lt;/p&gt;"
                    },
                    {
                        "name": "3-A2",
                        "label": "&lt;p&gt;Price = ${{Q1}} + number of customers + ${{Q2}}&lt;/p&gt;",
                        "incorrect": true
                    },
                    {
                        "name": "3-A3",
                        "label": "&lt;p&gt;Price = ${{Q2}} × number of customers + ${{Q1}}&lt;/p&gt;",
                        "incorrect": true
                    }
                ]
            },
            "algorithm": {
                "name": "trueFalse",
                "template": "Multiple choice – standard", "params": {"showCheckIcon":false, "columns":3}
            }
        },
        {
            "id": "step-4",
            "stimulus": "&lt;p&gt;How much will each of these tables pay?&lt;/p&gt;",
            "template": "&lt;p&gt;Price = ${{Q1}} × number of customers + ${{Q2}}&lt;/p&gt;&lt;p&gt;The table with {{Q3}} people will pay ${{response}}.&lt;/p&gt;&lt;p&gt;The table with {{Q4}} people will pay ${{response}}.&lt;/p&gt;",
            "seed": {
                "calculated": [
                    {
                        "name": "4-A1",
                        "function": "{{Q1}}*{{Q3}}+{{Q2}}"
                    },
                    {
                        "name": "4-A2",
                        "function": "{{Q1}}*{{Q4}}+{{Q2}}"
                    }
                ]
            },
            "algorithm": {
                "name": "calculateOperation",
                "params": {
                    "method": "equivLiteral",
                    "keyboard": "INTERMEDIATE"
                }
            }
        }
    ]
}</t>
  </si>
  <si>
    <t>En un hotel se cobra a cada huésped {{Q1}} € por habitación y {{Q2}} € por el desayuno. ¿Cuánto dinero recibe el hotel en las siguientes situaciones?
Si entran {{Q3}} huéspedes, el hotel recibe {{A1}} €.
Si entran {{Q4}} huéspedes, el hotel recibe {{A2}} €.</t>
  </si>
  <si>
    <t>Q1: Mín = 10; Máx = 15; Step: 1
Q2: Mín = 5; Máx = 10; Step: 1
Q3: Mín = 2; Máx = 9; Step: 1
Q4: Mín = 2; Máx = 9; Step: 1</t>
  </si>
  <si>
    <t>A1 = ({{Q1}} + {{Q2}})*{{Q3}}
A2 = ({{Q1}} + {{Q2}})*{{Q4}}</t>
  </si>
  <si>
    <t>¿Cuáles son los precios del hotel por huésped?
Se cobra {{A3}} € por habitación.
Se cobra {{A4}} € por desayuno.
[Cloze with math]
A3: {{Q1}}
A4: {{Q2}}</t>
  </si>
  <si>
    <t>¿Qué hay que calcular?
Cuánto gana el hotel si tiene {{Q3}} o {{Q4}} huéspedes.*
Cuánto gana el hotel si tiene {{Q3}} o {{T1}} huéspedes.
Cuánto gana el hotel si tiene {{Q4}} o {{T2}} huéspedes.
[Single Choice]
T1 = {{Q4}}+1
T2 = {{Q4}}+2</t>
  </si>
  <si>
    <t>¿Cómo se escriben en forma de cálculo las ganancias del hotel?
Precio = {{Q1}} × n.º de huéspedes + {{Q2}} × n.º de huéspedes*
Precio = {{Q1}} × n.º de huéspedes + {{Q2}}
Precio = {{Q1}} + {{Q2}} + n.º de huéspedes
[Single choice]</t>
  </si>
  <si>
    <t>¿Cuánto dinero gana el hotel entonces en cada uno de estos casos?
Precio = {{Q1}} × n.º de huéspedes + {{Q2}} × n.º de huéspedes
Si entran {{Q3}} huéspedes, el hotel gana {{A7}} €.
Si entran {{Q4}} huéspedes, el hotel gana {{A8}} €.
[Cloze with math]
A7: ({{Q1}} + {{Q2}})*{{Q3}}
A8: ({{Q1}} + {{Q2}})*{{Q4}}</t>
  </si>
  <si>
    <t>{"id":"M5-NyO-40a-A-2","seed":{"parameters":[{"name":"Q1","label":null,"min":10,"max":15,"step":1},{"name":"Q2","label":null,"min":5,"max":10,"step":1},{"name":"Q3","label":null,"min":2,"max":9,"step":1},{"name":"Q4","label":null,"min":2,"max":9,"step":1}],"uniques":true},"scaffolding":[{"id":"step-0","stimulus":"&lt;p&gt;En un hotel se cobra a cada huésped &lt;span class=\"no-break\"&gt;{{Q1}} €&lt;/span&gt; por habitación y &lt;span class=\"no-break\"&gt;{{Q2}} €&lt;/span&gt; por el desayuno. ¿Cuánto dinero recibe el hotel en las siguientes situaciones?&lt;/p&gt;","template":"&lt;p&gt;Si entran {{Q3}} huéspedes, el hotel recibe {{response}} €.&lt;/p&gt;&lt;p&gt;Si entran {{Q4}} huéspedes, el hotel recibe {{response}} €.&lt;/p&gt;","seed":{"calculated":[{"name":"A1","label":"","function":"({{Q1}} + {{Q2}})*{{Q3}}"},{"name":"A2","label":"","function":"({{Q1}} + {{Q2}})*{{Q4}}"}]},"algorithm":{"name":"calculateOperation","params":{"method":"equivLiteral","keyboard":"INTERMEDIATE"}}},{"id":"step-1","stimulus":"&lt;p&gt;¿Cuáles son los precios del hotel por huésped?&lt;/p&gt;","template":"&lt;p&gt;Se cobra {{response}} € por habitación.&lt;/p&gt;&lt;p&gt;Se cobra {{response}} € por el desayuno.&lt;/p&gt;","seed":{"calculated":[{"name":"1-A1","label":"","function":"{{Q1}}"},{"name":"1-A2","label":"","function":"{{Q2}}"}]},"algorithm":{"name":"calculateOperation","params":{"method":"equivLiteral","keyboard":"INTERMEDIATE"}}},{"id":"step-2","stimulus":"&lt;p&gt;¿Qué hay que calcular?&lt;/p&gt;","seed":{"calculated":[{"name":"T1","function":"{{Q4}}+1","temp":true},{"name":"T2","function":"{{Q4}}+2","temp":true},{"name":"2-A1","label":"&lt;p&gt;Cuánto gana el hotel si tiene {{Q3}} o {{Q4}} huéspedes.&lt;/p&gt;"},{"name":"2-A2","label":"&lt;p&gt;Cuánto gana el hotel si tiene {{Q3}} o {{T1}} huéspedes.&lt;/p&gt;","incorrect":true},{"name":"2-A3","label":"&lt;p&gt;Cuánto gana el hotel si tiene {{Q4}} o {{T2}} huéspedes.&lt;/p&gt;","incorrect":true}]},"algorithm":{"name":"trueFalse","template":"Multiple choice – standard"}},{"id":"step-3","stimulus":"&lt;p&gt;¿Cómo se escriben en forma de cálculo las ganancias del hotel?&lt;/p&gt;","seed":{"calculated":[{"name":"3-A1","label":"&lt;p&gt;Precio = {{Q1}} × n.º de huéspedes + {{Q2}} × n.º de huéspedes&lt;/p&gt;"},{"name":"3-A2","label":"&lt;p&gt;Precio = {{Q1}} × n.º de huéspedes + {{Q2}}&lt;/p&gt;","incorrect":true},{"name":"3-A3","label":"&lt;p&gt;Precio = {{Q1}} + {{Q2}} + n.º de huéspedes&lt;/p&gt;","incorrect":true}]},"algorithm":{"name":"trueFalse","template":"Multiple choice – standard", "params": {"showCheckIcon":false, "columns":3}}},{"id":"step-4","stimulus":"&lt;p&gt;¿Cuánto dinero gana el hotel entonces en cada uno de estos casos?&lt;/p&gt;","template":"&lt;p&gt;Precio = {{Q1}} × n.º de huéspedes + {{Q2}} × n.º de huéspedes&lt;/p&gt;&lt;p&gt;Si entran {{Q3}} huéspedes, el hotel gana {{response}} €.&lt;/p&gt;&lt;p&gt;Si entran {{Q4}} huéspedes, el hotel gana {{response}} €.&lt;/p&gt;","seed":{"calculated":[{"name":"4-A1","function":"({{Q1}} + {{Q2}})*{{Q3}}"},{"name":"4-A2","function":"({{Q1}} + {{Q2}})*{{Q4}}"}]},"algorithm":{"name":"calculateOperation","params":{"method":"equivLiteral","keyboard":"INTERMEDIATE"}}}]}</t>
  </si>
  <si>
    <t>{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t>
  </si>
  <si>
    <t>{
    "id": "M5-NyO-40a-A-2",
    "seed": {
        "parameters": [
            {
                "name": "Q1",
                "label": null,
                "min": 10,
                "max": 15,
                "step": 1
            },
            {
                "name": "Q2",
                "label": null,
                "min": 5,
                "max": 10,
                "step": 1
            },
            {
                "name": "Q3",
                "label": null,
                "min": 2,
                "max": 9,
                "step": 1
            },
            {
                "name": "Q4",
                "label": null,
                "min": 2,
                "max": 9,
                "step": 1
            }
        ],
        "uniques": true
    },
    "scaffolding": [
        {
            "id": "step-0",
            "stimulus": "&lt;p&gt;In a hotel, each guest is charged &lt;span class=\"no-break\"&gt;${{Q1}}&lt;/span&gt; for a room and &lt;span class=\"no-break\"&gt;${{Q2}}&lt;/span&gt; for breakfast. How much money does the hotel receive in the following situations?&lt;/p&gt;",
            "template": "&lt;p&gt;For {{Q3}} guests, the hotel receives ${{response}}.&lt;/p&gt;&lt;p&gt;For {{Q4}} guests, the hotel receives ${{response}}.&lt;/p&gt;",
            "seed": {
                "calculated": [
                    {
                        "name": "A1",
                        "label": "",
                        "function": "({{Q1}} + {{Q2}})*{{Q3}}"
                    },
                    {
                        "name": "A2",
                        "label": "",
                        "function": "({{Q1}} + {{Q2}})*{{Q4}}"
                    }
                ]
            },
            "algorithm": {
                "name": "calculateOperation",
                "params": {
                    "method": "equivLiteral",
                    "keyboard": "INTERMEDIATE"
                }
            }
        },
        {
            "id": "step-1",
            "stimulus": "&lt;p&gt;What are the prices per guest at the hotel?&lt;/p&gt;",
            "template": "&lt;p&gt;They charge ${{response}} for a room.&lt;/p&gt;&lt;p&gt;They charge ${{response}} for breakfast.&lt;/p&gt;",
            "seed": {
                "calculated": [
                    {
                        "name": "1-A1",
                        "label": "",
                        "function": "{{Q1}}"
                    },
                    {
                        "name": "1-A2",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the hotel earns if it has {{Q3}} or {{Q4}} guests.&lt;/p&gt;"
                    },
                    {
                        "name": "2-A2",
                        "label": "&lt;p&gt;How much the hotel earns if it has {{Q3}} or {{T1}} guests.&lt;/p&gt;",
                        "incorrect": true
                    },
                    {
                        "name": "2-A3",
                        "label": "&lt;p&gt;How much the hotel earns if it has {{Q4}} or {{T2}} guests.&lt;/p&gt;",
                        "incorrect": true
                    }
                ]
            },
            "algorithm": {
                "name": "trueFalse",
                "template": "Multiple choice – standard"
            }
        },
        {
            "id": "step-3",
            "stimulus": "&lt;p&gt;How can the hotel's rules be expressed as a calculation?&lt;/p&gt;",
            "seed": {
                "calculated": [
                    {
                        "name": "3-A1",
                        "label": "&lt;p&gt;Price = {{Q1}} × no. of guests + {{Q2}} × no. of guests&lt;/p&gt;"
                    },
                    {
                        "name": "3-A2",
                        "label": "&lt;p&gt;Price = {{Q1}} × no. of guests + {{Q2}}&lt;/p&gt;",
                        "incorrect": true
                    },
                    {
                        "name": "3-A3",
                        "label": "&lt;p&gt;Price = {{Q1}} + {{Q2}} + no. of guests&lt;/p&gt;",
                        "incorrect": true
                    }
                ]
            },
            "algorithm": {
                "name": "trueFalse",
                "template": "Multiple choice – standard", "params": {"showCheckIcon":false, "columns":3}
            }
        },
        {
            "id": "step-4",
            "stimulus": "&lt;p&gt;Therefore, how much money does the hotel earn in each of these situations?&lt;/p&gt;",
            "template": "&lt;p&gt;Price = {{Q1}} × no. of guests + {{Q2}} × no. of guests&lt;/p&gt;&lt;p&gt;For {{Q3}} guests, the hotel earns ${{response}}.&lt;/p&gt;&lt;p&gt;For {{Q4}} guests, the hotel earns ${{response}}.&lt;/p&gt;",
            "seed": {
                "calculated": [
                    {
                        "name": "4-A1",
                        "function": "({{Q1}} + {{Q2}})*{{Q3}}"
                    },
                    {
                        "name": "4-A2",
                        "function": "({{Q1}} + {{Q2}})*{{Q4}}"
                    }
                ]
            },
            "algorithm": {
                "name": "calculateOperation",
                "params": {
                    "method": "equivLiteral",
                    "keyboard": "INTERMEDIATE"
                }
            }
        }
    ]
}</t>
  </si>
  <si>
    <t>En una granja de gallinas dan cada día {{Q1}} huevos a una pastelería, {{Q2}} huevos a un restaurante y se quedan con el resto. ¿Con cuántos huevos se queda la granja en las siguientes situaciones?
Si las gallinas ponen {{Q3}} huevos, la granja se queda con {{A1}} huevos.
Si las gallinas ponen {{Q4}} huevos, la granja se queda con {{A2}} huevos.</t>
  </si>
  <si>
    <t>Q1: Mín = 5; Máx = 10; Step: 1
Q2: Mín = 5; Máx = 10; Step: 1
Q3: Mín = 20; Máx = 30; Step: 1
Q4: Mín = 20; Máx = 30; Step: 1</t>
  </si>
  <si>
    <t>A1 = {{Q3}}-{{Q1}}-{{Q2}}
A2 = {{Q4}}-{{Q1}}-{{Q2}}</t>
  </si>
  <si>
    <t>¿Cuántos huevos da la granja a la pastelería? ¿Y al restaurante?
Da {{A3}} huevos a la pastelería.
Da {{A4}} huevos al restaurante.
[Cloze with math]
A3: {{Q1}}
A4: {{Q2}}</t>
  </si>
  <si>
    <t>¿Qué hay que calcular?
Con cuántos huevos se queda la granja si las gallinas ponen {{Q3}} o {{Q4}} huevos.*
Con cuántos huevos se queda la granja si las gallinas ponen {{Q3}} o {{T1}} huevos.
Con cuántos huevos se queda la granja si las gallinas ponen {{Q4}} o {{T2}} huevos.
[Single Choice]
T1 = {{Q4}}+1
T2 = {{Q4}}+2</t>
  </si>
  <si>
    <t>¿Cómo se escriben en forma de cálculo los huevos con los que se queda la granja?
Huevos para la granja = huevos de las gallinas − {{Q1}} huevos para la pastelería − {{Q2}} huevos para el restaurante*
Huevos para la granja = huevos de las gallinas + {{Q1}} huevos para la pastelería − {{Q2}} huevos para el restaurante
Huevos para la granja = huevos de las gallinas − {{Q1}} huevos para la pastelería + {{Q2}} huevos para el restaurante
[Single choice]</t>
  </si>
  <si>
    <t>¿Con cuántos huevos se queda la granja en estos dos casos?
Huevos para la granja = huevos de las gallinas − {{Q1}} huevos para la pastelería − {{Q2}} huevos para el restaurante
Si las gallinas ponen {{Q3}} huevos, la granja se queda con {{A7}} huevos.
Si las gallinas ponen {{Q4}} huevos, la granja se queda con {{A8}} huevos.
[Cloze with math]
A7: {{Q3}}-{{Q1}}-{{Q2}}
A8: {{Q4}}-{{Q1}}-{{Q2}}</t>
  </si>
  <si>
    <t>{"id":"M5-NyO-40a-A-3","seed":{"parameters":[{"name":"Q1","label":null,"min":5,"max":10,"step":1},{"name":"Q2","label":null,"min":5,"max":10,"step":1},{"name":"Q3","label":null,"min":20,"max":30,"step":1},{"name":"Q4","label":null,"min":20,"max":30,"step":1}],"uniques":true},"scaffolding":[{"id":"step-0","stimulus":"&lt;p&gt;En una granja de gallinas dan cada día {{Q1}} huevos a una pastelería, {{Q2}} huevos a un restaurante y se quedan con el resto. ¿Con cuántos huevos se queda la granja en las siguientes situaciones?&lt;/p&gt;","template":"&lt;p&gt;Si las gallinas ponen {{Q3}} huevos, la granja se queda con {{response}} huevos.&lt;/p&gt;&lt;p&gt;Si las gallinas ponen {{Q4}} huevos, la granja se queda con {{response}} huevos.&lt;/p&gt;","seed":{"calculated":[{"name":"A1","label":"","function":"{{Q3}}-{{Q1}}-{{Q2}}"},{"name":"A2","label":"","function":"{{Q4}}-{{Q1}}-{{Q2}}"}]},"algorithm":{"name":"calculateOperation","params":{"method":"equivLiteral","keyboard":"INTERMEDIATE"}}},{"id":"step-1","stimulus":"&lt;p&gt;¿Cuántos huevos da la granja a la pastelería? ¿Y al restaurante?&lt;/p&gt;","template":"&lt;p&gt;Da {{response}} huevos a la pastelería.&lt;/p&gt;&lt;p&gt;Da {{response}} huevos al restaurante.&lt;/p&gt;","seed":{"calculated":[{"name":"1-A1","label":"","function":"{{Q1}}"},{"name":"1-A1","label":"","function":"{{Q2}}"}]},"algorithm":{"name":"calculateOperation","params":{"method":"equivLiteral","keyboard":"INTERMEDIATE"}}},{"id":"step-2","stimulus":"&lt;p&gt;¿Qué hay que calcular?&lt;/p&gt;","seed":{"calculated":[{"name":"T1","function":"{{Q4}}+1","temp":true},{"name":"T2","function":"{{Q4}}+2","temp":true},{"name":"2-A1","label":"&lt;p&gt;Con cuántos huevos se queda la granja si las gallinas ponen {{Q3}} o {{Q4}} huevos.&lt;/p&gt;"},{"name":"2-A2","label":"&lt;p&gt;Con cuántos huevos se queda la granja si las gallinas ponen {{Q3}} o {{T1}} huevos.&lt;/p&gt;","incorrect":true},{"name":"2-A3","label":"&lt;p&gt;Con cuántos huevos se queda la granja si las gallinas ponen {{Q4}} o {{T2}} huevos.&lt;/p&gt;","incorrect":true}]},"algorithm":{"name":"trueFalse","template":"Multiple choice – standard"}},{"id":"step-3","stimulus":"&lt;p&gt;¿Cómo se escriben en forma de cálculo los huevos con los que se queda la granja?&lt;/p&gt;","seed":{"calculated":[{"name":"3-A1","label":"&lt;p&gt;Huevos para la granja = huevos de las gallinas − {{Q1}} huevos para la pastelería − {{Q2}} huevos para el restaurante&lt;/p&gt;"},{"name":"3-A2","label":"&lt;p&gt;Huevos para la granja = huevos de las gallinas + {{Q1}} huevos para la pastelería − {{Q2}} huevos para el restaurante&lt;/p&gt;","incorrect":true},{"name":"3-A3","label":"&lt;p&gt;Huevos para la granja = huevos de las gallinas − {{Q1}} huevos para la pastelería + {{Q2}} huevos para el restaurante&lt;/p&gt;","incorrect":true}]},"algorithm":{"name":"trueFalse","template":"Multiple choice – standard"}},{"id":"step-4","stimulus":"&lt;p&gt;¿Con cuántos huevos se queda la granja en estos dos casos?&lt;/p&gt;","template":"&lt;p&gt;Huevos para la granja = huevos de las gallinas − {{Q1}} huevos para la pastelería − {{Q2}} huevos para el restaurante&lt;/p&gt;&lt;p&gt;Si las gallinas ponen {{Q3}} huevos, la granja se queda con {{response}} huevos.&lt;/p&gt;&lt;p&gt;Si las gallinas ponen {{Q4}} huevos, la granja se queda con {{response}} huevos.&lt;/p&gt;","seed":{"calculated":[{"name":"4-A1","function":"{{Q3}}-{{Q2}}-{{Q1}}"},{"name":"4-A2","function":"{{Q4}}-{{Q1}}-{{Q2}}"}]},"algorithm":{"name":"calculateOperation","params":{"method":"equivLiteral","keyboard":"INTERMEDIATE"}}}]}</t>
  </si>
  <si>
    <t>{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t>
  </si>
  <si>
    <t>{
    "id": "M5-NyO-40a-A-3",
    "seed": {
        "parameters": [
            {
                "name": "Q1",
                "label": null,
                "min": 5,
                "max": 10,
                "step": 1
            },
            {
                "name": "Q2",
                "label": null,
                "min": 5,
                "max": 10,
                "step": 1
            },
            {
                "name": "Q3",
                "label": null,
                "min": 20,
                "max": 30,
                "step": 1
            },
            {
                "name": "Q4",
                "label": null,
                "min": 20,
                "max": 30,
                "step": 1
            }
        ],
        "uniques": true
    },
    "scaffolding": [
        {
            "id": "step-0",
            "stimulus": "&lt;p&gt;A farm sells {{Q1}} eggs a day to a bakery, {{Q2}} eggs to a restaurant, and keeps the rest. How many eggs does the farm keep in the following situations?&lt;/p&gt;",
            "template": "&lt;p&gt;If the hens lay {{Q3}} eggs, the farm keeps {{response}} eggs.&lt;/p&gt;&lt;p&gt;If the hens lay {{Q4}} eggs, the farm keeps {{response}} eggs.&lt;/p&gt;",
            "seed": {
                "calculated": [
                    {
                        "name": "A1",
                        "label": "",
                        "function": "{{Q3}}-{{Q1}}-{{Q2}}"
                    },
                    {
                        "name": "A2",
                        "label": "",
                        "function": "{{Q4}}-{{Q1}}-{{Q2}}"
                    }
                ]
            },
            "algorithm": {
                "name": "calculateOperation",
                "params": {
                    "method": "equivLiteral",
                    "keyboard": "INTERMEDIATE"
                }
            }
        },
        {
            "id": "step-1",
            "stimulus": "&lt;p&gt;How many eggs does the farm sell to the bakery? And to the restaurant?&lt;/p&gt;",
            "template": "&lt;p&gt;It sells {{response}} eggs to the bakery.&lt;/p&gt;&lt;p&gt;It sells {{response}} eggs to the restaurant.&lt;/p&gt;",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"&lt;p&gt;The number of eggs the farm keeps if the hens lay {{Q3}} or {{Q4}} eggs.&lt;/p&gt;"
                    },
                    {
                        "name": "2-A2",
                        "label": "&lt;p&gt;The number of eggs the farm keeps if the hens lay {{Q3}} or {{T1}} eggs.&lt;/p&gt;",
                        "incorrect": true
                    },
                    {
                        "name": "2-A3",
                        "label": "&lt;p&gt;The number of eggs the farm keeps if the hens lay {{Q4}} or {{T2}} eggs.&lt;/p&gt;",
                        "incorrect": true
                    }
                ]
            },
            "algorithm": {
                "name": "trueFalse",
                "template": "Multiple choice – standard"
            }
        },
        {
            "id": "step-3",
            "stimulus": "&lt;p&gt;How can the number of eggs the farm keeps be expressed as a calculation?&lt;/p&gt;",
            "seed": {
                "calculated": [
                    {
                        "name": "3-A1",
                        "label": "&lt;p&gt;Eggs for the farm = no. eggs from the hens − {{Q1}} eggs for the bakery − {{Q2}} eggs for the restaurant&lt;/p&gt;"
                    },
                    {
                        "name": "3-A2",
                        "label": "&lt;p&gt;Eggs for the farm = no. eggs from the hens + {{Q1}} eggs for the bakery − {{Q2}} eggs for the restaurant&lt;/p&gt;",
                        "incorrect": true
                    },
                    {
                        "name": "3-A3",
                        "label": "&lt;p&gt;Eggs for the farm = no. eggs from the hens − {{Q1}} eggs for the bakery + {{Q2}} eggs for the restaurant&lt;/p&gt;",
                        "incorrect": true
                    }
                ]
            },
            "algorithm": {
                "name": "trueFalse",
                "template": "Multiple choice – standard"
            }
        },
        {
            "id": "step-4",
            "stimulus": "&lt;p&gt;How many eggs does the farm keep in these two cases?&lt;/p&gt;",
            "template": "&lt;p&gt;Eggs for the farm = no. eggs from the hens − {{Q1}} eggs for the bakery − {{Q2}} eggs for the restaurant&lt;/p&gt;&lt;p&gt;If the hens lay {{Q3}} eggs, the farm keeps {{response}} eggs.&lt;/p&gt;&lt;p&gt;If the hens lay {{Q4}} eggs, the farm keeps {{response}} eggs.&lt;/p&gt;",
            "seed": {
                "calculated": [
                    {
                        "name": "4-A1",
                        "function": "{{Q3}}-{{Q2}}-{{Q1}}"
                    },
                    {
                        "name": "4-A2",
                        "function": "{{Q4}}-{{Q1}}-{{Q2}}"
                    }
                ]
            },
            "algorithm": {
                "name": "calculateOperation",
                "params": {
                    "method": "equivLiteral",
                    "keyboard": "INTERMEDIATE"
                }
            }
        }
    ]
}</t>
  </si>
  <si>
    <t>Se ha organizado un juego entre 4.º y 6.º curso. Para que la competición esté equilibrada, los estudiantes de 6.º serán la mitad de los de 4º y a este resultado se unirán {{Q1}} estudiantes de 6.º. ¿Cuántos estudiantes de 6.º jugarán en las siguientes situaciones?
Si participan {{Q2}} estudiantes de 4.º curso, jugarán contra {{A1}} estudiantes de 6.º.
Si participan {{Q3}} estudiantes de 4.º curso, jugarán contra {{A2}} estudiantes de 6.º.</t>
  </si>
  <si>
    <t>Q1: Mín = 2; Máx = 5; Step: 1
Q2: Mín = 10; Máx = 20; Step: 2
Q3: Mín = 10; Máx = 20; Step: 2</t>
  </si>
  <si>
    <t>A1 = {{Q2}}/2+{{Q1}}
A1 = {{Q3}}/2+{{Q1}}</t>
  </si>
  <si>
    <t xml:space="preserve">¿Cuántos estudiantes de 6.º y 4.º van a jugar?
Los estudiantes de 6.º serán la mitad de los estudiantes de 4.º junto con {{A4}} estudiantes más.
[Cloze with text]
A4: {{Q1}}
</t>
  </si>
  <si>
    <t>¿Qué hay que calcular?
Cuántos estudiantes de 6.º jugarán contra {{Q2}} o {{Q3}} estudiantes de 4.º.*
Cuántos estudiantes de 6.º jugarán contra {{Q2}} o {{T1}} estudiantes de 4.º.
Cuántos estudiantes de 6.º jugarán contra {{Q3}} o {{T2}} estudiantes de 4.º.
[Single Choice]
T1 = {{Q3}}+1
T2 = {{Q2}}+2</t>
  </si>
  <si>
    <t>¿Cómo se escriben en forma de cálculo los estudiantes de 6.º que van a jugar?
Estudiantes de 6.º = estudiantes de 4.º : 2 + {{Q1}}*
Estudiantes de 6.º = estudiantes de 4.º + 2 + {{Q1}}
Estudiantes de 6.º = estudiantes de 4.º × 2 + {{Q1}}
[Single choice]</t>
  </si>
  <si>
    <t>¿Cuánto estudiantes de 6.º jugarán en estos dos casos?
Estudiantes de 6.º = estudiantes de 4.º : 2 + {{Q1}}
Si participan {{Q2}} estudiantes de 4.º, jugarán contra {{A7}} estudiantes de 6.º.
Si participan {{Q3}} estudiantes de 4.º, jugarán contra {{A8}} estudiantes de 6.º.
[Cloze with math]
A7: {{Q2}}/2+{{Q1}}
A8: {{Q3}}/2+{{Q1}}</t>
  </si>
  <si>
    <t>{"id":"M5-NyO-40a-A-4","seed":{"parameters":[{"name":"Q1","label":null,"min":2,"max":5,"step":1},{"name":"Q2","label":null,"min":10,"max":20,"step":2},{"name":"Q3","label":null,"min":10,"max":20,"step":2}],"uniques":true},"scaffolding":[{"id":"step-0","stimulus":"&lt;p&gt;Se ha organizado un juego entre 4.º y 6.º curso. Para que la competición esté equilibrada, los estudiantes de 6.º serán la mitad de los de 4º y a este resultado se unirán {{Q1}} estudiantes de 6.º. ¿Cuántos estudiantes de 6.º jugarán en las siguientes situaciones?&lt;/p&gt;","template":"&lt;p&gt;Si participan {{Q2}} estudiantes de 4.º, jugarán contra {{response}} estudiantes de 6.º.&lt;/p&gt;&lt;p&gt;Si participan {{Q3}} estudiantes de 4.º, jugarán contra {{response}} estudiantes de 6.º.&lt;/p&gt;","seed":{"calculated":[{"name":"A1","label":"","function":"{{Q2}}/2+{{Q1}}"},{"name":"A2","label":"","function":"{{Q3}}/2+{{Q1}}"}]},"algorithm":{"name":"calculateOperation","params":{"method":"equivLiteral","keyboard":"INTERMEDIATE"}}},{"id":"step-1","stimulus":"&lt;p&gt;¿Cuántos estudiantes de 6.º y 4.º van a jugar?&lt;/p&gt;","template":"&lt;p&gt;Los estudiantes de 6.º serán la mitad de los estudiantes de 4.º junto con {{response}} estudiantes más.&lt;/p&gt;","seed":{"calculated":[{"name":"1-A1","label":"","function":"{{Q1}}"}]},"algorithm":{"name":"calculateOperation","params":{"method":"equivLiteral","keyboard":"INTERMEDIATE"}}},{"id":"step-2","stimulus":"&lt;p&gt;¿Qué hay que calcular?&lt;/p&gt;","seed":{"calculated":[{"name":"T1","function":"{{Q3}}+1","temp":true},{"name":"T2","function":"{{Q2}}+2","temp":true},{"name":"2-A1","label":"&lt;p&gt;Cuántos estudiantes de 6.º jugarán contra {{Q2}} o {{Q3}} estudiantes de 4.º.&lt;/p&gt;"},{"name":"2-A2","label":"&lt;p&gt;Cuántos estudiantes de 6.º jugarán contra {{Q2}} o {{T1}} estudiantes de 4.º.&lt;/p&gt;","incorrect":true},{"name":"2-A3","label":"&lt;p&gt;Cuántos estudiantes de 6.º jugarán contra {{Q3}} o {{T2}} estudiantes de 4.º.&lt;/p&gt;","incorrect":true}]},"algorithm":{"name":"trueFalse","template":"Multiple choice – standard"}},{"id":"step-3","stimulus":"&lt;p&gt;¿Cómo se escriben en forma de cálculo los estudiantes de 6.º que van a jugar?&lt;/p&gt;","seed":{"calculated":[{"name":"3-A1","label":"&lt;p&gt;Estudiantes de 6.º = estudiantes de 4.º : 2 + {{Q1}}&lt;/p&gt;"},{"name":"3-A2","label":"&lt;p&gt;Estudiantes de 6.º = estudiantes de 4.º + 2 + {{Q1}}&lt;/p&gt;","incorrect":true},{"name":"3-A3","label":"&lt;p&gt;Estudiantes de 6.º = estudiantes de 4.º × 2 + {{Q1}}&lt;/p&gt;","incorrect":true}]},"algorithm":{"name":"trueFalse","template":"Multiple choice – standard", "params": {"showCheckIcon":false, "columns":3}}},{"id":"step-4","stimulus":"&lt;p&gt;¿Cuántos estudiantes de 6.º jugarán en estos dos casos?&lt;/p&gt;","template":"&lt;p&gt;Estudiantes de 6.º = estudiantes de 4.º : 2 + {{Q1}}&lt;/p&gt;&lt;p&gt;Si participan {{Q2}} estudiantes de 4.º, jugarán contra {{response}} estudiantes de 6.º.&lt;/p&gt;&lt;p&gt;Si participan {{Q3}} estudiantes de 4.º, jugarán contra {{response}} estudiantes de 6.º.&lt;/p&gt;","seed":{"calculated":[{"name":"4-A1","function":"{{Q2}}/2+{{Q1}}"},{"name":"4-A2","function":"{{Q3}}/2+{{Q1}}"}]},"algorithm":{"name":"calculateOperation","params":{"method":"equivLiteral","keyboard":"INTERMEDIATE"}}}]}</t>
  </si>
  <si>
    <t>{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t>
  </si>
  <si>
    <t>{
    "id": "M5-NyO-40a-A-4",
    "seed": {
        "parameters": [
            {
                "name": "Q1",
                "label": null,
                "min": 2,
                "max": 5,
                "step": 1
            },
            {
                "name": "Q2",
                "label": null,
                "min": 10,
                "max": 20,
                "step": 2
            },
            {
                "name": "Q3",
                "label": null,
                "min": 10,
                "max": 20,
                "step": 2
            }
        ],
        "uniques": true
    },
    "scaffolding": [
        {
            "id": "step-0",
            "stimulus": "&lt;p&gt;A school has organized a game between 4th and 6th graders. To ensure fair competition, the number of 6th graders will be half the number of 4th graders, plus {{Q1}} more 6th graders. How many 6th graders will play in the following situations?&lt;/p&gt;",
            "template": "&lt;p&gt;If {{Q2}} students of 4th grade participate, they will play against {{response}} 6th graders.&lt;/p&gt;&lt;p&gt;If {{Q3}} students of 4th grade participate, they will play against {{response}} 6th graders.&lt;/p&gt;",
            "seed": {
                "calculated": [
                    {
                        "name": "A1",
                        "label": "",
                        "function": "{{Q2}}/2+{{Q1}}"
                    },
                    {
                        "name": "A2",
                        "label": "",
                        "function": "{{Q3}}/2+{{Q1}}"
                    }
                ]
            },
            "algorithm": {
                "name": "calculateOperation",
                "params": {
                    "method": "equivLiteral",
                    "keyboard": "INTERMEDIATE"
                }
            }
        },
        {
            "id": "step-1",
            "stimulus": "&lt;p&gt;How many 6th and 4th graders are going to play?&lt;/p&gt;",
            "template": "&lt;p&gt;The number of 6th graders will be half the number of 4th graders, plus {{response}} additional 6th graders.&lt;/p&gt;",
            "seed": {
                "calculated": [
                    {
                        "name": "1-A1",
                        "label": "",
                        "function": "{{Q1}}"
                    }
                ]
            },
            "algorithm": {
                "name": "calculateOperation",
                "params": {
                    "method": "equivLiteral",
                    "keyboard": "INTERMEDIATE"
                }
            }
        },
        {
            "id": "step-2",
            "stimulus": "&lt;p&gt;What needs to be calculated?&lt;/p&gt;",
            "seed": {
                "calculated": [
                    {
                        "name": "T1",
                        "function": "{{Q3}}+1",
                        "temp": true
                    },
                    {
                        "name": "T2",
                        "function": "{{Q2}}+2",
                        "temp": true
                    },
                    {
                        "name": "2-A1",
                        "label": "&lt;p&gt;The number of 6th graders that will play against {{Q2}} or {{Q3}} 4th graders.&lt;/p&gt;"
                    },
                    {
                        "name": "2-A2",
                        "label": "&lt;p&gt;The number of 6th graders that will play against {{Q2}} or {{T1}} 4th graders.&lt;/p&gt;",
                        "incorrect": true
                    },
                    {
                        "name": "2-A3",
                        "label": "&lt;p&gt;The number of 6th graders that will play against {{Q3}} or {{T2}} 4th graders.&lt;/p&gt;",
                        "incorrect": true
                    }
                ]
            },
            "algorithm": {
                "name": "trueFalse",
                "template": "Multiple choice – standard"
            }
        },
        {
            "id": "step-3",
            "stimulus": "&lt;p&gt;How can you express the number of 6th graders participating in the game as a calculation?&lt;/p&gt;",
            "seed": {
                "calculated": [
                    {
                        "name": "3-A1",
                        "label": "&lt;p&gt;6th graders = 4th graders ÷ 2 + {{Q1}}&lt;/p&gt;"
                    },
                    {
                        "name": "3-A2",
                        "label": "&lt;p&gt;6th graders = 4th graders + 2 + {{Q1}}&lt;/p&gt;",
                        "incorrect": true
                    },
                    {
                        "name": "3-A3",
                        "label": "&lt;p&gt;6th graders = 4th graders × 2 + {{Q1}}&lt;/p&gt;",
                        "incorrect": true
                    }
                ]
            },
            "algorithm": {
                "name": "trueFalse",
                "template": "Multiple choice – standard", "params": {"showCheckIcon":false, "columns":3}
            }
        },
        {
            "id": "step-4",
            "stimulus": "&lt;p&gt;How many 6th‌‌ graders will play in these two cases?&lt;/p&gt;",
            "template": "&lt;p&gt;6th graders = 4th graders ÷ 2 + {{Q1}}&lt;/p&gt;&lt;p&gt;If {{Q2}} students of 4th grade participate, they will play against {{response}} 6th graders.&lt;/p&gt;&lt;p&gt;If {{Q3}} students of 4th grade participate, they will play against {{response}} 6th graders.&lt;/p&gt;",
            "seed": {
                "calculated": [
                    {
                        "name": "4-A1",
                        "function": "{{Q2}}/2+{{Q1}}"
                    },
                    {
                        "name": "4-A2",
                        "function": "{{Q3}}/2+{{Q1}}"
                    }
                ]
            },
            "algorithm": {
                "name": "calculateOperation",
                "params": {
                    "method": "equivLiteral",
                    "keyboard": "INTERMEDIATE"
                }
            }
        }
    ]
}</t>
  </si>
  <si>
    <t>Una editorial reparte libros a dos librerías que están en la misma calle. La segunda de ellas le pide a la editorial que le envíe siempre el triple de libros que a la primera. ¿Cuántos libros recibe la segunda librería en las siguientes situaciones?
Si a la primera librería llegan {{Q1}} libros, la segunda recibe {{A1}}.
Si a la primera librería llegan {{Q2}} libros, la segunda recibe {{A2}}.</t>
  </si>
  <si>
    <t>Q1: Mín = 2; Máx = 30; Step = 1
Q2: Mín = 2; Máx = 30; Step = 1</t>
  </si>
  <si>
    <t>A1 = {{Q1}}*3
A2 = {{Q2}}*3</t>
  </si>
  <si>
    <t>¿Cuántos libros reciben las librerías?
La segunda librería recibe {{A3}} veces los libros que la primera.
[Cloze math]
A3: 3</t>
  </si>
  <si>
    <t>¿Qué hay que calcular?
Los libros que recibe la segunda librería si a la primera llegan {{Q1}} o {{Q2}} libros.*
Los libros que recibe la segunda librería si a la primera llegan {{Q1}} o {{T1}} libros.
Los libros que recibe la segunda librería si a la primera llegan {{Q2}} o {{T2}} libros.
[Single Choice]
T1 = {{Q2}}+1
T2 = {{Q1}}+2</t>
  </si>
  <si>
    <t>¿Cómo se escriben en forma de cálculo los libros que va a recibir la segunda librería?
Libros de la 2.ª librería = libros de la 1.ª librería × 3*
Libros de la 2.ª librería = libros de la 1.ª librería + 3
Libros de la 2.ª librería = libros de la 1.ª librería − 3
[Single choice]</t>
  </si>
  <si>
    <t>¿Cuánto libros recibe la segunda librería en estos dos casos?
Libros de la 2.ª librería = libros de la 1.ª librería × 3
Si la primera librería recibe {{Q1}} libros, la segunda obtiene {{A7}}.
Si la primera librería recibe {{Q2}} libros, la segunda obtiene {{A8}}.
[Cloze with math]
A7: {{Q1}}*3
A8: {{Q2}}*3</t>
  </si>
  <si>
    <t>{"id":"M5-NyO-40a-A-5","seed":{"parameters":[{"name":"Q1","label":null,"min":2,"max":30,"step":1},{"name":"Q2","label":null,"min":2,"max":30,"step":1}],"uniques":true},"scaffolding":[{"id":"step-0","stimulus":"&lt;p&gt;Una editorial reparte libros a dos librerías que están en la misma calle. La segunda de ellas le pide a la editorial que le envíe siempre el triple de libros que a la primera. ¿Cuántos libros recibe la segunda librería en las siguientes situaciones?&lt;/p&gt;","template":"&lt;p&gt;Si a la primera librería llegan {{Q1}} libros, la segunda recibe {{response}}.&lt;/p&gt;&lt;p&gt;Si a la primera librería llegan {{Q2}} libros, la segunda recibe {{response}}.&lt;/p&gt;","seed":{"calculated":[{"name":"A1","label":"","function":"{{Q1}}*3"},{"name":"A2","label":"","function":"{{Q2}}*3"}]},"algorithm":{"name":"calculateOperation","params":{"method":"equivLiteral","keyboard":"INTERMEDIATE"}}},{"id":"step-1","stimulus":"&lt;p&gt;¿Cuántos libros reciben las librerías?&lt;/p&gt;","template":"&lt;p&gt;La segunda librería recibe {{response}} veces los libros que la primera.&lt;/p&gt;","seed":{"calculated":[{"name":"1-A1","label":"","function":"3"}]},"algorithm":{"name":"calculateOperation","params":{"method":"equivLiteral","keyboard":"INTERMEDIATE"}}},{"id":"step-2","stimulus":"&lt;p&gt;¿Qué hay que calcular?&lt;/p&gt;","seed":{"calculated":[{"name":"T1","function":"{{Q2}}+1","temp":true},{"name":"T2","function":"{{Q1}}+2","temp":true},{"name":"2-A1","label":"&lt;p&gt;Los libros que recibe la segunda librería si a la primera llegan {{Q1}} o {{Q2}} libros.&lt;/p&gt;"},{"name":"2-A2","label":"&lt;p&gt;Los libros que recibe la segunda librería si a la primera llegan {{Q1}} o {{T1}} libros.&lt;/p&gt;","incorrect":true},{"name":"2-A3","label":"&lt;p&gt;Los libros que recibe la segunda librería si a la primera llegan {{Q2}} o {{T2}} libros.&lt;/p&gt;","incorrect":true}]},"algorithm":{"name":"trueFalse","template":"Multiple choice – standard"}},{"id":"step-3","stimulus":"&lt;p&gt;¿Cómo se escriben en forma de cálculo los libros que va a recibir la segunda librería?&lt;/p&gt;","seed":{"calculated":[{"name":"3-A1","label":"&lt;p&gt;Libros de la 2.ª librería = libros de la 1.ª librería × 3&lt;/p&gt;"},{"name":"3-A2","label":"&lt;p&gt;Libros de la 2.ª librería = libros de la 1.ª librería + 3&lt;/p&gt;","incorrect":true},{"name":"3-A3","label":"&lt;p&gt;Libros de la 2.ª librería = libros de la 1.ª librería − 3&lt;/p&gt;","incorrect":true}]},"algorithm":{"name":"trueFalse","template":"Multiple choice – standard"}},{"id":"step-4","stimulus":"&lt;p&gt;¿Cuánto libros recibe la segunda librería en estos dos casos?&lt;/p&gt;","template":"&lt;p&gt;Libros de la 2.ª librería = libros de la 1.ª librería × 3&lt;/p&gt;&lt;p&gt;Si la primera librería recibe {{Q1}} libros, la segunda obtiene {{response}}.&lt;/p&gt;&lt;p&gt;Si la primera librería recibe {{Q2}} libros, la segunda obtiene {{response}}.&lt;/p&gt;","seed":{"calculated":[{"name":"4-A1","function":"{{Q1}}*3"},{"name":"4-A2","function":"{{Q2}}*3"}]},"algorithm":{"name":"calculateOperation","params":{"method":"equivLiteral","keyboard":"INTERMEDIATE"}}}]}</t>
  </si>
  <si>
    <t>{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t>
  </si>
  <si>
    <t>{
    "id": "M5-NyO-40a-A-5",
    "seed": {
        "parameters": [
            {
                "name": "Q1",
                "label": null,
                "min": 2,
                "max": 30,
                "step": 1
            },
            {
                "name": "Q2",
                "label": null,
                "min": 2,
                "max": 30,
                "step": 1
            }
        ],
        "uniques": true
    },
    "scaffolding": [
        {
            "id": "step-0",
            "stimulus": "&lt;p&gt;A publisher delivers books to two bookstores on the same street. The second bookstore always requests three times as many books as the first. How many books will the second bookstore receive in the following situations?&lt;/p&gt;",
            "template": "&lt;p&gt;If the first bookstore receives {{Q1}} books, the second one gets {{response}}.&lt;/p&gt;&lt;p&gt;If the first bookstore receives {{Q2}} books, the second one gets {{response}}.&lt;/p&gt;",
            "seed": {
                "calculated": [
                    {
                        "name": "A1",
                        "label": "",
                        "function": "{{Q1}}*3"
                    },
                    {
                        "name": "A2",
                        "label": "",
                        "function": "{{Q2}}*3"
                    }
                ]
            },
            "algorithm": {
                "name": "calculateOperation",
                "params": {
                    "method": "equivLiteral",
                    "keyboard": "INTERMEDIATE"
                }
            }
        },
        {
            "id": "step-1",
            "stimulus": "&lt;p&gt;How many books do the bookstores receive?&lt;/p&gt;",
            "template": "&lt;p&gt;The second bookstore receives {{response}} times more books than the first one.&lt;/p&gt;",
            "seed": {
                "calculated": [
                    {
                        "name": "1-A1",
                        "label": "",
                        "function": "3"
                    }
                ]
            },
            "algorithm": {
                "name": "calculateOperation",
                "params": {
                    "method": "equivLiteral",
                    "keyboard": "INTERMEDIATE"
                }
            }
        },
        {
            "id": "step-2",
            "stimulus": "&lt;p&gt;What needs to be calculated?&lt;/p&gt;",
            "seed": {
                "calculated": [
                    {
                        "name": "T1",
                        "function": "{{Q2}}+1",
                        "temp": true
                    },
                    {
                        "name": "T2",
                        "function": "{{Q1}}+2",
                        "temp": true
                    },
                    {
                        "name": "2-A1",
                        "label": "&lt;p&gt;The books the second bookstore receives when the first bookstore gets {{Q1}} or {{Q2}} books.&lt;/p&gt;"
                    },
                    {
                        "name": "2-A2",
                        "label": "&lt;p&gt;The books the second bookstore receives when the first bookstore gets {{Q1}} or {{T1}} books.&lt;/p&gt;",
                        "incorrect": true
                    },
                    {
                        "name": "2-A3",
                        "label": "&lt;p&gt;The books the second bookstore receives when the first bookstore gets {{Q2}} or {{T2}} books.&lt;/p&gt;",
                        "incorrect": true
                    }
                ]
            },
            "algorithm": {
                "name": "trueFalse",
                "template": "Multiple choice – standard"
            }
        },
        {
            "id": "step-3",
            "stimulus": "&lt;p&gt;How how can you express the books the second bookstore receives as a calculation?&lt;/p&gt;",
            "seed": {
                "calculated": [
                    {
                        "name": "3-A1",
                        "label": "&lt;p&gt;Books in the 2nd bookstore = books in the 1st bookstore × 3&lt;/p&gt;"
                    },
                    {
                        "name": "3-A2",
                        "label": "&lt;p&gt;Books in the 2nd bookstore = books in the 1st bookstore + 3&lt;/p&gt;",
                        "incorrect": true
                    },
                    {
                        "name": "3-A3",
                        "label": "&lt;p&gt;Books in the 2nd bookstore = books in the 1st bookstore − 3&lt;/p&gt;",
                        "incorrect": true
                    }
                ]
            },
            "algorithm": {
                "name": "trueFalse",
                "template": "Multiple choice – standard"
            }
        },
        {
            "id": "step-4",
            "stimulus": "&lt;p&gt;How many books does the second bookstore receive in these two cases?&lt;/p&gt;",
            "template": "&lt;p&gt;Books in the 2nd bookstore = books in the 1st bookstore × 3&lt;/p&gt;&lt;p&gt;If the first bookstore receives {{Q1}} books, the second one gets {{response}}.&lt;/p&gt;&lt;p&gt;If the first bookstore receives {{Q2}} books, the second one gets {{response}}.&lt;/p&gt;",
            "seed": {
                "calculated": [
                    {
                        "name": "4-A1",
                        "function": "{{Q1}}*3"
                    },
                    {
                        "name": "4-A2",
                        "function": "{{Q2}}*3"
                    }
                ]
            },
            "algorithm": {
                "name": "calculateOperation",
                "params": {
                    "method": "equivLiteral",
                    "keyboard": "INTERMEDIATE"
                }
            }
        }
    ]
}</t>
  </si>
  <si>
    <t>M5-NyO-11a</t>
  </si>
  <si>
    <t>Reconoce múltiplos utilizando las tablas de multiplicar</t>
  </si>
  <si>
    <t>Selecciona el múltiplo de {{Q1}}.
{{A1}}* {{A2}}* {{A3}} {{A4}}
[Aparecen 3, 1 es correcto]
Que aparezcan en horizontal, no en vertical</t>
  </si>
  <si>
    <t>Q1: Mín = 2; Máx = 5; Step = 1
Q11-Q14: Mín = 2; Máx = 9; Step = 1</t>
  </si>
  <si>
    <t>A1 = {{Q1}}*{{Q11}}
A2 = {{Q1}}*{{Q12}}
A3 = {{Q1}}*{{Q13}}+1
A4 = {{Q1}}*{{Q14}}-1</t>
  </si>
  <si>
    <t>Un múltiplo se obtiene al multiplicar un número por cualquier número natural.</t>
  </si>
  <si>
    <t>&lt;p&gt;Los múltiplos de {{Q1}} se obtienen multiplicando este número por cualquier número natural.&lt;/p&gt;
- Si falla {{A3}}:
&lt;p&gt;{{A3}} no es un múltiplo de {{Q1}} porque no es el resultado de multiplicar {{Q1}} por un número natural.&lt;/p&gt;
- Si falla {{A4}}:
&lt;p&gt;{{A4}} no es un múltiplo de {{Q1}} porque no es el resultado de multiplicar {{Q1}} por un número natural.&lt;/p&gt;</t>
  </si>
  <si>
    <t>{"id":"M5-NyO-11a-I-1","stimulus":"&lt;p&gt;Selecciona el múltiplo de {{Q1}}.&lt;/p&gt;","hint":"&lt;p&gt;Un múltiplo se obtiene al multiplicar un número por cualquier número natural.&lt;/p&gt;","feedback":"&lt;p&gt;Los múltiplos de {{Q1}} se obtienen multiplicando este número por cualquier número natural.&lt;/p&gt;","seed":{"parameters":[{"name":"Q1","label":null,"min":2,"max":5,"step":1},{"name":"Q11","label":null,"min":2,"max":9,"step":1},{"name":"Q12","label":null,"min":2,"max":9,"step":1},{"name":"Q13","label":null,"min":2,"max":9,"step":1},{"name":"Q14","label":null,"min":2,"max":9,"step":1}],"calculated":[{"name":"A1","label":"{{function}}","function":"{{Q1}}*{{Q11}}"},{"name":"A2","label":"{{function}}","function":"{{Q1}}*{{Q12}}"},{"name":"A3","label":"{{function}}","function":"{{Q1}}*{{Q13}}+1","incorrect":true,"feedback":"&lt;p&gt;{{function}} no es un múltiplo de {{Q1}} porque no es el resultado de multiplicar {{Q1}} por un número natural.&lt;/p&gt;"},{"name":"A4","label":"{{function}}","function":"{{Q1}}*{{Q14}}-1","incorrect":true,"feedback":"&lt;p&gt;{{function}} no es un múltiplo de {{Q1}} porque no es el resultado de multiplicar {{Q1}} por un número natural.&lt;/p&gt;"}],"uniques":true},"algorithm":{"name":"trueFalse","template":"Multiple choice – standard","params":{"countCorrect":1,"countIncorrect":2,"showCheckIcon": false,
            "columns": 3
        }
    }
}</t>
  </si>
  <si>
    <t>{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t>
  </si>
  <si>
    <t>{
    "id": "M5-NyO-11a-I-1",
    "stimulus": "&lt;p&gt;Select the multiple of {{Q1}}.&lt;/p&gt;",
    "hint": "&lt;p&gt;A multiple is obtained by multiplying a number by any natural number.&lt;/p&gt;",
    "feedback": "&lt;p&gt;The multiples of {{Q1}} are obtained by multiplying this number by any natural number.&lt;/p&gt;",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is not a multiple of {{Q1}} because it is not the result of multiplying {{Q1}} by a natural number.&lt;/p&gt;"
            },
            {
                "name": "A4",
                "label": "{{function}}",
                "function": "{{Q1}}*{{Q14}}-1",
                "incorrect": true,
                "feedback": "&lt;p&gt;{{function}} is not a multiple of {{Q1}} because it is not the result of multiplying {{Q1}} by a natural number.&lt;/p&gt;"
            }
        ],
        "uniques": true
    },
    "algorithm": {
        "name": "trueFalse",
        "template": "Multiple choice – standard",
        "params": {
            "countCorrect": 1,
            "countIncorrect": 2,
          "showCheckIcon": false,
            "columns": 3
        }
    }
}</t>
  </si>
  <si>
    <t>Calcula los primeros múltiplos de {{Q1}}.
0, {{A1}}, {{A2}}, {{A3}}, {{A4}}...</t>
  </si>
  <si>
    <t>Q1: Mín = 3; Máx = 9; Step = 1</t>
  </si>
  <si>
    <t>A1 = {{Q1}}
A2 = {{Q1}}*2
A3 = {{Q1}}*3
A4 = {{Q1}}*4</t>
  </si>
  <si>
    <t>&lt;p&gt;Los múltiplos de {{Q1}} se obtienen multiplicando este número por cualquier número natural.&lt;/p&gt;&lt;p&gt;{{Q1}} × 0 = 0&lt;/p&gt;&lt;p&gt;{{Q1}} × 1 = {{Q1}}&lt;/p&gt;&lt;p&gt;{{Q1}} × 2 = {{A2}}&lt;/p&gt;&lt;p&gt;{{Q1}} × 3 = {{A3}}&lt;/p&gt;&lt;p&gt;{{Q1}} × 4 = {{A4}}&lt;/p&gt;</t>
  </si>
  <si>
    <t>{"id":"M5-NyO-11a-E-1","stimulus":"&lt;p&gt;Calcula los primeros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</si>
  <si>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</si>
  <si>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"M5-NyO-11a-E-1",
    "stimulus": "&lt;p&gt;Calculate the first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</si>
  <si>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Iris tiene que decorar unos postres con un número de frambuesas que es un múltiplo de {{Q1}}. Para ayudarla, completa la siguiente lista con los primeros cinco múltiplos de {{Q1}}.
0, {{A1}}, {{A2}}, {{A3}}, {{A4}}...</t>
  </si>
  <si>
    <t>{"id":"M5-NyO-11a-A-1","stimulus":"&lt;p&gt;Iris tiene que decorar unos postres con un número de frambuesas que es un múltiplo de {{Q1}}. Para ayudarla, completa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</si>
  <si>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</si>
  <si>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"M5-NyO-11a-A-1",
    "stimulus": "&lt;p&gt;Helen has to decorate some desserts with a number of raspberries that is a multiple of {{Q1}}. To help her,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</si>
  <si>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Sergio quiere decorar su terraza. El número de flores que quiere poner es un múltiplo de {{Q1}}. Ayúdale completando la siguiente lista con los primeros cinco múltiplos de {{Q1}}.
0, {{A1}}, {{A2}}, {{A3}}, {{A4}}...</t>
  </si>
  <si>
    <t>{"id":"M5-NyO-11a-A-2","stimulus":"&lt;p&gt;Sergio quiere decorar su terraza. El número de flores que quiere poner es un múltiplo de {{Q1}}. Ayúdale completando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</si>
  <si>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</si>
  <si>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"M5-NyO-11a-A-2",
    "stimulus": "&lt;p&gt;Jacob wants to decorate his terrace. The number of flowers he wants to place is a multiple of {{Q1}}. Help him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</si>
  <si>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En su trabajo, Diana empaqueta una cantidad de velas que es un múltiplo de {{Q1}}. Completa la siguiente lista de los cinco primeros múltiplos de {{Q1}} para deducir cuántas velas puede que haya empaquetado.
0, {{A1}}, {{A2}}, {{A3}}, {{A4}}...</t>
  </si>
  <si>
    <t>{"id":"M5-NyO-11a-A-3","stimulus":"&lt;p&gt;En su trabajo, Diana empaqueta una cantidad de velas que es un múltiplo de {{Q1}}. Completa la siguiente lista de los cinco primeros múltiplos de {{Q1}} para deducir cuántas velas puede que haya empaquetado.&lt;/p&gt;","template":"&lt;p&gt;0,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</si>
  <si>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</si>
  <si>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"M5-NyO-11a-A-3",
    "stimulus": "&lt;p&gt;In her job, Diana makes packages that can hold a number of candles that is a multiple of {{Q1}}. Complete the following list with the first five multiples of {{Q1}} to deduce how many candles she may have packed.&lt;/p&gt;",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</si>
  <si>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La cantidad de libros que tiene Esteban es un múltiplo de {{Q1}}. Completa la siguiente lista con los primeros cinco múltiplos de {{Q1}} para saber cuántos libros pueden ser.
0, {{A1}}, {{A2}}, {{A3}}, {{A4}}...</t>
  </si>
  <si>
    <t>{"id":"M5-NyO-11a-A-4","stimulus":"&lt;p&gt;La cantidad de libros que tiene Esteban es un múltiplo de {{Q1}}. Completa la siguiente lista con los primeros cinco múltiplos de {{Q1}} para saber cuántos libros pueden ser.&lt;/p&gt;","template":"&lt;p&gt;0,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</si>
  <si>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</si>
  <si>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"M5-NyO-11a-A-4",
    "stimulus": "&lt;p&gt;The number of books Esteban has is a multiple of {{Q1}}. Complete the following list with the first five multiples of {{Q1}} to find out how many books he may have.&lt;/p&gt;",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</si>
  <si>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Patricia ha jugado a un juego de acertar preguntas. La puntuación que ha obtenido es un múltiplo de {{Q1}}. Completa la siguiente lista con los primeros cinco múltiplos de {{Q1}} para saber qué puntuación puede haber conseguido.
0, {{A1}}, {{A2}}, {{A3}}, {{A4}}...</t>
  </si>
  <si>
    <t>{"id":"M5-NyO-11a-A-5","stimulus":"&lt;p&gt;Patricia ha jugado a un juego de acertar preguntas. La puntuación que ha obtenido es un múltiplo de {{Q1}}. Completa la siguiente lista con los primeros cinco múltiplos de {{Q1}} para saber qué puntuación puede haber conseguido.&lt;/p&gt;","template":"&lt;p&gt;0,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</si>
  <si>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</si>
  <si>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"M5-NyO-11a-A-5",
    "stimulus": "&lt;p&gt;Patricia played a game of trivia and the score she got is a multiple of {{Q1}}. Complete the list below with the first five multiples of {{Q1}} to find out what her score might have been.&lt;/p&gt;",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</si>
  <si>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M5-NyO-11b</t>
  </si>
  <si>
    <t>Calcula los primeros múltiplos de un número menor que 100</t>
  </si>
  <si>
    <t>Selecciona los tres primeros múltiplos de {{Q1}}.
{{A1}}*
{{A2}}*
{{A3}}*
{{A4}}
{{A5}}
(Se ven 5, 3 correctas)</t>
  </si>
  <si>
    <t>Q1: Mín = 3; Máx = 9; Incremento = 1
Q2: Mín = 3; Máx = 9; Incremento = 1</t>
  </si>
  <si>
    <t>A1 = 0
A2 = {{Q1}}
A3 = {{Q1}} * 2
A4 = {{Q1}}*2+1
A5 = {{Q1}}*2-2</t>
  </si>
  <si>
    <t xml:space="preserve">Los primeros múltiplos de {{Q1}} se obtienen al multiplicar {{Q1}} por los primeros números naturales. </t>
  </si>
  <si>
    <t>&lt;p&gt;Los primeros múltiplos de {{Q1}} se obtienen al multiplicar {{Q1}} por los primeros números naturales, es decir, 0, 1, 2, 3, 4... Por tanto:&lt;/p&gt;&lt;p&gt;{{Q1}} × 0 = 0&lt;/p&gt;&lt;p&gt;{{Q1}} × 1 = {{Q1}}&lt;/p&gt;&lt;p&gt;{{Q1}} × 2 = {{A3}}&lt;/p&gt;
Sin TE individual</t>
  </si>
  <si>
    <t>{
    "id": "M5-NyO-11b-I-1",
    "stimulus": "&lt;p&gt;Selecciona los tres primeros múltiplos de {{Q1}}.&lt;/p&gt;",
    "hint": "&lt;p&gt;Los primeros múltiplos de {{Q1}} se obtienen al multiplicar {{Q1}} por los primeros números naturales.&lt;/p&gt;",
    "feedback": "&lt;p&gt;Los primeros múltiplos de {{Q1}} se obtienen al multiplicar {{Q1}} por los primeros números naturales, es decir, 0, 1, 2, 3, 4... Por 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t>
  </si>
  <si>
    <t>{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t>
  </si>
  <si>
    <t>{
    "id": "M5-NyO-11b-I-1",
    "stimulus": "&lt;p&gt;Select the first three multiples of {{Q1}}.&lt;/p&gt;",
    "hint": "&lt;p&gt;The first multiples of {{Q1}} are obtained by multiplying {{Q1}} by the first natural numbers.&lt;/p&gt;",
    "feedback": "&lt;p&gt;The first multiples of {{Q1}} are obtained by multiplying {{Q1}} by the first natural numbers,that is, 0, 1, 2, 3, 4... Therefore:&lt;/p&gt;&lt;p&gt;{{Q1}}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t>
  </si>
  <si>
    <t>Escribe los primeros múltiplos de {{Q1}}.
0, A1, A2, A3, A4, A5...</t>
  </si>
  <si>
    <t>Q1: Mín = 1; Máx = 15; Incremento = 1</t>
  </si>
  <si>
    <t>A1 = {{Q1}}
A2 = {{Q1}}*2
A3 = {{Q1}}*3
A4 = {{Q1}}*4
A5 = {{Q1}}*5</t>
  </si>
  <si>
    <t>&lt;p&gt;Los primeros múltiplos de {{Q1}} se obtienen al multiplicar {{Q1}} por los primeros números naturales, es decir, 0, 1, 2, 3, 4... Por tanto:&lt;/p&gt;&lt;p&gt;{{Q1}} × 0 = 0&lt;/p&gt;&lt;p&gt;{{Q1}} × 1 = {{Q1}}&lt;/p&gt;&lt;p&gt;{{Q1}} × 2 = {{A2}}&lt;/p&gt;&lt;p&gt;{{Q1}} × 3 = {{A3}}&lt;/p&gt;&lt;p&gt;{{Q1}} × 4 = {{A4}}&lt;/p&gt;&lt;p&gt;{{Q1}} × 5 = {{A5}}&lt;/p&gt;
Sin TE individual</t>
  </si>
  <si>
    <t>{"id":"M5-NyO-11b-E-1","stimulus":"&lt;p&gt;Escribe los primeros múltiplos de {{Q1}}.&lt;/p&gt;","template":"&lt;p&gt;0, {{response}}, {{response}}, {{response}}, {{response}},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{{A2}}&lt;/p&gt;&lt;p&gt;{{Q1}} × 3 = {{A3}}&lt;/p&gt;&lt;p&gt;{{Q1}} × 4 = {{A4}}&lt;/p&gt;&lt;p&gt;{{Q1}} × 5 = {{A5}}&lt;/p&gt;","seed":{"parameters":[{"name":"Q1","label":null,"min":1,"max":15,"step":1}],"calculated":[{"name":"A1","label":"{{function}}","function":"{{Q1}}"},{"name":"A2","label":"{{function}}","function":"{{Q1}}*2"},{"name":"A3","label":"{{function}}","function":"{{Q1}}*3"},{"name":"A4","label":"{{function}}","function":"{{Q1}}*4"},{"name":"A5","label":"{{function}}","function":"{{Q1}}*5"}],"uniques":true},"algorithm":{"name":"calculateOperation","params":{"method":"equivLiteral","keyboard":"NUMERICAL"}}}</t>
  </si>
  <si>
    <t>{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t>
  </si>
  <si>
    <t>{
    "id": "M5-NyO-11b-E-1",
    "stimulus": "&lt;p&gt;Type the first multiples of {{Q1}}.&lt;/p&gt;",
    "template": "&lt;p&gt;0, {{response}}, {{response}}, {{response}}, {{response}},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
            "keyboard": "NUMERICAL"
        }
    }
}</t>
  </si>
  <si>
    <t>A Bea le gustan unos sobres de cromos que contienen {{Q1}} cada uno. Escribe, de menor a mayor, los cinco múltiplos más pequeños de este número.
{{A1}}, {{A2}}, {{A3}}, {{A4}} y {{A5}}</t>
  </si>
  <si>
    <t>A1 = 0
A2 = {{Q1}}
A3 = {{Q1}}*2
A4 = {{Q1}}*3
A5 = {{Q1}}*4</t>
  </si>
  <si>
    <t>&lt;p&gt;Los primeros múltiplos de {{Q1}} se obtienen al multiplicar {{Q1}} por los primeros números naturales, es decir, 0, 1, 2, 3, 4... Por tanto:&lt;/p&gt;&lt;p&gt;{{Q1}} × 0 = 0&lt;/p&gt;&lt;p&gt;{{Q1}} × 1 = {{Q1}}&lt;/p&gt;&lt;p&gt;{{Q1}} × 2 = {{A3}}&lt;/p&gt;&lt;p&gt;{{Q1}} × 3 = {{A4}}&lt;/p&gt;&lt;p&gt;{{Q1}} × 4 = {{A5}}&lt;/p&gt;
Sin TE individual</t>
  </si>
  <si>
    <t>{"id":"M5-NyO-11b-A-1","stimulus":"&lt;p&gt;A Bea le gustan unos sobres de cromos que contienen {{Q1}} cada uno. Escribe, de menor a mayor, los cinco múltiplos más pequeños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max":20,"step":1}],"calculated":[{"name":"A1","function":"0"},{"name":"A2","label":"{{function}}","function":"{{Q1}}"},{"name":"A3","label":"{{function}}","function":"{{Q1}}*2"},{"name":"A4","label":"{{function}}","function":"{{Q1}}*3"},{"name":"A5","label":"{{function}}","function":"{{Q1}}*4"}],"uniques":true},"algorithm":{"name":"calculateOperation","params":{"method":"equivLiteral","keyboard":"NUMERICAL"}}}</t>
  </si>
  <si>
    <t>{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</si>
  <si>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"M5-NyO-11b-A-1",
    "stimulus": "&lt;p&gt;Bea likes some sticker packs that contain {{Q1}} stickers each. Type, from lowest to highest, the five smallest multiples of this number.&lt;/p&gt;",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5,
                "max": 20,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</si>
  <si>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Lidia está jugando a un videojuego en el que cada vez que recoge una moneda recibe {{Q1}} puntos. Escribe, de menor a mayor, los cinco primeros múltiplos de este número. 
{{A1}}, {{A2}}, {{A3}}, {{A4}} y {{A5}}</t>
  </si>
  <si>
    <t xml:space="preserve">En el videojuego al que está jugando Lidia, cada vez que recoge una moneda recibe {{Q1}} puntos. ¿Cuántos puntos tendrá si recoge {{Q2}} monedas?
Lidia tendrá {{A1}} puntos. 
</t>
  </si>
  <si>
    <t>Q1: Mín = 1; Máx = 10; Incremento = 1</t>
  </si>
  <si>
    <t>{"id":"M5-NyO-11b-A-2","stimulus":"&lt;p&gt;Lidia está jugando a un videojuego en el que cada vez que recoge una moneda recibe {{Q1}} puntos.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max":10,"step":1}],"calculated":[{"name":"A1","function":"0"},{"name":"A2","label":"{{function}}","function":"{{Q1}}"},{"name":"A3","label":"{{function}}","function":"{{Q1}}*2"},{"name":"A4","label":"{{function}}","function":"{{Q1}}*3"},{"name":"A5","label":"{{function}}","function":"{{Q1}}*4"}],"uniques":true},"algorithm":{"name":"calculateOperation","params":{"method":"equivLiteral","keyboard":"NUMERICAL"}}}</t>
  </si>
  <si>
    <t>{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</si>
  <si>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"M5-NyO-11b-A-2",
    "stimulus": "&lt;p&gt;Melanie is playing a video game in which she gets {{Q1}} points each time she collects a coin. Enter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
                "max": 10,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</si>
  <si>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Arturo hizo un viaje con su familia en el que cada día recorrían &lt;span class=\"no-break\"&gt;{{Q1}} km.&lt;/span&gt; Escribe, de menor a mayor, los cinco primeros múltiplos de este número.
{{A1}}, {{A2}}, {{A3}}, {{A4}} y {{A5}}</t>
  </si>
  <si>
    <t>El año pasado, Arturo hizo un viaje en caravana con su familia en el que cada día recorrían {{Q1}} kilómetros. Si el viaje duró {{Q2}} días, ¿cuántos kilómetros recorrieron?
Recorrieron {{A1}} kilómetros.</t>
  </si>
  <si>
    <t>Q1: Mín = 50; Máx = 150; Incremento = 10</t>
  </si>
  <si>
    <t>{"id":"M5-NyO-11b-A-3","stimulus":"&lt;p&gt;Arturo hizo un viaje con su familia en el que cada día recorrían &lt;span class=\"no-break\"&gt;{{Q1}} km.&lt;/span&gt;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50,"max":150,"step":10}],"calculated":[{"name":"A1","function":"0"},{"name":"A2","label":"{{function}}","function":"{{Q1}}"},{"name":"A3","label":"{{function}}","function":"{{Q1}}*2"},{"name":"A4","label":"{{function}}","function":"{{Q1}}*3"},{"name":"A5","label":"{{function}}","function":"{{Q1}}*4"}],"uniques":true},"algorithm":{"name":"calculateOperation","params":{"method":"equivLiteral","keyboard":"NUMERICAL"}}}</t>
  </si>
  <si>
    <t>{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</si>
  <si>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"M5-NyO-11b-A-3",
    "stimulus": "&lt;p&gt;Arthur took his family on a trip where they traveled {{Q1}} km a day.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i.e., 0, 1, 2, 3, 4... Therefore:&lt;/p&gt;&lt;p&gt;{{Q1}} × 0 = 0&lt;/p&gt;&lt;p&gt;{{Q1}} × 1 = {{Q1}}&lt;/p&gt;&lt;p&gt;{{Q1}} × 2 = {{A3}}&lt;/p&gt;&lt;p&gt;{{Q1}} × 3 = {{A4}}&lt;/p&gt;&lt;p&gt;{{Q1}} × 4 = {{A5}}&lt;/p&gt;",
    "seed": {
        "parameters": [
            {
                "name": "Q1",
                "label": null,
                "min": 50,
                "max": 150,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</si>
  <si>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Las fresas que suele comprar Carla vienen en cajas de {{Q1}} unidades. Escribe, de menor a mayor, los cinco primeros múltiplos de este número.
{{A1}}, {{A2}}, {{A3}}, {{A4}} y {{A5}}</t>
  </si>
  <si>
    <t>Las fresas que suele comprar Carla para su restaurante vienen en cajas de {{Q1}} unidades. Si ha comprado {{Q2}} cajas, ¿cuántas fresas tiene?
Carla ha comprado {{A1}} fresas.</t>
  </si>
  <si>
    <t>Q1: Mín = 15; Máx = 30; Incremento = 5</t>
  </si>
  <si>
    <t>{"id":"M5-NyO-11b-A-4","stimulus":"&lt;p&gt;Las fresas que suele comprar Carla vienen en cajas de {{Q1}} unidades.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15,"max":30,"step":5}],"calculated":[{"name":"A1","function":"0"},{"name":"A2","label":"{{function}}","function":"{{Q1}}"},{"name":"A3","label":"{{function}}","function":"{{Q1}}*2"},{"name":"A4","label":"{{function}}","function":"{{Q1}}*3"},{"name":"A5","label":"{{function}}","function":"{{Q1}}*4"}],"uniques":true},"algorithm":{"name":"calculateOperation","params":{"method":"equivLiteral","keyboard":"NUMERICAL"}}}</t>
  </si>
  <si>
    <t>{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</si>
  <si>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"M5-NyO-11b-A-4",
    "stimulus": "&lt;p&gt;The strawberries Carla usually buys come in boxes of {{Q1}} units.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15,
                "max": 30,
                "step": 5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</si>
  <si>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En cada vagón de un tren caben {{Q1}} personas. Escribe, de menor a mayor, los cinco primeros múltiplos de este número.
{{A1}}, {{A2}}, {{A3}}, {{A4}} y {{A5}}</t>
  </si>
  <si>
    <t>Cada vagón de un tren tiene {{Q1}} asientos. Silvia no sabe cuántos vagones tiene el tren, pero sí que el número total de asientos es uno de los siguientes. Elige la opción correcta.
{{A1}}* {{A2}} {{A3}}</t>
  </si>
  <si>
    <t>Q1: Mín = 20; Máx = 90; Incremento = 10</t>
  </si>
  <si>
    <t>{"id":"M5-NyO-11b-A-5","stimulus":"&lt;p&gt;En cada vagón de un tren caben {{Q1}} personas.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20,"max":90,"step":10}],"calculated":[{"name":"A1","function":"0"},{"name":"A2","label":"{{function}}","function":"{{Q1}}"},{"name":"A3","label":"{{function}}","function":"{{Q1}}*2"},{"name":"A4","label":"{{function}}","function":"{{Q1}}*3"},{"name":"A5","label":"{{function}}","function":"{{Q1}}*4"}],"uniques":true},"algorithm":{"name":"calculateOperation","params":{"method":"equivLiteral","keyboard":"NUMERICAL"}}}</t>
  </si>
  <si>
    <t>{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</si>
  <si>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"M5-NyO-11b-A-5",
    "stimulus": "&lt;p&gt;Each car on a train can hold {{Q1}} people. Type the first five multiples of that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20,
                "max": 90,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</si>
  <si>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M5-NyO-12a</t>
  </si>
  <si>
    <t>Reconoce divisores utilizando las tablas de multiplicar</t>
  </si>
  <si>
    <t>Señala si las siguientes afirmaciones son verdaderas o falsas.
{{Q1}} es divisor de {{T1}}*
{{Q3}} es divisor de {{T2}}*
{{Q2}} es divisor de {{T3}}
{{Q1}} es divisor de {{T4}}
{{Q3}} es divisor de {{T5}}
{{Q4}} es divisor de {{T6}}
(se ven 3, 2 correctas)</t>
  </si>
  <si>
    <t>Q1: Mín = 2; Máx = 9; Incremento = 1
Q2: Mín = 2; Máx = 9; Incremento = 1
Q3: Mín = 2; Máx = 9; Incremento = 1
Q4: Mín = 2; Máx = 9; Incremento = 1</t>
  </si>
  <si>
    <t xml:space="preserve">T1 = {{Q1}} * {{Q2}}
T2 = {{Q3}} * {{Q4}}
T3 = {{Q2}}*{{Q3}}+1 
T4 = {{Q1}}*{{Q4}}+1 
T5 = {{Q2}}*{{Q3}}-1 
T6 = {{Q1}}*{{Q4}}-1 </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</si>
  <si>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</si>
  <si>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{{T11}} con resto {{T12}}&lt;/p&gt;
-Si falla {{A4}}:
&lt;p&gt;{{Q1}} no es un divisor de {{T4}} porque:&lt;/p&gt;&lt;p&gt;{{T4}} : {{Q1}} = {{T21}} con resto {{T22}}&lt;/p&gt;
-Si falla {{A5}}:
&lt;p&gt;{{Q3}} no es un divisor de {{T5}} porque:&lt;/p&gt;&lt;p&gt;{{T5}} : {{Q3}} = {{T31}} con resto {{T32}}&lt;/p&gt;
-Si falla {{A6}}:
&lt;p&gt;{{Q4}} no es un divisor de {{T6}} porque:&lt;/p&gt;&lt;p&gt;{{T6}} : {{Q4}} = {{T41}} con resto {{T42}}&lt;/p&gt;</t>
  </si>
  <si>
    <t>T11 = math.floor(({{Q2}}*{{Q3}}+1)/{{Q2}})
T12 = {{Q2}}*{{Q3}}+1-{{Q2}}*math.floor(({{Q2}}*{{Q3}}+1)/{{Q2}})
T21 = math.floor(({{Q1}}*{{Q4}}+1)/{{Q1}})
T22 = {{Q1}}*{{Q4}}+1-{{Q1}}*math.floor(({{Q1}}*{{Q4}}+1)/{{Q1}})
T31 = math.floor(({{Q2}}*{{Q3}}-1)/{{Q3}})
T32 = {{Q2}}*{{Q3}}-1-{{Q3}}*math.floor(({{Q2}}*{{Q3}}-1)/{{Q3}})
T41 = math.floor(({{Q1}}*{{Q4}}-1)/{{Q4}})
T42 = {{Q1}}*{{Q4}}-1-{{Q4}}*math.floor(({{Q1}}*{{Q4}}-1)/{{Q4}})</t>
  </si>
  <si>
    <t>{"id":"M5-NyO-12a-I-1","stimulus":"&lt;p&gt;Selecciona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0&lt;/p&gt;&lt;p&gt;{{T2}} : {{Q3}} = {{Q4}} con resto 0&lt;/p&gt;","seed":{"parameters":[{"name":"Q1","label":null,"min":2,"max":9,"step":1},{"name":"Q2","label":null,"min":2,"max":9,"step":1},{"name":"Q3","label":null,"min":2,"max":9,"step":1},{"name":"Q4","label":null,"min":2,"max":9,"step":1}],"calculated":[{"name":"T1","function":"{{Q1}}*{{Q2}}","temp":true},{"name":"T2","function":"{{Q3}}*{{Q4}}","temp":true},{"name":"T3","function":"{{Q2}}*{{Q3}}+1","temp":true},{"name":"T4","function":"{{Q1}}*{{Q4}}+1","temp":true},{"name":"T5","function":"{{Q2}}*{{Q3}}-1","temp":true},{"name":"T6","function":"{{Q1}}*{{Q4}}-1","temp":true},{"name":"T11","function":"math.floor(({{Q2}}*{{Q3}}+1)/{{Q2}})","temp":true},{"name":"T12","function":"{{Q2}}*{{Q3}}+1-{{Q2}}*math.floor(({{Q2}}*{{Q3}}+1)/{{Q2}})","temp":true},{"name":"T21","function":"math.floor(({{Q1}}*{{Q4}}+1)/{{Q1}})","temp":true},{"name":"T22","function":"{{Q1}}*{{Q4}}+1-{{Q1}}*math.floor(({{Q1}}*{{Q4}}+1)/{{Q1}})","temp":true},{"name":"T31","function":"math.floor(({{Q2}}*{{Q3}}-1)/{{Q3}})","temp":true},{"name":"T32","function":"{{Q2}}*{{Q3}}-1-{{Q3}}*math.floor(({{Q2}}*{{Q3}}-1)/{{Q3}})","temp":true},{"name":"T41","function":"math.floor(({{Q1}}*{{Q4}}-1)/{{Q4}})","temp":true},{"name":"T42","function":"{{Q1}}*{{Q4}}-1-{{Q4}}*math.floor(({{Q1}}*{{Q4}}-1)/{{Q4}})","temp":true},{"name":"A1","label":"{{Q1}} es divisor de {{T1}}","function":""},{"name":"A2","label":"{{Q3}} es divisor de {{T2}}","function":""},{"name":"A3","label":"{{Q2}} es divisor de {{T3}}","function":"","incorrect":true,"feedback":"&lt;p&gt;{{Q2}} no es un divisor de {{T3}} porque:&lt;/p&gt;&lt;p&gt;{{T3}} : {{Q2}} = {{T11}} con resto {{T12}}&lt;/p&gt;"},{"name":"A4","label":"{{Q1}} es divisor de {{T4}}","function":"","incorrect":true,"feedback":"&lt;p&gt;{{Q1}} no es un divisor de {{T4}} porque:&lt;/p&gt;&lt;p&gt;{{T4}} : {{Q1}} = {{T21}} con resto {{T22}}&lt;/p&gt;"},{"name":"A5","label":"{{Q3}} es divisor de {{T5}}","function":"","incorrect":true,"feedback":"&lt;p&gt;{{Q3}} no es un divisor de {{T5}} porque:&lt;/p&gt;&lt;p&gt;{{T5}} : {{Q3}} = {{T31}} con resto {{T32}}&lt;/p&gt;"},{"name":"A6","label":"{{Q4}} es divisor de {{T6}}","function":"","incorrect":true,"feedback":"&lt;p&gt;{{Q4}} no es un divisor de {{T6}} porque:&lt;/p&gt;&lt;p&gt;{{T6}} : {{Q4}} = {{T41}} con resto {{T42}}&lt;/p&gt;"}],"uniques":true},"algorithm":{"name":"trueFalse","template":"Choice matrix – inline","params":{"countCorrect":2,"countIncorrect":1,"options":["Verdadero","Falso"]}}}</t>
  </si>
  <si>
    <t>{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t>
  </si>
  <si>
    <t>{
    "id": "M5-NyO-12a-I-1",
    "stimulus": "&lt;p&gt;Select if the following statements are true or false.&lt;/p&gt;",
    "hint": "&lt;p&gt;If a number is divisible by another number and the remainder is 0, then the second number is a divisor of the first.&lt;/p&gt;",
    "feedback": "&lt;p&gt;If a number is divisible by another number and the remainder is 0, then the second number is a divisor of the first. In this case:&lt;/p&gt;&lt;p&gt;{{T1}} : {{Q1}} = {{Q2}} and the remainder is 0&lt;/p&gt;&lt;p&gt;{{T2}} : {{Q3}} = {{Q4}} and the remainder is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is a divisor of {{T1}}.",
                "function": ""
            },
            {
                "name": "A2",
                "label": "{{Q3}} is a divisor of {{T2}}.",
                "function": ""
            },
            {
                "name": "A3",
                "label": "{{Q2}} is a divisor of {{T3}}.",
                "function": "",
                "incorrect": true,
                "feedback": "&lt;p&gt;{{Q2}} is not a divisor of {{T3}} because:&lt;/p&gt;&lt;p&gt;{{T3}} : {{Q2}} = {{T11}}, and the remainder is {{T12}}&lt;/p&gt;"
            },
            {
                "name": "A4",
                "label": "{{Q1}} is a divisor of {{T4}}.",
                "function": "",
                "incorrect": true,
                "feedback": "&lt;p&gt;{{Q1}} is not a divisor of {{T4}} because:&lt;/p&gt;&lt;p&gt;{{T4}} : {{Q1}} = {{T21}}, and the remainder is {{T22}}&lt;/p&gt;"
            },
            {
                "name": "A5",
                "label": "{{Q3}} is a divisor of {{T5}}.",
                "function": "",
                "incorrect": true,
                "feedback": "&lt;p&gt;{{Q3}} is not a divisor of {{T5}} because:&lt;/p&gt;&lt;p&gt;{{T5}} : {{Q3}} = {{T31}}, and the remainder is {{T32}}&lt;/p&gt;"
            },
            {
                "name": "A6",
                "label": "{{Q4}} is a divisor of {{T6}}.",
                "function": "",
                "incorrect": true,
                "feedback": "&lt;p&gt;{{Q4}} is not a divisor of {{T6}} because:&lt;/p&gt;&lt;p&gt;{{T6}} : {{Q4}} = {{T41}}, and the remainder is {{T42}}&lt;/p&gt;"
            }
        ],
        "uniques": true
    },
    "algorithm": {
        "name": "trueFalse",
        "template": "Choice matrix – inline",
        "params": {
            "countCorrect": 2,
            "countIncorrect": 1,
            "options": [
                "True",
                "False"
            ]
        }
    }
}</t>
  </si>
  <si>
    <t>¿Cuál de los siguientes números es un divisor de {{T1}}?
{{A1}}* {{A2}} {{A3}} {{A4}}
Se ven 3, una correcta</t>
  </si>
  <si>
    <t>Q1-Q2: 3, 5, 7, 9, 11</t>
  </si>
  <si>
    <t>T1 = {{Q1}} * {{Q2}}
A1 = {{Q1}}
A2 = math.min({{Q1}},{{Q2}})-1
A3 = math.max({{Q1}},{{Q2}})-1
A4 = math.max({{Q1}},{{Q2}})+1</t>
  </si>
  <si>
    <t>&lt;p&gt;Si al dividir un número entre otro el resto es 0, entonces el segundo número es un divisor del primero. En este caso:&lt;/p&gt;&lt;p&gt;{{T1}} : {{Q1}} = {{Q2}} con resto 0&lt;/p&gt;&lt;p&gt;{{T1}} : {{Q2}} = {{Q1}}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</si>
  <si>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T11 = math.floor({{Q1}}*{{Q2}}/(math.min({{Q1}},{{Q2}})-1))
T12 = {{Q1}}*{{Q2}}-(math.min({{Q1}},{{Q2}})-1)*math.floor({{Q1}}*{{Q2}}/(math.min({{Q1}},{{Q2}})-1))
T21 = math.floor({{Q1}}*{{Q2}}/(math.max({{Q1}},{{Q2}})-1))
T22 = {{Q1}}*{{Q2}}-(math.max({{Q1}},{{Q2}})-1)*math.floor({{Q1}}*{{Q2}}/(math.max({{Q1}},{{Q2}})-1))
T31 = math.floor({{Q1}}*{{Q2}}/(math.max({{Q1}},{{Q2}})+1))
T32 = {{Q1}}*{{Q2}}-(math.max({{Q1}},{{Q2}})+1)*math.floor({{Q1}}*{{Q2}}/(math.max({{Q1}},{{Q2}})+1))</t>
  </si>
  <si>
    <t>{"id":"M5-NyO-12a-E-1","stimulus":"&lt;p&gt;¿Cuál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0&lt;/p&gt;&lt;p&gt;{{T1}} : {{Q2}} = {{Q1}} con resto 0&lt;/p&gt;","seed":{"parameters":[{"name":"Q1","list":[3,5,7,9,11]},{"name":"Q2","list":[3,5,7,9,11]}],"calculated":[{"name":"T1","function":"{{Q1}}*{{Q2}}","temp":true},{"name":"T11","function":"math.floor({{Q1}}*{{Q2}}/(math.min({{Q1}},{{Q2}})-1))","temp":true},{"name":"T12","function":"{{Q1}}*{{Q2}}-(math.min({{Q1}},{{Q2}})-1)*math.floor({{Q1}}*{{Q2}}/(math.min({{Q1}},{{Q2}})-1))","temp":true},{"name":"T21","function":"math.floor({{Q1}}*{{Q2}}/(math.max({{Q1}},{{Q2}})-1))","temp":true},{"name":"T22","function":"{{Q1}}*{{Q2}}-(math.max({{Q1}},{{Q2}})-1)*math.floor({{Q1}}*{{Q2}}/(math.max({{Q1}},{{Q2}})-1))","temp":true},{"name":"T31","function":"math.floor({{Q1}}*{{Q2}}/(math.max({{Q1}},{{Q2}})+1))","temp":true},{"name":"T32","function":"{{Q1}}*{{Q2}}-(math.max({{Q1}},{{Q2}})+1)*math.floor({{Q1}}*{{Q2}}/(math.max({{Q1}},{{Q2}})+1))","temp":true},{"name":"A1","label":"{{function}}","function":"{{Q1}}"},{"name":"A2","label":"{{function}}","function":"math.min({{Q1}},{{Q2}})-1","incorrect":true,"feedback":"&lt;p&gt;{{function}} no es un divisor de {{T1}} porque:&lt;/p&gt;&lt;p&gt;{{T1}} : {{function}} = {{T11}} con resto {{T12}}&lt;/p&gt;"},{"name":"A3","label":"{{function}}","function":"math.max({{Q1}},{{Q2}})-1","incorrect":true,"feedback":"&lt;p&gt;{{function}} no es un divisor de {{T1}} porque:&lt;/p&gt;&lt;p&gt;{{T1}} : {{function}} = {{T21}} con resto {{T22}}&lt;/p&gt;"},{"name":"A4","label":"{{function}}","function":"math.max({{Q1}},{{Q2}})+1","incorrect":true,"feedback":"&lt;p&gt;{{function}} no es un divisor de {{T1}} porque:&lt;/p&gt;&lt;p&gt;{{T1}} : {{function}} = {{T31}} con resto {{T32}}&lt;/p&gt;"}],"uniques":true},"algorithm":{"name":"trueFalse","template":"Multiple choice – standard","params":{"countCorrect":1,"countIncorrect":2,"showCheckIcon": false,
            "columns": 5
        }
    }
}</t>
  </si>
  <si>
    <t>{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t>
  </si>
  <si>
    <t>{
    "id": "M5-NyO-12a-E-1",
    "stimulus": "&lt;p&gt;Which of the following numbers is a divisor of {{T1}}?&lt;/p&gt;",
    "hint": "&lt;p&gt;If dividing one number by another results in a remainder of 0, then the second number is a divisor of the first.&lt;/p&gt;",
    "feedback": "&lt;p&gt;If dividing one number by another results in a remainder of 0, then the second number is a divisor of the first. In this case:&lt;/p&gt;&lt;p&gt;{{T1}} : {{Q1}} = {{Q2}} and the remainder is 0&lt;/p&gt;&lt;p&gt;{{T1}} : {{Q2}} = {{Q1}} and the remainder is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is not a divisor of {{T1}} because:&lt;/p&gt;&lt;p&gt;{{T1}} : {{function}} = {{T11}}, and the remainder is {{T12}}&lt;/p&gt;"
            },
            {
                "name": "A3",
                "label": "{{function}}",
                "function": "math.max({{Q1}},{{Q2}})-1",
                "incorrect": true,
                "feedback": "&lt;p&gt;{{function}} is not a divisor of {{T1}} because:&lt;/p&gt;&lt;p&gt;{{T1}} : {{function}} = {{T21}}, and the remainder is {{T22}}&lt;/p&gt;"
            },
            {
                "name": "A4",
                "label": "{{function}}",
                "function": "math.max({{Q1}},{{Q2}})+1",
                "incorrect": true,
                "feedback": "&lt;p&gt;{{function}} is not a divisor of {{T1}} because:&lt;/p&gt;&lt;p&gt;{{T1}} : {{function}} = {{T31}}, and the remainder is {{T32}}&lt;/p&gt;"
            }
        ],
        "uniques": true
    },
    "algorithm": {
        "name": "trueFalse",
        "template": "Multiple choice – standard",
        "params": {
            "countCorrect": 1,
            "countIncorrect": 2,
            "showCheckIcon": false,
            "columns": 5
        }
    }
}</t>
  </si>
  <si>
    <t>M5-NyO-12b</t>
  </si>
  <si>
    <t>Calcula los divisores de números menores que 100</t>
  </si>
  <si>
    <t>Determina si las siguientes oraciones son verdaderas o falsas.
2 es un divisor de {{T1}}*
3 es un divisor de {{T2}}*
4 es un divisor de {{T3}}*
5 es un divisor de {{T4}}*
2 es un divisor de {{T5}}
3 es un divisor de {{T6}}
4 es un divisor de {{T7}}
5 es un divisor de {{T8}}
Se ven 3, una es correcta.</t>
  </si>
  <si>
    <t>Q1-Q8: mín = 10; Máx = 20; step =1
Q9: lista = 1, 3, 5, 7
Q10: lista = 1, 2, 4, 5
Q11: lista = 1, 2, 3, 5, 6
Q12: lista = 1, 2, 3, 4
uniques = true</t>
  </si>
  <si>
    <t>T1 = {{Q1}}*2
T2 = {{Q2}}*3
T3 = {{Q3}}*4
T4 = {{Q4}}*5
T5 = {{Q5}}*2+{{Q9}}
T6 = {{Q6}}*3+{{Q10}}
T7 = {{Q7}}*4+{{Q11}}
T8 = {{Q8}}*5+{{Q12}}</t>
  </si>
  <si>
    <t>Si al dividir un número grande entre otro pequeño el resto es 0, entonces el número pequeño es un divisor del número grande.</t>
  </si>
  <si>
    <t>&lt;p&gt;Si al dividir un número grande entre otro pequeño el resto es 0, entonces el número pequeño es un divisor del número grande.&lt;/p&gt;
- Si falla A1
Es divisor porque {{T1}} : 2 = {{Q1}} con resto 0.
- Si falla A2
Es divisor porque {{T2}} : 3 = {{Q2}} con resto 0.
- Si falla A3
Es divisor porque {{T3}} : 4 = {{Q3}} con resto 0.
- Si falla A4
Es divisor porque {{T4}} : 5 = {{Q4}} con resto 0.
- Si falla A5
No es divisor porque {{T5}} : 2 = {{T9}} con resto {{T10}}.
- Si falla A6
No es divisor porque {{T6}} : 3 = {{T11}} con resto {{T12}}.
- Si falla A7
No es divisor porque {{T7}} : 4 = {{T13}} con resto {{T14}}.
- Si falla A8
No es divisor porque {{T8}} : 5 = {{T15}} con resto {{T16}}.</t>
  </si>
  <si>
    <t>T9 = math.floor({{T5}}/2)
T10 = {{T5}}-math.floor({{T5}}/2)*2
T11 = math.floor({{T6}}/3)
T12 = {{T6}}-math.floor({{T6}}/3)*3
T13 = math.floor({{T7}}/4)
T14 = {{T7}}-math.floor({{T7}}/4)*4
T15 = math.floor({{T8}}/5)
T16 = {{T8}}-math.floor({{T8}}/5)*5</t>
  </si>
  <si>
    <t>{"id":"M5-NyO-12b-I-1","stimulus":"&lt;p&gt;Determina si las siguientes oraciones son verdaderas o falsas.&lt;/p&gt;","hint":"&lt;p&gt;Si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min":10,"max":20,"step":1},{"name":"Q2","label":null,"min":10,"max":20,"step":1},{"name":"Q3","label":null,"min":10,"max":20,"step":1},{"name":"Q4","label":null,"min":10,"max":20,"step":1},{"name":"Q5","label":null,"min":10,"max":20,"step":1},{"name":"Q6","label":null,"min":10,"max":20,"step":1},{"name":"Q7","label":null,"min":10,"max":20,"step":1},{"name":"Q8","label":null,"min":10,"max":20,"step":1},{"name":"Q9","list":[1,3,5,7]},{"name":"Q10","list":[1,2,4,5]},{"name":"Q11","list":[1,2,3,5,6]},{"name":"Q12","list":[1,2,3,4]}],"calculated":[{"name":"T1","function":"{{Q1}}*2","temp":true},{"name":"T2","function":"{{Q1}}*3","temp":true},{"name":"T3","function":"{{Q1}}*4","temp":true},{"name":"T4","function":"{{Q1}}*5","temp":true},{"name":"T5","function":"{{Q5}}*2+{{Q9}}","temp":true},{"name":"T6","function":"{{Q6}}*3+{{Q10}}","temp":true},{"name":"T7","function":"{{Q7}}*4+{{Q11}}","temp":true},{"name":"T8","function":"{{Q8}}*5+{{Q12}}","temp":true},{"name":"T9","function":"math.floor({{T5}}/2)","temp":true},{"name":"T10","function":"{{T5}}-math.floor({{T5}}/2)*2","temp":true},{"name":"T11","function":"math.floor({{T6}}/3)","temp":true},{"name":"T12","function":"{{T6}}-math.floor({{T6}}/3)*3","temp":true},{"name":"T13","function":"math.floor({{T7}}/4)","temp":true},{"name":"T14","function":"{{T7}}-math.floor({{T7}}/4)*4","temp":true},{"name":"T15","function":"math.floor({{T8}}/5)","temp":true},{"name":"T16","function":"{{T8}}-math.floor({{T8}}/5)*5","temp":true},{"name":"A1","label":"2 es un divisor de {{T1}}","function":"","feedback":"&lt;p&gt;Es divisor porque {{T1}} : 2 = {{Q1}} con resto 0.&lt;/p&gt;"},{"name":"A2","label":"3 es un divisor de {{T2}}","function":"","feedback":"&lt;p&gt;Es divisor porque {{T2}} : 3 = {{Q2}} con resto 0.&lt;/p&gt;"},{"name":"A3","label":"4 es un divisor de {{T3}}","function":"","feedback":"&lt;p&gt;Es divisor porque {{T3}} : 4 = {{Q3}} con resto 0.&lt;/p&gt;"},{"name":"A4","label":"5 es un divisor de {{T4}}","function":"","feedback":"&lt;p&gt;Es divisor porque {{T4}} : 5 = {{Q4}} con resto 0.&lt;/p&gt;"},{"name":"A5","label":"2 es un divisor de {{T5}}","function":"","incorrect":true,"feedback":"&lt;p&gt;No es divisor porque {{T5}} : 2 = {{T9}} con resto {{T10}}.&lt;/p&gt;"},{"name":"A6","label":"3 es un divisor de {{T6}}","function":"","incorrect":true,"feedback":"&lt;p&gt;No es divisor porque {{T6}} : 3 = {{T11}} con resto {{T12}}.&lt;/p&gt;"},{"name":"A7","label":"4 es un divisor de {{T7}}","function":"","incorrect":true,"feedback":"&lt;p&gt;No es divisor porque {{T7}} : 4 = {{T13}} con resto {{T14}}.&lt;/p&gt;"},{"name":"A8","label":"5 es un divisor de {{T8}}","function":"","incorrect":true,"feedback":"&lt;p&gt;No es divisor porque {{T8}} : 5 = {{T15}} con resto {{T16}}.&lt;/p&gt;"}],"uniques":true},"algorithm":{"name":"trueFalse","template":"Choice matrix – inline","params":{"countCorrect":1,"countIncorrect":2,"options":["Verdadero","Falso"]}}}</t>
  </si>
  <si>
    <t>{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t>
  </si>
  <si>
    <t>{
    "id": "M5-NyO-12b-I-1",
    "stimulus": "&lt;p&gt;Select if the following sentences are true or false.&lt;/p&gt;",
    "hint": "&lt;p&gt;If when dividing a large number by a smaller one the remainder is 0, then the smaller number is a divisor of the larger number.&lt;/p&gt;",
    "feedback": "&lt;p&gt;If when dividing a large number by a smaller one the remainder is 0, then the smaller number is a divisor of the larger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is a divisor of {{T1}}.",
                "function": "",
                "feedback": "&lt;p&gt;It is a divisor because {{T1}} : 2 = {{Q1}}, and the remainder is 0.&lt;/p&gt;"
            },
            {
                "name": "A2",
                "label": "3 is a divisor of {{T2}}.",
                "function": "",
                "feedback": "&lt;p&gt;It is a divisor because {{T2}} : 3 = {{Q2}}, and the remainder is 0.&lt;/p&gt;"
            },
            {
                "name": "A3",
                "label": "4 is a divisor of {{T3}}.",
                "function": "",
                "feedback": "&lt;p&gt;It is a divisor because {{T3}} : 4 = {{Q3}}, and the remainder is 0.&lt;/p&gt;"
            },
            {
                "name": "A4",
                "label": "5 is a divisor of {{T4}}.",
                "function": "",
                "feedback": "&lt;p&gt;It is a divisor because {{T4}} : 5 = {{Q4}} and the remainder is 0.&lt;/p&gt;"
            },
            {
                "name": "A5",
                "label": "2 is a divisor of {{T5}}.",
                "function": "",
                "incorrect": true,
                "feedback": "&lt;p&gt;It is not a divisor because {{T5}} : 2 = {{T9}} and the remainder is {{T10}}.&lt;/p&gt;"
            },
            {
                "name": "A6",
                "label": "3 is a divisor of {{T6}}.",
                "function": "",
                "incorrect": true,
                "feedback": "&lt;p&gt;It is not a divisor because {{T6}} : 3 = {{T11}} and the remainder is {{T12}}.&lt;/p&gt;"
            },
            {
                "name": "A7",
                "label": "4 is a divisor of {{T7}}.",
                "function": "",
                "incorrect": true,
                "feedback": "&lt;p&gt;It is not a divisor because {{T7}} : 4 = {{T13}} and the remainder is {{T14}}.&lt;/p&gt;"
            },
            {
                "name": "A8",
                "label": "5 is a divisor of {{T8}}.",
                "function": "",
                "incorrect": true,
                "feedback": "&lt;p&gt;It is not a divisor because {{T8}} : 5 = {{T15}} and the remainder is {{T16}}.&lt;/p&gt;"
            }
        ],
        "uniques": true
    },
    "algorithm": {
        "name": "trueFalse",
        "template": "Choice matrix – inline",
        "params": {
            "countCorrect": 1,
            "countIncorrect": 2,
            "options": [
                "True",
                "False"
            ]
        }
    }
}</t>
  </si>
  <si>
    <t>¿Cuál de las siguientes opciones es un divisor de {{T0}}?
{{A1}}*
{{A2}}*
{{A3}}*
{{A4}}*
{{A5}}*
{{A6}}*
{{A7}}
{{A8}}
{{A9}}
(Aparecen 3, 1 correcta)</t>
  </si>
  <si>
    <t>Q1: 2, 3 
Q2: 4, 5
Q3: 6, 7
Q4: 2, 3 
Q5: 4, 5
Q6: 6, 7</t>
  </si>
  <si>
    <t>T0 = {{Q1}}*{{Q2}}*{{Q3}}
A1 = {{Q1}}
A2 = {{Q2}}
A3 = {{Q3}}
A4 = {{Q1}}*{{Q2}}
A5 = {{Q1}}*{{Q3}}
A6 = {{Q2}}*{{Q3}}
A7 = {{Q5}}*{{Q6}}
A8 = {{Q1}}*{{Q5}}
A9 = {{Q3}}*{{Q5}}
T7 = {{Q5}}*{{Q6}}
T8 = {{Q1}}*{{Q5}}
T9 = {{Q3}}*{{Q5}}</t>
  </si>
  <si>
    <t>&lt;p&gt;Si al dividir un número grande entre otro pequeño el resto es 0, entonces el número pequeño es un divisor del número grande.&lt;/p&gt;
Sí falla A7
&lt;p&gt;{{T7}} no es un divisor de {{T0}} porque:&lt;/p&gt;&lt;p&gt;{{T0}} : {{T7}} = {{T10}} con resto {{T11}}&lt;/p&gt;
Sí falla A8
&lt;p&gt;{{T7}} no es un divisor de {{T0}} porque:&lt;/p&gt;&lt;p&gt;{{T0}} : {{T7}} = {{T12}} con resto {{T13}}&lt;/p&gt;
Sí falla A9
&lt;p&gt;{{T7}} no es un divisor de {{T0}} porque:&lt;/p&gt;&lt;p&gt;{{T0}} : {{T7}} = {{T14}} con resto {{T15}}&lt;/p&gt;</t>
  </si>
  <si>
    <t>T10 = math.floor({{T0}}/{{T7}})
T11 = {{T0}}-{{T10}}*{{T7}}
T12 = math.floor({{T0}}/{{T8}})
T13 = {{T0}}-{{T12}}*{{T8}}
T14 = math.floor({{T0}}/{{T9}})
T15 = {{T0}}-{{T14}}*{{T9}}</t>
  </si>
  <si>
    <t>{"id":"M5-NyO-12b-E-1","stimulus":"&lt;p&gt;¿Cuál de las siguientes opciones es un divisor de {{T0}}?&lt;/p&gt;","hint":"&lt;p&gt;Si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ist":["2","3"]},{"name":"Q2","list":["4","5"]},{"name":"Q3","list":["6","7"]},{"name":"Q4","list":["2","3"]},{"name":"Q5","list":["4","5"]},{"name":"Q6","list":["6","7"]}],"calculated":[{"name":"T0","function":"{{Q1}}*{{Q2}}*{{Q3}}","temp":true},{"name":"T7","function":"{{Q5}}*{{Q6}}","temp":true},{"name":"T8","function":"{{Q1}}*{{Q5}}","temp":true},{"name":"T9","function":"{{Q3}}*{{Q5}}","temp":true},{"name":"T10","function":"math.floor({{T0}}/{{T7}})","temp":true},{"name":"T11","function":"{{T0}}-{{T10}}*{{T7}}","temp":true},{"name":"T12","function":"math.floor({{T0}}/{{T8}})","temp":true},{"name":"T13","function":"{{T0}}-{{T12}}*{{T8}}","temp":true},{"name":"T14","function":"math.floor({{T0}}/{{T9}})","temp":true},{"name":"T15","function":"{{T0}}-{{T14}}*{{T9}}","temp":true},{"name":"A1","label":"{{function}}","function":"{{Q1}}"},{"name":"A2","label":"{{function}}","function":"{{Q2}}"},{"name":"A3","label":"{{function}}","function":"{{Q3}}"},{"name":"A4","label":"{{function}}","function":"{{Q1}}*{{Q2}}"},{"name":"A5","label":"{{function}}","function":"{{Q1}}*{{Q3}}"},{"name":"A6","label":"{{function}}","function":"{{Q2}}*{{Q3}}"},{"name":"A7","label":"{{function}}","function":"{{Q5}}*{{Q6}}","incorrect":true,"feedback":"&lt;p&gt;{{function}} no es un divisor de {{T0}} porque:&lt;/p&gt;&lt;p&gt;{{T0}} : {{function}} = {{T10}} con resto {{T11}}&lt;/p&gt;"},{"name":"A8","label":"{{function}}","function":"{{Q1}}*{{Q5}}","incorrect":true,"feedback":"&lt;p&gt;{{function}} no es un divisor de {{T0}} porque:&lt;/p&gt;&lt;p&gt;{{T0}} : {{function}} = {{T12}} con resto {{T13}}&lt;/p&gt;"},{"name":"A9","label":"{{function}}","function":"{{Q3}}*{{Q5}}","incorrect":true,"feedback":"&lt;p&gt;{{function}} no es un divisor de {{T0}} porque:&lt;/p&gt;&lt;p&gt;{{T0}} : {{function}} = {{T14}} con resto {{T15}}&lt;/p&gt;"}],"uniques":true},"algorithm":{"name":"trueFalse","template":"Multiple choice – standard","params":{"countCorrect":1,"countIncorrect":2,"showCheckIcon": false,
            "columns": 5
        }
    }
}</t>
  </si>
  <si>
    <t>{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t>
  </si>
  <si>
    <t>{
    "id": "M5-NyO-12b-E-1",
    "stimulus": "&lt;p&gt;Which of the following options is a divisor of {{T0}}?&lt;/p&gt;",
    "hint": "&lt;p&gt;If dividing a large number by a smaller one results in a remainder of 0, then the smaller number is a divisor of the larger number.&lt;/p&gt;",
    "feedback": "&lt;p&gt;If dividing a large number by a smaller one results in a remainder of 0, then the smaller number is a divisor of the larger number.&lt;/p&gt;",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is not a divisor of {{T0}} because:&lt;/p&gt;&lt;p&gt;{{T0}} : {{function}} = {{T10}} with a remainder of {{T11}}&lt;/p&gt;"
            },
            {
                "name": "A8",
                "label": "{{function}}",
                "function": "{{Q1}}*{{Q5}}",
                "incorrect": true,
                "feedback": "&lt;p&gt;{{function}} is not a divisor of {{T0}} because:&lt;/p&gt;&lt;p&gt;{{T0}} : {{function}} = {{T12}} with a remainder of {{T13}}&lt;/p&gt;"
            },
            {
                "name": "A9",
                "label": "{{function}}",
                "function": "{{Q3}}*{{Q5}}",
                "incorrect": true,
                "feedback": "&lt;p&gt;{{function}} is not a divisor of {{T0}} because:&lt;/p&gt;&lt;p&gt;{{T0}} : {{function}} = {{T14}} with a remainder of {{T15}}&lt;/p&gt;"
            }
        ],
        "uniques": true
    },
    "algorithm": {
        "name": "trueFalse",
        "template": "Multiple choice – standard",
        "params": {
            "countCorrect": 1,
            "countIncorrect": 2,
          "showCheckIcon": false,
            "columns": 5
        }
    }
}</t>
  </si>
  <si>
    <t>En una pastelería quieren guardar {{T0}} magdalenas en bolsas de manera que haya el mismo número de magdalenas en cada una y no sobre ninguna. De las siguientes opciones, ¿cuáles podrían servirles?
Bolsas de {{T1}} magdalenas.*
Bolsas de {{T2}} magdalenas.*
Bolsas de {{T3}} magdalenas.*
Bolsas de {{T4}} magdalenas.
Bolsas de {{T5}} magdalenas.
Bolsas de {{T6}} magdalenas.
[Aparecen 3, 2 verdaderas]</t>
  </si>
  <si>
    <t>{{T0}}: {{Q1}}*{{Q2}}*{{Q3}}
{{T1}}: {{Q1}}
{{T2}}: {{Q1}}*{{Q2}}
{{T3}}: {{Q1}}*{{Q3}}
{{T4}}: {{Q5}}*{{Q6}}
{{T5}}: {{Q1}}*{{Q5}}
{{T6}}: {{Q3}}*{{Q5}}</t>
  </si>
  <si>
    <t>&lt;p&gt;Para hallar las maneras posibles de guardar las magdalenas, busca los divisores de {{T0}}.&lt;/p&gt;
Sí falla A4
&lt;p&gt;{{T4}} no es un divisor de {{T0}} porque el resto de esta división no es 0:&lt;/p&gt;&lt;p&gt;{{T0}} : {{T4}} = {{T10}} con resto {{T11}}&lt;/p&gt;
Sí falla A5
&lt;p&gt;{{T5}} no es un divisor de {{T0}} porque el resto de esta división no es 0:&lt;/p&gt;&lt;p&gt;{{T0}} : {{T5}} = {{T12}} con resto {{T3}}&lt;/p&gt;
Sí falla A6
&lt;p&gt;{{T6}} no es un divisor de {{T0}} porque el resto de esta división no es 0:&lt;/p&gt;&lt;p&gt;{{T0}} : {{T6}} = {{T14}} con resto {{T15}}&lt;/p&gt;</t>
  </si>
  <si>
    <t>T10 = math.floor({{T0}}/{{T4}})
T11 = {{T0}}-{{T10}}*{{T4}}
T12 = math.floor({{T0}}/{{T5}})
T13 = {{T0}}-{{T12}}*{{T5}}
T14 = math.floor({{T0}}/{{T6}})
T15 = {{T0}}-{{T14}}*{{T6}}</t>
  </si>
  <si>
    <t>{
    "id": "M5-NyO-12b-A-1",
    "stimulus": "&lt;p&gt;En una pastelería quieren guardar {{T0}} magdalenas en bolsas de manera que haya el mismo número de magdalenas en cada una y no sobre ninguna. De las siguientes opciones, ¿cuáles podrían servirles?&lt;/p&gt;",
    "hint": "&lt;p&gt;Si al dividir un número grande entre otro pequeño el resto es 0, entonces el número pequeño es un divisor del número grande.&lt;/p&gt;",
    "feedback": "&lt;p&gt;Para hallar las maneras posibles de guardar las magdalenas, busca los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"Bolsas de {{function}} magdalenas.",
                "function": "{{Q1}}"
            },
            {
                "name": "A2",
                "label": "Bolsas de {{function}} magdalenas.",
                "function": "{{Q1}}*{{Q2}}"
            },
            {
                "name": "A3",
                "label": "Bolsas de {{function}} magdalenas.",
                "function": "{{Q1}}*{{Q3}}"
            },
            {
                "name": "A4",
                "label": "Bolsas de {{function}} magdalenas.",
                "function": "{{Q5}}*{{Q6}}",
                "incorrect": true,
                "feedback": "&lt;p&gt;{{function}} no es un divisor de {{T0}} porque el resto de esta división no es 0:&lt;/p&gt;&lt;p&gt;{{T0}} : {{function}} = {{T10}} con resto {{T11}}&lt;/p&gt;"
            },
            {
                "name": "A5",
                "label": "Bolsas de {{function}} magdalenas.",
                "function": "{{Q1}}*{{Q5}}",
                "incorrect": true,
                "feedback": "&lt;p&gt;{{function}} no es un divisor de {{T0}} porque el resto de esta división no es 0:&lt;/p&gt;&lt;p&gt;{{T0}} : {{function}} = {{T12}} con resto {{T13}}&lt;/p&gt;"
            },
            {
                "name": "A6",
                "label": "Bolsas de {{function}} magdalenas.",
                "function": "{{Q3}}*{{Q5}}",
                "incorrect": true,
                "feedback": "&lt;p&gt;{{function}} no es un divisor de {{T0}} porque el resto de esta división no es 0:&lt;/p&gt;&lt;p&gt;{{T0}} : {{function}} = {{T14}} con resto {{T15}}&lt;/p&gt;"
            }
        ],
        "uniques": true
    },
    "algorithm": {
        "name": "trueFalse",
        "template": "Multiple choice – multiple responses",
        "params": {
            "countCorrect": 2,
            "countIncorrect": 1,
            "showCheckIcon": true
        }
    }
}</t>
  </si>
  <si>
    <t>{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t>
  </si>
  <si>
    <t>{
    "id": "M5-NyO-12b-A-1",
    "stimulus": "&lt;p&gt;In a bakery they want to store {{T0}} muffins in bags so that there is the same number of muffins in each one and none are left over. From the following options, which ones could be useful for them?&lt;/p&gt;",
    "hint": "&lt;p&gt;If dividing a large number by a smaller one leaves a remainder of 0, then the smaller number is a divisor of the larger number.&lt;/p&gt;",
    "feedback": "&lt;p&gt;To find the possible ways to store the muffins,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"Bags of {{function}} muffins.",
                "function": "{{Q1}}"
            },
            {
                "name": "A2",
                "label": "Bags of {{function}} muffins.",
                "function": "{{Q1}}*{{Q2}}"
            },
            {
                "name": "A3",
                "label": "Bags of {{function}} muffins.",
                "function": "{{Q1}}*{{Q3}}"
            },
            {
                "name": "A4",
                "label": "Bags of {{function}} muffins.",
                "function": "{{Q5}}*{{Q6}}",
                "incorrect": true,
                "feedback": "&lt;p&gt;{{function}} is not a divisor of {{T0}} because the remainder of this division is not 0:&lt;/p&gt;&lt;p&gt;{{T0}} : {{function}} = {{T10}} with remainder {{T11}}&lt;/p&gt;"
            },
            {
                "name": "A5",
                "label": "Bags of {{function}} muffins.",
                "function": "{{Q1}}*{{Q5}}",
                "incorrect": true,
                "feedback": "&lt;p&gt;{{function}} is not a divisor of {{T0}} because the remainder of this division is not 0:&lt;/p&gt;&lt;p&gt;{{T0}} : {{function}} = {{T12}} with remainder {{T13}}&lt;/p&gt;"
            },
            {
                "name": "A6",
                "label": "Bags of {{function}} muffins.",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</si>
  <si>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Vicente quiere repartir {{T0}} naranjas en cestas de manera que en todas haya el mismo número y no sobre ninguna. De las siguientes opciones, ¿cuáles podrían servirle?
Cestas de {{T1}} naranjas.*
Cestas de {{T2}} naranjas.*
Cestas de {{T3}} naranjas.*
Cestas de {{T4}} naranjas.
Cestas de {{T5}} naranjas.
Cestas de {{T6}} naranjas.
[Aparecen 3: 2 correctas, 1 incorrecta]</t>
  </si>
  <si>
    <t>{{T0}}: {{Q1}}*{{Q2}}*{{Q3}}
{{T1}}: {{Q1}}
{{T2}}: {{Q1}}*{{Q2}}
{{T3}}: {{Q1}}*{{Q3}}
{{T4}}: {{Q5}}*{{Q6}}
{{T5}}: {{Q1}}*{{Q6}}
{{T6}}: {{Q5}}*{{Q5}}</t>
  </si>
  <si>
    <t>&lt;p&gt;Para hallar las maneras posibles que tiene Vicente de guardar las naranjas,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</si>
  <si>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{"id":"M5-NyO-12b-A-2","stimulus":"&lt;p&gt;Vicente quiere repartir {{T0}} naranjas en cestas de manera que en todas haya el mismo número y no sobre ninguna. De las siguientes opciones, ¿cuáles podrían servirle?&lt;/p&gt;","hint":"&lt;p&gt;Si al dividir un número grande entre otro pequeño el resto es 0, entonces el número pequeño es un divisor del número grande.&lt;/p&gt;","feedback":"&lt;p&gt;Para hallar las maneras posibles que tiene Vicente de guardar las naranjas, busca los divisores de {{T0}}.&lt;/p&gt;","seed":{"parameters":[{"name":"Q1","list":["2","3"]},{"name":"Q2","list":["4","5"]},{"name":"Q3","list":["6","7"]},{"name":"Q4","list":["2","3"]},{"name":"Q5","list":["4","5"]},{"name":"Q6","list":["6","7"]}],"calculated":[{"name":"T0","function":"{{Q1}}*{{Q2}}*{{Q3}}","temp":true},{"name":"T4","function":"{{Q5}}*{{Q6}}","temp":true},{"name":"T5","function":"{{Q1}}*{{Q6}}","temp":true},{"name":"T6","function":"{{Q5}}*{{Q5}}","temp":true},{"name":"T10","function":"math.floor({{T0}}/{{T4}})","temp":true},{"name":"T11","function":"{{T0}}-{{T10}}*{{T4}}","temp":true},{"name":"T12","function":"math.floor({{T0}}/{{T5}})","temp":true},{"name":"T13","function":"{{T0}}-{{T12}}*{{T5}}","temp":true},{"name":"T14","function":"math.floor({{T0}}/{{T6}})","temp":true},{"name":"T15","function":"{{T0}}-{{T14}}*{{T6}}","temp":true},{"name":"A1","label":"Cestas de {{function}} naranjas.","function":"{{Q1}}"},{"name":"A2","label":"Cestas de {{function}} naranjas.","function":"{{Q1}}*{{Q2}}"},{"name":"A3","label":"Cestas de {{function}} naranjas.","function":"{{Q1}}*{{Q3}}"},{"name":"A4","label":"Cestas de {{function}} naranjas.","function":"{{Q5}}*{{Q6}}","incorrect":true,"feedback":"&lt;p&gt;{{function}} no es un divisor de {{T0}} porque el resto de esta división no es 0:&lt;/p&gt;&lt;p&gt;{{T0}} : {{function}} = {{T10}} con resto {{T11}}&lt;/p&gt;"},{"name":"A5","label":"Cestas de {{function}} naranjas.","function":"{{Q1}}*{{Q6}}","incorrect":true,"feedback":"&lt;p&gt;{{function}} no es un divisor de {{T0}} porque el resto de esta división no es 0:&lt;/p&gt;&lt;p&gt;{{T0}} : {{function}} = {{T12}} con resto {{T13}}&lt;/p&gt;"},{"name":"A6","label":"Cestas de {{function}} naranjas.","function":"{{Q5}}*{{Q5}}","incorrect":true,"feedback":"&lt;p&gt;{{function}}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</si>
  <si>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</si>
  <si>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"id": "M5-NyO-12b-A-2",
    "stimulus": "&lt;p&gt;Vincent wants to distribute {{T0}} oranges in baskets so that each basket has the same number of oranges and none are left over. Which of the following options could work for him?&lt;/p&gt;",
    "hint": "&lt;p&gt;If dividing a large number by a smaller one leaves a remainder of 0, then the smaller number is a divisor of the larger number.&lt;/p&gt;",
    "feedback": "&lt;p&gt;To find the possible ways Vincent has to store the oranges,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"Baskets of {{function}} oranges.",
                "function": "{{Q1}}"
            },
            {
                "name": "A2",
                "label": "Baskets of {{function}} oranges.",
                "function": "{{Q1}}*{{Q2}}"
            },
            {
                "name": "A3",
                "label": "Baskets of {{function}} oranges.",
                "function": "{{Q1}}*{{Q3}}"
            },
            {
                "name": "A4",
                "label": "Baskets of {{function}} oranges.",
                "function": "{{Q5}}*{{Q6}}",
                "incorrect": true,
                "feedback": "&lt;p&gt;{{function}} is not a divisor of {{T0}} because the remainder of this division is not 0:&lt;/p&gt;&lt;p&gt;{{T0}} : {{function}} = {{T10}} with remainder {{T11}}&lt;/p&gt;"
            },
            {
                "name": "A5",
                "label": "Baskets of {{function}} oranges.",
                "function": "{{Q1}}*{{Q6}}",
                "incorrect": true,
                "feedback": "&lt;p&gt;{{function}} is not a divisor of {{T0}} because the remainder of this division is not 0:&lt;/p&gt;&lt;p&gt;{{T0}} : {{function}} = {{T12}} with remainder {{T13}}&lt;/p&gt;"
            },
            {
                "name": "A6",
                "label": "Baskets of {{function}} oranges.",
                "function": "{{Q5}}*{{Q5}}",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</si>
  <si>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Mario quiere cortar un hilo de {{T0}} cm en fragmentos del mismo tamaño sin que sobre nada. De las siguientes opciones, ¿cuáles podrían servirle?
Fragmentos de {{T1}} cm.*
Fragmentos de {{T2}} cm.*
Fragmentos de {{T3}} cm.*
Fragmentos de {{T4}} cm.
Fragmentos de {{T5}} cm.
Fragmentos de {{T6}} cm.
[Aparecen 3: 2 correctas, 1 incorrecta]</t>
  </si>
  <si>
    <t>&lt;p&gt;Para hallar las opciones posibles que tiene Mario de fraccionar el hilo,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</si>
  <si>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{"id":"M5-NyO-12b-A-3","stimulus":"&lt;p&gt;Mario quiere cortar un hilo de {{T0}} cm en fragmentos del mismo tamaño sin que sobre nada. De las siguientes opciones, ¿cuáles podrían servirle?&lt;/p&gt;","hint":"&lt;p&gt;Si al dividir un número grande entre otro pequeño el resto es 0, entonces el número pequeño es un divisor del número grande.&lt;/p&gt;","feedback":"&lt;p&gt;Para hallar las opciones posibles que tiene Mario de fraccionar el hilo,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Fragmentos de {{function}} cm.","function":"{{Q1}}"},{"name":"A2","label":"Fragmentos de {{function}} cm.","function":"{{Q1}}*{{Q2}}"},{"name":"A3","label":"Fragmentos de {{function}} cm.","function":"{{Q1}}*{{Q3}}"},{"name":"A4","label":"Fragmentos de {{function}} cm.","function":"{{Q5}}*{{Q6}}","incorrect":true,"feedback":"&lt;p&gt;{{function}} no es un divisor de {{T0}} porque el resto de esta división no es 0:&lt;/p&gt;&lt;p&gt;{{T0}} : {{function}} = {{T10}} con resto {{T11}}&lt;/p&gt;"},{"name":"A5","label":"Fragmentos de {{function}} cm.","function":"{{Q1}}*{{Q5}}","incorrect":true,"feedback":"&lt;p&gt;{{function}} no es un divisor de {{T0}} porque el resto de esta división no es 0:&lt;/p&gt;&lt;p&gt;{{T0}} : {{function}} = {{T12}} con resto {{T13}}&lt;/p&gt;"},{"name":"A6","label":"Fragmentos de {{function}} cm.","function":"{{Q3}}*{{Q5}}","incorrect":true,"feedback":"&lt;p&gt;{{function}}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responses","params":{"countCorrect":2,"countIncorrect":1,"showCheckIcon":true,"columns":3}}}</t>
  </si>
  <si>
    <t>{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t>
  </si>
  <si>
    <t>{
    "id": "M5-NyO-12b-A-3",
    "stimulus": "&lt;p&gt;Mario wants to cut a thread of {{T0}} cm into fragments of the same size without any leftover. From the following options, which ones could be useful for him?&lt;/p&gt;",
    "hint": "&lt;p&gt;If dividing a large number by a smaller one results in a remainder of 0, then the smaller number is a divisor of the larger number.&lt;/p&gt;",
    "feedback": "&lt;p&gt;To find the possible options Mario has for splitting the thread,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"Fragments of {{function}} cm.",
                "function": "{{Q1}}"
            },
            {
                "name": "A2",
                "label": "Fragments of {{function}} cm.",
                "function": "{{Q1}}*{{Q2}}"
            },
            {
                "name": "A3",
                "label": "Fragments of {{function}} cm.",
                "function": "{{Q1}}*{{Q3}}"
            },
            {
                "name": "A4",
                "label": "Fragments of {{function}} cm.",
                "function": "{{Q5}}*{{Q6}}",
                "incorrect": true,
                "feedback": "&lt;p&gt;{{function}} is not a divisor of {{T0}} because the remainder of this division is not 0:&lt;/p&gt;&lt;p&gt;{{T0}} : {{function}} = {{T10}} with remainder {{T11}}&lt;/p&gt;"
            },
            {
                "name": "A5",
                "label": "Fragments of {{function}} cm.",
                "function": "{{Q1}}*{{Q5}}",
                "incorrect": true,
                "feedback": "&lt;p&gt;{{function}} is not a divisor of {{T0}} because the remainder of this division is not 0:&lt;/p&gt;&lt;p&gt;{{T0}} : {{function}} = {{T12}} with remainder {{T13}}&lt;/p&gt;"
            },
            {
                "name": "A6",
                "label": "Fragments of {{function}} cm.",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"columns": 3
        }
    }
}</t>
  </si>
  <si>
    <t>Alejandra quiere organizar {{T0}} cómics en montones iguales sin que le sobre o falte ninguno.  De las siguientes opciones, ¿cuáles podrían servirle?
Montones de {{T1}}.*
Montones de {{T2}}.*
Montones de {{T3}}.*
Montones de {{T4}}.
Montones de {{T5}}.
Montones de {{T6}}.
[Aparecen 3: 2 correctas, 1 incorrecta]</t>
  </si>
  <si>
    <t>&lt;p&gt;Para hallar las opciones posibles que tiene Alejandra para separar los cómics en montones,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</si>
  <si>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{"id":"M5-NyO-12b-A-4","stimulus":"&lt;p&gt;Alejandra quiere organizar {{T0}} cómics en montones iguales sin que le sobre o falte ninguno. De las siguientes opciones, ¿cuáles podrían servirle?&lt;/p&gt;","hint":"&lt;p&gt;Si al dividir un número grande entre otro pequeño el resto es 0, entonces el número pequeño es un divisor del número grande.&lt;/p&gt;","feedback":"&lt;p&gt;Para hallar las opciones posibles que tiene Alejandra para separar los cómics en montones,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Montones de {{function}}.","function":"{{Q1}}"},{"name":"A2","label":"Montones de {{function}}.","function":"{{Q1}}*{{Q2}}"},{"name":"A3","label":"Montones de {{function}}.","function":"{{Q1}}*{{Q3}}"},{"name":"A4","label":"Montones de {{function}}.","function":"{{Q5}}*{{Q6}}","incorrect":true,"feedback":"&lt;p&gt;{{function}} no es un divisor de {{T0}} porque el resto de esta división no es 0:&lt;/p&gt;&lt;p&gt;{{T0}} : {{function}} = {{T10}} con resto {{T11}}&lt;/p&gt;"},{"name":"A5","label":"Montones de {{function}}.","function":"{{Q1}}*{{Q5}}","incorrect":true,"feedback":"&lt;p&gt;{{function}} no es un divisor de {{T0}} porque el resto de esta división no es 0:&lt;/p&gt;&lt;p&gt;{{T0}} : {{function}} = {{T12}} con resto {{T13}}&lt;/p&gt;"},{"name":"A6","label":"Montones de {{function}}.","function":"{{Q3}}*{{Q5}}","incorrect":true,"feedback":"&lt;p&gt;{{function}}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</si>
  <si>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</si>
  <si>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"id": "M5-NyO-12b-A-4",
    "stimulus": "&lt;p&gt;Alexandra wants to organize {{T0}} comics into equal piles without any leftovers. Which of the following options could work for her?&lt;/p&gt;",
    "hint": "&lt;p&gt;If dividing a large number by a smaller number results in a remainder of 0, then the smaller number is a divisor of the larger number.&lt;/p&gt;",
    "feedback": "&lt;p&gt;To find the possible options for Alexandra to separate the comics into piles,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"Piles of {{function}}.",
                "function": "{{Q1}}"
            },
            {
                "name": "A2",
                "label": "Piles of {{function}}.",
                "function": "{{Q1}}*{{Q2}}"
            },
            {
                "name": "A3",
                "label": "Piles of {{function}}.",
                "function": "{{Q1}}*{{Q3}}"
            },
            {
                "name": "A4",
                "label": "Piles of {{function}}.",
                "function": "{{Q5}}*{{Q6}}",
                "incorrect": true,
                "feedback": "&lt;p&gt;{{function}} is not a divisor of {{T0}} because the remainder of this division is not 0:&lt;/p&gt;&lt;p&gt;{{T0}} : {{function}} = {{T10}} with remainder {{T11}}&lt;/p&gt;"
            },
            {
                "name": "A5",
                "label": "Piles of {{function}}.",
                "function": "{{Q1}}*{{Q5}}",
                "incorrect": true,
                "feedback": "&lt;p&gt;{{function}} is not a divisor of {{T0}} because the remainder of this division is not 0:&lt;/p&gt;&lt;p&gt;{{T0}} : {{function}} = {{T12}} with remainder {{T13}}&lt;/p&gt;"
            },
            {
                "name": "A6",
                "label": "Piles of {{function}}.",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</si>
  <si>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Silvia quiere organizar a {{T0}} alumnos de un colegio para unos juegos. De las siguientes opciones, ¿cuáles podrían servirle?
Grupos de {{T1}} alumnos.*
Grupos de {{T2}} alumnos.*
Grupos de {{T3}} alumnos.*
Grupos de {{T4}} alumnos.
Grupos de {{T5}} alumnos.
Grupos de {{T6}} alumnos.
[Aparecen 3: 1 correcta, 2 incorrectas]</t>
  </si>
  <si>
    <t>T0: {{Q1}}*{{Q2}}*{{Q3}}
T1: {{Q1}}
T2: {{Q1}}*{{Q2}}
T3: {{Q1}}*{{Q3}}
T4: {{Q5}}*{{Q6}}
T5: {{Q1}}*{{Q5}}
T6: {{Q3}}*{{Q5}}
T7: {{Q5}}*{{Q5}}</t>
  </si>
  <si>
    <t>&lt;p&gt;Para hallar las opciones posibles que tiene Silvia de organizar los alumnos en los juegos,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</si>
  <si>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{"id":"M5-NyO-12b-A-5","stimulus":"&lt;p&gt;Silvia quiere organizar a {{T0}} alumnos de un colegio para unos juegos. De las siguientes opciones, ¿cuáles podrían servirle?&lt;/p&gt;","hint":"&lt;p&gt;Si al dividir un número grande entre otro pequeño el resto es 0, entonces el número pequeño es un divisor del número grande.&lt;/p&gt;","feedback":"&lt;p&gt;Para hallar las opciones posibles que tiene Silvia de organizar los alumnos en los juegos,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Grupos de {{function}} alumnos.","function":"{{Q1}}"},{"name":"A2","label":"Grupos de {{function}} alumnos.","function":"{{Q1}}*{{Q2}}"},{"name":"A3","label":"Grupos de {{function}} alumnos.","function":"{{Q1}}*{{Q3}}"},{"name":"A4","label":"Grupos de {{function}} alumnos.","function":"{{Q5}}*{{Q6}}","incorrect":true,"feedback":"&lt;p&gt;{{function}} no es un divisor de {{T0}} porque el resto de esta división no es 0:&lt;/p&gt;&lt;p&gt;{{T0}} : {{function}} = {{T10}} con resto {{T11}}&lt;/p&gt;"},{"name":"A5","label":"Grupos de {{function}} alumnos.","function":"{{Q1}}*{{Q5}}","incorrect":true,"feedback":"&lt;p&gt;{{function}} no es un divisor de {{T0}} porque el resto de esta división no es 0:&lt;/p&gt;&lt;p&gt;{{T0}} : {{function}} = {{T12}} con resto {{T13}}&lt;/p&gt;"},{"name":"A6","label":"Grupos de {{function}} alumnos.","function":"{{Q3}}*{{Q5}}","incorrect":true,"feedback":"&lt;p&gt;{{function}}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</si>
  <si>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t>
  </si>
  <si>
    <t>{
    "id": "M5-NyO-12b-A-5",
    "stimulus": "&lt;p&gt;Sylvia wants to organize {{T0}} students from a school into games. Which of the following options could work?&lt;/p&gt;",
    "hint": "&lt;p&gt;If dividing a large number by a smaller one results in a remainder of 0, then the smaller number is a divisor of the larger number.&lt;/p&gt;",
    "feedback": "&lt;p&gt;To find the possible options Sylvia has to organize the students for the games,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"Groups of {{function}} students.",
                "function": "{{Q1}}"
            },
            {
                "name": "A2",
                "label": "Groups of {{function}} students.",
                "function": "{{Q1}}*{{Q2}}"
            },
            {
                "name": "A3",
                "label": "Groups of {{function}} students.",
                "function": "{{Q1}}*{{Q3}}"
            },
            {
                "name": "A4",
                "label": "Groups of {{function}} students.",
                "function": "{{Q5}}*{{Q6}}",
                "incorrect": true,
                "feedback": "&lt;p&gt;{{function}} is not a divisor of {{T0}} because the remainder of this division is not 0:&lt;/p&gt;&lt;p&gt;{{T0}} : {{function}} = {{T10}} with remainder {{T11}}&lt;/p&gt;"
            },
            {
                "name": "A5",
                "label": "Groups of {{function}} students.",
                "function": "{{Q1}}*{{Q5}}",
                "incorrect": true,
                "feedback": "&lt;p&gt;{{function}} is not a divisor of {{T0}} because the remainder of this division is not 0:&lt;/p&gt;&lt;p&gt;{{T0}} : {{function}} = {{T12}} with remainder {{T13}}&lt;/p&gt;"
            },
            {
                "name": "A6",
                "label": "Groups of {{function}} students.",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t>
  </si>
  <si>
    <t>M5-NyO-13a</t>
  </si>
  <si>
    <t>Clasifica los números en primos y compuestos (hasta el 50)</t>
  </si>
  <si>
    <t>Selecciona los números primos.
{{Q1*}} {{Q2}}* {{Q3}} {{Q4}}
(Se ven 3, 2 correctos)</t>
  </si>
  <si>
    <t>Q1: 11, 13, 17, 19, 23, 29, 31, 37
Q2: 11, 13, 17, 19, 23, 29, 31, 37
Q3: 10, 12, 14, 16, 18, 20, 22, 24, 26, 30, 32, 34, 36, 38, 40
Q4: 12, 15, 18, 21, 24, 27, 30, 33, 35, 39</t>
  </si>
  <si>
    <t>Los números primos solo tienen dos divisores, el 1 y ellos mismos.</t>
  </si>
  <si>
    <t>&lt;p&gt;Los números primos solo tienen dos divisores, el 1 y ellos mismos.&lt;/p&gt;
- Si falla {{Q3}}:
&lt;p&gt;{{Q3}} es un número compuesto porque tiene más divisores que 1 y él mismo. Por ejemplo, el 2:&lt;/p&gt;&lt;p&gt;{{Q3}} : 2 = {{T1}} con resto 0&lt;/p&gt;
- Si falla {{Q4}}
&lt;p&gt;{{Q4}} es un número compuesto porque tiene más divisores que 1 y él mismo. Por ejemplo, el 3:&lt;/p&gt;&lt;p&gt;{{Q4}} : 3 = {{T2}} con resto 0&lt;/p&gt;</t>
  </si>
  <si>
    <t>T1 = {{Q3}}/2
T2 = {{Q4}}/3</t>
  </si>
  <si>
    <t>{"id":"M5-NyO-13a-I-1","stimulus":"&lt;p&gt;Selecciona los números primos.&lt;/p&gt;","hint":"&lt;p&gt;Los números primos solo tienen dos divisores, el 1 y ellos mismos.&lt;/p&gt;","feedback":"&lt;p&gt;Los números primos solo tienen dos divisores, el 1 y ellos mismos.&lt;/p&gt;","seed":{"parameters":[{"name":"Q1","list":[11,13,17,19,23,29,31,37]},{"name":"Q2","list":[11,13,17,19,23,29,31,37]},{"name":"Q3","list":[10,12,14,16,18,20,22,24,26,30,32,34,36,38,40]},{"name":"Q4","list":[12,15,18,21,24,27,30,33,35,39]}],"calculated":[{"name":"T1","function":"{{Q3}}/2","temp":true},{"name":"T2","function":"{{Q4}}/3","temp":true},{"name":"A1","label":"{{function}}","function":"{{Q1}}"},{"name":"A2","label":"{{function}}","function":"{{Q2}}"},{"name":"A3","label":"{{function}}","function":"{{Q3}}","incorrect":true,"feedback":"&lt;p&gt;{{Q3}} es un número compuesto porque tiene más divisores que 1 y él mismo. Por ejemplo, el 2:&lt;/p&gt;&lt;p&gt;{{Q3}} : 2 = {{T1}} con resto 0&lt;/p&gt;"},{"name":"A4","label":"{{function}}","function":"{{Q4}}","incorrect":true,"feedback":"&lt;p&gt;{{Q4}} es un número compuesto porque tiene más divisores que 1 y él mismo. Por ejemplo, el 3:&lt;/p&gt;&lt;p&gt;{{Q4}} : 3 = {{T2}} con resto 0&lt;/p&gt;"}],"uniques":true},"algorithm":{"name":"trueFalse","template":"Multiple choice – multiple responses","params":{"countCorrect":2,"countIncorrect":1,"showCheckIcon":false,"columns":3}}}</t>
  </si>
  <si>
    <t>{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t>
  </si>
  <si>
    <t>{
    "id": "M5-NyO-13a-I-1",
    "stimulus": "&lt;p&gt;Select the prime numbers.&lt;/p&gt;",
    "hint": "&lt;p&gt;Prime numbers have only two divisors, 1 and themselves.&lt;/p&gt;",
    "feedback": "&lt;p&gt;Prime numbers have only two divisors, 1 and themselves.&lt;/p&gt;",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is a composite number because it has more divisors than 1 and itself. For example, 2:&lt;/p&gt;&lt;p&gt;{{Q3}} : 2 = {{T1}} with remainder 0&lt;/p&gt;"
            },
            {
                "name": "A4",
                "label": "{{function}}",
                "function": "{{Q4}}",
                "incorrect": true,
                "feedback": "&lt;p&gt;{{Q4}} is a composite number because it has more divisors than 1 and itself. For example, 3:&lt;/p&gt;&lt;p&gt;{{Q4}} : 3 = {{T2}} with remainder 0&lt;/p&gt;"
            }
        ],
        "uniques": true
    },
    "algorithm": {
        "name": "trueFalse",
        "template": "Multiple choice – multiple responses",
        "params": {
            "countCorrect": 2,
            "countIncorrect": 1,
            "showCheckIcon": false,"columns":3}}}</t>
  </si>
  <si>
    <t>Selecciona los números compuestos.
{{Q1}}* {{Q2}}* {{Q3}}
(Se ven 3, 2 correctos)</t>
  </si>
  <si>
    <t>Q1: 10, 12, 14, 16, 18, 20, 22, 24, 26, 30, 32, 34, 36, 38, 40
Q2: 12, 15, 18, 21, 24, 27, 30, 33, 35, 39
Q3: 11, 13, 17, 19, 23, 29, 31, 37</t>
  </si>
  <si>
    <t>Los números  compuestos tienen más de dos divisores.</t>
  </si>
  <si>
    <t>&lt;p&gt;Los números compuestos tienen más de dos divisores.&lt;/p&gt;
- Si falla {{Q3}}:
&lt;p&gt;{{Q3}} es un número primo porque solo tiene dos divisores, el 1 y él mismo.&lt;/p&gt;&lt;p&gt;{{Q1}} : 1 = {{Q1}} con resto 0&lt;/p&gt;&lt;p&gt;{{Q1}} : {{Q1}} = 1 con resto 0&lt;/p&gt;</t>
  </si>
  <si>
    <t>{"id":"M5-NyO-13a-I-2","stimulus":"&lt;p&gt;Selecciona los números compuestos.&lt;/p&gt;","hint":"&lt;p&gt;Los números compuestos tienen más de dos divisores.&lt;/p&gt;","feedback":"&lt;p&gt;Los números compuestos tienen más de dos divisores.&lt;/p&gt;","seed":{"parameters":[{"name":"Q1","list":[10,12,14,16,18,20,22,24,26,30,32,34,36,38,40]},{"name":"Q2","list":[12,15,18,21,24,27,30,33,35,39]},{"name":"Q3","list":[11,13,17,19,23,29,31,37]}],"calculated":[{"name":"A1","label":"{{function}}","function":"{{Q1}}"},{"name":"A2","label":"{{function}}","function":"{{Q2}}"},{"name":"A3","label":"{{function}}","function":"{{Q3}}","incorrect":true,"feedback":"&lt;p&gt;{{Q3}} es un número primo porque solo tiene dos divisores, el 1 y él mismo.&lt;/p&gt;&lt;p&gt;{{Q3}} : 1 = {{Q3}} con resto 0&lt;/p&gt;&lt;p&gt;{{Q3}} : {{Q3}} = 1 con resto 0&lt;/p&gt;"}],"uniques":true},"algorithm":{"name":"trueFalse","template":"Multiple choice – multiple responses","params":{"countCorrect":2,"countIncorrect":1,"showCheckIcon":false,"columns":3}}}</t>
  </si>
  <si>
    <t>{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t>
  </si>
  <si>
    <t>{
    "id": "M5-NyO-13a-I-2",
    "stimulus": "&lt;p&gt;Select the composite numbers.&lt;/p&gt;",
    "hint": "&lt;p&gt;Composite numbers have more than two divisors.&lt;/p&gt;",
    "feedback": "&lt;p&gt;Composite numbers have more than two divisors.&lt;/p&gt;",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is a prime number because it only has two divisors, 1 and itself.&lt;/p&gt;&lt;p&gt;{{Q3}} : 1 = {{Q3}} with remainder 0&lt;/p&gt;&lt;p&gt;{{Q3}} : {{Q3}} = 1 with remainder 0&lt;/p&gt;"
            }
        ],
        "uniques": true
    },
    "algorithm": {
        "name": "trueFalse",
        "template": "Multiple choice – multiple responses",
        "params": {
            "countCorrect": 2,
            "countIncorrect": 1,
            "showCheckIcon": false,"columns":3}}}</t>
  </si>
  <si>
    <t>Indica si los siguientes números son primos o compuestos.
{{Q1}}                 primo/compuesto*
{{Q2}}                 primo/compuesto*
{{Q3}}                 primo*/compuesto
(Las opciones son "primo" y "compuesto")</t>
  </si>
  <si>
    <t>Los números primos solo tienen dos divisores, el 1 y ellos mismos, mientras que los números compuestos tienen más de dos divisores.</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</si>
  <si>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t>
  </si>
  <si>
    <t>T1 = {{Q1}}/2
T2 = {{Q2}}/3</t>
  </si>
  <si>
    <t>{"id":"M5-NyO-13a-E-1","stimulus":"&lt;p&gt;Indica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0&lt;/p&gt;"}],"uniques":true},"algorithm":{"name":"trueFalse","template":"Choice matrix – inline","params":{"countCorrect":1,"countIncorrect":2,"options":["Primo","Compuesto"]}}}</t>
  </si>
  <si>
    <t>{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t>
  </si>
  <si>
    <t>{
    "id": "M5-NyO-13a-E-1",
    "stimulus": "&lt;p&gt;Select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has only two divisors, 1 and itself.&lt;/p&gt;&lt;p&gt;{{Q3}} : 1 = {{Q3}} with remainder 0&lt;/p&gt;&lt;p&gt;{{Q3}} : {{Q3}} = 1 with remainder 0&lt;/p&gt;"
            }
        ],
        "uniques": true
    },
    "algorithm": {
        "name": "trueFalse",
        "template": "Choice matrix – inline",
        "params": {
            "countCorrect": 1,
            "countIncorrect": 2,
            "options": [
                "Prime",
                "Composite"
            ]
        }
    }
}</t>
  </si>
  <si>
    <t>Indica si los siguientes números son primos o compuestos.
{{Q1}}                  primo/compuesto*
{{Q2}}                  primo/compuesto*
{{Q3}}                  primo*/compuesto
{{Q4}}                  primo*/compuesto
(Las opciones son "primo" y "compuesto". Se ven 3, 2 de ellos primos)</t>
  </si>
  <si>
    <t>Q1: 10, 12, 14, 16, 18, 20, 22, 24, 26, 30, 32, 34, 36, 38, 40
Q2: 12, 15, 18, 21, 24, 27, 30, 33, 35, 39
Q3: 11, 13, 17, 19, 23, 29, 31, 37
Q4: 11, 13, 17, 19, 23, 29, 31, 37</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</si>
  <si>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
- Si falla {{Q4}}
&lt;p&gt;{{Q4}} es un número primo porque solo tiene dos divisores, el 1 y él mismo.&lt;/p&gt;&lt;p&gt;{{Q4}} : 1 = {{Q4}} con resto 0&lt;/p&gt;&lt;p&gt;{{Q4}} : {{Q4}} = 1 con resto 0&lt;/p&gt;</t>
  </si>
  <si>
    <t>{"id":"M5-NyO-13a-E-2","stimulus":"&lt;p&gt;Indica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name":"Q4","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0&lt;/p&gt;"},{"name":"A4","label":"{{Q4}}","function":"","feedback":"&lt;p&gt;{{Q4}} es un número primo porque solo tiene dos divisores, el 1 y él mismo.&lt;/p&gt;&lt;p&gt;{{Q4}} : 1 = {{Q4}} con resto 0&lt;/p&gt;&lt;p&gt;{{Q4}} : {{Q4}} = 1 con resto 0&lt;/p&gt;"}],"uniques":true},"algorithm":{"name":"trueFalse","template":"Choice matrix – inline","params":{"countCorrect":2,"countIncorrect":1,"options":["Primo","Compuesto"]}}}</t>
  </si>
  <si>
    <t>{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t>
  </si>
  <si>
    <t>{
    "id": "M5-NyO-13a-E-2",
    "stimulus": "&lt;p&gt;Indicate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only has two divisors, 1 and itself.&lt;/p&gt;&lt;p&gt;{{Q3}} : 1 = {{Q3}} with remainder 0&lt;/p&gt;&lt;p&gt;{{Q3}} : {{Q3}} = 1 with remainder 0&lt;/p&gt;"
            },
            {
                "name": "A4",
                "label": "{{Q4}}",
                "function": "",
                "feedback": "&lt;p&gt;{{Q4}} is a prime number because it only has two divisors, 1 and itself.&lt;/p&gt;&lt;p&gt;{{Q4}} : 1 = {{Q4}} with remainder 0&lt;/p&gt;&lt;p&gt;{{Q4}} : {{Q4}} = 1 with remainder 0&lt;/p&gt;"
            }
        ],
        "uniques": true
    },
    "algorithm": {
        "name": "trueFalse",
        "template": "Choice matrix – inline",
        "params": {
            "countCorrect": 2,
            "countIncorrect": 1,
            "options": [
                "Prime",
                "Composite"
            ]
        }
    }
}</t>
  </si>
  <si>
    <t>M5-NyO-14a</t>
  </si>
  <si>
    <t>Averigua, sin realizar la división, si un número es divisible por 2</t>
  </si>
  <si>
    <t>Arrastra la última cifra de este número para que sea divisible por 2.
{{Q1}}{{response}}
{{Q2}} | {{Q3}} | {{Q4}}*</t>
  </si>
  <si>
    <t>Completa la última cifra de este número, para que sea divisible por 5
{{T1}}{{A1}}</t>
  </si>
  <si>
    <t>Q1: mín = 10; máx = 99; step 1
Q2: 1, 3, 5, 7, 9
Q3: 1, 3, 5, 7, 9
Q4: 0, 2, 4, 6, 8</t>
  </si>
  <si>
    <t>Los números terminados en 0 o en cifra par son divisibles por 2.</t>
  </si>
  <si>
    <t>&lt;p&gt;Para que un número sea divisible por 2, su última cifra debe ser 0 o un número par. En este caso:&lt;/p&gt;&lt;p&gt;{{T1}} : 2 = {{T2}} con resto 0&lt;/p&gt;</t>
  </si>
  <si>
    <t>T1 = {{Q1}}*10+{{Q4}}
T2 = ({{Q1}}*10+{{Q4}})/2</t>
  </si>
  <si>
    <t>{"id":"M5-NyO-14a-I-1","stimulus":"&lt;p&gt;Arrastra la última cifra de este número para que sea divisible por 2.&lt;/p&gt;","template":"&lt;p&gt;{{Q1}}{{response}}&lt;/p&gt;","hint":"&lt;p&gt;Los números terminados en 0 o en cifra par son divisibles por 2.&lt;/p&gt;","feedback":"&lt;p&gt;Para que un número sea divisible por 2, su última cifra debe ser 0 o un número par. En este caso:&lt;/p&gt;&lt;p&gt;{{T1}} : 2 = {{T2}} con resto 0&lt;/p&gt;","seed":{"parameters":[{"name":"Q1","label":null,"min":10,"max":99,"step":1},{"name":"Q2","list":[1,3,5,7,9]},{"name":"Q3","list":[1,3,5,7,9]},{"name":"Q4","list":[0,2,4,6,8]}],"calculated":[{"name":"T1","label":null,"function":"{{Q1}}*10+{{Q4}}","temp":true},{"name":"T2","label":null,"function":"({{Q1}}*10+{{Q4}})/2","temp":true},{"name":"A1","label":"{{Q2}}","function":"{{Q2}}","incorrect":true},{"name":"A2","label":"{{Q3}}","function":"{{Q3}}","incorrect":true},{"name":"A3","label":"{{Q4}}","function":"{{Q4}}"}],"uniques":true},"algorithm":{"name":"calculateOperation","template":"Cloze with drag &amp; drop","params":{"keyboard":"INTERMEDIATE"}}}</t>
  </si>
  <si>
    <t>{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t>
  </si>
  <si>
    <t>{
    "id": "M5-NyO-14a-I-1",
    "stimulus": "&lt;p&gt;Drag the last digit of this number to make it divisible by 2.&lt;/p&gt;",
    "template": "&lt;p&gt;{{Q1}}{{response}}&lt;/p&gt;",
    "hint": "&lt;p&gt;Numbers ending in 0 or an even digit are divisible by 2.&lt;/p&gt;",
    "feedback": "&lt;p&gt;For a number to be divisible by 2, its last digit must be 0 or an even number. In this case:&lt;/p&gt;&lt;p&gt;{{T1}} : 2 = {{T2}} with remainder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"params": {
            "keyboard": "INTERMEDIATE"
        }
    }
}</t>
  </si>
  <si>
    <t>Sin hacer ninguna operación, indica cuál de los siguientes números es divisible por 2.
{{Q1}}* {{Q2}} {{Q3}}</t>
  </si>
  <si>
    <t>Q1: Mín = 100; Máx = 9998; Incremento = 2
Q2: Mín = 101; Máx = 9999; Incremento = 2
Q3: Mín = 101; Máx = 9999; Incremento = 2</t>
  </si>
  <si>
    <t>&lt;p&gt;Para que un número sea divisible por 2, su última cifra debe ser 0 o un número par. En este caso:&lt;/p&gt;&lt;p&gt;{{Q1}} : 2 = {{T1}} con resto 0&lt;/p&gt;
Sin TE particular.</t>
  </si>
  <si>
    <t>T1 = {{Q1}}/2</t>
  </si>
  <si>
    <t>{
    "id": "M5-NyO-14a-E-1",
    "stimulus": "&lt;p&gt;Sin hacer ninguna operación, indica cuál de los siguientes números es divisible por 2.&lt;/p&gt;",
    "hint": "&lt;p&gt;Los números terminados en 0 o en cifra par son divisibles por 2.&lt;/p&gt;",
    "feedback": "&lt;p&gt;Para que un número sea divisible por 2, su última cifra debe ser 0 o un número par. En este caso:&lt;/p&gt;&lt;p&gt;{{Q1}} : 2 = {{T1}} con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
            "columns": 3
        }
    }
}</t>
  </si>
  <si>
    <t>{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</si>
  <si>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
    "id": "M5-NyO-14a-E-1",
    "stimulus": "&lt;p&gt;Without doing any operation, indicate which of the following numbers is divisible by 2.&lt;/p&gt;",
    "hint": "&lt;p&gt;Numbers ending in 0 or an even digit are divisible by 2.&lt;/p&gt;",
    "feedback": "&lt;p&gt;For a number to be divisible by 2, its last digit must be 0 or an even number. In this case:&lt;/p&gt;&lt;p&gt;{{Q1}} : 2 = {{T1}} with remainder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</si>
  <si>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M5-NyO-14b</t>
  </si>
  <si>
    <t>Averigua, sin realizar la división, si un número es divisible por 3</t>
  </si>
  <si>
    <t>Arrastra la última cifra de este número para que sea divisible por 3.
{{Q1}}{{response}}
{{T1}}* | {{T2}} | {{T3}}</t>
  </si>
  <si>
    <t>Q1: Mín = 11; Máx = 89; step = 2
Q2 = 3, 6, 9
Q3 = 3, 6, 9</t>
  </si>
  <si>
    <t>T1 = {{Q2}}-math.mod({{Q1}}*10+{{Q2}}, 3)
T2 = {{Q2}}-math.mod({{Q1}}*10+{{Q3}}, 3)-1
T3 = {{Q3}}-math.mod({{Q1}}*10+{{Q2}}, 3)+1</t>
  </si>
  <si>
    <t>Un número es divisible por 3 si la suma de sus cifras es múltiplo de 3.</t>
  </si>
  <si>
    <t>&lt;p&gt;Un número es divisible por 3 si la suma de sus cifras es múltiplo de 3. En este caso:&lt;/p&gt;&lt;p&gt;{{T4}} + {{T5}} + {{T1}} = {{T6}}&lt;/p&gt;&lt;p&gt;{{T6}} : 3 = {{T7}} con resto 0&lt;/p&gt;</t>
  </si>
  <si>
    <t>T4 = math.floor({{Q1}}/10)
T5 = {{Q1}}-math.floor({{Q1}}/10)*10
T6 = {{T4}}+{{T5}}+{{T1}}
T7 = ({{T4}}+{{T5}}+{{T1}})/3</t>
  </si>
  <si>
    <t>{"id":"M5-NyO-14b-I-1","stimulus":"&lt;p&gt;Arrastra la última cifra de este número para que sea divisible por 3.&lt;/p&gt;","template":"&lt;p&gt;{{Q1}}{{response}}&lt;/p&gt;","hint":"&lt;p&gt;Un número es divisible por 3 si la suma de sus cifras es múltiplo de 3.&lt;/p&gt;","feedback":"&lt;p&gt;Un número es divisible por 3 si la suma de sus cifras es múltiplo de 3. En este caso:&lt;/p&gt;&lt;p&gt;{{T4}} + {{T5}} + {{T1}} = {{T6}}&lt;/p&gt;&lt;p&gt;{{T6}} : 3 = {{T7}} con resto 0&lt;/p&gt;","seed":{"parameters":[{"name":"Q1","label":null,"min":11,"max":89,"step":2},{"name":"Q2","list":[3,6,9]},{"name":"Q3","list":[3,6,9]}],"calculated":[{"name":"T1","function":"{{Q2}}-math.mod({{Q1}}*10+{{Q2}}, 3)","temp":true},{"name":"T4","function":"math.floor({{Q1}}/10)","temp":true},{"name":"T5","function":"{{Q1}}-math.floor({{Q1}}/10)*10","temp":true},{"name":"T6","function":"{{T4}}+{{T5}}+{{T1}}","temp":true},{"name":"T7","function":"({{T4}}+{{T5}}+{{T1}})/3","temp":true},{"name":"A1","label":"{{function}}","function":"{{Q2}}-math.mod({{Q1}}*10+{{Q2}}, 3)"},{"name":"A2","label":"{{function}}","function":"{{Q2}}-math.mod({{Q1}}*10+{{Q3}}, 3)-1","incorrect":true},{"name":"A3","label":"{{function}}","function":"{{Q3}}-math.mod({{Q1}}*10+{{Q2}}, 3)+1","incorrect":true}],"uniques":true},"algorithm":{"name":"calculateOperation","template":"Cloze with drag &amp; drop","params":{"keyboard":"INTERMEDIATE"}}}</t>
  </si>
  <si>
    <t>{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t>
  </si>
  <si>
    <t>{
    "id": "M5-NyO-14b-I-1",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case:&lt;/p&gt;&lt;p&gt;{{T4}} + {{T5}} + {{T1}} = {{T6}}&lt;/p&gt;&lt;p&gt;{{T6}} : 3 = {{T7}} with remainder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"params": {
            "keyboard": "INTERMEDIATE"
        }
    }
}</t>
  </si>
  <si>
    <t>Sin hacer ninguna operación, indica cuál de los siguientes números es divisible por 3.
{{Q1}}* {{Q2}} {{Q3}}</t>
  </si>
  <si>
    <t>Q1: Mín = 3; Máx = 333; Incremento = 3 
Q1: Mín = 4; Máx = 334; Incremento = 3 
Q3: Mín = 5; Máx = 335; Incremento = 3</t>
  </si>
  <si>
    <t>&lt;p&gt;Un número es divisible por 3 si la suma de sus cifras es múltiplo de 3. En este caso:&lt;/p&gt;&lt;p&gt;{{T4}} + {{T5}} + {{T6}} = {{T7}}&lt;/p&gt;&lt;p&gt;{{T7}} : 3 = {{T8}} con resto 0&lt;/p&gt;</t>
  </si>
  <si>
    <t>T4 = math.floor({{Q1}}/100)
T5 = math.floor(({{Q1}}-{{T4}}*100)/10)
T6 = {{Q1}}-{{T4}}*100-{{T5}}*10
T7 = {{T4}}+{{T5}}+{{T6}}
T8 = ({{T4}}+{{T5}}+{{T6}})/3</t>
  </si>
  <si>
    <t>{"id":"M5-NyO-14b-E-1","stimulus":"&lt;p&gt;Sin hacer ninguna operación, indica cuál de los siguientes números es divisible por 3.&lt;/p&gt;","hint":"&lt;p&gt;Un número es divisible por 3 si la suma de sus cifras es múltiplo de 3.&lt;/p&gt;","feedback":"&lt;p&gt;Un número es divisible por 3 si la suma de sus cifras es múltiplo de 3. En este caso:&lt;/p&gt;&lt;p&gt;{{T4}} + {{T5}} + {{T6}} = {{T7}}&lt;/p&gt;&lt;p&gt;{{T7}} : 3 = {{T8}} con resto 0&lt;/p&gt;","seed":{"parameters":[{"name":"Q1","label":null,"min":102,"max":333,"step":3},{"name":"Q2","label":null,"min":4,"max":334,"step":3},{"name":"Q3","label":null,"min":5,"max":335,"step":3}],"calculated":[{"name":"A1","label":"{{function}}","function":"{{Q1}}"},{"name":"A2","label":"{{function}}","function":"{{Q2}}","incorrect":true},{"name":"A3","label":"{{function}}","function":"{{Q3}}","incorrect":true},{"name":"T4","function":"math.floor({{Q1}}/100)","temp":true},{"name":"T5","function":"math.floor(({{Q1}}-{{T4}}*100)/10)","temp":true},{"name":"T6","function":"{{Q1}}-{{T4}}*100-(math.floor(({{Q1}}-{{T4}}*100)/10))*10","temp":true},{"name":"T7","function":"{{T4}}+(math.floor(({{Q1}}-{{T4}}*100)/10))+{{T6}}","temp":true},{"name":"T8","function":" ({{T4}}+(math.floor(({{Q1}}-{{T4}}*100)/10))+{{T6}})/3","temp":true}],"uniques":true},"algorithm":{"name":"trueFalse","template":"Multiple choice – standard","params":{"countCorrect":1,"countIncorrect":2,false,
            "columns": 3
        }
    }
}</t>
  </si>
  <si>
    <t>{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t>
  </si>
  <si>
    <t>{
    "id": "M5-NyO-14b-E-1",
    "stimulus": "&lt;p&gt;Without doing any operation, indicate which of the following numbers is divisible by 3.&lt;/p&gt;",
    "hint": "&lt;p&gt;A number is divisible by 3 if the addition of its digits is a multiple of 3.&lt;/p&gt;",
    "feedback": "&lt;p&gt;A number is divisible by 3 if the addition of its digits is a multiple of 3. In this case:&lt;/p&gt;&lt;p&gt;{{T4}} + {{T5}} + {{T6}} = {{T7}}&lt;/p&gt;&lt;p&gt;{{T7}} : 3 = {{T8}} with remainder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"showCheckIcon":false,"columns":3}}}</t>
  </si>
  <si>
    <t>M5-NyO-14c</t>
  </si>
  <si>
    <t>Averigua, sin realizar la división, si un número es divisible por 5</t>
  </si>
  <si>
    <t>Arrastra la última cifra de este número para que sea divisible por 5.
{{Q1}}{{response}}
{{A1}} | {{A2}} | {{A3}}*</t>
  </si>
  <si>
    <t>Q1: mín = 1; máx = 999; step 1
Q2: mín: 1; máx = 4; step 1
Q3: mín: 6; máx = 9; step 1
Q4: 0, 5</t>
  </si>
  <si>
    <t>A1 = {{Q2}}
A2 = {{Q3}}
A3 = {{Q4}}</t>
  </si>
  <si>
    <t>Los números terminados en 0 o en 5 son divisibles por 5.</t>
  </si>
  <si>
    <t>&lt;p&gt;Un número es divisible por 5 si su última cifra es 0 o 5.&lt;/p&gt;&lt;p&gt;{{T1}} : 5 = {{T2}} con resto 0&lt;/p&gt;</t>
  </si>
  <si>
    <t>T1 = {{Q1}}*10+{{Q4}}
T2 = ({{Q1}}*10+{{Q4}})/5</t>
  </si>
  <si>
    <t>{"id":"M5-NyO-14c-I-1","stimulus":"&lt;p&gt;Arrastra la última cifra de este número para que sea divisible por 5.&lt;/p&gt;","template":"&lt;p&gt;{{Q1}}{{response}}&lt;/p&gt;","hint":"&lt;p&gt;Los números terminados en 0 o en 5 son divisibles por 5.&lt;/p&gt;","feedback":"&lt;p&gt;Un número es divisible por 5 si su última cifra es 0 o 5.&lt;/p&gt;&lt;p&gt;{{T1}} : 5 = {{T2}} con resto 0&lt;/p&gt;","seed":{"parameters":[{"name":"Q1","label":null,"min":1,"max":999,"step":1},{"name":"Q2","label":null,"min":1,"max":4,"step":1},{"name":"Q3","label":null,"min":6,"max":9,"step":1},{"name":"Q4","list":[0,5]}],"calculated":[{"name":"T1","function":"{{Q1}}*10+{{Q4}}","temp":true},{"name":"T2","function":"({{Q1}}*10+{{Q4}})/5","temp":true},{"name":"A1","label":"{{function}}","function":"{{Q2}}","incorrect":true},{"name":"A2","label":"{{function}}","function":"{{Q3}}","incorrect":true},{"name":"A3","label":"{{Q4}}"}],"uniques":true},"algorithm":{"name":"calculateOperation","template":"Cloze with drag &amp; drop","params":{"keyboard":"INTERMEDIATE"}}}</t>
  </si>
  <si>
    <t>{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t>
  </si>
  <si>
    <t>{
    "id": "M5-NyO-14c-I-1",
    "stimulus": "&lt;p&gt;Drag the last digit of this number to make it divisible by 5.&lt;/p&gt;",
    "template": "&lt;p&gt;{{Q1}}{{response}}&lt;/p&gt;",
    "hint": "&lt;p&gt;Numbers ending in 0 or 5 are divisible by 5.&lt;/p&gt;",
    "feedback": "&lt;p&gt;A number is divisible by 5 if its last digit is 0 or 5.&lt;/p&gt;&lt;p&gt;{{T1}} : 5 = {{T2}} with remainder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"params": {
            "keyboard": "INTERMEDIATE"
        }
    }
}</t>
  </si>
  <si>
    <t>Sin hacer ninguna operación, indica cuál de los siguientes números es divisible por 5.
{{Q1}} *
{{Q2}}
{{Q3}}
{{Q4}}
{{Q5}}
(3 opciones)</t>
  </si>
  <si>
    <t>Señala sin hacer las divisiones, cuáles de los siguientes números son divisibles por 5.
35 = {{A1}} *
70 = {{A2}}*
47 = {{A3}}
74 = {{A4}}
23= {{A5}}</t>
  </si>
  <si>
    <t>Q1: mín = 5; máx = 995; step 5
Q2: mín = 6; máx = 996; step 5
Q3: mín = 7; máx = 997; step 5
Q4: mín = 8; máx = 998; step 5
Q5: mín = 9; máx = 999; step 5</t>
  </si>
  <si>
    <t>&lt;p&gt;Un número es divisible por 5 si su última cifra es 0 o 5. En este caso:&lt;/p&gt;&lt;p&gt;{{Q1}} : 5 = {{T1}} con resto 0&lt;/p&gt;
Sin TE individual</t>
  </si>
  <si>
    <t>T1 = {{Q1}}/5</t>
  </si>
  <si>
    <t>{"id":"M5-NyO-14c-E-1","stimulus":"&lt;p&gt;Sin hacer ninguna operación, indica cuál de los siguientes números es divisible por 5.&lt;/p&gt;","hint":"&lt;p&gt;Los números terminados en 0 o en 5 son divisibles por 5.&lt;/p&gt;","feedback":"&lt;p&gt;Un número es divisible por 5 si su última cifra es 0 o 5. En este caso:&lt;/p&gt;&lt;p&gt;{{Q1}} : 5 = {{T1}} con resto 0&lt;/p&gt;","seed":{"parameters":[{"name":"Q1","label":null,"min":5,"max":995,"step":5},{"name":"Q2","label":null,"min":6,"max":996,"step":5},{"name":"Q3","label":null,"min":7,"max":997,"step":5},{"name":"Q4","label":null,"min":8,"max":998,"step":5},{"name":"Q5","label":null,"min":9,"max":999,"step":5}],"calculated":[{"name":"T1","function":"{{Q1}}/5","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t>
  </si>
  <si>
    <t>{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</si>
  <si>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
    "id": "M5-NyO-14c-E-1",
    "stimulus": "&lt;p&gt;Without doing any operation, indicate which of the following numbers is divisible by 5.&lt;/p&gt;",
    "hint": "&lt;p&gt;Numbers ending in 0 or 5 are divisible by 5.&lt;/p&gt;",
    "feedback": "&lt;p&gt;A number is divisible by 5 if its last digit is 0 or 5. In this case:&lt;/p&gt;&lt;p&gt;{{Q1}} : 5 = {{T1}} with remainder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</si>
  <si>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M5-NyO-14d</t>
  </si>
  <si>
    <t>Averigua, sin realizar la división, si un número es divisible por 9</t>
  </si>
  <si>
    <t>Arrastra la última cifra de este número para que sea divisible por 9.
{{Q1}}{{Q2}}{{response}}
{{A1}} | {{A2}} | {{A3}}*</t>
  </si>
  <si>
    <t>Q1-Q2: mín = 1; máx = 9; step 1
Q3-Q4: mín = 1; máx = 8; step 1</t>
  </si>
  <si>
    <t>A1 = 9-math.mod({{Q1}}*100+{{Q2}}*10,9)
A2 = 9-math.mod({{Q1}}*100+{{Q2}}*10+{{Q3}},9)
A3 = 9-math.mod({{Q1}}*100+{{Q2}}*10+{{Q4}},9)</t>
  </si>
  <si>
    <t>Un número es divisible por 9 cuando la suma de sus cifras es múltiplo de 9.</t>
  </si>
  <si>
    <t>&lt;p&gt;Un número es divisible por 9 cuando la suma de sus cifras es múltiplo de 9. En este caso:&lt;/p&gt;&lt;p&gt;{{Q1}} + {{Q2}} + {{A1}} = {{T1}}&lt;/p&gt;&lt;p&gt;{{T1}} : 9 = {{T2}} con resto 0&lt;/p&gt;</t>
  </si>
  <si>
    <t>T1 = {{Q1}}+{{Q2}}+{{A1}}
T2 = ({{Q1}}+{{Q2}}+{{A1}})/9</t>
  </si>
  <si>
    <t>{"id":"M5-NyO-14d-I-1","stimulus":"&lt;p&gt;Arrastra la última cifra de este número para que sea divisible por 9.&lt;/p&gt;","template":"&lt;p&gt;{{Q1}}{{Q2}}{{response}}&lt;/p&gt;","hint":"&lt;p&gt;Un número es divisible por 9 cuando la suma de sus cifras es múltiplo de 9.&lt;/p&gt;","feedback":"&lt;p&gt;Un número es divisible por 9 cuando la suma de sus cifras es múltiplo de 9. En este caso:&lt;/p&gt;&lt;p&gt;{{Q1}} + {{Q2}} + {{A1}} = {{T1}}&lt;/p&gt;&lt;p&gt;{{T1}} : 9 = {{T2}} con resto 0&lt;/p&gt;","seed":{"parameters":[{"name":"Q1","label":null,"min":1,"max":9,"step":1},{"name":"Q2","label":null,"min":1,"max":9,"step":1},{"name":"Q3","label":null,"min":1,"max":8,"step":1},{"name":"Q4","label":null,"min":1,"max":8,"step":1}],"calculated":[{"name":"T3","function":"9-math.mod({{Q1}}*100+{{Q2}}*10,9)","temp":true},{"name":"T1","function":"{{Q1}}+{{Q2}}+{{T3}}","temp":true},{"name":"T2","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</si>
  <si>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t>
  </si>
  <si>
    <t>{
    "id": "M5-NyO-14d-I-1",
    "stimulus": "&lt;p&gt;Drag the last digit of this number to make it divisible by 9.&lt;/p&gt;",
    "template": "&lt;p&gt;{{Q1}}{{Q2}}{{response}}&lt;/p&gt;",
    "hint": "&lt;p&gt;A number is divisible by 9 when the addition of its digits is a multiple of 9.&lt;/p&gt;",
    "feedback": "&lt;p&gt;A number is divisible by 9 when the addition of its digits is a multiple of 9. In this case:&lt;/p&gt;&lt;p&gt;{{Q1}} + {{Q2}} + {{A1}} = {{T1}}&lt;/p&gt;&lt;p&gt;{{T1}} : 9 = {{T2}} with a remainder of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t>
  </si>
  <si>
    <t>Haz clic en el número divisible por 9 sin hacer la división.
{{Q1}}*
{{Q2}}
{{Q3}}
{{Q4}} 
{{Q5}} 
(3 opciones)</t>
  </si>
  <si>
    <t>Indica, sin hacer las divisiones cuáles de estos números son divisibles por 9.
{{T1}}  *
{{T2}}  *
{{T3}}  *
{{T4}} 
{{T5}} 
(3 opciones, 2 correctas)</t>
  </si>
  <si>
    <t>Q1: mín = 9; máx = 990; step 9
Q2: mín = 10; máx = 991; step 9
Q3: mín = 11; máx = 992; step 9
Q4: mín = 12; máx = 993; step 9
Q5: mín = 13; máx = 994; step 9</t>
  </si>
  <si>
    <t>&lt;p&gt;Un número es divisible por 9 cuando la suma de sus cifras es múltiplo de 9. En este caso:&lt;/p&gt;&lt;p&gt;{{T1}} + {{T2}} + {{T3}} = {{T4}}&lt;/p&gt;&lt;p&gt;{{T4}} : 9 = {{T5}} con resto 0&lt;/p&gt;</t>
  </si>
  <si>
    <t>T1 = math.floor({{Q1}}/100)
T2 = math.floor(({{Q1}}-{{T1}}*100)/10)
T3 = {{Q1}}-{{T1}}*100-{{T2}}*10
T4 = {{T1}}+{{T2}}+{{T3}}
T5 = ({{T1}}+{{T2}}+{{T3}})/9</t>
  </si>
  <si>
    <t>{"id":"M5-NyO-14d-E-1","stimulus":"&lt;p&gt;Haz clic en el número divisible por 9 sin hacer la división.&lt;/p&gt;","hint":"&lt;p&gt;Un número es divisible por 9 cuando la suma de sus cifras es múltiplo de 9.&lt;/p&gt;","feedback":"&lt;p&gt;Un número es divisible por 9 cuando la suma de sus cifras es múltiplo de 9. En este caso:&lt;/p&gt;&lt;p&gt;{{T1}} + {{T2}} + {{T3}} = {{T4}}&lt;/p&gt;&lt;p&gt;{{T4}} : 9 = {{T5}} con resto 0&lt;/p&gt;","seed":{"parameters":[{"name":"Q1","label":null,"min":9,"max":990,"step":9},{"name":"Q2","label":null,"min":10,"max":991,"step":9},{"name":"Q3","label":null,"min":11,"max":992,"step":9},{"name":"Q4","label":null,"min":12,"max":993,"step":9},{"name":"Q5","label":null,"min":13,"max":994,"step":9}],"calculated":[{"name":"T1","function":"math.floor({{Q1}}/100)","temp":true},{"name":"T2","function":"math.floor(({{Q1}}-{{T1}}*100)/10)","temp":true},{"name":"T3","function":" {{Q1}}-{{T1}}*100-{{T2}}*10","temp":true},{"name":"T4","function":"{{T1}}+{{T2}}+{{T3}}","temp":true},{"name":"T5","function":"({{T1}}+{{T2}}+{{T3}})/9","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t>
  </si>
  <si>
    <t>{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t>
  </si>
  <si>
    <t>{
    "id": "M5-NyO-14d-E-1",
    "stimulus": "&lt;p&gt;Click on the number divisible by 9 without doing the division.&lt;/p&gt;",
    "hint": "&lt;p&gt;A number is divisible by 9 when the addition of its digits is a multiple of 9.&lt;/p&gt;",
    "feedback": "&lt;p&gt;A number is divisible by 9 when the addition of its digits is a multiple of 9. In this case:&lt;/p&gt;&lt;p&gt;{{T1}} + {{T2}} + {{T3}} = {{T4}}&lt;/p&gt;&lt;p&gt;{{T4}} : 9 = {{T5}} with remainder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</si>
  <si>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M5-NyO-14e</t>
  </si>
  <si>
    <t>Averigua, sin realizar la división, si un número es divisible por 10</t>
  </si>
  <si>
    <t>Arrastra la última cifra de este número para que sea divisible por 10.
{{Q1}}{{response}}
{{A1}} | {{A2}} | 0*</t>
  </si>
  <si>
    <t>Q1: mín = 1; máx = 999; step 1
Q2: mín: 1; máx = 9; step 1
Q3: mín: 1; máx = 9; step 1</t>
  </si>
  <si>
    <t>A1 = {{Q2}}
A2 = {{Q3}}</t>
  </si>
  <si>
    <t>Todos los números terminados en 0 son divisibles por 10.</t>
  </si>
  <si>
    <t>&lt;p&gt;Un número es divisible por 10 si su última cifra es 0. En este caso:&lt;/p&gt;&lt;p&gt;{{T1}} : 10 = {{Q1}} con resto 0&lt;/p&gt;</t>
  </si>
  <si>
    <t>T1 = {{Q1}}*10</t>
  </si>
  <si>
    <t>{"id":"M5-NyO-14e-I-1","stimulus":"&lt;p&gt;Arrastra la última cifra de este número para que sea divisible por 10.&lt;/p&gt;","template":"&lt;p&gt;{{Q1}}{{response}}&lt;/p&gt;","hint":"&lt;p&gt;Todos los números terminados en 0 son divisibles por 10.&lt;/p&gt;","feedback":"&lt;p&gt;Un número es divisible por 10 si su última cifra es 0. En este caso:&lt;/p&gt;&lt;p&gt;{{T1}} : 10 = {{Q1}} con resto 0&lt;/p&gt;","seed":{"parameters":[{"name":"Q1","label":null,"min":1,"max":999,"step":1},{"name":"Q2","label":null,"min":1,"max":9,"step":1},{"name":"Q3","label":null,"min":1,"max":9,"step":1}],"calculated":[{"name":"T1","function":"{{Q1}}*10","temp":true},{"name":"A1","label":"{{function}}","function":"{{Q2}}","incorrect":true},{"name":"A2","label":"{{function}}","function":"{{Q3}}","incorrect":true},{"name":"A3","label":"0"}],"uniques":true},"algorithm":{"name":"calculateOperation","template":"Cloze with drag &amp; drop","params":{"keyboard":"INTERMEDIATE"}}}</t>
  </si>
  <si>
    <t>{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t>
  </si>
  <si>
    <t>{
    "id": "M5-NyO-14e-I-1",
    "stimulus": "&lt;p&gt;Drag the last digit of this number to make it divisible by 10.&lt;/p&gt;",
    "template": "&lt;p&gt;{{Q1}}{{response}}&lt;/p&gt;",
    "hint": "&lt;p&gt;All numbers ending in 0 are divisible by 10.&lt;/p&gt;",
    "feedback": "&lt;p&gt;A number is divisible by 10 if its last digit is 0. In this case:&lt;/p&gt;&lt;p&gt;{{T1}} : 10 = {{Q1}} with remainder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"params": {
            "keyboard": "INTERMEDIATE"
        }
    }
}</t>
  </si>
  <si>
    <t>Indica, sin hacer las divisiones, cuál de estos números es divisible por 10.
{{Q1}}*
{{Q2}}
{{Q3}}
{{Q4}}
{{Q5}}
{{Q6}}
(Se ven 3 opciones)</t>
  </si>
  <si>
    <t>Q1: mín = 10; máx = 9990; step 10
Q2: mín = 11; máx = 9991; step 10
Q3: mín = 12; máx = 9992; step 10
Q4: mín = 14; máx = 9994; step 10
Q5: mín = 15; máx = 9995; step 10
Q6: mín = 17; máx = 9997; step 10</t>
  </si>
  <si>
    <t>&lt;p&gt;Un número es divisible por 10 si su última cifra es 0. En este caso:&lt;/p&gt;&lt;p&gt;{{Q1}} : 10 = {{T1}} con resto 0&lt;/p&gt;</t>
  </si>
  <si>
    <t>T1 = {{Q1}}/10</t>
  </si>
  <si>
    <t>{"id":"M5-NyO-14e-E-1","stimulus":"&lt;p&gt;Indica, sin hacer las divisiones, cuál de estos números es divisible por 10.&lt;/p&gt;","hint":"&lt;p&gt;Todos los números terminados en 0 son divisibles por 10.&lt;/p&gt;","feedback":"&lt;p&gt;Un número es divisible por 10 si su última cifra es 0. En este caso:&lt;/p&gt;&lt;p&gt;{{Q1}} : 10 = {{T1}} con resto 0&lt;/p&gt;","seed":{"parameters":[{"name":"Q1","label":null,"min":10,"max":9990,"step":10},{"name":"Q2","label":null,"min":11,"max":9991,"step":10},{"name":"Q3","label":null,"min":12,"max":9992,"step":10},{"name":"Q4","label":null,"min":14,"max":9994,"step":10},{"name":"Q5","label":null,"min":15,"max":9995,"step":10},{"name":"Q6","label":null,"min":17,"max":9997,"step":10}],"calculated":[{"name":"T1","function":"{{Q1}}/10","temp":true},{"name":"A1","label":"{{function}}","function":"{{Q1}}"},{"name":"A2","label":"{{function}}","function":"{{Q2}}","incorrect":true},{"name":"A3","label":"{{function}}","function":"{{Q3}}","incorrect":true},{"name":"A4","label":"{{function}}","function":"{{Q4}}","incorrect":true},{"name":"A5","label":"{{function}}","function":"{{Q5}}","incorrect":true},{"name":"A6","label":"{{function}}","function":"{{Q6}}","incorrect":true}],"uniques":true},"algorithm":{"name":"trueFalse","template":"Multiple choice – standard","params":{"countCorrect":1,"countIncorrect":2,"showCheckIcon":false,"columns":3}}}</t>
  </si>
  <si>
    <t>{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t>
  </si>
  <si>
    <t>{
    "id": "M5-NyO-14e-E-1",
    "stimulus": "&lt;p&gt;Indicate, without doing the divisions, which of these numbers is divisible by 10.&lt;/p&gt;",
    "hint": "&lt;p&gt;All numbers ending in 0 are divisible by 10.&lt;/p&gt;",
    "feedback": "&lt;p&gt;A number is divisible by 10 if its last digit is 0. In this case:&lt;/p&gt;&lt;p&gt;{{Q1}} : 10 = {{T1}} with remainder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"showCheckIcon":false,"columns":3}}}</t>
  </si>
  <si>
    <t>M5-NyO-15a</t>
  </si>
  <si>
    <t>Calcula el MCM de dos o más números (1 o 2 cifras)</t>
  </si>
  <si>
    <t>Calcula el mínimo común múltiplo de estos números: {{T1}} y {{T2}}.
El mínimo común múltiplo es {{A1}}* | {{A2}} | {{A3}}.</t>
  </si>
  <si>
    <t>Q1: Mín 2; Máx 10; Step: 1
Q2: Mín 2; Máx 10; Step: 1
Q3: Mín 2; Máx 10; Step: 1</t>
  </si>
  <si>
    <t>T1 = {{Q1}}*{{Q2}}
T2 = {{Q2}}*{{Q3}}
A1 = math.lcm({{T1}}, {{T2}})
A2 = math.gcd({{T1}}, {{T2}})
A3 = {{Q1}}*{{Q2}}*{{Q2}}*{{Q3}}</t>
  </si>
  <si>
    <t>El mínimo común múltiplo de dos números es el menor de los múltiplos comunes distinto de 0.</t>
  </si>
  <si>
    <t>&lt;p&gt;Para obtener el mínimo común múltiplo de dos números, primero escribe los múltiplos de ambos:&lt;/p&gt;&lt;p&gt;{{T1}}, {{T3}}, {{T4}}...&lt;/p&gt;&lt;p&gt;{{T2}}, {{T5}}, {{T6}}...&lt;/p&gt;&lt;p&gt;A continuación, elige el menor de los que son comunes y distinto de 0, en este caso, {{A1}}.&lt;p&gt;
Sin TE individual</t>
  </si>
  <si>
    <t>T3 = {{T1}}*2
T4 = {{T1}}*3
T5 = {{T2}}*2
T6 = {{T2}}*3</t>
  </si>
  <si>
    <t>{"id":"M5-NyO-15a-I-1","stimulus":"&lt;p&gt;Calcula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{{T2}})","group":1},{"name":"A2","label":"{{function}}","function":"math.gcd({{T1}}, {{T2}})","group":1,"incorrect":true},{"name":"A3","label":"{{function}}","function":"{{Q1}}*{{Q2}}*{{Q2}}*{{Q3}}","group":1,"incorrect":true}],"uniques":true},"algorithm":{"name":"groupResponses","template":"Cloze with drop down"}}</t>
  </si>
  <si>
    <t>{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</si>
  <si>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
    "id": "M5-NyO-15a-I-1",
    "stimulus": "&lt;p&gt;Calculate the least common multiple of these numbers: {{T1}} and {{T2}}.&lt;/p&gt;",
    "template": "&lt;p&gt;The least common multiple is {{response}}&lt;/p&gt;",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</si>
  <si>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Calcula el mínimo común múltiplo de estos números: {{Q1}}, {{T1}} y {{T2}}.
El mínimo común múltiplo es {{A1}}* | {{A2}} | {{A3}}.</t>
  </si>
  <si>
    <t>T1 = {{Q1}}*{{Q2}}
T2 = {{Q2}}*{{Q3}}
A1 = math.lcm({{T1}}, {{T2}})
A2 = math.gcd({{T1}}, {{T2}})
A3 = {{Q1}}*{{Q1}}*{{Q2}}*{{Q2}}*{{Q3}}</t>
  </si>
  <si>
    <t>&lt;p&gt;Para obtener el mínimo común múltiplo de varios números, primero escribe los múltiplos de cada uno de ellos:&lt;/p&gt;&lt;p&gt;{{Q1}}, {{T3}}, {{T4}}...&lt;/p&gt;&lt;p&gt;{{T1}}, {{T5}}, {{T6}}...&lt;/p&gt;&lt;p&gt;{{T2}}, {{T7}}, {{T8}}...&lt;/p&gt;&lt;p&gt;A continuación, elige el menor de los que son comunes y distinto de 0, en este caso, {{A1}}.&lt;p&gt;
Sin TE individual</t>
  </si>
  <si>
    <t>T3 = {{Q1}}*2
T4 = {{Q1}}*3
T5 = {{T1}}*2
T6 = {{T1}}*3
T7 = {{T2}}*2
T8 = {{T2}}*3</t>
  </si>
  <si>
    <t>{"id":"M5-NyO-15a-I-2","stimulus":"&lt;p&gt;Calcula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{{T2}})","group":1},{"name":"A2","label":"{{function}}","function":"math.gcd({{T1}}, {{T2}})","group":1,"incorrect":true},{"name":"A3","label":"{{function}}","function":"{{Q1}}*{{Q1}}*{{Q2}}*{{Q2}}*{{Q3}}","group":1,"incorrect":true}],"uniques":true},"algorithm":{"name":"groupResponses","template":"Cloze with drop down"}}</t>
  </si>
  <si>
    <t>{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</si>
  <si>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
    "id": "M5-NyO-15a-I-2",
    "stimulus": "&lt;p&gt;Calculate the least common multiple of these numbers: {{Q1}}, {{T1}}, and {{T2}}.&lt;/p&gt;",
    "template": "&lt;p&gt;The least common multiple is {{response}}&lt;/p&gt;",
    "hint": "&lt;p&gt;The least common multiple of two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</si>
  <si>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Calcula el mínimo común múltiplo de estos números: {{T1}} y {{T2}}.
El mínimo común múltiplo es {{A1}}.</t>
  </si>
  <si>
    <t>T1 = {{Q1}}*{{Q2}}
T2 = {{Q2}}*{{Q3}}
A1 = math.lcm({{T1}}, {{T2}})</t>
  </si>
  <si>
    <t>{"id":"M5-NyO-15a-E-1","stimulus":"&lt;p&gt;Calcula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{{T2}})"}],"uniques":true},"algorithm":{"name":"calculateOperation","params":{"method":"equivLiteral","keyboard":"NUMERICAL"}}}</t>
  </si>
  <si>
    <t>{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</si>
  <si>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"M5-NyO-15a-E-1",
    "stimulus": "&lt;p&gt;Find the least common multiple of these numbers: {{T1}} and {{T2}}.&lt;/p&gt;",
    "template": "&lt;p&gt;The least common multiple is {{response}}.&lt;/p&gt;",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</si>
  <si>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Calcula el mínimo común múltiplo de estos números: {{Q1}}, {{T1}} y {{T2}}.
El mínimo común múltiplo es {{A1}}.</t>
  </si>
  <si>
    <t>{"id":"M5-NyO-15a-E-2","stimulus":"&lt;p&gt;Calcula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</si>
  <si>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</si>
  <si>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"M5-NyO-15a-E-2",
    "stimulus": "&lt;p&gt;Calculate the least common multiple of these numbers: {{Q1}}, {{T1}}, and {{T2}}.&lt;/p&gt;",
    "template": "&lt;p&gt;The least common multiple is {{response}}&lt;/p&gt;",
    "hint": "&lt;p&gt;The least common multiple of two numbers is the smallest of the common multiples not equal to 0.&lt;/p&gt;",
    "feedback": "&lt;p&gt;To find the least common multiple of several numbers, first write the multiples of each number:&lt;/p&gt;&lt;p&gt;{{Q1}}, {{T3}}, {{T4}}...&lt;/p&gt;&lt;p&gt;{{T1}}, {{T5}}, {{T6}}...&lt;/p&gt;&lt;p&gt;{{T2}}, {{T7}}, {{T8}}...&lt;/p&gt;&lt;p&gt;Then choose the lowest common multiple not equal to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</si>
  <si>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Un semáforo se pone en rojo cada {{T1}} segundos y otro, cada {{T2}} segundos. Si en un segundo coincide que los dos están en rojo al mismo tiempo, ¿cuántos segundos pasarán hasta que vuelvan a estar en rojo a la vez?
Pasarán {{A1}} segundos hasta que los dos semáforos estén en rojo al mismo tiempo.</t>
  </si>
  <si>
    <t>Q1: Mín 5; Máx 10; Step: 1
Q2: Mín 5; Máx 10; Step: 1
Q3: Mín 5; Máx 10; Step: 1</t>
  </si>
  <si>
    <t>T1 = {{Q1}}*{{Q2}}
T2 = {{Q2}}*{{Q2}}
A1 = math.lcm({{T1}}, {{T2}})</t>
  </si>
  <si>
    <t>&lt;p&gt;Para obtener el mínimo común múltiplo de dos números, primero escribe los múltiplos de ambos:&lt;/p&gt;&lt;p&gt;{{T1}}, {{T3}}, {{T4}}...&lt;/p&gt;&lt;p&gt;{{T2}}, {{T5}}, {{T6}}...&lt;/p&gt;&lt;p&gt;A continuación, elige el menor de los que son comunes y distinto de 0, en este caso, {{A1}}.&lt;p&gt;</t>
  </si>
  <si>
    <t>{"id":"M5-NyO-15a-A-1","stimulus":"&lt;p&gt;Un semáforo se pone en rojo cada {{T1}} segundos y otro, cada {{T2}} segundos. Si en un segundo coincide que los dos están en rojo al mismo tiempo, ¿cuántos segundos pasarán hasta que vuelvan a estar en rojo a la vez?&lt;/p&gt;","template":"&lt;p&gt;Pasarán {{response}} segundos hasta que los dos semáforos estén en rojo al mismo tiempo.&lt;/p&gt;","hint":"&lt;p&gt;El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</si>
  <si>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</si>
  <si>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"M5-NyO-15a-A-1",
    "stimulus": "&lt;p&gt;A traffic light turns red every {{T1}} seconds and another one, every {{T2}} seconds. If at one moment both of them are red at the same time, how many seconds will pass until they are both red again at the same time?&lt;/p&gt;",
    "template": "&lt;p&gt;{{response}} seconds will pass until the two traffic lights are red at the same time.&lt;/p&gt;",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</si>
  <si>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Un viajante visita Córdoba cada {{Q1}} días; otro, cada {{T1}} días, y un tercero va cada {{T2}}. Si hoy los tres viajantes están en la ciudad a la vez, ¿dentro de cuántos días volverán a coincidir?
Volverán a coincidir en {{A1}} días.</t>
  </si>
  <si>
    <t>&lt;p&gt;Para obtener el mínimo común múltiplo de varios números, primero escribe los múltiplos de cada uno de ellos:&lt;/p&gt;&lt;p&gt;{{Q1}}, {{T3}}, {{T4}}...&lt;/p&gt;&lt;p&gt;{{T1}}, {{T5}}, {{T6}}...&lt;/p&gt;&lt;p&gt;{{T2}}, {{T7}}, {{T8}}...&lt;/p&gt;&lt;p&gt;A continuación, elige el menor de los que son comunes y distinto de 0, en este caso, {{A1}}.&lt;p&gt;</t>
  </si>
  <si>
    <t>{"id":"M5-NyO-15a-A-2","stimulus":"&lt;p&gt;Un viajante visita Córdoba cada {{Q1}} días; otro, cada {{T1}} días, y un tercero va cada {{T2}}. Si hoy los tres viajantes están en la ciudad a la vez, ¿dentro de cuántos días volverán a coincidir?&lt;/p&gt;","template":"&lt;p&gt;Volverán a coincidir en {{response}} días.&lt;/p&gt;","hint":"&lt;p&gt;El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</si>
  <si>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</si>
  <si>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"M5-NyO-15a-A-2",
    "stimulus": "&lt;p&gt;A traveler visits Córdoba every {{Q1}} days; another, every {{T1}} days, and a third goes every {{T2}}. If all three travelers are in the city at the same time today, in how many days will they meet again?&lt;/p&gt;",
    "template": "&lt;p&gt;They will meet again in {{response}} days.&lt;/p&gt;",
    "hint": "&lt;p&gt;The least common multiple of three numbers is the smallest of the common multiples that is not 0.&lt;/p&gt;",
    "feedback": "&lt;p&gt;To find the least common multiple of several numbers, first write down the multiples of each of them:&lt;/p&gt;&lt;p&gt;{{Q1}}, {{T3}}, {{T4}}...&lt;/p&gt;&lt;p&gt;{{T1}}, {{T5}}, {{T6}}...&lt;/p&gt;&lt;p&gt;{{T2}}, {{T7}}, {{T8}}...&lt;/p&gt;&lt;p&gt;Next, choose the lowest of the ones that are common and not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</si>
  <si>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
Se volverán a encontrar al cabo de {{A1}} segundos.</t>
  </si>
  <si>
    <t>{"id":"M5-NyO-15a-A-3","stimulus":"&lt;p&gt;Tres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salida?&lt;/p&gt;","template":"&lt;p&gt;Se volverán a encontrar al cabo de {{response}} segundos.&lt;/p&gt;","hint":"&lt;p&gt;El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</si>
  <si>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</si>
  <si>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"M5-NyO-15a-A-3",
    "stimulus": "&lt;p&gt;Three cyclists are racing on a circular track, each at a different speed. The first one completes each lap in {{Q1}} seconds, the second one in {{T1}} seconds, and the third one in {{T2}} seconds. If they have started at the same point, after how much time will they meet again at the starting line?&lt;/p&gt;",
    "template": "&lt;p&gt;They will meet again after {{response}} seconds.&lt;/p&gt;",
    "hint": "&lt;p&gt;The least common multiple of three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</si>
  <si>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En un barrio, el camión de los helados pasa cada {{T1}} días y el de la recogida de muebles, cada {{T2}}. Si hoy ambos vehículos han estado por el barrio a la vez, ¿cuántos días faltan para que vuelvan a coincidir?
Faltan {{A1}} días para que vuelvan a encontrarse.</t>
  </si>
  <si>
    <t>{"id":"M5-NyO-15a-A-4","stimulus":"&lt;p&gt;En un barrio, el camión de los helados pasa cada {{T1}} días y el de la recogida de muebles, cada {{T2}}. Si hoy ambos vehículos han estado por el barrio a la vez, ¿cuántos días faltan para que vuelvan a coincidir?&lt;/p&gt;","template":"&lt;p&gt;Faltan {{response}} días para que vuelvan a encontrarse.&lt;/p&gt;","hint":"&lt;p&gt;El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</si>
  <si>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</si>
  <si>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"M5-NyO-15a-A-4",
    "stimulus": "&lt;p&gt;In a neighborhood, the ice cream truck comes by every {{T1}} days, while the furniture collection truck comes every {{T2}} days. If both vehicles were in the neighborhood at the same time today, how many days will it take for them to coincide again?&lt;/p&gt;",
    "template": "&lt;p&gt;It will take {{response}} days before they meet again.&lt;/p&gt;",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</si>
  <si>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En un colegio, la asociación de padres se reúne cada {{T1}} semanas. En otro, cada {{T2}} semanas. Si en una semana las reuniones de las dos asociaciones coinciden, ¿dentro de cuántas semanas volverán a coincidir?
Las reuniones volverán a coincidir dentro de {{A1}} semanas.</t>
  </si>
  <si>
    <t>{"id":"M5-NyO-15a-A-5","stimulus":"&lt;p&gt;En un colegio, la asociación de padres se reúne cada {{T1}} semanas. En otro, cada {{T2}} semanas. Si en una semana las reuniones de las dos asociaciones coinciden, ¿dentro de cuántas semanas volverán a coincidir?&lt;/p&gt;","template":"&lt;p&gt;Las reuniones volverán a coincidir dentro de {{response}} semanas.&lt;/p&gt;","hint":"&lt;p&gt;El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</si>
  <si>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</si>
  <si>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"M5-NyO-15a-A-5",
    "stimulus": "&lt;p&gt;In one school, the parent association meets every {{T1}} weeks. In another, every {{T2}} weeks. If there is a week when both associations' meetings coincide, how many weeks will it take for them to coincide again?&lt;/p&gt;",
    "template": "&lt;p&gt;The meetings will coincide again after {{response}} weeks.&lt;/p&gt;",
    "hint": "&lt;p&gt;The least common multiple of two numbers is the smallest of the common multiples not equal to 0.&lt;/p&gt;",
    "feedback": "&lt;p&gt;To find the least common multiple of two numbers, first, write the multiples of both:&lt;/p&gt;&lt;p&gt;{{T1}}, {{T3}}, {{T4}}...&lt;/p&gt;&lt;p&gt;{{T2}}, {{T5}}, {{T6}}...&lt;/p&gt;&lt;p&gt;Then choose the lowest common multiple not equal to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</si>
  <si>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M5-NyO-16a</t>
  </si>
  <si>
    <t>Calcula el MCD de dos o tres números (2 o 3 cifras)</t>
  </si>
  <si>
    <t>¿Cuál es el máximo común divisor de {{T1}} y {{T2}}?
A1*
A2
A3
A4
A5
A6
(se ven 3 opciones, 1 correcta)</t>
  </si>
  <si>
    <t>Señala cual de las siguientes calculos es correcto.
El maximo comun divisor entre {{T1}} y {{T2}} es {{A1}}
El maximo comun divisor entre {{T3}} y {{T4}} es {{A2}}
El maximo comun divisor entre {{T5}} y {{T6}} es {{A3}}
El maximo comun divisor entre {{T7}} y {{T8}} es {{A4}}
El maximo comun divisor entre {{T9}} y {{T10}} es {{A5}}
El maximo comun divisor entre {{T11}} y {{T12}} es {{A6}}</t>
  </si>
  <si>
    <t xml:space="preserve">Q1: 2, 3
Q2: 4, 5
Q3: 6, 7
Q4: 8, 9, 10 </t>
  </si>
  <si>
    <t>T1 = {{Q1}}*{{Q3}}
T2 = {{Q2}}*{{Q1}}*{{Q4}}
A1 = math.gcd({{T1}}, {{T2}})
A2 = math.lcm({{T1}}, {{T2}})
A3 = {{Q3}}*{{Q2}}
A4 = {{Q1}}*{{Q4}}
A5 = {{Q2}}
A6 = {{Q2}}*{{Q1}}</t>
  </si>
  <si>
    <t>El máximo común divisor de dos números es el mayor de los divisores comunes.</t>
  </si>
  <si>
    <t>&lt;p&gt;Para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
Sin TE individual</t>
  </si>
  <si>
    <t>{"id":"M5-NyO-16a-I-1","stimulus":"&lt;p&gt;¿Cuál es el máximo común divisor de {{T1}} y {{T2}}?&lt;/p&gt;","hint":"&lt;p&gt;El máximo común divisor de dos números es el mayor de los divisores comunes.&lt;/p&gt;","feedback":"&lt;p&gt;Para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
            "columns": 3
        }
    }
}</t>
  </si>
  <si>
    <t>{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t>
  </si>
  <si>
    <t>{
    "id": "M5-NyO-16a-I-1",
    "stimulus": "&lt;p&gt;What is the greatest common divisor of {{T1}} and {{T2}}?&lt;/p&gt;",
    "hint": "&lt;p&gt;The greatest common divisor of two numbers is the highest of the common divisors.&lt;/p&gt;",
    "feedback": "&lt;p&gt;To find the greatest common divisor of two numbers, first write the divisors of both numbers.&lt;/p&gt;&lt;p&gt;Some of the divisors of {{T1}} are {{Q1}} and {{Q3}}.&lt;/p&gt;&lt;p&gt;Some of the divisors of {{T2}} are {{Q1}}, {{Q2}} and {{Q4}}.&lt;/p&gt;&lt;p&gt;Next,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</si>
  <si>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¿Cuál es el máximo común divisor de {{T2}} y {{T1}}?
A1*
A2
A3
A4
A5
A6
(se ven 3 opciones, 1 correcta)</t>
  </si>
  <si>
    <t>&lt;p&gt;Para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
Sin TE individual</t>
  </si>
  <si>
    <t>{"id":"M5-NyO-16a-I-2","stimulus":"&lt;p&gt;¿Cuál es el máximo común divisor de {{T2}} y {{T1}}?&lt;/p&gt;","hint":"&lt;p&gt;El máximo común divisor de dos números es el mayor de los divisores comunes.&lt;/p&gt;","feedback":"&lt;p&gt;Para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standard","params":{"countCorrect":1,"countIncorrect":2,"showCheckIcon":false,"columns":3}}}</t>
  </si>
  <si>
    <t>{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</si>
  <si>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
    "id": "M5-NyO-16a-I-2",
    "stimulus": "&lt;p&gt;What is the greatest common divisor of {{T2}} and {{T1}}?&lt;/p&gt;",
    "hint": "&lt;p&gt;The greatest common divisor of two numbers is the highest of the common divisors.&lt;/p&gt;",
    "feedback": "&lt;p&gt;To find the greatest common divisor of two numbers, first write down the divisors of both numbers.&lt;/p&gt;&lt;p&gt;Some of the divisors of {{T2}} are {{Q1}}, {{Q2}}, and {{Q4}}.&lt;/p&gt;&lt;p&gt;Some of the divisors of {{T1}} are {{Q1}} and {{Q3}}.&lt;/p&gt;&lt;p&gt;Next,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</si>
  <si>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Calcula el máximo común divisor de {{T1}} y {{T2}}.
El máximo común divisor es {{A1}}.</t>
  </si>
  <si>
    <t>Q1: 2, 3
Q2: 4, 5
Q3: 6, 7</t>
  </si>
  <si>
    <t>A1 = math.gcd({{T1}}, {{T2}})
T1 = {{Q1}}*{{Q1}}*{{Q2}}
T2 = {{Q2}}*{{Q3}}</t>
  </si>
  <si>
    <t>&lt;p&gt;Para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t>
  </si>
  <si>
    <t>{"id":"M5-NyO-16a-E-1","stimulus":"&lt;p&gt;Calcula el máximo común divisor de {{T1}} y {{T2}}.&lt;/p&gt;","template":"&lt;p&gt;El máximo común divisor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t>
  </si>
  <si>
    <t>{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</si>
  <si>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"id": "M5-NyO-16a-E-1",
    "stimulus": "&lt;p&gt;Calculate the greatest common divisor of {{T1}} and {{T2}}.&lt;/p&gt;",
    "template": "&lt;p&gt;The greatest common divisor is {{response}}.&lt;/p&gt;",
    "hint": "&lt;p&gt;The greatest common divisor of two numbers is the highest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</si>
  <si>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
El número máximo de cuentas de cada color es {{A1}}.</t>
  </si>
  <si>
    <t>{"id":"M5-NyO-16a-A-1","stimulus":"&lt;p&gt;Daniela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pulsera?&lt;/p&gt;","template":"&lt;p&gt;El número máximo de cuentas de cada color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t>
  </si>
  <si>
    <t>{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</si>
  <si>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"id": "M5-NyO-16a-A-1",
    "stimulus": "&lt;p&gt;Danielle wants to make bracelets with the {{T1}} white beads and {{T2}} blue beads she has. Her goal is to have beads of both colors in all the bracelets, with the same number of beads of each color in each one. What is the maximum number of beads of each color that each bracelet must have?&lt;/p&gt;",
    "template": "&lt;p&gt;The maximum number of beads of each color is {{response}}.&lt;/p&gt;",
    "hint": "&lt;p&gt;The greatest common divisor of two numbers is the greatest of their common divisors.&lt;/p&gt;",
    "feedback": "&lt;p&gt;To find the greatest common divisor of two numbers, first list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</si>
  <si>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En un almacén hay {{T1}} botellas de zumo y {{T2}} latas de refresco que se quieren guardar en cajas. Si en cada una tiene que haber el mismo número de botellas que de latas sin que sobre ninguna, ¿cuál es el número máximo de cajas que se pueden utilizar?
El número máximo es de {{A1}} cajas.</t>
  </si>
  <si>
    <t>A1 = math.gcd({{T1}}, {{T2}})
T1 = {{Q1}}*{{Q2}}*{{Q2}}
T2 = {{Q2}}*{{Q3}}</t>
  </si>
  <si>
    <t>{"id":"M5-NyO-16a-A-2","stimulus":"&lt;p&gt;En un almacén hay {{T1}} botellas de zumo y {{T2}} latas de refresco que se quieren guardar en cajas. Si en cada una tiene que haber el mismo número de botellas que de latas sin que sobre ninguna, ¿cuál es el número máximo de cajas que se pueden utilizar?&lt;/p&gt;","template":"&lt;p&gt;El número máximo es de {{response}} cajas.&lt;/p&gt;","hint":"&lt;p&gt;El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</si>
  <si>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</si>
  <si>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"M5-NyO-16a-A-2",
    "stimulus": "&lt;p&gt;In a warehouse, there are {{T1}} bottles of juice and {{T2}} cans of soda that need to be stored in boxes. If each box must contain the same number of bottles and cans without any leftovers, what is the maximum number of boxes that can be used?&lt;/p&gt;",
    "template": "&lt;p&gt;The maximum number is {{response}} boxes.&lt;/p&gt;",
    "hint": "&lt;p&gt;The greatest common divisor of two numbers is the highest of the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</si>
  <si>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Una floristería ha comprado {{T1}} rosas y {{T2}} claveles con los que quiere hacer ramos. ¿Cuál es el número máximo de ramos que pueden hacer para que en cada uno haya flores de los dos tipos en la misma cantidad y sin que sobre ni falte ninguna?
El número máximo de ramos que se pueden hacer es {{A1}}.</t>
  </si>
  <si>
    <t>{"id":"M5-NyO-16a-A-3","stimulus":"&lt;p&gt;Una floristería ha comprado {{T1}} rosas y {{T2}} claveles con los que quiere hacer ramos. ¿Cuál es el número máximo de ramos que pueden hacer para que en cada uno haya flores de los dos tipos en la misma cantidad y sin que sobre ni falte ninguna?&lt;/p&gt;","template":"&lt;p&gt;El número máximo de ramos que se pueden hacer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</si>
  <si>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</si>
  <si>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"M5-NyO-16a-A-3",
    "stimulus": "&lt;p&gt;A florist has purchased {{T1}} roses and {{T2}} carnations with which he wants to make bouquets. What is the maximum number of bouquets he can make so that each one has flowers of both types in the same quantity and without any left over or missing?&lt;/p&gt;",
    "template": "&lt;p&gt;The maximum number of bouquets he can make is {{response}}.&lt;/p&gt;",
    "hint": "&lt;p&gt;The greatest common divisor of two numbers is the highest of the common divisors.&lt;/p&gt;",
    "feedback": "&lt;p&gt;To find the greatest common divisor of two numbers, first write down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</si>
  <si>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Marcos va a preparar bolsas de chuches para su cumpleaños con {{T1}} chocolatinas y {{T2}} regalices. Quiere hacer la mayor cantidad de bolsas y que cada una contenga el mismo número de cada tipo de dulce, sin que le sobre ni le falte ninguno. ¿Cuántas bolsas tiene que hacer?
Marcos hará {{A1}} bolsas.</t>
  </si>
  <si>
    <t>{"id":"M5-NyO-16a-A-4","stimulus":"&lt;p&gt;Marcos va a preparar bolsas de chuches para su cumpleaños con {{T1}} chocolatinas y {{T2}} regalices. Quiere hacer la mayor cantidad de bolsas y que cada una contenga el mismo número de cada tipo de dulce, sin que le sobre ni le falte ninguno. ¿Cuántas bolsas tiene que hacer?&lt;/p&gt;","template":"&lt;p&gt;Marcos hará {{response}} bolsas.&lt;/p&gt;","hint":"&lt;p&gt;El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</si>
  <si>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</si>
  <si>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"M5-NyO-16a-A-4",
    "stimulus": "&lt;p&gt;Mark is going to prepare goody bags for his birthday with {{T1}} chocolate bars and {{T2}} licorice sticks. He wants to make the most bags and that each one contains the same number of each type of candy, without having any left over or missing. How many bags does he need to make?&lt;/p&gt;",
    "template": "&lt;p&gt;Mark will make {{response}} bags.&lt;/p&gt;",
    "hint": "&lt;p&gt;The greatest common divisor of two numbers is the largest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</si>
  <si>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
La longitud de cada trozo tiene que ser de &lt;span class=\"no-break\"&gt;{{A1}} cm.&lt;/span&gt;</t>
  </si>
  <si>
    <t>A1 = math.gcd({{T1}}, {{T2}}, {{T3}})
T1 = {{Q1}}*{{Q2}}*{{Q2}}
T2 = {{Q2}}*{{Q3}}
T3 = {{Q1}}*{{Q2}}*{{Q3}}</t>
  </si>
  <si>
    <t>&lt;p&gt;Para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t>
  </si>
  <si>
    <t>{"id":"M5-NyO-16a-A-5","stimulus":"&lt;p&gt;En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cortarlos?&lt;/p&gt;","template":"&lt;p&gt;La longitud de cada trozo tiene que ser de &lt;span class=\"no-break\"&gt;{{response}} cm.&lt;/span&gt;&lt;/p&gt;","hint":"&lt;p&gt;El máximo común divisor de tres números es el mayor de los divisores comunes.&lt;/p&gt;","feedback":"&lt;p&gt;Para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seed":{"parameters":[{"name":"Q1","list":[2,3]},{"name":"Q2","list":[4,5]},{"name":"Q3","list":[6,7]}],"calculated":[{"name":"T1","function":"{{Q1}}*{{Q2}}*{{Q2}}","temp":true},{"name":"T2","function":"{{Q2}}*{{Q3}}","temp":true},{"name":"T3","function":"{{Q1}}*{{Q2}}*{{Q3}}","temp":true},{"name":"A1","label":"{{function}}","function":"math.gcd({{T1}}, {{T2}}, {{T3}})"}],"uniques":true},"algorithm":{"name":"calculateOperation","params":{"method":"equivLiteral","keyboard":"NUMERICAL"}}}</t>
  </si>
  <si>
    <t>{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t>
  </si>
  <si>
    <t>{
    "id": "M5-NyO-16a-A-5",
    "stimulus": "&lt;p&gt;In a workshop, there are three wooden planks of &lt;span class=\"no-break\"&gt;{{T1}} cm,&lt;/span&gt; &lt;span class=\"no-break\"&gt;{{T2}} cm,&lt;/span&gt; and &lt;span class=\"no-break\"&gt;{{T3}} cm&lt;/span&gt; in length, respectively. The goal is to cut the three planks into pieces such that all are equal and of the greatest possible length. What length should they be cut to?&lt;/p&gt;",
    "template": "&lt;p&gt;The length of each piece should be &lt;span class=\"no-break\"&gt;{{response}} cm.&lt;/span&gt;&lt;/p&gt;",
    "hint": "&lt;p&gt;The greatest common divisor of three numbers is the highest of the common divisors.&lt;/p&gt;",
    "feedback": "&lt;p&gt;To find the greatest common divisor of several numbers, first write the divisors of each number.&lt;/p&gt;&lt;p&gt;Some divisors of {{T1}} are {{Q1}} and {{Q2}}.&lt;/p&gt;&lt;p&gt;Some divisors of {{T2}} are {{Q2}} and {{Q3}}.&lt;/p&gt;&lt;p&gt;Some divisors of {{T3}} are {{Q1}}, {{Q2}}, and {{Q3}}.&lt;/p&gt;&lt;p&gt;Then choose the highest divisor that is common to all, in this case,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
            "keyboard": "NUMERICAL"
        }
    }
}</t>
  </si>
  <si>
    <t>M5-NyO-17a</t>
  </si>
  <si>
    <t>Identifica una potencia como un producto de factores iguales</t>
  </si>
  <si>
    <t>Determina si las siguientes igualdades son correctas o no.
{{Q1}}&lt;sup&gt;{{Q2}}&lt;/sup&gt; = {{T1}}*
{{Q3}}&lt;sup&gt;{{Q4}}&lt;/sup&gt; = {{T2}}
{{Q5}}&lt;sup&gt;{{Q6}}&lt;/sup&gt; = {{T3}}
{{Q1}}&lt;sup&gt;{{Q4}}&lt;/sup&gt; = {{T4}}
Se ven 3, 1 correcto.</t>
  </si>
  <si>
    <t xml:space="preserve">Indicar cuales de los siguientes enunciados es verdadero.
{{Q1}}&lt;sup&gt;2&lt;/sup&gt; = {{Q1}} × {{Q1}} *
{{Q2}} + {{Q2}} + {{Q2}} = {{Q2}}&lt;sup&gt;3&lt;/sup&gt;
{{Q3}} × {{Q3}} × {{Q3}} × {{Q3}} = {{Q3}}&lt;sup&gt;4&lt;/sup&gt; *
{{Q4}}&lt;sup&gt;3&lt;/sup&gt; = {{Q4}} × 3
{{Q5}} × {{Q5}} × {{Q5}} × {{Q5}} × {{Q5}} ={{Q5}}&lt;sup&gt;5&lt;/ sup&gt; *
{{Q6}} × 5 = {{Q5}}&lt;sup&gt;5&lt;/ sup&gt;
</t>
  </si>
  <si>
    <t>Q1-Q6: Mín 2; Máx 9; Step: 1</t>
  </si>
  <si>
    <t>T1 = Lemonlib.descomposePow({{Q1}}, {{Q2}})
T2 = Lemonlib.descomposePow({{Q4}}, {{Q3}})
T3 = Lemonlib.descomposePow({{Q5}}, {{Q6}}+1)
T4 = Lemonlib.descomposePow({{Q1}}+1, {{Q4}})</t>
  </si>
  <si>
    <t>El exponente es el número de veces que la base se multiplica por sí misma.</t>
  </si>
  <si>
    <t>&lt;p&gt;Una potencia es el producto de la base por sí misma tantas veces como el número del exponente indique.&lt;/p&gt;
-Si falla A2
&lt;p&gt;{{Q3}}&lt;sup&gt;{{Q4}}&lt;/sup&gt; = {{T5}}&lt;/p&gt;
-Si falla A3
&lt;p&gt;{{Q5}}&lt;sup&gt;{{Q6}}&lt;/sup&gt; = {{T6}}&lt;/p&gt;
-Si falla A4
&lt;p&gt;{{Q1}}&lt;sup&gt;{{Q4}}&lt;/sup&gt; = {{T7}}&lt;/p&gt;</t>
  </si>
  <si>
    <t>T5 = Lemonlib.descomposePow({{Q3}}, {{Q4}})
T6 = Lemonlib.descomposePow({{Q5}}, {{Q6}})
T7 = Lemonlib.descomposePow({{Q1}}, {{Q4}})</t>
  </si>
  <si>
    <t>{"id":"M5-NyO-17a-I-1","stimulus":"&lt;p&gt;Determina si las siguientes igualdades son correctas o no.&lt;/p&gt;","hint":"&lt;p&gt;El exponente es el número de veces que la base se multiplica por sí misma.&lt;/p&gt;","feedback":"&lt;p&gt;Una potencia es el producto de la base por sí misma tantas veces como el número del exponente indique.&lt;/p&gt;","seed":{"parameters":[{"name":"Q1","label":null,"min":2,"max":9,"step":1},{"name":"Q2","label":null,"min":2,"max":9,"step":1},{"name":"Q3","label":null,"min":2,"max":9,"step":1},{"name":"Q4","label":null,"min":2,"max":9,"step":1},{"name":"Q5","label":null,"min":2,"max":9,"step":1},{"name":"Q6","label":null,"min":2,"max":9,"step":1}],"calculated":[{"name":"T1","function":"Lemonlib.descomposePow({{Q1}}, {{Q2}})","temp":true},{"name":"T2","function":"Lemonlib.descomposePow({{Q4}}, {{Q3}})","temp":true},{"name":"T3","function":"Lemonlib.descomposePow({{Q5}}, {{Q6}}+1)","temp":true},{"name":"T4","function":"Lemonlib.descomposePow({{Q1}}+1, {{Q4}})","temp":true},{"name":"T5","function":"Lemonlib.descomposePow({{Q3}}, {{Q4}})","temp":true},{"name":"T6","function":"Lemonlib.descomposePow({{Q5}}, {{Q6}})","temp":true},{"name":"T7","function":"Lemonlib.descomposePow({{Q1}}, {{Q4}})","temp":true},{"name":"A1","label":"{{Q1}}&lt;sup&gt;{{Q2}}&lt;/sup&gt; = {{T1}}"},{"name":"A2","label":"{{Q3}}&lt;sup&gt;{{Q4}}&lt;/sup&gt; = {{T2}}","feedback":"&lt;p&gt;{{Q3}}&lt;sup&gt;{{Q4}}&lt;/sup&gt; = {{T5}}&lt;/p&gt;","incorrect":true},{"name":"A3","label":"{{Q5}}&lt;sup&gt;{{Q6}}&lt;/sup&gt; = {{T3}}","feedback":"&lt;p&gt;{{Q5}}&lt;sup&gt;{{Q6}}&lt;/sup&gt; = {{T6}}&lt;/p&gt;","incorrect":true},{"name":"A4","label":"{{Q1}}&lt;sup&gt;{{Q4}}&lt;/sup&gt; = {{T4}}","feedback":"&lt;p&gt;{{Q1}}&lt;sup&gt;{{Q4}}&lt;/sup&gt; = {{T7}}&lt;/p&gt;","incorrect":true}],"uniques":true},"algorithm":{"name":"trueFalse","template":"Choice matrix – inline","params":{"countCorrect":1,"countIncorrect":2,"options":["Correcto","Incorrecto"]}}}</t>
  </si>
  <si>
    <t>{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t>
  </si>
  <si>
    <t>Expresa el siguiente producto como una potencia.
{{T1}} = {{A1}}</t>
  </si>
  <si>
    <t>Q1-Q2: Mín 2;Máx 9; Step: 1</t>
  </si>
  <si>
    <t>T1 = Lemonlib.descomposePow({{Q1}}, {{Q2}})
A1 = {{Q1}}^{{{Q2}}}
(en Function, no en label)</t>
  </si>
  <si>
    <t>&lt;p&gt;Una potencia es el producto de la base por sí misma tantas veces como el número del exponente indique.&lt;/p&gt;</t>
  </si>
  <si>
    <t>{"id":"M5-NyO-17a-E-1","stimulus":"&lt;p&gt;Expresa el siguiente producto como una potencia.&lt;/p&gt;","hint":"&lt;p&gt;El exponente es el número de veces que la base se multiplica por sí misma.&lt;/p&gt;","feedback":"&lt;p&gt;Una potencia es el producto de la base por sí misma tantas veces como el número del exponente indique.&lt;/p&gt;","template":"&lt;p&gt;{{T1}} = {{response}}&lt;/p&gt;","seed":{"parameters":[{"name":"Q1","label":null,"min":2,"max":9,"step":1},{"name":"Q2","label":null,"min":2,"max":9,"step":1}],"calculated":[{"name":"T1","function":"Lemonlib.descomposePow({{Q1}}, {{Q2}})","temp":true},{"name":"A1","label":"{{function}}","function":"\"{{Q1}}^{{Q2}}\""}],"uniques":true},"algorithm":{"name":"calculateOperation","params":{"method":"equivLiteral","keyboard":"INTERMEDIATE"}}}</t>
  </si>
  <si>
    <t>{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t>
  </si>
  <si>
    <t>Abel es un fotógrafo que tiene {{Q1}} estanterías en su casa. En cada una de ellas guarda {{Q1}} archivadores que a su vez cada uno contiene {{Q1}} negativos. ¿Cuántos negativos tiene Abel en total? Escribe esa cantidad en forma de producto y de potencia. 
Como producto: {{A1}} negativos
Como potencia: {{A2}} negativos</t>
  </si>
  <si>
    <t>Joselu está haciendo pulseras de hilos para {{Q1}} amigos. Les está haciendo {{Q1}} a cada uno, utiliza {{Q1}} colores diferentes en una pulsera y no quiere repetir ninguno en todas las pulseras que haga. Escribe como producto y como potencia el número de colores que va a necesitar.
Como producto: {{A1}}
Como potencia: {{A2}}</t>
  </si>
  <si>
    <t>Q1: Mín 2;Máx 9; Step: 1</t>
  </si>
  <si>
    <t>A1 = Lemonlib.descomposePow({{Q1}}, 3)
A2 = {{Q1}}^{3}</t>
  </si>
  <si>
    <t>{"id":"M5-NyO-17a-A-1","stimulus":"&lt;p&gt;Abel es un fotógrafo que tiene {{Q1}} estanterías en su casa. En cada una de ellas guarda {{Q1}} archivadores que a su vez cada uno contiene {{Q1}} negativos. ¿Cuántos negativos tiene Abel en total? Escribe esa cantidad en forma de producto y de potencia.&lt;/p&gt;","hint":"&lt;p&gt;El exponente es el número de veces que la base se multiplica por sí misma.&lt;/p&gt;","feedback":"&lt;p&gt;Una potencia es el producto de la base por sí misma tantas veces como el número del exponente indique.&lt;/p&gt;","template":"&lt;p&gt;Como producto: {{response}} negativos&lt;/p&gt;&lt;p&gt;Como potencia: {{response}} negativos&lt;/p&gt;","seed":{"parameters":[{"name":"Q1","label":null,"min":2,"max":9,"step":1}],"calculated":[{"name":"A1","label":"{{function}}","function":"Lemonlib.descomposePow({{Q1}}, 3, true)"},{"name":"A2","label":"{{function}}","function":"\"{{Q1}}^3\""}],"uniques":true},"algorithm":{"name":"calculateOperation","params":{"method":"equivLiteral","keyboard":"INTERMEDIATE"}}}</t>
  </si>
  <si>
    <t>{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t>
  </si>
  <si>
    <t>En una habitación hay {{Q1}} baldosas a lo largo, y {{Q1}} a lo ancho. Escribe como producto y como potencia el número de baldosas de esa habitación.
Como producto: {{A1}} baldosas
Como potencia: {{A2}} baldosas</t>
  </si>
  <si>
    <t>Q1: Mín 5;Máx 9; Step: 1</t>
  </si>
  <si>
    <t>A1 = Lemonlib.descomposePow({{Q1}}, 2)
A2 = {{Q1}}^2</t>
  </si>
  <si>
    <t>{"id":"M5-NyO-17a-A-2","stimulus":"&lt;p&gt;En una habitación hay {{Q1}} baldosas a lo largo, y {{Q1}} a lo ancho. Escribe como producto y como potencia el número de baldosas de esa habitación.&lt;/p&gt;","template":"&lt;p&gt;Como producto: {{response}} baldosas&lt;/p&gt;&lt;p&gt;Como potencia: {{response}} baldosas&lt;/p&gt;","hint":"&lt;p&gt;El exponente es el número de veces que la base se multiplica por sí misma.&lt;/p&gt;","feedback":"&lt;p&gt;Una potencia es el producto de la base por sí misma tantas veces como el número del exponente indique.&lt;/p&gt;","seed":{"parameters":[{"name":"Q1","label":null,"min":5,"max":9,"step":1}],"calculated":[{"name":"A1","label":"{{function}}","function":"Lemonlib.descomposePow({{Q1}}, 2, true)"},{"name":"A2","label":"{{function}}","function":"\"{{Q1}}^2\""}],"uniques":true},"algorithm":{"name":"calculateOperation","params":{"method":"equivLiteral","keyboard":"INTERMEDIATE"}}}</t>
  </si>
  <si>
    <t>{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t>
  </si>
  <si>
    <t>Una empresa tiene {{Q1}} edificios con {{Q1}} pisos cada uno. A su vez, en cada planta hay {{Q1}} oficinas. Escribe como producto y como potencia el número de oficinas de esta empresa.
Como producto: {{A1}} oficinas
Como potencia: {{A2}} oficinas</t>
  </si>
  <si>
    <t>Q1: Mín 4;Máx 9; Step: 1</t>
  </si>
  <si>
    <t>A1 = Lemonlib.descomposePow({{Q1}}, 3)
A2 = {{Q1}}^3</t>
  </si>
  <si>
    <t>{"id":"M5-NyO-17a-A-3","stimulus":"&lt;p&gt;Una empresa tiene {{Q1}} edificios con {{Q1}} pisos cada uno. A su vez, en cada planta hay {{Q1}} oficinas. Escribe como producto y como potencia el número de oficinas de esta empresa.&lt;/p&gt;","hint":"&lt;p&gt;El exponente es el número de veces que la base se multiplica por sí misma.&lt;/p&gt;","feedback":"&lt;p&gt;Una potencia es el producto de la base por sí misma tantas veces como el número del exponente indique.&lt;/p&gt;","template":"&lt;p&gt;Como producto: {{response}} oficinas&lt;/p&gt;&lt;p&gt;Como potencia: {{response}} oficinas&lt;/p&gt;","seed":{"parameters":[{"name":"Q1","label":null,"min":4,"max":9,"step":1}],"calculated":[{"name":"A1","label":"{{function}} ","function":"Lemonlib.descomposePow({{Q1}}, 3, true)"},{"name":"A2","label":"{{function}}","function":"\"{{Q1}}^3\""}],"uniques":true},"algorithm":{"name":"calculateOperation","params":{"method":"equivLiteral","keyboard":"INTERMEDIATE"}}}</t>
  </si>
  <si>
    <t>{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t>
  </si>
  <si>
    <t>Un barco lleva una carga de {{Q1}} contenedores con {{Q1}} cajas cada uno. A su vez, en cada caja hay {{Q1}} paquetes de azúcar con {{Q1}} kilos en cada paquete. Escribe como producto y como potencia los kilos de azúcar que transporta el barco.
Como producto: {{A1}} kilos
Como potencia: {{A2}} kilos</t>
  </si>
  <si>
    <t>A1 = Lemonlib.descomposePow({{Q1}}, 4)
A2 = {{Q1}}^4</t>
  </si>
  <si>
    <t>{"id":"M5-NyO-17a-A-4","stimulus":"&lt;p&gt;Un barco lleva una carga de {{Q1}} contenedores con {{Q1}} cajas cada uno. A su vez, en cada caja hay {{Q1}} paquetes de azúcar con {{Q1}} kg en cada paquete. Escribe como producto y como potencia los kilogramos de azúcar que transporta el barco.&lt;/p&gt;","hint":"&lt;p&gt;El exponente es el número de veces que la base se multiplica por sí misma.&lt;/p&gt;","feedback":"&lt;p&gt;Una potencia es el producto de la base por sí misma tantas veces como el número del exponente indique.&lt;/p&gt;","template":"&lt;p&gt;Como producto: {{response}} kg&lt;/p&gt;&lt;p&gt;Como potencia: {{response}} kg&lt;/p&gt;","seed":{"parameters":[{"name":"Q1","label":null,"min":5,"max":9,"step":1}],"calculated":[{"name":"A1","label":"{{function}} ","function":"Lemonlib.descomposePow({{Q1}}, 4, true)"},{"name":"A2","label":"{{function}}","function":"\"{{Q1}}^4\""}],"uniques":true},"algorithm":{"name":"calculateOperation","params":{"method":"equivLiteral","keyboard":"INTERMEDIATE"}}}</t>
  </si>
  <si>
    <t>{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t>
  </si>
  <si>
    <t>Un panadero ha preparado {{Q1}} bandejas con {{Q1}} barras de pan en cada una. A su vez, en cada barra ha utilizado {{Q1}} gramos de sal. Escribe como producto y como potencia la cantidad de sal que ha necesitado.
Como producto: {{A1}} gramos
Como potencia: {{A2}} gramos</t>
  </si>
  <si>
    <t>{"id":"M5-NyO-17a-A-5","stimulus":"&lt;p&gt;Un panadero ha preparado {{Q1}} bandejas con {{Q1}} barras de pan en cada una. A su vez, en cada barra ha utilizado {{Q1}} gramos de sal. Escribe como producto y como potencia la cantidad de sal que ha necesitado.&lt;/p&gt;","hint":"&lt;p&gt;El exponente es el número de veces que la base se multiplica por sí misma.&lt;/p&gt;","feedback":"&lt;p&gt;Una potencia es el producto de la base por sí misma tantas veces como el número del exponente indique.&lt;/p&gt;","template":"&lt;p&gt;Como producto: {{response}} gramos&lt;/p&gt;&lt;p&gt;Como potencia: {{response}} gramos&lt;/p&gt;","seed":{"parameters":[{"name":"Q1","label":null,"min":4,"max":9,"step":1}],"calculated":[{"name":"A1","label":"{{function}} ","function":"Lemonlib.descomposePow({{Q1}}, 3, true)"},{"name":"A2","label":"{{function}}","function":"\"{{Q1}}^3\""}],"uniques":true},"algorithm":{"name":"calculateOperation","params":{"method":"equivLiteral","keyboard":"INTERMEDIATE"}}}</t>
  </si>
  <si>
    <t>{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t>
  </si>
  <si>
    <t>M5-NyO-17b</t>
  </si>
  <si>
    <t>Escribe el cuadrado y el cubo de un número (base: núm. 1 cifra)</t>
  </si>
  <si>
    <t>¿Cómo se lee la potencia {{Q1}}&lt;sup&gt;2&lt;/sup&gt;?
{{A1}} | {{A2}} | {{A3}} *</t>
  </si>
  <si>
    <t>Q1: Mín 2;Máx 9; Step: 1
Q2: Mín 3;Máx 9; Step: 1</t>
  </si>
  <si>
    <t>A1 = Lemonlib.powerToWords({{Q1}}, {{Q2}}, 'es')
A2 = Lemonlib.powerToWords({{Q1}}, 3, 'es')
A3 = Lemonlib.powerToWords({{Q1}}, 2, 'es')</t>
  </si>
  <si>
    <t>Las potencias de exponente 2 se llaman &lt;i&gt;cuadrados&lt;/i&gt; y las de exponente 3, &lt;i&gt;cubos.&lt;/i&gt;</t>
  </si>
  <si>
    <t>&lt;p&gt;Las potencias de exponente 2 se llaman &lt;i&gt;cuadrados&lt;/i&gt; y las de exponente 3, &lt;i&gt;cubos.&lt;/i&gt;&lt;/p&gt;
-Si falla A1
&lt;p&gt;La potencia &lt;i&gt;{{function}}&lt;/i&gt; se refiere a {{Q1}}&lt;sup&gt;{{Q2}}&lt;/sup&gt;.&lt;p&gt;
-Si falla A2
&lt;p&gt;La potencia &lt;i&gt;{{function}}&lt;/i&gt; se refiere a {{Q1}}&lt;sup&gt;3&lt;/sup&gt;.&lt;p&gt;</t>
  </si>
  <si>
    <t>{"id":"M5-NyO-17b-I-1","stimulus":"&lt;p&gt;¿Cómo se lee la potencia {{Q1}}&lt;sup&gt;2&lt;/sup&gt;?&lt;/p&gt;","hint":"&lt;p&gt;Las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'es')","incorrect":true,"feedback":"&lt;p&gt;La potencia &lt;i&gt;{{function}}&lt;/i&gt; se refiere a {{Q1}}&lt;sup&gt;3&lt;/sup&gt;.&lt;p&gt;"},{"name":"A3","label":"{{function}}","function":"Lemonlib.powerToWords({{Q1}}, 2, 'es')"}],"uniques":true},"algorithm":{"name":"trueFalse","template":"Multiple choice – standard","params":{"countCorrect":1,"countIncorrect":2,"showCheckIcon":false,"columns":3}}}</t>
  </si>
  <si>
    <t>{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t>
  </si>
  <si>
    <t>¿Cómo se lee la potencia {{Q1}}&lt;sup&gt;3&lt;/sup&gt;?
{{A1}} | {{A2}}* | {{A3}}</t>
  </si>
  <si>
    <t>Q1: Mín 2;Máx 9; Step: 1
Q2: Mín 4;Máx 9; Step: 1</t>
  </si>
  <si>
    <t>&lt;p&gt;Las potencias de exponente 2 se llaman &lt;i&gt;cuadrados&lt;/i&gt; y las de exponente 3, &lt;i&gt;cubos.&lt;/i&gt;&lt;/p&gt;
-Si falla A1
&lt;p&gt;La potencia &lt;i&gt;{{function}}&lt;/i&gt; se refiere a {{Q1}}&lt;sup&gt;{{Q2}}&lt;/sup&gt;.&lt;/p&gt;
-Si falla A3
&lt;p&gt;La potencia &lt;i&gt;{{function}}&lt;/i&gt; se refiere a {{Q1}}&lt;sup&gt;2&lt;/sup&gt;.&lt;/p&gt;</t>
  </si>
  <si>
    <t>{"id":"M5-NyO-17b-I-2","stimulus":"&lt;p&gt;¿Cómo se lee la potencia {{Q1}}&lt;sup&gt;3&lt;/sup&gt;?&lt;/p&gt;","hint":"&lt;p&gt;Las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'es')"},{"name":"A3","label":"{{function}}","function":"Lemonlib.powerToWords({{Q1}}, 2, 'es')","incorrect":true,"feedback":"&lt;p&gt;La potencia &lt;i&gt;{{function}}&lt;/i&gt; se refiere a {{Q1}}&lt;sup&gt;2&lt;/sup&gt;.&lt;p&gt;"}],"uniques":true},"algorithm":{"name":"trueFalse","template":"Multiple choice – standard","params":{"countCorrect":1,"countIncorrect":2,"showCheckIcon":false,"columns":3}}}</t>
  </si>
  <si>
    <t>{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t>
  </si>
  <si>
    <t>Escribe cómo se leen las siguientes potencias.
{{Q1}}&lt;sup&gt;2&lt;/sup&gt; = {{A1}}
{{Q2}}&lt;sup&gt;3&lt;/sup&gt; = {{A2}}</t>
  </si>
  <si>
    <t>Q1: Mín 1;Máx 9; Step: 1
Q2: Mín 1;Máx 9; Step: 1</t>
  </si>
  <si>
    <t>A1 = Lemonlib.powerToWords({{Q1}}, 2, 'es')
A2 = Lemonlib.powerToWords({{Q2}}, 3, 'es')</t>
  </si>
  <si>
    <t>&lt;p&gt;Las potencias de exponente 2 se llaman &lt;i&gt;cuadrados&lt;/i&gt; y las de exponente 3, &lt;i&gt;cubos.&lt;/i&gt;&lt;/p&gt;
Sin TE individual</t>
  </si>
  <si>
    <t>{"id":"M5-NyO-17b-E-1","stimulus":"&lt;p&gt;Escribe cómo se leen las siguientes potencias.&lt;/p&gt;","template":"{{Q1}}&lt;sup&gt;2&lt;/sup&gt; = {{response}}&lt;/p&gt;&lt;p&gt;{{Q2}}&lt;sup&gt;3&lt;/sup&gt; = {{response}}&lt;/p&gt;","feedback":"&lt;p&gt;Las potencias de exponente 2 se llaman &lt;i&gt;cuadrados&lt;/i&gt; y las de exponente 3, &lt;i&gt;cubos.&lt;/i&gt;&lt;/p&gt;","hint":"&lt;p&gt;Las potencias de exponente 2 se llaman &lt;i&gt;cuadrados&lt;/i&gt; y las de exponente 3, &lt;i&gt;cubos.&lt;/i&gt;&lt;/p&gt;","seed":{"parameters":[{"name":"Q1","label":null,"min":1,"max":9,"step":1},{"name":"Q2","label":null,"min":1,"max":9,"step":1}],"calculated":[{"name":"A1","label":"{{function}}","function":"Lemonlib.powerToWords({{Q1}}, 2, 'es')"},{"name":"A2","label":"{{function}}","function":"Lemonlib.powerToWords({{Q2}}, 3, 'es')"}],"uniques":true},"algorithm":{"name":"calculateOperation","template":"Cloze with text"}}</t>
  </si>
  <si>
    <t>{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t>
  </si>
  <si>
    <t>M5-NyO-17c</t>
  </si>
  <si>
    <t>Calcula el cuadrado y el cubo (base: núm. 1 cifra)</t>
  </si>
  <si>
    <t>Selecciona las potencias que están bien calculadas.
{{Q1}}&lt;sup&gt;{{Q4}}&lt;/sup&gt; = {{A1}} *
{{Q2}}&lt;sup&gt;{{Q5}}&lt;/sup&gt; = {{A2}} *
{{Q3}}&lt;sup&gt;2&lt;/sup&gt; = {{A3}}
{{Q3}}&lt;sup&gt;3&lt;/sup&gt; = {{A4}}
( Se visualizan 3 opciones, 2 correctas)</t>
  </si>
  <si>
    <t>Q1: Mín 4;Máx 9; Step: 1
Q2: Mín 4;Máx 9; Step: 1
Q3: Mín 4;Máx 9; Step: 1
Q4: Lista [2,3]
Q5: Lista [2,3]</t>
  </si>
  <si>
    <t>A1 = math.pow({{Q1}}, {{Q4}})
A2 = math.pow({{Q2}}, {{Q5}})
A3 = math.pow({{Q3}}, 3)
A4 = math.pow({{Q3}}, 2)</t>
  </si>
  <si>
    <t>Calcular una potencia es multiplicar un número por sí mismo tantas veces como indica el exponente.</t>
  </si>
  <si>
    <t>&lt;p&gt;Calcular una potencia es multiplicar un número por sí mismo tantas veces como indica el exponente.&lt;/p&gt;
-Si falla A3
&lt;p&gt;{{Q1}}&lt;sup&gt;2&lt;/sup&gt; = {{T5}} = {{T6}}&lt;/p&gt;
-Si falla A4
&lt;p&gt;{{Q2}}&lt;sup&gt;3&lt;/sup&gt; = {{T7}} = {{T8}}&lt;/p&gt;</t>
  </si>
  <si>
    <t>T1 = Lemonlib.descomposePow({{Q1}}, {{Q4}})
T2 = math.pow({{Q1}}, {{Q4}})
T3 = Lemonlib.descomposePow({{Q2}}, {{Q5}})
T4 = math.pow({{Q2}}, {{Q5}})
T5 = Lemonlib.descomposePow({{Q3}}, 2)
T6 = math.pow({{Q3}}, 2)
T7 = Lemonlib.descomposePow({{Q3}}, 3)
T8 = math.pow({{Q3}}, 3)</t>
  </si>
  <si>
    <t>{"id":"M5-NyO-17c-I-1","stimulus":"&lt;p&gt;Selecciona las potencias que están bien calculadas.&lt;/p&gt;","hint":"&lt;p&gt;Calcular una potencia es multiplicar un número por sí mismo tantas veces como indica el exponente.&lt;/p&gt;","feedback":"&lt;p&gt;Calcular una potencia es multiplicar un número por sí mismo tantas veces como indica el exponente.&lt;/p&gt;","seed":{"parameters":[{"name":"Q1","label":null,"min":4,"max":9,"step":1},{"name":"Q2","label":null,"min":4,"max":9,"step":1},{"name":"Q3","label":null,"min":4,"max":9,"step":1},{"name":"Q4","list":[2,3]},{"name":"Q5","list":[2,3]}],"calculated":[{"name":"T1","function":"Lemonlib.descomposePow({{Q1}}, {{Q4}})","temp":true},{"name":"T2","function":"math.pow({{Q1}}, {{Q4}})","temp":true},{"name":"T3","function":"Lemonlib.descomposePow({{Q2}}, {{Q5}})","temp":true},{"name":"T4","function":"math.pow({{Q2}}, {{Q5}})","temp":true},{"name":"T5","function":"Lemonlib.descomposePow({{Q3}}, 2)","temp":true},{"name":"T6","function":"math.pow({{Q3}}, 2)","temp":true},{"name":"T7","function":"Lemonlib.descomposePow({{Q3}}, 3)","temp":true},{"name":"T8","function":"math.pow({{Q3}}, 3)","temp":true},{"name":"A1","label":"{{Q1}}&lt;sup&gt;{{Q4}}&lt;/sup&gt; = {{function}}","function":"math.pow({{Q1}}, {{Q4}})"},{"name":"A2","label":"{{Q2}}&lt;sup&gt;{{Q5}}&lt;/sup&gt; = {{function}}","function":"math.pow({{Q2}}, {{Q5}})"},{"name":"A3","label":"{{Q3}}&lt;sup&gt;2&lt;/sup&gt; = {{function}}","function":"math.pow({{Q3}}, 3)","incorrect":true,"feedback":"&lt;p&gt;{{Q3}}&lt;sup&gt;2&lt;/sup&gt; = {{T5}} = {{T6}}&lt;/p&gt;"},{"name":"A4","label":"{{Q3}}&lt;sup&gt;3&lt;/sup&gt; = {{function}}","function":"math.pow({{Q3}}, 2)","incorrect":true,"feedback":"&lt;p&gt;{{Q3}}&lt;sup&gt;3&lt;/sup&gt; = {{T7}} = {{T8}}&lt;/p&gt;"}],"uniques":true},"algorithm":{"name":"trueFalse","template":"Multiple choice – multiple responses","params":{"countCorrect":2,"countIncorrect":1,"showCheckIcon":false,"columns":3}}}</t>
  </si>
  <si>
    <t>{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t>
  </si>
  <si>
    <t>Calcula esta potencia.
{{Q1}}&lt;sup&gt;{{Q2}}&lt;/sup&gt; = {{A1}}</t>
  </si>
  <si>
    <t>Q1: Mín = 1; Máx = 9; Step = 1
Q2: Lista [2, 3]</t>
  </si>
  <si>
    <t>A1 = math.pow({{Q1}}, {{Q2}})</t>
  </si>
  <si>
    <t>&lt;p&gt;Calcular una potencia es multiplicar un número por sí mismo tantas veces como indica el exponente.&lt;/p&gt;&lt;p&gt;{{Q1}}&lt;sup&gt;{{Q2}}&lt;/sup&gt; = {{T1}} = {{A1}}&lt;/p&gt;</t>
  </si>
  <si>
    <t>T1 = Lemonlib.descomposePow({{Q1}}, {{Q2}})</t>
  </si>
  <si>
    <t>{"id":"M5-NyO-17c-E-1","stimulus":"&lt;p&gt;Calcula esta potencia.&lt;/p&gt;","template":"&lt;p&gt;{{Q1}}&lt;sup&gt;{{Q2}}&lt;/sup&gt; = {{response}}&lt;/p&gt;","hint":"&lt;p&gt;Calcular una potencia es multiplicar un número por sí mismo tantas veces como indica el exponente.&lt;/p&gt;","feedback":"&lt;p&gt;Calcular una potencia es multiplicar un número por sí mismo tantas veces como indica el exponente.&lt;/p&gt;&lt;p&gt;{{Q1}}&lt;sup&gt;{{Q2}}&lt;/sup&gt; = {{T1}} = {{A1}}&lt;/p&gt;","seed":{"parameters":[{"name":"Q1","label":null,"min":1,"max":9,"step":1},{"name":"Q2","list":[2,3]}],"calculated":[{"name":"T1","function":"Lemonlib.descomposePow({{Q1}}, {{Q2}})","temp":true},{"name":"A1","label":"{{function}}","function":"math.pow({{Q1}}, {{Q2}})"}],"uniques":true},"algorithm":{"name":"calculateOperation","params":{"method":"equivLiteral","keyboard":"NUMERICAL"}}}</t>
  </si>
  <si>
    <t>{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t>
  </si>
  <si>
    <t>En una carpintería hay {{Q1}} muebles con {{Q1}} cajones cada uno. Si en cada cajón hay {{Q1}} herramientas de trabajo, ¿cuántas herramientas hay en la carpintería?
En la carpintería hay {{A1}} herramientas.</t>
  </si>
  <si>
    <t>Q1: Mín 2; Máx 9; Step = 1</t>
  </si>
  <si>
    <t>A1 = math.pow({{Q1}}, 3)</t>
  </si>
  <si>
    <t>&lt;p&gt;Para obtener el número de herramientas, calcula esta potencia:&lt;/p&gt;&lt;p&gt;{{Q1}}&lt;sup&gt;3&lt;/sup&gt; = {{Q1}} × {{Q1}} × {{Q1}} = {{A1}}&lt;/p&gt;</t>
  </si>
  <si>
    <t>{"id":"M5-NyO-17c-A-1","stimulus":"&lt;p&gt;En una carpintería hay {{Q1}} muebles con {{Q1}} cajones cada uno. Si en cada cajón hay {{Q1}} herramientas de trabajo, ¿cuántas herramientas hay en la carpintería?&lt;/p&gt;","template":"&lt;p&gt;En la carpintería hay {{response}} herramientas.&lt;/p&gt;","hint":"&lt;p&gt;Calcular una potencia es multiplicar un número por sí mismo tantas veces como indica el exponente.&lt;/p&gt;","feedback":"&lt;p&gt;Para obtener el número de herramientas, calcula esta potencia:&lt;/p&gt;&lt;p&gt;{{Q1}}&lt;sup&gt;3&lt;/sup&gt; = {{Q1}} × {{Q1}} × {{Q1}} = {{A1}}&lt;/p&gt;","seed":{"parameters":[{"name":"Q1","label":null,"min":2,"max":9,"step":1}],"calculated":[{"name":"A1","label":"{{function}}","function":"math.pow({{Q1}}, 3)"}],"uniques":true},"algorithm":{"name":"calculateOperation","params":{"method":"equivLiteral","keyboard":"NUMERICAL"}}}</t>
  </si>
  <si>
    <t>{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</si>
  <si>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En Navidad se han regalaron a unos niños {{Q1}} cajas con {{Q1}} cubos cada una y {{Q1}} bloques de plástico en cada cubo. ¿Cuántos bloques de plástico se regalaron?
Se regalaron {{A1}} bloques de plástico.</t>
  </si>
  <si>
    <t>Q1: Mín = 5; Máx = 9; Step = 1</t>
  </si>
  <si>
    <t>&lt;p&gt;Para obtener el número de bloques de plástico, calcula esta potencia:&lt;/p&gt;&lt;p&gt;{{Q1}}&lt;sup&gt;3&lt;/sup&gt; = {{Q1}} × {{Q1}} × {{Q1}} = {{A1}}&lt;/p&gt;</t>
  </si>
  <si>
    <t>{"id":"M5-NyO-17c-A-2","stimulus":"&lt;p&gt;En Navidad se han regalado a unos niños {{Q1}} cajas con {{Q1}} cubos cada una y {{Q1}} bloques de plástico en cada cubo. ¿Cuántos bloques de plástico se regalaron?&lt;/p&gt;","template":"&lt;p&gt;Se regalaron {{response}} bloques de plástico.&lt;/p&gt;","hint":"&lt;p&gt;Calcular una potencia es multiplicar un número por sí mismo tantas veces como indica el exponente.&lt;/p&gt;","feedback":"&lt;p&gt;Para obtener el número de bloques de plástico, calcula esta potencia:&lt;/p&gt;&lt;p&gt;{{Q1}}&lt;sup&gt;3&lt;/sup&gt; = {{Q1}} × {{Q1}} × {{Q1}} = {{A1}}&lt;/p&gt;","seed":{"parameters":[{"name":"Q1","label":null,"min":5,"max":9,"step":1}],"calculated":[{"name":"A1","label":"{{function}}","function":"math.pow({{Q1}}, 3)"}],"uniques":true},"algorithm":{"name":"calculateOperation","params":{"method":"equivLiteral","keyboard":"NUMERICAL"}}}</t>
  </si>
  <si>
    <t>{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t>
  </si>
  <si>
    <t>Para cumplir con las medidas de seguridad, una empresa hace estos cálculos: la empresa tiene {{Q1}} edificios, cada uno con {{Q1}} pisos, y en cada uno tienen que instalar {{Q1}} extintores. ¿Cuántos extintores tiene que comprar?
La empresa necesita {{A1}} extintores.</t>
  </si>
  <si>
    <t>Q1: Mín = 2; Máx = 9; Step = 1</t>
  </si>
  <si>
    <t>&lt;p&gt;Para obtener el número de extintores, calcula esta potencia:&lt;/p&gt;&lt;p&gt;{{Q1}}&lt;sup&gt;3&lt;/sup&gt; = {{Q1}} × {{Q1}} × {{Q1}} = {{A1}}&lt;/p&gt;</t>
  </si>
  <si>
    <t>{"id":"M5-NyO-17c-A-3","stimulus":"&lt;p&gt;Para cumplir con las medidas de seguridad, una empresa hace estos cálculos: la empresa tiene {{Q1}} edificios, cada uno con {{Q1}} pisos, y en cada uno tiene que instalar {{Q1}} extintores. ¿Cuántos extintores tiene que comprar?&lt;/p&gt;","template":"&lt;p&gt;La empresa necesita {{response}} extintores.&lt;/p&gt;","hint":"&lt;p&gt;Calcular una potencia es multiplicar un número por sí mismo tantas veces como indica el exponente.&lt;/p&gt;","feedback":"&lt;p&gt;Para obtener el número de extintores, calcula esta potencia:&lt;/p&gt;&lt;p&gt;{{Q1}}&lt;sup&gt;3&lt;/sup&gt; = {{Q1}} × {{Q1}} × {{Q1}} = {{A1}}&lt;/p&gt;","seed":{"parameters":[{"name":"Q1","label":null,"min":2,"max":9,"step":1}],"calculated":[{"name":"A1","label":"{{function}}","function":"math.pow({{Q1}}, 3)"}],"uniques":true},"algorithm":{"name":"calculateOperation","params":{"method":"equivLiteral","keyboard":"NUMERICAL"}}}</t>
  </si>
  <si>
    <t>{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</si>
  <si>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Juan tiene {{Q1}} plantas que necesitan cada semana {{Q1}} litros de agua cada una. ¿Cuántos litros de agua le da a las plantas cada semana?
Riega a las plantas con {{A1}} litros cada semana.</t>
  </si>
  <si>
    <t>A1 = math.pow({{Q1}}, 2)</t>
  </si>
  <si>
    <t>&lt;p&gt;Para obtener los litros de agua, calcula esta potencia:&lt;/p&gt;&lt;p&gt;{{Q1}}&lt;sup&gt;2&lt;/sup&gt; = {{Q1}} × {{Q1}} = {{A1}}&lt;/p&gt;</t>
  </si>
  <si>
    <t>{"id":"M5-NyO-17c-A-4","stimulus":"&lt;p&gt;Juan tiene {{Q1}} plantas que necesitan cada semana {{Q1}} litros de agua cada una. ¿Cuántos litros de agua le da a las plantas cada semana?&lt;/p&gt;","template":"&lt;p&gt;Riega las plantas con {{response}} litros cada semana.&lt;/p&gt;","hint":"&lt;p&gt;Calcular una potencia es multiplicar un número por sí mismo tantas veces como indica el exponente.&lt;/p&gt;","feedback":"&lt;p&gt;Para obtener los litros de agua, calcula esta potencia:&lt;/p&gt;&lt;p&gt;{{Q1}}&lt;sup&gt;2&lt;/sup&gt; = {{Q1}} × {{Q1}} = {{A1}}&lt;/p&gt;","seed":{"parameters":[{"name":"Q1","label":null,"min":2,"max":9,"step":1}],"calculated":[{"name":"A1","label":"{{function}}","function":"math.pow({{Q1}}, 2)"}],"uniques":true},"algorithm":{"name":"calculateOperation","params":{"method":"equivLiteral","keyboard":"NUMERICAL"}}}</t>
  </si>
  <si>
    <t>{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</si>
  <si>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En una ciudad hay {{Q1}} puertos en los que atracan {{Q1}} embarcaciones cada día en cada uno de ellos. Calcula el número de barcos que llega cada dia a la ciudad.
Atracan en la ciudad {{A1}} embarcaciones.</t>
  </si>
  <si>
    <t>&lt;p&gt;Para obtener el número de embarcaciones, calcula esta potencia:&lt;/p&gt;&lt;p&gt;{{Q1}}&lt;sup&gt;2&lt;/sup&gt; = {{Q1}} × {{Q1}} = {{A1}}&lt;/p&gt;</t>
  </si>
  <si>
    <t>{"id":"M5-NyO-17c-A-5","stimulus":"&lt;p&gt;En una ciudad hay {{Q1}} puertos en los que atracan {{Q1}} embarcaciones cada día en cada uno de ellos. Calcula el número de barcos que llega cada dia a la ciudad.&lt;/p&gt;","template":"&lt;p&gt;Atracan en la ciudad {{response}} embarcaciones.&lt;/p&gt;","hint":"&lt;p&gt;Calcular una potencia es multiplicar un número por sí mismo tantas veces como indica el exponente.&lt;/p&gt;","feedback":"&lt;p&gt;Para obtener el número de embarcaciones, calcula esta potencia:&lt;/p&gt;&lt;p&gt;{{Q1}}&lt;sup&gt;2&lt;/sup&gt; = {{Q1}} × {{Q1}} = {{A1}}&lt;/p&gt;","seed":{"parameters":[{"name":"Q1","label":null,"min":2,"max":9,"step":1}],"calculated":[{"name":"A1","label":"{{function}}","function":"math.pow({{Q1}}, 2)"}],"uniques":true},"algorithm":{"name":"calculateOperation","params":{"method":"equivLiteral","keyboard":"NUMERICAL"}}}</t>
  </si>
  <si>
    <t>{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</si>
  <si>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M5-NyO-18a</t>
  </si>
  <si>
    <t>Calcula potencias de base 10 (exponente: 1 cifra)</t>
  </si>
  <si>
    <t>Une cada potencia con su resultado.
10&lt;sup&gt;{{Q1}}&lt;/sup&gt; = {{A1}}
10&lt;sup&gt;{{Q2}}&lt;/sup&gt; = {{A2}}
10&lt;sup&gt;{{Q3}}&lt;/sup&gt; = {{A3}}</t>
  </si>
  <si>
    <t>Q1: Mín 2;Máx 9; Step: 1
Q2: Mín 2;Máx 9; Step: 1
Q3: Mín 2;Máx 9; Step: 1</t>
  </si>
  <si>
    <t>A1 = math.pow(10, {{Q1}})
A2 = math.pow(10, {{Q2}})
A3 = math.pow(10, {{Q3}})</t>
  </si>
  <si>
    <t>El resultado de una potencia de base 10 tiene tantos ceros como el número del exponente.</t>
  </si>
  <si>
    <t>&lt;p&gt;El resultado de una potencia de base 10 tiene tantos ceros como el número del exponente.&lt;/p&gt;
Sin TE particular</t>
  </si>
  <si>
    <t>{"id":"M5-NyO-18a-I-1","stimulus":"&lt;p&gt;Arrastra cada resultado a la potencia correspondiente.&lt;/p&gt;","hint":"&lt;p&gt;El resultado de una potencia de base 10 tiene tantos ceros como el número del exponente.&lt;/p&gt;","feedback":"&lt;p&gt;El resultado de una potencia de base 10 tiene tantos ceros como el número del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</si>
  <si>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</si>
  <si>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Calcula la siguiente potencia.
10&lt;sup&gt;{{Q1}}&lt;/sup&gt; = {{A1}}</t>
  </si>
  <si>
    <t>Q1: Mín 1;Máx 9; Step: 1</t>
  </si>
  <si>
    <t>A1 = math.pow(10, {{Q1}})</t>
  </si>
  <si>
    <t>&lt;p&gt;El resultado de una potencia de base 10 tiene tantos ceros como el número del exponente.&lt;/p&gt;&lt;p&gt;10&lt;sup&gt;{{Q1}}&lt;/sup&gt; = {{T1}} = {{A1}}&lt;/p&gt;</t>
  </si>
  <si>
    <t>T1: Lemonlib.descomposePow(10, {{Q1}})</t>
  </si>
  <si>
    <t>{"id":"M5-NyO-18a-E-1","stimulus":"&lt;p&gt;Calcula la siguiente potencia.&lt;/p&gt;","template":"&lt;p&gt;10&lt;sup&gt;{{Q1}}&lt;/sup&gt; = {{response}}&lt;/p&gt;","hint":"&lt;p&gt;El resultado de una potencia de base 10 tiene tantos ceros como el número del exponente.&lt;/p&gt;","feedback":"&lt;p&gt;El resultado de una potencia de base 10 tiene tantos ceros como el número del exponente.&lt;/p&gt;&lt;p&gt;10&lt;sup&gt;{{Q1}}&lt;/sup&gt; = {{T1}} = {{A1}}&lt;/p&gt;","seed":{"parameters":[{"name":"Q1","label":null,"min":1,"max":9,"step":1}],"calculated":[{"name":"A1","function":"math.pow(10, {{Q1}})"},{"name":"T1","function":"Lemonlib.descomposePow(10, {{Q1}})","temp":true}],"uniques":true},"algorithm":{"name":"calculateOperation","params":{"method":"equivLiteral","keyboard":"NUMERICAL"}}}</t>
  </si>
  <si>
    <t>{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t>
  </si>
  <si>
    <t>La distancia entre dos planetas es aproximadamente de 10&lt;sup&gt;{{Q1}}&lt;/sup&gt; km. Calcula esta potencia.
La distancia es de {{A1}} km.</t>
  </si>
  <si>
    <t>Q1: Mín 5;Máx 8; Step: 1</t>
  </si>
  <si>
    <t>&lt;p&gt;El resultado de una potencia de base 10 tiene tantos ceros como el número del exponente.&lt;/p&gt;&lt;p&gt;10&lt;sup&gt;{{Q1}}&lt;/sup&gt; km = {{T1}} = {{A1}} km&lt;/p&gt;</t>
  </si>
  <si>
    <t>{"id":"M5-NyO-18a-A-1","stimulus":"&lt;p&gt;La distancia entre dos planetas es aproximadamente de 10&lt;sup&gt;{{Q1}}&lt;/sup&gt; km. Calcula esta potencia.&lt;/p&gt;","template":"&lt;p&gt;La distancia es de {{response}} km.&lt;/p&gt;","hint":"&lt;p&gt;El resultado de una potencia de base 10 tiene tantos ceros como el número del exponente.&lt;/p&gt;","feedback":"&lt;p&gt;El resultado de una potencia de base 10 tiene tantos ceros como el número del exponente.&lt;/p&gt;&lt;p&gt;10&lt;sup&gt;{{Q1}}&lt;/sup&gt; km = {{T1}} = {{A1}} km&lt;/p&gt;","seed":{"parameters":[{"name":"Q1","label":null,"min":5,"max":8,"step":1}],"calculated":[{"name":"A1","function":"math.pow(10, {{Q1}})"},{"name":"T1","function":"Lemonlib.descomposePow(10, {{Q1}})","temp":true}],"uniques":true},"algorithm":{"name":"calculateOperation","params":{"method":"equivLiteral","keyboard":"NUMERICAL"}}}</t>
  </si>
  <si>
    <t>{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t>
  </si>
  <si>
    <t>Antonio vive en una ciudad que tiene unos 10&lt;sup&gt;{{Q1}}&lt;/sup&gt; habitantes. Calcula la población de esta ciudad.
El número de habitantes es {{A1}}.</t>
  </si>
  <si>
    <t>Q1: Mín 4;Máx 6; Step: 1</t>
  </si>
  <si>
    <t>&lt;p&gt;El resultado de una potencia de base 10 tiene tantos ceros como el número del exponente.&lt;/p&gt;&lt;p&gt;10&lt;sup&gt;{{Q1}}&lt;/sup&gt; habitantes = {{T1}} = {{A1}} habitantes&lt;/p&gt;</t>
  </si>
  <si>
    <t>{"id":"M5-NyO-18a-A-2","stimulus":"&lt;p&gt;Antonio vive en una ciudad que tiene unos 10&lt;sup&gt;{{Q1}}&lt;/sup&gt; habitantes. Calcula la población de esta ciudad.&lt;/p&gt;","template":"&lt;p&gt;El número de habitantes es {{response}}.&lt;/p&gt;","hint":"&lt;p&gt;El resultado de una potencia de base 10 tiene tantos ceros como el número del exponente.&lt;/p&gt;","feedback":"&lt;p&gt;El resultado de una potencia de base 10 tiene tantos ceros como el número del exponente.&lt;/p&gt;&lt;p&gt;10&lt;sup&gt;{{Q1}}&lt;/sup&gt; habitantes = {{T1}} = {{A1}} habitantes&lt;/p&gt;","seed":{"parameters":[{"name":"Q1","label":null,"min":4,"max":6,"step":1}],"calculated":[{"name":"A1","function":"math.pow(10, {{Q1}})"},{"name":"T1","function":"Lemonlib.descomposePow(10, {{Q1}})","temp":true}],"uniques":true},"algorithm":{"name":"calculateOperation","params":{"method":"equivLiteral","keyboard":"NUMERICAL"}}}</t>
  </si>
  <si>
    <t>{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t>
  </si>
  <si>
    <t>A un festival gastronómico han asistido 10&lt;sup&gt;{{Q1}}&lt;/sup&gt; personas. Calcula el número de visitantes.
Han acudido {{A1}} personas.</t>
  </si>
  <si>
    <t>Q1: Mín 2;Máx 3; Step: 1</t>
  </si>
  <si>
    <t>&lt;p&gt;El resultado de una potencia de base 10 tiene tantos ceros como el número del exponente.&lt;/p&gt;&lt;p&gt;10&lt;sup&gt;{{Q1}}&lt;/sup&gt; personas = {{T1}} = {{A1}} personas&lt;/p&gt;</t>
  </si>
  <si>
    <t>{"id":"M5-NyO-18a-A-3","stimulus":"&lt;p&gt;A un festival gastronómico han asistido 10&lt;sup&gt;{{Q1}}&lt;/sup&gt; personas. Calcula el número de visitantes.&lt;/p&gt;","template":"&lt;p&gt;Han acudido {{response}} personas.&lt;/p&gt;","hint":"&lt;p&gt;El resultado de una potencia de base 10 tiene tantos ceros como el número del exponente.&lt;/p&gt;","feedback":"&lt;p&gt;El resultado de una potencia de base 10 tiene tantos ceros como el número del exponente.&lt;/p&gt;&lt;p&gt;10&lt;sup&gt;{{Q1}}&lt;/sup&gt; personas = {{T1}} = {{A1}} personas&lt;/p&gt;","seed":{"parameters":[{"name":"Q1","label":null,"min":2,"max":3,"step":1}],"calculated":[{"name":"A1","function":"math.pow(10, {{Q1}})"},{"name":"T1","function":"Lemonlib.descomposePow(10, {{Q1}})","temp":true}],"uniques":true},"algorithm":{"name":"calculateOperation","params":{"method":"equivLiteral","keyboard":"NUMERICAL"}}}</t>
  </si>
  <si>
    <t>{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t>
  </si>
  <si>
    <t>En la clase de Matemáticas, los alumnos de 5.º estiman que en un saco de arroz podría haber 10&lt;sup&gt;{{Q1}}&lt;/sup&gt; granos. ¿Cómo se escribiría esa cantidad con números naturales?
En el saco puede haber {{A1}} granos.</t>
  </si>
  <si>
    <t>&lt;p&gt;El resultado de una potencia de base 10 tiene tantos ceros como el número del exponente.&lt;/p&gt;&lt;p&gt;10&lt;sup&gt;{{Q1}}&lt;/sup&gt; granos = {{T1}} = {{A1}} granos&lt;/p&gt;</t>
  </si>
  <si>
    <t>{"id":"M5-NyO-18a-A-4","stimulus":"&lt;p&gt;En la clase de Matemáticas, los alumnos de 5.º estiman que en un saco de arroz podría haber 10&lt;sup&gt;{{Q1}}&lt;/sup&gt; granos. ¿Cómo se escribiría esa cantidad con números naturales?&lt;/p&gt;","template":"&lt;p&gt;En el saco puede haber {{response}} granos.&lt;/p&gt;","hint":"&lt;p&gt;El resultado de una potencia de base 10 tiene tantos ceros como el número del exponente.&lt;/p&gt;","feedback":"&lt;p&gt;El resultado de una potencia de base 10 tiene tantos ceros como el número del exponente.&lt;/p&gt;&lt;p&gt;10&lt;sup&gt;{{Q1}}&lt;/sup&gt; granos = {{T1}} = {{A1}} granos&lt;/p&gt;","seed":{"parameters":[{"name":"Q1","label":null,"min":4,"max":6,"step":1}],"calculated":[{"name":"A1","function":"math.pow(10, {{Q1}})"},{"name":"T1","function":"Lemonlib.descomposePow(10, {{Q1}})","temp":true}],"uniques":true},"algorithm":{"name":"calculateOperation","params":{"method":"equivLiteral","keyboard":"NUMERICAL"}}}</t>
  </si>
  <si>
    <t>{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t>
  </si>
  <si>
    <t>En su videojuego favorito, Silvia tiene 10&lt;sup&gt;{{Q1}}&lt;/sup&gt; puntos. ¿Cómo se escribiría esa cantidad en números naturales?
Ha conseguido {{A1}} puntos.</t>
  </si>
  <si>
    <t>Q1: Mín 3;Máx 6; Step: 1</t>
  </si>
  <si>
    <t>&lt;p&gt;El resultado de una potencia de base 10 tiene tantos ceros como el número del exponente.&lt;/p&gt;&lt;p&gt;10&lt;sup&gt;{{Q1}}&lt;/sup&gt; puntos = {{T1}} = {{A1}} puntos&lt;/p&gt;</t>
  </si>
  <si>
    <t>{"id":"M5-NyO-18a-A-5","stimulus":"&lt;p&gt;En su videojuego favorito, Silvia tiene 10&lt;sup&gt;{{Q1}}&lt;/sup&gt; puntos. ¿Cómo se escribiría esa cantidad en números naturales?&lt;/p&gt;","template":"&lt;p&gt;Ha conseguido {{response}} puntos.&lt;/p&gt;","hint":"&lt;p&gt;El resultado de una potencia de base 10 tiene tantos ceros como el número del exponente.&lt;/p&gt;","feedback":"&lt;p&gt;El resultado de una potencia de base 10 tiene tantos ceros como el número del exponente.&lt;/p&gt;&lt;p&gt;10&lt;sup&gt;{{Q1}}&lt;/sup&gt; puntos = {{T1}} = {{A1}} puntos&lt;/p&gt;","seed":{"parameters":[{"name":"Q1","label":null,"min":3,"max":6,"step":1}],"calculated":[{"name":"A1","function":"math.pow(10, {{Q1}})"},{"name":"T1","function":"Lemonlib.descomposePow(10, {{Q1}})","temp":true}],"uniques":true},"algorithm":{"name":"calculateOperation","params":{"method":"equivLiteral","keyboard":"NUMERICAL"}}}</t>
  </si>
  <si>
    <t>{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t>
  </si>
  <si>
    <t>M5-NyO-18b</t>
  </si>
  <si>
    <t>Descompone un número como suma de multiplicaciones de un dígito por una potencia de base 10</t>
  </si>
  <si>
    <t>Selecciona la descomposición correcta en base 10. 
{{T1}} = {{Q1}} × 10&lt;sup&gt;3&lt;/sup&gt; + {{Q2}} × 10&lt;sup&gt;2&lt;/sup&gt; + {{Q3}} × 10 + {{Q4}}*
{{T2}} = {{Q5}} × 10&lt;sup&gt;3&lt;/sup&gt; + {{Q6}} × 10&lt;sup&gt;2&lt;/sup&gt; + {{Q7}} × 10 + {{Q8}}
{{T3}} = {{Q6}} × 10&lt;sup&gt;3&lt;/sup&gt; + {{Q2}} × 10&lt;sup&gt;2&lt;/sup&gt; + {{Q5}} × 10 + {{Q1}}
{{T4}} = {{Q8}} × 10&lt;sup&gt;3&lt;/sup&gt; + {{Q1}} × 10&lt;sup&gt;2&lt;/sup&gt; + {{Q8}} × 10 + {{Q3}}
{{T5}} = {{Q4}} × 10&lt;sup&gt;3&lt;/sup&gt; + {{Q8}} × 10&lt;sup&gt;2&lt;/sup&gt; + {{Q2}} × 10 + {{Q6}}
{{T6}} = {{Q3}} × 10&lt;sup&gt;3&lt;/sup&gt; + {{Q1}} × 10&lt;sup&gt;2&lt;/sup&gt; + {{Q4}} × 10 + {{Q1}}
(Se ven 3)</t>
  </si>
  <si>
    <t>Q1-Q8: Mín = 1; Máx = 9; Step = 1</t>
  </si>
  <si>
    <t>T1 = {{Q1}}*1000+{{Q2}}*100+{{Q3}}*10+{{Q4}}
T2 = {{Q5}}*1000+{{Q6}}*100+{{Q8}}*10+{{Q7}}
T3 = {{Q6}}*1000+{{Q6}}*100+{{Q5}}*10+{{Q1}}
T4 = {{Q8}}*1000+{{Q8}}*100+{{Q8}}*10+{{Q3}}
T5 = {{Q5}}*1000+{{Q8}}*100+{{Q2}}*10+{{Q6}}
T6 = {{Q3}}*1000+{{Q1}}*100+{{Q4}}*10+{{Q8}}</t>
  </si>
  <si>
    <t>Un número se puede descomponer como la suma de números por potencias de base 10.</t>
  </si>
  <si>
    <t>&lt;p&gt;Un número se puede descomponer como la suma de números por potencias de base 10.&lt;/p&gt;
-Si falla A2
&lt;p&gt;La descomposicion de {{T2}} es:&lt;/p&gt;&lt;p&gt;{{Q5}} × 10&lt;sup&gt;3&lt;/sup&gt; + {{Q6}} × 10&lt;sup&gt;2&lt;/sup&gt; + {{Q8}} × 10 + {{Q7}}&lt;/p&gt;
-Si falla A3
&lt;p&gt;La descomposicion de {{T3}} es:&lt;/p&gt;&lt;p&gt;{{Q6}} × 10&lt;sup&gt;3&lt;/sup&gt; + {{Q6}} × 10&lt;sup&gt;2&lt;/sup&gt; + {{Q5}} × 10 + {{Q1}}&lt;/p&gt;
-Si falla A4
&lt;p&gt;La descomposicion de {{T4}} es:&lt;/p&gt;&lt;p&gt;{{Q8}} × 10&lt;sup&gt;3&lt;/sup&gt; + {{Q8}} × 10&lt;sup&gt;2&lt;/sup&gt; + {{Q8}} × 10 + {{Q3}}&lt;/p&gt;
-Si falla A5
&lt;p&gt;La descomposicion de {{T5}} es:&lt;/p&gt;&lt;p&gt;{{Q5}} × 10&lt;sup&gt;3&lt;/sup&gt; + {{Q8}} × 10&lt;sup&gt;2&lt;/sup&gt; + {{Q2}} × 10 + {{Q6}}&lt;/p&gt;
-Si falla A6
&lt;p&gt;La descomposicion de {{T6}} es:&lt;/p&gt;&lt;p&gt;{{Q3}} × 10&lt;sup&gt;3&lt;/sup&gt; + {{Q1}} × 10&lt;sup&gt;2&lt;/sup&gt; + {{Q4}} × 10 + {{Q8}}&lt;/p&gt;</t>
  </si>
  <si>
    <t>{"id":"M5-NyO-18b-I-1","stimulus":"&lt;p&gt;Selecciona la descomposición correcta en base 10.&lt;/p&gt;","hint":"&lt;p&gt;Un número se puede descomponer como la suma de números por potencias de base 10.&lt;/p&gt;","feedback":"&lt;p&gt;Un número se puede descomponer como la suma de números por potencias de base 10.&lt;/p&gt;","seed":{"parameters":[{"name":"Q1","label":null,"min":1,"max":9,"step":1},{"name":"Q2","label":null,"min":1,"max":9,"step":1},{"name":"Q3","label":null,"min":1,"max":9,"step":1},{"name":"Q4","label":null,"min":1,"max":9,"step":1},{"name":"Q5","label":null,"min":1,"max":9,"step":1},{"name":"Q6","label":null,"min":1,"max":9,"step":1},{"name":"Q7","label":null,"min":1,"max":9,"step":1},{"name":"Q8","label":null,"min":1,"max":9,"step":1}],"calculated":[{"name":"T1","function":"{{Q1}}*1000+{{Q2}}*100+{{Q3}}*10+{{Q4}}","temp":"true"},{"name":"T2","function":"{{Q5}}*1000+{{Q6}}*100+{{Q8}}*10+{{Q7}}","temp":"true"},{"name":"T3","function":"{{Q6}}*1000+{{Q6}}*100+{{Q5}}*10+{{Q1}}","temp":"true"},{"name":"T4","function":"{{Q8}}*1000+{{Q8}}*100+{{Q8}}*10+{{Q3}}","temp":"true"},{"name":"T5","function":"{{Q5}}*1000+{{Q8}}*100+{{Q2}}*10+{{Q6}}","temp":"true"},{"name":"T6","function":"{{Q3}}*1000+{{Q1}}*100+{{Q4}}*10+{{Q8}}","temp":"true"},{"name":"A1","label":"{{T1}} = {{Q1}} × 10&lt;sup&gt;3&lt;/sup&gt; + {{Q2}} × 10&lt;sup&gt;2&lt;/sup&gt; + {{Q3}} × 10 + {{Q4}}"},{"name":"A2","label":"{{T2}} = {{Q5}} × 10&lt;sup&gt;3&lt;/sup&gt; + {{Q6}} × 10&lt;sup&gt;2&lt;/sup&gt; + {{Q7}} × 10 + {{Q8}}","feedback":"&lt;p&gt;La descomposicion de {{T2}} es:&lt;/p&gt;&lt;p&gt;{{Q5}} × 10&lt;sup&gt;3&lt;/sup&gt; + {{Q6}} × 10&lt;sup&gt;2&lt;/sup&gt; + {{Q8}} × 10 + {{Q7}}&lt;/p&gt;","incorrect":true},{"name":"A3","label":"{{T3}} = {{Q6}} × 10&lt;sup&gt;3&lt;/sup&gt; + {{Q2}} × 10&lt;sup&gt;2&lt;/sup&gt; + {{Q5}} × 10 + {{Q1}}","feedback":"&lt;p&gt;La descomposicion de {{T3}} es:&lt;/p&gt;&lt;p&gt;{{Q6}} × 10&lt;sup&gt;3&lt;/sup&gt; + {{Q6}} × 10&lt;sup&gt;2&lt;/sup&gt; + {{Q5}} × 10 + {{Q1}}&lt;/p&gt;","incorrect":true},{"name":"A4","label":"{{T4}} = {{Q8}} × 10&lt;sup&gt;3&lt;/sup&gt; + {{Q1}} × 10&lt;sup&gt;2&lt;/sup&gt; + {{Q8}} × 10 + {{Q3}}","feedback":"&lt;p&gt;La descomposicion de {{T4}} es:&lt;/p&gt;&lt;p&gt;{{Q8}} × 10&lt;sup&gt;3&lt;/sup&gt; + {{Q8}} × 10&lt;sup&gt;2&lt;/sup&gt; + {{Q8}} × 10 + {{Q3}}&lt;/p&gt;","incorrect":true},{"name":"A5","label":"{{T5}} = {{Q4}} × 10&lt;sup&gt;3&lt;/sup&gt; + {{Q8}} × 10&lt;sup&gt;2&lt;/sup&gt; + {{Q2}} × 10 + {{Q6}}","feedback":"&lt;p&gt;La descomposicion de {{T5}} es:&lt;/p&gt;&lt;p&gt;{{Q5}} × 10&lt;sup&gt;3&lt;/sup&gt; + {{Q8}} × 10&lt;sup&gt;2&lt;/sup&gt; + {{Q2}} × 10 + {{Q6}}&lt;/p&gt;","incorrect":true},{"name":"A6","label":"{{T6}} = {{Q3}} × 10&lt;sup&gt;3&lt;/sup&gt; + {{Q1}} × 10&lt;sup&gt;2&lt;/sup&gt; + {{Q4}} × 10 + {{Q1}}","feedback":"&lt;p&gt;La descomposicion de {{T6}} es&lt;p&gt;{{Q3}} × 10&lt;sup&gt;3&lt;/sup&gt; + {{Q1}} × 10&lt;sup&gt;2&lt;/sup&gt; + {{Q4}} × 10 + {{Q8}}&lt;/p&gt;","incorrect":true}],"uniques":true},"algorithm":{"name":"trueFalse","template":"Multiple choice – standard","params":{"countCorrect":1,"countIncorrect":2,"showCheckIcon":true}}}</t>
  </si>
  <si>
    <t>{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t>
  </si>
  <si>
    <t>Descompón {{T1}} en potencias de base 10.
{{T1}} = {{A1}} × 10&lt;sup&gt;3&lt;/sup&gt; + {{A2}} × 10&lt;sup&gt;2&lt;/sup&gt; + {{A3}} × 10 + {{A4}}</t>
  </si>
  <si>
    <t>Q1-Q4: Mín = 1; Máx = 9; Step = 1</t>
  </si>
  <si>
    <t>T1 = {{Q1}}*1000+{{Q2}}*100+{{Q3}}*10+{{Q4}}
A1 = {{Q1}}
A2 = {{Q2}}
A3 = {{Q3}}
A4 = {{Q4}}</t>
  </si>
  <si>
    <t>&lt;p&gt;Un número se puede descomponer como la suma de números por potencias de base 10.&lt;/p&gt;&lt;p&gt;{{T1}} = {{T2}} + {{T3}} + {{T4}} + {{Q4}}&lt;/p&gt;&lt;p&gt;{{T1}} = {{Q1}} × 1 000 + {{Q2}} × 100 + {{Q3}} × 10 + {{Q4}}&lt;/p&gt;&lt;p&gt;{{T1}} = {{Q1}} × 10&lt;sup&gt;3&lt;/sup&gt; + {{Q2}} × 10&lt;sup&gt;2&lt;/sup&gt; + {{Q3}} × 10 + {{Q4}}&lt;/p&gt;</t>
  </si>
  <si>
    <t>T2 = {{Q1}}*1000
T3 = {{Q2}}*100
T4 = {{Q3}}*10</t>
  </si>
  <si>
    <t>{"id":"M5-NyO-18b-E-1","stimulus":"&lt;p&gt;Descompón {{T1}}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</si>
  <si>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</si>
  <si>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jefe de una charcutería ha hecho inventario y ha visto que tiene {{T1}} piezas de embutido. Descompón este número en potencias de base 10.
{{T1}} = {{A1}} × 10&lt;sup&gt;3&lt;/sup&gt; + {{A2}} × 10&lt;sup&gt;2&lt;/sup&gt; + {{A3}} × 10 + {{A4}}</t>
  </si>
  <si>
    <t>{"id":"M5-NyO-18b-A-1","stimulus":"&lt;p&gt;El jefe de una charcutería ha hecho inventario y ha visto que tiene {{T1}} piezas de embutido.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</si>
  <si>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</si>
  <si>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diámetro de un planeta mide {{T1}} km. Descompón este número en potencias de base 10.
{{T1}} = {{A1}} × 10&lt;sup&gt;3&lt;/sup&gt; + {{A2}} × 10&lt;sup&gt;2&lt;/sup&gt; + {{A3}} × 10 + {{A4}}</t>
  </si>
  <si>
    <t>&lt;p&gt;Un número se puede descomponer como la suma de números por potencias de 10.&lt;/p&gt;&lt;p&gt;{{T1}} = {{T2}} + {{T3}} + {{T4}} + {{Q4}}&lt;/p&gt;&lt;p&gt;{{T1}} = {{Q1}} × 1 000 + {{Q2}} × 100 + {{Q3}} × 10 + {{Q4}}&lt;/p&gt;&lt;p&gt;{{T1}} = {{Q1}} × 10&lt;sup&gt;3&lt;/sup&gt; + {{Q2}} × 10&lt;sup&gt;2&lt;/sup&gt; + {{Q3}} × 10 + {{Q4}}&lt;/p&gt;</t>
  </si>
  <si>
    <t>{"id":"M5-NyO-18b-A-2","stimulus":"&lt;p&gt;El diámetro de un planeta mide {{T1}} km.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</si>
  <si>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</si>
  <si>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Un videojuego lo han comprado y descargado {{T1}} personas hasta el momento. Descompón este número en potencias de base 10.
{{T1}} = {{A1}} × 10&lt;sup&gt;3&lt;/sup&gt; + {{A2}} × 10&lt;sup&gt;2&lt;/sup&gt; + {{A3}} × 10 + {{A4}}</t>
  </si>
  <si>
    <t>{"id":"M5-NyO-18b-A-3","stimulus":"&lt;p&gt;Un videojuego lo han comprado y descargado {{T1}} personas hasta el momento.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</si>
  <si>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</si>
  <si>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Hay un castillo en Europa que está formado por {{T1}} ladrillos. Descompón este número en potencias de base 10.
{{T1}} = {{A1}} × 10&lt;sup&gt;3&lt;/sup&gt; + {{A2}} × 10&lt;sup&gt;2&lt;/sup&gt; + {{A3}} × 10 + {{A4}}</t>
  </si>
  <si>
    <t>{"id":"M5-NyO-18b-A-4","stimulus":"&lt;p&gt;Hay un castillo en Europa que está formado por {{T1}} ladrillos.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</si>
  <si>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</si>
  <si>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En un pueblo hay {{T1}} habitantes. Descompón este número en potencias de base 10.
{{T1}} = {{A1}} × 10&lt;sup&gt;3&lt;/sup&gt; + {{A2}} × 10&lt;sup&gt;2&lt;/sup&gt; + {{A3}} × 10 + {{A4}}</t>
  </si>
  <si>
    <t>{"id":"M5-NyO-18b-A-5","stimulus":"&lt;p&gt;En un pueblo hay {{T1}} habitantes.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</si>
  <si>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</si>
  <si>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M5-NyO-19c</t>
  </si>
  <si>
    <t>Extrae una fracción a partir de su representación gráfica (numer. y denom. de 1 cifra)</t>
  </si>
  <si>
    <t>Selecciona la figura que representa la fracción 2/5.
(Se ven 3, 1 correcta)</t>
  </si>
  <si>
    <t>El denominador representa el número de partes en las que se divide la figura y el numerador, la parte pintada.</t>
  </si>
  <si>
    <t>&lt;p&gt;El denominador representa el número de partes en las que se divide la figura y el numerador, la parte pintada.&lt;p&gt;
(Si acaso, una imagen con las partes numeradas de la respuesta correcta)</t>
  </si>
  <si>
    <t>{
    "id": "M5-NyO-19c-I-1",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</si>
  <si>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</si>
  <si>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"M5-NyO-19c-I-1",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</si>
  <si>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2/6.
(Se ven 3, 1 correcta)</t>
  </si>
  <si>
    <t>{
    "id": "M5-NyO-19c-I-2",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</si>
  <si>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</si>
  <si>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"M5-NyO-19c-I-2",
    "stimulus": "&lt;p&gt;Select the shape that represents the fraction &lt;span class=\"fr-math-v2 fr-draggable\" contenteditable=\"false\" data-original-math=\"\\(\\frac{2}{6}\\)\" draggable=\"true\"&gt;\\(\\frac{2}{6}\\)&lt;/span&gt;.&lt;/p&gt;",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</si>
  <si>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3/6.
(Se ven 3, 1 correcta)</t>
  </si>
  <si>
    <t>{
    "id": "M5-NyO-19c-I-3",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</si>
  <si>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</si>
  <si>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"M5-NyO-19c-I-3",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</si>
  <si>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3/5.
(Se ven 3, 1 correcta)</t>
  </si>
  <si>
    <t>{
    "id": "M5-NyO-19c-I-4",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</si>
  <si>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</si>
  <si>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"M5-NyO-19c-I-4",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</si>
  <si>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Selecciona la figura que representa la fracción 2/3.
(Se ven 3, 1 correcta)</t>
  </si>
  <si>
    <t>{
    "id": "M5-NyO-19c-I-5",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</si>
  <si>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</si>
  <si>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"M5-NyO-19c-I-5",
    "stimulus": "&lt;p&gt;Select the figure that represents the fraction &lt;span class=\"fr-math-v2 fr-draggable\" contenteditable=\"false\" data-original-math=\"\\(\\frac{2}{3}\\)\" draggable=\"true\"&gt;\\(\\frac{2}{3}\\)&lt;/span&gt;.&lt;/p&gt;",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</si>
  <si>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Escribe qué fracción representa la zona coloreada de esta figura.
Imagen
La zona coloreada refresenta {{A1}} de la figura.</t>
  </si>
  <si>
    <t>A1 = 2/5</t>
  </si>
  <si>
    <t>{
    "id": "M5-NyO-19c-E-1",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"calculated": [
            {
                "name": "A1",
                "label": "{{function}}",
                "function": "\\frac{2}{5}"
            }
        ],
        "uniques": true
    },
    "algorithm": {
        "name": "calculateOperation",
        "params": {
            "method": "equivLiteral",
            "keyboard": "INTERMEDIATE"
        }
    }
}</t>
  </si>
  <si>
    <t>{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t>
  </si>
  <si>
    <t>{
    "id": "M5-NyO-19c-E-1",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"calculated": [
            {
                "name": "A1",
                "label": "{{function}}",
                "function": "\\frac{2}{5}"
            }
        ],
        "uniques": true
    },
    "algorithm": {
        "name": "calculateOperation",
        "params": {
            "method": "equivLiteral",
            "keyboard": "INTERMEDIATE"
        }
    }
}</t>
  </si>
  <si>
    <t>A1 = 2/6</t>
  </si>
  <si>
    <r>
      <rPr>
        <rFont val="Calibri, Arial"/>
        <sz val="12.0"/>
      </rPr>
      <t>{
    "id": "M5-NyO-19c-E-2",
    "stimulus": "&lt;p&gt;Escribe qué fracción representa la zona coloreada de esta figura.&lt;/p&gt;&lt;div style=\"display:flex; justify-content:center;\"&gt;&lt;img src=\"</t>
    </r>
    <r>
      <rPr>
        <rFont val="Calibri, Arial"/>
        <color rgb="FF1155CC"/>
        <sz val="12.0"/>
        <u/>
      </rPr>
      <t>https://blueberry-assets.oneclick.es/</t>
    </r>
    <r>
      <rPr>
        <rFont val="Calibri, Arial"/>
        <sz val="12.0"/>
      </rPr>
      <t>{{Q1}}\"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"M5_NyO_19c_3.svg",
                    "M5_NyO_19c_4.svg"
                ]
            }
        ],
        "calculated": [
            {
                "name": "A1",
                "label": "{{function}}",
                "function": "\\frac{2}{6}"
            }
        ],
        "uniques": true
    },
    "algorithm": {
        "name": "calculateOperation",
        "params": {
            "method": "equivLiteral",
            "keyboard": "INTERMEDIATE"
        }
    }
}</t>
    </r>
  </si>
  <si>
    <t>{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t>
  </si>
  <si>
    <t>{
    "id": "M5-NyO-19c-E-2",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"M5_NyO_19c_3.svg",
                    "M5_NyO_19c_4.svg"
                ]
            }
        ],
        "calculated": [
            {
                "name": "A1",
                "label": "{{function}}",
                "function": "\\frac{2}{6}"
            }
        ],
        "uniques": true
    },
    "algorithm": {
        "name": "calculateOperation",
        "params": {
            "method": "equivLiteral",
            "keyboard": "INTERMEDIATE"
        }
    }
}</t>
  </si>
  <si>
    <t>A1 = 3/6</t>
  </si>
  <si>
    <t>{
    "id": "M5-NyO-19c-E-3",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"M5_NyO_19c_5.svg",
                    "M5_NyO_19c_6.svg"
                ]
            }
        ],
        "calculated": [
            {
                "name": "A1",
                "label": "{{function}}",
                "function": "\\frac{3}{6}"
            }
        ],
        "uniques": true
    },
    "algorithm": {
        "name": "calculateOperation",
        "params": {
            "method": "equivLiteral",
            "keyboard": "INTERMEDIATE"
        }
    }
}</t>
  </si>
  <si>
    <r>
      <rPr>
        <rFont val="Calibri, Arial"/>
        <sz val="12.0"/>
      </rPr>
      <t>{
    "id": "M5-NyO-19c-E-3",
    "stimulus": "&lt;p&gt;Escreva qual fração representa a parte colorida desta figura em relacão ao todo.&lt;/p&gt;&lt;div style=\"display:flex; justify-content:center;\"&gt;&lt;img src=\"</t>
    </r>
    <r>
      <rPr>
        <rFont val="Calibri, Arial"/>
        <color rgb="FF1155CC"/>
        <sz val="12.0"/>
        <u/>
      </rPr>
      <t>https://blueberry-assets.oneclick.es/</t>
    </r>
    <r>
      <rPr>
        <rFont val="Calibri, Arial"/>
        <sz val="12.0"/>
      </rPr>
      <t>{{Q1}}\"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t>
    </r>
  </si>
  <si>
    <t>{
    "id": "M5-NyO-19c-E-3",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"M5_NyO_19c_5.svg",
                    "M5_NyO_19c_6.svg"
                ]
            }
        ],
        "calculated": [
            {
                "name": "A1",
                "label": "{{function}}",
                "function": "\\frac{3}{6}"
            }
        ],
        "uniques": true
    },
    "algorithm": {
        "name": "calculateOperation",
        "params": {
            "method": "equivLiteral",
            "keyboard": "INTERMEDIATE"
        }
    }
}</t>
  </si>
  <si>
    <t>A1 = 3/5</t>
  </si>
  <si>
    <t>{
    "id": "M5-NyO-19c-E-4",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"M5_NyO_19c_7.svg",
                    "M5_NyO_19c_8.svg"
                ]
            }
        ],
        "calculated": [
            {
                "name": "A1",
                "label": "{{function}}",
                "function": "\\frac{3}{5}"
            }
        ],
        "uniques": true
    },
    "algorithm": {
        "name": "calculateOperation",
        "params": {
            "method": "equivLiteral",
            "keyboard": "INTERMEDIATE"
        }
    }
}</t>
  </si>
  <si>
    <t>{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t>
  </si>
  <si>
    <t>{
    "id": "M5-NyO-19c-E-4",
    "stimulus": "&lt;p&gt;Type the fraction that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"M5_NyO_19c_7.svg",
                    "M5_NyO_19c_8.svg"
                ]
            }
        ],
        "calculated": [
            {
                "name": "A1",
                "label": "{{function}}",
                "function": "\\frac{3}{5}"
            }
        ],
        "uniques": true
    },
    "algorithm": {
        "name": "calculateOperation",
        "params": {
            "method": "equivLiteral",
            "keyboard": "INTERMEDIATE"
        }
    }
}</t>
  </si>
  <si>
    <t>A1 = 2/3</t>
  </si>
  <si>
    <t>{
    "id": "M5-NyO-19c-E-5",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"M5_NyO_19c_9.svg",
                    "M5_NyO_19c_10.svg"
                ]
            }
        ],
        "calculated": [
            {
                "name": "A1",
                "label": "{{function}}",
                "function": "\\frac{2}{3}"
            }
        ],
        "uniques": true
    },
    "algorithm": {
        "name": "calculateOperation",
        "params": {
            "method": "equivLiteral",
            "keyboard": "INTERMEDIATE"
        }
    }
}</t>
  </si>
  <si>
    <t>{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t>
  </si>
  <si>
    <t>{
    "id": "M5-NyO-19c-E-5",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"M5_NyO_19c_9.svg",
                    "M5_NyO_19c_10.svg"
                ]
            }
        ],
        "calculated": [
            {
                "name": "A1",
                "label": "{{function}}",
                "function": "\\frac{2}{3}"
            }
        ],
        "uniques": true
    },
    "algorithm": {
        "name": "calculateOperation",
        "params": {
            "method": "equivLiteral",
            "keyboard": "INTERMEDIATE"
        }
    }
}</t>
  </si>
  <si>
    <t>Han sobrado estas porciones de una lasaña. Expresa en forma de fracción esta cantidad.
Han sobrado {{A1}} porciones.</t>
  </si>
  <si>
    <t>A1 = 3/10</t>
  </si>
  <si>
    <t>&lt;p&gt;El denominador representa el número de partes en las que se divide la lasaña y el numerador, la parte pintada.&lt;p&gt;
(Si acaso, una imagen con las partes numeradas de la respuesta correcta)</t>
  </si>
  <si>
    <t>{"id":"M5-NyO-19c-A-1","stimulus":"&lt;p&gt;Han sobrado estas porciones de una lasaña. Expresa en forma de fracción esta cantidad.&lt;/p&gt;&lt;div style=\"display:flex; justify-content:center;\"&gt;&lt;img src=\"https://blueberry-assets.oneclick.es/M5_NyO_19c_11.svg\" width=\"300\"&gt;&lt;/img&gt;&lt;/div&gt;","template":"&lt;p&gt;Han sobrado {{response}} porciones.&lt;/p&gt;","hint":"&lt;p&gt;El denominador representa el número de partes en las que se divide la figura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t>
  </si>
  <si>
    <t>{"id":"M5-NyO-19c-A-1","stimulus":"&lt;p&gt;Veja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t>
  </si>
  <si>
    <t>{
    "id": "M5-NyO-19c-A-1",
    "stimulus": "&lt;p&gt;These portions of lasagna are left over. Express this amount as a fraction.&lt;/p&gt;&lt;div style=\"display:flex; justify-content:center;\"&gt;&lt;img src=\"https://blueberry-assets.oneclick.es/M5_NyO_19c_11.svg\" width=\"300\"&gt;&lt;/img&gt;&lt;/div&gt;",
    "template": "&lt;p&gt;{{response}} portions are left over.&lt;/p&gt;",
    "hint": "&lt;p&gt;The denominator represents the number of parts the figure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t>
  </si>
  <si>
    <t>Pablo ha pintado estos pétalos de una flor de cerámica. ¿Que fracción representan los pétalos pintados?
La fracción de los pétalos pintados es {{A1}}.</t>
  </si>
  <si>
    <t>A1 = 8/12</t>
  </si>
  <si>
    <t>&lt;p&gt;El denominador representa el número de pétalos en los que se divide la flor y el numerador, los pétalos pintados.&lt;p&gt;
(Si acaso, una imagen con las partes numeradas de la respuesta correcta)</t>
  </si>
  <si>
    <t>{"id":"M5-NyO-19c-A-2","stimulus":"&lt;p&gt;Pablo ha pintado estos pétalos de una flor de cerámica. ¿Que fracción representan los pétalos pintados?&lt;/p&gt;&lt;div style=\"display:flex; justify-content:center;\"&gt;&lt;img src=\"https://blueberry-assets.oneclick.es/M5_NyO_19c_12.svg\" width=\"400\"&gt;&lt;/img&gt;&lt;/div&gt;","template":"&lt;p&gt;La fracción de los pétalos pintados es {{response}}.&lt;/p&gt;","hint":"&lt;p&gt;El denominador representa el número de partes en las que se divide la figura y el numerador, la parte pintada.&lt;/p&gt;","feedback":"&lt;p&gt;El denominador representa el número de pétalos en los que se divide la flor y el numerador, los pétalos pintados.&lt;/p&gt;","seed":{"parameters":[],"calculated":[{"name":"A1","label":"{{function}}","function":"\\frac{8}{12}"}],"uniques":true},"algorithm":{"name":"calculateOperation","params":{"method":"equivLiteral","keyboard":"INTERMEDIATE"}}}</t>
  </si>
  <si>
    <t>{"id":"M5-NyO-19c-A-2","stimulus":"&lt;p&gt;Pablo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t>
  </si>
  <si>
    <t>{
    "id": "M5-NyO-19c-A-2",
    "stimulus": "&lt;p&gt;Pablo painted these petals on a ceramic flower. What fraction do the colored petals represent?&lt;/p&gt;&lt;div style=\"display:flex; justify-content:center;\"&gt;&lt;img src=\"https://blueberry-assets.oneclick.es/M5_NyO_19c_12.svg\" width=\"400\"&gt;&lt;/img&gt;&lt;/div&gt;",
    "template": "&lt;p&gt;The fraction of the colored petals is {{response}}.&lt;/p&gt;",
    "hint": "&lt;p&gt;The denominator represents the number of parts into which the figure is divided, and the numerator, the colored part.&lt;/p&gt;",
    "feedback": "&lt;p&gt;The denominator represents the number of petals into which the flower is divided, and the numerator, the colored petals.&lt;/p&gt;",
    "seed": {
        "parameters": [],
        "calculated": [
            {
                "name": "A1",
                "label": "{{function}}",
                "function": "\\frac{8}{12}"
            }
        ],
        "uniques": true
    },
    "algorithm": {
        "name": "calculateOperation",
        "params": {
            "method": "equivLiteral",
            "keyboard": "INTERMEDIATE"
        }
    }
}</t>
  </si>
  <si>
    <t>A Carmen le han dado los gajos de una naranja como los de la imagen. ¿Qué fracción representan?
A Carmen le han dado {{A1}} de la naranja.</t>
  </si>
  <si>
    <t xml:space="preserve">
Cuadrado dividido por sus bases medias, los cuadrados que quedan formados se dividen por sus diagonales. Cuatro de esas divisiones pintadas.</t>
  </si>
  <si>
    <t>A1 = 4/10</t>
  </si>
  <si>
    <t>&lt;p&gt;El denominador representa el número de gajos en los que se divide la naranja y el numerador, los gajos pintados.&lt;p&gt;
(Si acaso, una imagen con las partes numeradas de la respuesta correcta)</t>
  </si>
  <si>
    <t>{"id":"M5-NyO-19c-A-3","stimulus":"&lt;p&gt;A Carmen le han dado los gajos de una naranja como los de la imagen. ¿Qué fracción representan?&lt;/p&gt;&lt;div style=\"display:flex; justify-content:center;\"&gt;&lt;img src=\"https://blueberry-assets.oneclick.es/M5_NyO_19c_13.svg\" width=\"400\"&gt;&lt;/img&gt;&lt;/div&gt;","template":"&lt;p&gt;A Carmen le han dado {{response}} de la naranja.&lt;/p&gt;","hint":"&lt;p&gt;El denominador representa el número de partes en las que se divide la figura y el numerador, la parte pintada.&lt;/p&gt;","feedback":"&lt;p&gt;El denominador representa el número de gajos en los que se divide la naranja y el numerador, los gajos pintados.&lt;/p&gt;","seed":{"parameters":[],"calculated":[{"name":"A1","label":"{{function}}","function":"\\frac{4}{10}"}],"uniques":true},"algorithm":{"name":"calculateOperation","params":{"method":"equivLiteral","keyboard":"INTERMEDIATE"}}}</t>
  </si>
  <si>
    <t>{"id":"M5-NyO-19c-A-3","stimulus":"&lt;p&gt;Veja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t>
  </si>
  <si>
    <t>{
    "id": "M5-NyO-19c-A-3",
    "stimulus": "&lt;p&gt;Helen received orange wedges like the ones in the image. What fraction do they represent?&lt;/p&gt;&lt;div style=\"display:flex; justify-content:center;\"&gt;&lt;img src=\"https://blueberry-assets.oneclick.es/M5_NyO_19c_13.svg\" width=\"400\"&gt;&lt;/img&gt;&lt;/div&gt;",
    "template": "&lt;p&gt;Helen received {{response}} of the orange.&lt;/p&gt;",
    "hint": "&lt;p&gt;The denominator represents the number of parts the figure is divided into, and the numerator represents the colored part.&lt;/p&gt;",
    "feedback": "&lt;p&gt;The denominator represents the number of wedges the orange is divided into, and the numerator represents the colored wedges.&lt;/p&gt;",
    "seed": {
        "parameters": [],
        "calculated": [
            {
                "name": "A1",
                "label": "{{function}}",
                "function": "\\frac{4}{10}"
            }
        ],
        "uniques": true
    },
    "algorithm": {
        "name": "calculateOperation",
        "params": {
            "method": "equivLiteral",
            "keyboard": "INTERMEDIATE"
        }
    }
}</t>
  </si>
  <si>
    <t>Ariel va a cenar las siguientes porciones de una pizza. ¿A qué fracción del total corresponde la figura?
Ha comido {{A1}} de la pizza.</t>
  </si>
  <si>
    <t>A1 = 5/8</t>
  </si>
  <si>
    <t>&lt;p&gt;El denominador representa el número de porciones en las que se divide la pizza y el numerador, las porciones pintadas.&lt;p&gt;
(Si acaso, una imagen con las partes numeradas de la respuesta correcta)</t>
  </si>
  <si>
    <t>{"id":"M5-NyO-19c-A-4","stimulus":"&lt;p&gt;Ariel va a cenar las porciones de pizza pintadas en la imagen. ¿Qué fracción del total representan?&lt;/p&gt;&lt;div style=\"display:flex; justify-content:center;\"&gt;&lt;img src=\"https://blueberry-assets.oneclick.es/M5_NyO_19c_14.svg\" width=\"400\"&gt;&lt;/img&gt;&lt;/div&gt;","template":"&lt;p&gt;Ha comido {{response}} de la pizza.&lt;/p&gt;","hint":"&lt;p&gt;El denominador representa el número de partes en las que se divide la figura y el numerador, la parte pintada.&lt;/p&gt;","feedback":"&lt;p&gt;El denominador representa el número de porciones en las que se divide la pizza y el numerador, las porciones pintadas.&lt;/p&gt;","seed":{"parameters":[],"calculated":[{"name":"A1","label":"{{function}}","function":"\\frac{5}{8}"}],"uniques":true},"algorithm":{"name":"calculateOperation","params":{"method":"equivLiteral","keyboard":"INTERMEDIATE"}}}</t>
  </si>
  <si>
    <t>{"id":"M5-NyO-19c-A-4","stimulus":"&lt;p&gt;Ariel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t>
  </si>
  <si>
    <t>{
    "id": "M5-NyO-19c-A-4",
    "stimulus": "&lt;p&gt;Ariel is going to eat the colored portions of pizza in the image. What fraction of the total do they represent?&lt;/p&gt;&lt;div style=\"display:flex; justify-content:center;\"&gt;&lt;img src=\"https://blueberry-assets.oneclick.es/M5_NyO_19c_14.svg\" width=\"400\"&gt;&lt;/img&gt;&lt;/div&gt;",
    "template": "&lt;p&gt;She will eat {{response}} of the pizza.&lt;/p&gt;",
    "hint": "&lt;p&gt;The denominator represents the number of parts the figure is divided into, and the numerator represents the colored part.&lt;/p&gt;",
    "feedback": "&lt;p&gt;The denominator represents the number of portions the pizza is divided into, and the numerator represents the colored portions.&lt;/p&gt;",
    "seed": {
        "parameters": [],
        "calculated": [
            {
                "name": "A1",
                "label": "{{function}}",
                "function": "\\frac{5}{8}"
            }
        ],
        "uniques": true
    },
    "algorithm": {
        "name": "calculateOperation",
        "params": {
            "method": "equivLiteral",
            "keyboard": "INTERMEDIATE"
        }
    }
}</t>
  </si>
  <si>
    <t>A Mónica le quedan las siguientes porciones de una tableta de chocolate. ¿Qué fracción de la tableta le queda por comer?
Le quedan {{A1}} de la tableta.</t>
  </si>
  <si>
    <t>A1 = 7/10</t>
  </si>
  <si>
    <t>&lt;p&gt;El denominador representa el número de porciones en las que se divide la tableta de chocolate y el numerador, las porciones pintadas.&lt;p&gt;
(Si acaso, una imagen con las partes numeradas de la respuesta correcta)</t>
  </si>
  <si>
    <t>{"id":"M5-NyO-19c-A-5","stimulus":"&lt;p&gt;A Mónica le quedan las siguientes onzas de una tableta de chocolate. ¿Qué fracción de la tableta le queda por comer?&lt;/p&gt;&lt;div style=\"display:flex; justify-content:center;\"&gt;&lt;img src=\"https://blueberry-assets.oneclick.es/M5_NyO_19c_15.svg\" width=\"450\"&gt;&lt;/img&gt;&lt;/div&gt;","template":"&lt;p&gt;Le quedan {{response}} de la tableta.&lt;/p&gt;","hint":"&lt;p&gt;El denominador representa el número de partes en las que se divide la figura y el numerador, la parte pintada.&lt;/p&gt;","feedback":"&lt;p&gt;El denominador representa el número de onzas en las que se divide la tableta de chocolate y el numerador, las onzas pintadas.&lt;/p&gt;","seed":{"parameters":[],"calculated":[{"name":"A1","label":"{{function}}","function":"\\frac{7}{10}"}],"uniques":true},"algorithm":{"name":"calculateOperation","params":{"method":"equivLiteral","keyboard":"INTERMEDIATE"}}}</t>
  </si>
  <si>
    <t>{"id":"M5-NyO-19c-A-5","stimulus":"&lt;p&gt;Mônica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t>
  </si>
  <si>
    <t>{
    "id": "M5-NyO-19c-A-5",
    "stimulus": "&lt;p&gt;Monica has the following ounces left from a chocolate bar. What fraction of the chocolate bar is left for her to eat?&lt;/p&gt;&lt;div style=\"display:flex; justify-content:center;\"&gt;&lt;img src=\"https://blueberry-assets.oneclick.es/M5_NyO_19c_15.svg\" width=\"450\"&gt;&lt;/img&gt;&lt;/div&gt;",
    "template": "&lt;p&gt;She has {{response}} of the chocolate bar left.&lt;/p&gt;",
    "hint": "&lt;p&gt;The denominator represents the number of parts into which the figure is divided, and the numerator, the colored part.&lt;/p&gt;",
    "feedback": "&lt;p&gt;The denominator represents the number of ounces the chocolate bar is divided into, and the numerator, the colored ounces.&lt;/p&gt;",
    "seed": {
        "parameters": [],
        "calculated": [
            {
                "name": "A1",
                "label": "{{function}}",
                "function": "\\frac{7}{10}"
            }
        ],
        "uniques": true
    },
    "algorithm": {
        "name": "calculateOperation",
        "params": {
            "method": "equivLiteral",
            "keyboard": "INTERMEDIATE"
        }
    }
}</t>
  </si>
  <si>
    <t>M5-NyO-19d</t>
  </si>
  <si>
    <t>Encuadra el valor numérico de una fracción entre dos números naturales consecutivos (numer. y denom. de 1 o 2 cifras, núms. naturales entre 0 y 10)</t>
  </si>
  <si>
    <t>Señala entre qué dos números naturales se sitúa {{T9}}/{{Q2}}.
Entre T1 y T2 *
Entre T9 y Q2 
Entre T5 y T6
Entre T7 y T8
Se ven 3</t>
  </si>
  <si>
    <t xml:space="preserve">Señala entre que números naturales se ubica 5/2
2 y 3 *
4 y 5
6 y 7
8 y 9
</t>
  </si>
  <si>
    <t>Q1: mín = 2; máx = 9; step 1
Q2: mín = 2; máx = 9; step 1</t>
  </si>
  <si>
    <t>T9 = {{Q1}}*{{Q2}}+1
T0 = {{Q1}}*{{Q2}}+1/{{Q2}}
T1 = math.floor({{T0}})
T2 = math.ceil({{T0}})
T5 = math.floor({{T0}}) - 1
T6 = math.floor({{T0}})
T7 = math.ceil({{T0}})
T8 = math.ceil({{T0}}) + 1</t>
  </si>
  <si>
    <t>Por ejemplo, la fracción 3/2 = 1.5 se encuentra entre los números 1 y 2.</t>
  </si>
  <si>
    <t>&lt;p&gt;El valor de esta fracción es:&lt;/p&gt;&lt;p&gt;{{T9}}/{{Q2}} = {{T9}} : {{Q2}} ≈ {{T10}}&lt;/p&gt;&lt;p&gt;Por eso, se encuentra entre los números {{T1}} y {{T2}}.&lt;/p&gt;
Sin TE individual</t>
  </si>
  <si>
    <t>T10 = Lemonlib.round({{T0}},2)</t>
  </si>
  <si>
    <t>{
    "id": "M5-NyO-19d-I-1",
    "stimulus": "&lt;p&gt;Selecciona entre qué dos números naturales se sitúa &lt;span class=\"fr-math-v2 fr-draggable\" contenteditable=\"false\" data-original-math=\"\\(\\frac{{{T9}}}{{{Q2}}}\\)\" draggable=\"true\"&gt;\\(\\frac{{{T9}}}{{{Q2}}}\\)&lt;/span&gt;.&lt;/p&gt;",
    "hint": "&lt;p&gt;Por ejemplo, la fracción &lt;span class=\"fr-math-v2 fr-draggable\" contenteditable=\"false\" data-original-math=\"\\(\\frac{{{3}}}{{{2}}}\\)\" draggable=\"true\"&gt;\\(\\frac{{{3}}}{{{2}}}\\)&lt;/span&gt; = 1.5 se encuentra entre los números 1 y 2.&lt;/p&gt;",
    "feedback": "&lt;p&gt;El valor de esta fracción es:&lt;/p&gt;&lt;p&gt;&lt;span class=\"fr-math-v2 fr-draggable\" contenteditable=\"false\" data-original-math=\"\\(\\frac{{{T9}}}{{{Q2}}}\\)\" draggable=\"true\"&gt;\\(\\frac{{{T9}}}{{{Q2}}}\\)&lt;/span&gt; = {{T9}} : {{Q2}} ≈ {{T10}}&lt;/p&gt;&lt;p&gt;Por eso, se encuentra entre los números {{T1}} y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"Entre {{T1}} y {{T2}}"
            },
            {
                "name": "A2",
                "label": "{{function}}",
                "function": "Entre {{T9}} y {{Q2}}",
                "incorrect": true
            },
            {
                "name": "A3",
                "label": "{{function}}",
                "function": "Entre {{T5}} y {{T6}}",
                "incorrect": true
            },
            {
                "name": "A4",
                "label": "{{function}}",
                "function": "Entre {{T7}} y {{T8}}",
                "incorrect": true
            }
        ],
        "uniques": true
    },
    "algorithm": {
        "name": "trueFalse",
        "template": "Multiple choice – standard",
        "params": {
            "countCorrect": 1,
            "countIncorrect": 2,
            "showCheckIcon": false,
            "columns": 3
        }
    }
}</t>
  </si>
  <si>
    <t>{"id":"M5-NyO-19d-I-1","stimulus":"&lt;p&gt;Indique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t>
  </si>
  <si>
    <t>{
    "id": "M5-NyO-19d-I-1",
    "stimulus": "&lt;p&gt;Select between which two natural numbers &lt;span class=\"fr-math-v2 fr-draggable\" contenteditable=\"false\" data-original-math=\"\\(\\frac{{{T9}}}{{{Q2}}}\\)\" draggable=\"true\"&gt;\\(\\frac{{{T9}}}{{{Q2}}}\\)&lt;/span&gt; is located.&lt;/p&gt;",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{{T1}} and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"Between {{T1}} and {{T2}}"
            },
            {
                "name": "A2",
                "label": "{{function}}",
                "function": "Between {{T9}} and {{Q2}}",
                "incorrect": true
            },
            {
                "name": "A3",
                "label": "{{function}}",
                "function": "Between {{T5}} and {{T6}}",
                "incorrect": true
            },
            {
                "name": "A4",
                "label": "{{function}}",
                "function": "Between {{T7}} and {{T8}}",
                "incorrect": true
            }
        ],
        "uniques": true
    },
    "algorithm": {
        "name": "trueFalse",
        "template": "Multiple choice – standard",
        "params": {
            "countCorrect": 1,
            "countIncorrect": 2,
            "showCheckIcon": false,
            "columns": 3
        }
    }
}</t>
  </si>
  <si>
    <t>Escribe los números naturales entre los que se encuentra la fracción {{T9}}/{{Q2}}.
{{A1}} &lt; {{T9}}/{{Q2}} &lt; {{A2}}</t>
  </si>
  <si>
    <t>Completa entre que números consecutivos  se encuentra 4/15
{{A1}} = 0
{{A2}} = 1</t>
  </si>
  <si>
    <t>T9 = {{Q1}}*{{Q2}}+1
T0 = {{Q1}}*{{Q2}}+1/{{Q2}}
A1 = math.floor({{T0}})
A2 = math.ceil({{T0}})</t>
  </si>
  <si>
    <t>&lt;p&gt;El valor de esta fracción es:&lt;/p&gt;&lt;p&gt;{{T9}}/{{Q2}} = {{T9}} : {{Q2}} ≈ {{T10}}&lt;/p&gt;&lt;p&gt;Por eso, se encuentra entre los números {{A1}} y {{A2}}.&lt;/p&gt;
Sin TE individual</t>
  </si>
  <si>
    <t>{"id":"M5-NyO-19d-E-1","stimulus":"&lt;p&gt;Escribe los números naturales entre los que se encuentra la fracción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</si>
  <si>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</si>
  <si>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"M5-NyO-19d-E-1",
    "stimulus": "&lt;p&gt;Type the natural numbers between which the fraction &lt;span class=\"fr-math-v2 fr-draggable\" contenteditable=\"false\" data-original-math=\"\\(\\frac{{{T9}}}{{{Q2}}}\\)\" draggable=\"true\"&gt;\\(\\frac{{{T9}}}{{{Q2}}}\\)&lt;/span&gt; is found.&lt;/p&gt;",
    "template": "&lt;p&gt;{{response}} &lt; &lt;span class=\"fr-math-v2 fr-draggable\" contenteditable=\"false\" data-original-math=\"\\(\\frac{{{T9}}}{{{Q2}}}\\)\" draggable=\"true\"&gt;\\(\\frac{{{T9}}}{{{Q2}}}\\)&lt;/span&gt; &lt; {{response}}&lt;/p&gt;",
    "hint": "&lt;p&gt;For example, the fraction &lt;span class=\"fr-math-v2 fr-draggable\" contenteditable=\"false\" data-original-math=\"\\(\\frac{{{3}}}{{{2}}}\\)\" draggable=\"true\"&gt;\\(\\frac{{{3}}}{{{2}}}\\)&lt;/span&gt; = 1.5 is found between the numbers 1 and 2.&lt;/p&gt;",
    "feedback": "&lt;p&gt;The value of this fraction is:&lt;/p&gt;&lt;p&gt;&lt;span class=\"fr-math-v2 fr-draggable\" contenteditable=\"false\" data-original-math=\"\\(\\frac{{{T9}}}{{{Q2}}}\\)\" draggable=\"true\"&gt;\\(\\frac{{{T9}}}{{{Q2}}}\\)&lt;/span&gt; = {{T9}} : {{Q2}} ≈ {{T10}}&lt;/p&gt;&lt;p&gt;Because of that, it is found between the numbers {{A1}} and {{A2}}.&lt;/p&gt;",
    "seed": {
        "parameters": [
            {
                "name": "Q1",
                "label": null,
                "min": 2,
                "max": 9,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</si>
  <si>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En un torneo olímpico un atleta ha conseguido en el salto de longitud una marca de {{T9}}/{{Q2}} m. Indica entre que números naturales consecutivos se ubica esta fracción.
Su marca se ubica entre {{A1}} y {{A2}} m.</t>
  </si>
  <si>
    <t xml:space="preserve">Tomi participa en un torneo olímpico. Hace salto en alto, y logró saltar 19/6 m. Indica entre que números consecutivos se ubica su marca.
Su marca se ubica entre 3 y 4
</t>
  </si>
  <si>
    <t>Q1: mín = 2; máx = 8; step 1
Q2: mín = 2; máx = 9; step 1</t>
  </si>
  <si>
    <t>{"id":"M5-NyO-19d-A-1","stimulus":"&lt;p&gt;En un torneo olímpico un atleta ha conseguido en el salto de longitud una marca de &lt;span class=\"fr-math-v2 fr-draggable\" contenteditable=\"false\" data-original-math=\"\\(\\frac{{{T9}}}{{{Q2}}}\\)\" draggable=\"true\"&gt;\\(\\frac{{{T9}}}{{{Q2}}}\\)&lt;/span&gt; m. Indica entre que números naturales consecutivos se ubica esta fracción.&lt;/p&gt;","template":"&lt;p&gt;Su marca se ubica entre {{response}} y {{response}} m.&lt;/p&gt;","hint":"&lt;p&gt;Por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</si>
  <si>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</si>
  <si>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"M5-NyO-19d-A-1",
    "stimulus": "&lt;p&gt;In an Olympic tournament, an athlete achieved a long jump mark of &lt;span class=\"fr-math-v2 fr-draggable\" contenteditable=\"false\" data-original-math=\"\\(\\frac{{{T9}}}{{{Q2}}}\\)\" draggable=\"true\"&gt;\\(\\frac{{{T9}}}{{{Q2}}}\\)&lt;/span&gt; m. Indicate between which consecutive natural numbers this fraction is located.&lt;/p&gt;",
    "template": "&lt;p&gt;Their mark is located between {{response}} and {{response}} m.&lt;/p&gt;",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</si>
  <si>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En un pueblo han construido una rotonda a {{T9}}/{{Q2}} km de la entrada. ¿Entre qué dos kilómetros consecutivos está la rotonda?
La rotonda está entre los kilómetros {{A1}} y {{A2}}.</t>
  </si>
  <si>
    <t>A lo largo de la carretera se colocan carteles con información turística. Un cartel está a 28/12 km del pueblo. ¿Entre que dos valores consecutivos se ubica?
Se ubica entre ... y ...</t>
  </si>
  <si>
    <t>{"id":"M5-NyO-19d-A-2","stimulus":"&lt;p&gt;En un pueblo han construido una rotonda a &lt;span class=\"fr-math-v2 fr-draggable\" contenteditable=\"false\" data-original-math=\"\\(\\frac{{{T9}}}{{{Q2}}}\\)\" draggable=\"true\"&gt;\\(\\frac{{{T9}}}{{{Q2}}}\\)&lt;/span&gt; km de la entrada. ¿Entre qué dos kilómetros consecutivos está la rotonda?&lt;/p&gt;","template":"&lt;p&gt;La rotonda está entre los kilómetros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</si>
  <si>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</si>
  <si>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"M5-NyO-19d-A-2",
    "stimulus": "&lt;p&gt;In a town, they have built a roundabout &lt;span class=\"fr-math-v2 fr-draggable\" contenteditable=\"false\" data-original-math=\"\\(\\frac{{{T9}}}{{{Q2}}}\\)\" draggable=\"true\"&gt;\\(\\frac{{{T9}}}{{{Q2}}}\\)&lt;/span&gt; km away from the entrance. Between which two consecutive kilometers is the roundabout?&lt;/p&gt;",
    "template": "&lt;p&gt;The roundabout is between kilometers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located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</si>
  <si>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Un ciclista ha llegado hasta el kilómetro {{T9}}/{{Q2}} de la carretera que va entre dos pueblos. Escribe entre que dos kilómetros consecutivos se encuentra el ciclista.
Se encuentra entre el kilómetro {{A1}} y {{A2}}.</t>
  </si>
  <si>
    <t>Lula recorrió 25/20 km en bicicleta. Indica entre que dos números consecutivos está su recorrido.
Su recorrido está entre 1 y 2</t>
  </si>
  <si>
    <t>{"id":"M5-NyO-19d-A-3","stimulus":"&lt;p&gt;Un ciclista ha llegado hasta el kilómetro &lt;span class=\"fr-math-v2 fr-draggable\" contenteditable=\"false\" data-original-math=\"\\(\\frac{{{T9}}}{{{Q2}}}\\)\" draggable=\"true\"&gt;\\(\\frac{{{T9}}}{{{Q2}}}\\)&lt;/span&gt; de la carretera que va entre dos pueblos. Escribe entre qué dos kilómetros consecutivos se encuentra el ciclista.&lt;/p&gt;","template":"&lt;p&gt;Se encuentra entre el kilómetro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</si>
  <si>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</si>
  <si>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"M5-NyO-19d-A-3",
    "stimulus": "&lt;p&gt;A cyclist has reached mile &lt;span class=\"fr-math-v2 fr-draggable\" contenteditable=\"false\" data-original-math=\"\\(\\frac{{{T9}}}{{{Q2}}}\\)\" draggable=\"true\"&gt;\\(\\frac{{{T9}}}{{{Q2}}}\\)&lt;/span&gt; on the road that goes between two towns. Type between which two consecutive miles the cyclist is located.&lt;/p&gt;",
    "template": "&lt;p&gt;He is between mile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</si>
  <si>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Una familia tiene en su nevera {{T9}}/{{Q2}} l de agua. Escribe entre qué dos números enteros consecutivos se encuentra esta cantidad.
Se encuentra entre el {{A1}} y el {{A2}}.</t>
  </si>
  <si>
    <t xml:space="preserve">Franky entrena en una piscina. Nada 10/3 m hasta la primera marca. ¿Entre que dos valores consecutivos está la marca? 
Está entre ... y ... </t>
  </si>
  <si>
    <t>&lt;p&gt;El valor de esta fracción es:&lt;/p&gt;&lt;p&gt;{{T9}}/{{Q2}} = {{T9}} : {{Q2}} ≈ {{T10}}&lt;/p&gt;&lt;p&gt;Por eso, se encuentra entre los números {{A1}} y {{A2}}.&lt;/p&gt;</t>
  </si>
  <si>
    <t>{"id":"M5-NyO-19d-A-4","stimulus":"&lt;p&gt;Una familia tiene en su nevera &lt;span class=\"fr-math-v2 fr-draggable\" contenteditable=\"false\" data-original-math=\"\\(\\frac{{{T9}}}{{{Q2}}}\\)\" draggable=\"true\"&gt;\\(\\frac{{{T9}}}{{{Q2}}}\\)&lt;/span&gt; l de agua. Escribe entre qué dos números enteros consecutivos se encuentra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</si>
  <si>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</si>
  <si>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"M5-NyO-19d-A-4",
    "stimulus": "&lt;p&gt;A family has &lt;span class=\"fr-math-v2 fr-draggable\" contenteditable=\"false\" data-original-math=\"\\(\\frac{{{T9}}}{{{Q2}}}\\)\" draggable=\"true\"&gt;\\(\\frac{{{T9}}}{{{Q2}}}\\)&lt;/span&gt; l of water in their refrigerator. Type between which two consecutive natural numbers this amount is located.&lt;/p&gt;",
    "template": "&lt;p&gt;It is located between {{response}} and {{response}}.&lt;/p&gt;",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</si>
  <si>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Emilio ha comprado {{T9}}/{{Q2}} kg de carne para una barbacoa. ¿Entre qué dos números consecutivos se encuenta esta cantidad?
Se encuentra entre el {{A1}} y el {{A2}}.</t>
  </si>
  <si>
    <t>El freezer de Ana está cargado en un 80/8 de su capacidad. Indica entre que dos valores consecutivos se encuentra esa fracción
Se encuentra entre ... y ...</t>
  </si>
  <si>
    <t>{"id":"M5-NyO-19d-A-5","stimulus":"&lt;p&gt;Emilio ha comprado &lt;span class=\"fr-math-v2 fr-draggable\" contenteditable=\"false\" data-original-math=\"\\(\\frac{{{T9}}}{{{Q2}}}\\)\" draggable=\"true\"&gt;\\(\\frac{{{T9}}}{{{Q2}}}\\)&lt;/span&gt; kg de carne para una barbacoa. ¿Entre qué dos números consecutivos se encuenta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</si>
  <si>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</si>
  <si>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"M5-NyO-19d-A-5",
    "stimulus": "&lt;p&gt;Emilio has bought &lt;span class=\"fr-math-v2 fr-draggable\" contenteditable=\"false\" data-original-math=\"\\(\\frac{{{T9}}}{{{Q2}}}\\)\" draggable=\"true\"&gt;\\(\\frac{{{T9}}}{{{Q2}}}\\)&lt;/span&gt; kg of meat for a barbecue. Between which two consecutive numbers is this amount found?&lt;/p&gt;",
    "template": "&lt;p&gt;It is found between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found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</si>
  <si>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M5-NyO-54a</t>
  </si>
  <si>
    <t>Reconoce el símbolo de la división con el de la raya de fracción</t>
  </si>
  <si>
    <t>¿A qué operación equivale la fracción {{Q1}}{{T1}}?
{{Q1}} : {{T1}}*
{{Q1}} + {{T1}}
{{Q1}} − {{T1}}
{{Q1}} × {{T1}}
{{Q1}}&lt;sup&gt;{{T1}}&lt;/sup&gt;
(Se ven 3)</t>
  </si>
  <si>
    <t>Q1-Q2: Mín = 1; Máx = 9; Step = 1</t>
  </si>
  <si>
    <t>Una fracción es equivalente a una división.</t>
  </si>
  <si>
    <t>&lt;p&gt;Una fracción es equivalente a una división.&lt;/p&gt;&lt;p&gt;{{Q1}} : {{T1}} = {{Q1}}/{{T1}}&lt;/p&gt;</t>
  </si>
  <si>
    <t>{
    "id": "M5-NyO-54a-I-1",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</si>
  <si>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</si>
  <si>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"id": "M5-NyO-54a-I-1",
    "stimulus": "&lt;p&gt;What operation is equivalent to the fraction &lt;span class=\"fr-math-v2 fr-draggable\" contenteditable=\"false\" data-original-math=\"\\(\\frac{{{Q1}}}{{{T1}}}\\)\" draggable=\"true\"&gt;\\(\\frac{{{Q1}}}{{{T1}}}\\)&lt;/span&gt;?&lt;/p&gt;",
    "hint": "&lt;p&gt;A fraction is equivalent to a division.&lt;/p&gt;",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t>
  </si>
  <si>
    <t>Escribe la división {{Q1}} : {{T1}} en forma de fracción.
La división es equivalente a la fracción {{A1}}.</t>
  </si>
  <si>
    <t>T1 = {{Q1}}+{{Q2}}
A1 = {{Q1}}/{{T1}}</t>
  </si>
  <si>
    <t>{"id":"M5-NyO-54a-E-1","stimulus":"&lt;p&gt;Escribe la división {{Q1}} : {{T1}} en forma de fracción.&lt;/p&gt;","template":"&lt;p&gt;La división es equivalente a la fracción {{response}}.&lt;/p&gt;","hint":"Una fracción es equivalente a una división.","feedback":"&lt;p&gt;Una fracción es equivalente a una división.&lt;/p&gt;&lt;p&gt;{{Q1}}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</si>
  <si>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t>
  </si>
  <si>
    <t>{
    "id": "M5-NyO-54a-E-1",
    "stimulus": "&lt;p&gt;Type the division {{Q1}} : {{T1}} in the form of a fraction.&lt;/p&gt;",
    "template": "&lt;p&gt;The division is equivalent to the fraction {{response}}.&lt;/p&gt;",
    "hint": "A fraction is equivalent to a division.",
    "feedback": "&lt;p&gt;A fraction is equivalent to a division.&lt;/p&gt;&lt;p&gt;{{Q1}}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t>
  </si>
  <si>
    <t>Juan quiere repartir {{T1}} cromos entre sus {{Q1}} amigos. Escribe esta división en forma de fracción.
{{T1}} : {{Q1}} es equivalente a {{A1}}.</t>
  </si>
  <si>
    <t>Q1-Q2= Min = 2; Max = 9; Step = 1</t>
  </si>
  <si>
    <t>T1 = {{Q1}}+{{Q2}}
A1 = {{T1}}/{{Q1}} (como fracción)</t>
  </si>
  <si>
    <t>&lt;p&gt;Una fracción es equivalente a una división.&lt;/p&gt;&lt;p&gt;{{T1}} : {{Q1}} = {{T1}}/{{Q1}}&lt;/p&gt;</t>
  </si>
  <si>
    <t>{"id":"M5-NyO-54a-A-1","stimulus":"&lt;p&gt;Juan quiere repartir {{T1}} cromos entre sus {{Q1}} amigos.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</si>
  <si>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"M5-NyO-54a-A-1",
    "stimulus": "&lt;p&gt;John wants to distribute {{T1}} cards among his {{Q1}} friends.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</si>
  <si>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Una profesora quiere repartir {{T1}} actividades de Matemáticas entre {{Q1}} estudiantes. Escribe esta división en forma de fracción.
{{T1}} : {{Q1}} es equivalente a {{A1}}.</t>
  </si>
  <si>
    <t>{"id":"M5-NyO-54a-A-2","stimulus":"&lt;p&gt;Una profesora quiere repartir {{T1}} actividades de Matemáticas entre {{Q1}} estudiantes.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</si>
  <si>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"M5-NyO-54a-A-2",
    "stimulus": "&lt;p&gt;A teacher wants to distribute {{T1}} math activities among {{Q1}} students. Type this division as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</si>
  <si>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Mateo va a repartir {{T1}} kg de pienso entre sus {{Q1}} perros. Escribe esta división en forma de fracción.
{{T1}} : {{Q1}} es equivalente a {{A1}}.</t>
  </si>
  <si>
    <t>{"id":"M5-NyO-54a-A-3","stimulus":"&lt;p&gt;Mateo va a repartir {{T1}} kg de pienso entre sus {{Q1}} perros.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</si>
  <si>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"M5-NyO-54a-A-3",
    "stimulus": "&lt;p&gt;Matt is going to distribute {{T1}} kg of feed among his {{Q1}} dogs.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</si>
  <si>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Un maestro ha comentado que {{Q1}/{{T1}} de los árboles de un bosque se han quemado en un incendio. Escribe esta fracción como una división.
{{T1}/{{Q1}} es equivalente a {{A1}} : {{A2}}.</t>
  </si>
  <si>
    <t>Q1-Q2= Min = 1; Max = 9; Step = 1</t>
  </si>
  <si>
    <t>T1 = {{Q1}}+{{Q2}}
A1 = {{Q1}}
A2={{T1}}</t>
  </si>
  <si>
    <t>&lt;p&gt;Una fracción es equivalente a una división.&lt;/p&gt;&lt;p&gt;{{Q1}}/{{T1}} = {{Q1}} : {{T1}}&lt;/p&gt;</t>
  </si>
  <si>
    <t>{"id":"M5-NyO-54a-A-4","stimulus":"&lt;p&gt;Un maestro ha comentado que &lt;span class=\"fr-math-v2 fr-draggable\" contenteditable=\"false\" data-original-math=\"\\(\\frac{{{Q1}}}{{{T1}}}\\)\" draggable=\"true\"&gt;\\(\\frac{{{Q1}}}{{{T1}}}\\)&lt;/span&gt; de los árboles de un bosque se han quemado en un incendio.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t>
  </si>
  <si>
    <t>{
    "id": "M5-NyO-54a-A-4",
    "stimulus": "&lt;p&gt;A teacher mentioned that &lt;span class=\"fr-math-v2 fr-draggable\" contenteditable=\"false\" data-original-math=\"\\(\\frac{{{Q1}}}{{{T1}}}\\)\" draggable=\"true\"&gt;\\(\\frac{{{Q1}}}{{{T1}}}\\)&lt;/span&gt; of the trees in a forest have burned in a fire.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</si>
  <si>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Un librero tiene un libro defectuoso con {{Q1}/{{T1}} de las páginas en blanco. Escribe esta fracción como una división. 
{{Q1}/{{T1}} es equivalente a {{A1}} : {{A2}}.</t>
  </si>
  <si>
    <t>{"id":"M5-NyO-54a-A-5","stimulus":"&lt;p&gt;Un librero tiene un libro defectuoso con &lt;span class=\"fr-math-v2 fr-draggable\" contenteditable=\"false\" data-original-math=\"\\(\\frac{{{Q1}}}{{{T1}}}\\)\" draggable=\"true\"&gt;\\(\\frac{{{Q1}}}{{{T1}}}\\)&lt;/span&gt; de las páginas en blanco.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t>
  </si>
  <si>
    <t>{
    "id": "M5-NyO-54a-A-5",
    "stimulus": "&lt;p&gt;A bookseller has a defective book with &lt;span class=\"fr-math-v2 fr-draggable\" contenteditable=\"false\" data-original-math=\"\\(\\frac{{{Q1}}}{{{T1}}}\\)\" draggable=\"true\"&gt;\\(\\frac{{{Q1}}}{{{T1}}}\\)&lt;/span&gt; of the pages blank.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</si>
  <si>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M5-NyO-20a</t>
  </si>
  <si>
    <t>Calcula fracciones equivalentes por amplificación y simplificación (numer. y denom. de 1 o 2 cifras)</t>
  </si>
  <si>
    <t>Une las fracciones equivalentes.
A1 = A2
A3 = A4
A5 = A6
A7 = A8</t>
  </si>
  <si>
    <t xml:space="preserve">Relaciona cada fracción con su equivalente
{{T1}} = A1
{{T2}} = A2
{{T3}} = A3
{{T4}} = A4
</t>
  </si>
  <si>
    <t>Q1-Q4: mín = 2; máx = 5; step = 1</t>
  </si>
  <si>
    <t>T1 = {{Q1}}+{{Q2}}
T2 = {{Q2}}+{{Q3}}
T3 = {{Q3}}+{{Q4}}
T4 = {{Q4}}+{{Q1}}
T5 = {{Q1}}*{{Q4}}
T6 = ({{Q1}}+{{Q2}})*{{Q4}}
T7 = {{Q2}}*{{Q3}}
T8 = ({{Q2}}+{{Q3}})*{{Q3}}
T9 = {{Q3}}*{{Q2}}
T10 = ({{Q3}}+{{Q4}})*{{Q2}}
T11 = {{Q4}}*{{Q1}}
T12 = ({{Q4}}+{{Q1}})*{{Q1}}
A1 = {{Q1}}/{{T1}}
A2 = {{T5}}/{{T6}}
A3 = {{Q2}}/{{T2}}
A4 = {{T7}}/{{T8}}
A5 = {{T9}}/{{T10}}
A6 = {{Q3}}/{{T3}}
A7 = {{T11}}/{{T12}}
A8 = {{Q4}}/{{T4}}</t>
  </si>
  <si>
    <t>Las fracciones equivalentes representan la misma cantidad.</t>
  </si>
  <si>
    <t>&lt;p&gt;Para obtener una fracción equivalente, se multiplica o se divide el numerador y el denominador por un mismo número.&lt;/p&gt;
- Si falla A1:
Si se multiplica {{A1}} arriba y abajo por {{Q4}} el resultado es {{A2}}.
- Si falla A2:
Si se multiplica {{A3}} arriba y abajo por {{Q3}} el resultado es {{A4}}.
- Si falla A3:
Si se divide {{A5}} arriba y abajo entre {{Q2}} el resultado es {{A6}}.
- Si falla A4:
Si se divide {{A7}} arriba y abajo entre {{Q1}} el resultado es {{A8}}.</t>
  </si>
  <si>
    <t>{"id":"M5-NyO-20a-I-1","stimulus":"&lt;p&gt;Arrastra cada fracción hasta su equivalente.&lt;/p&gt;","hint":"&lt;p&gt;Las fracciones equivalentes representan la misma cantidad.&lt;/p&gt;","feedback":"&lt;p&gt;Para obtener una fracción equivalente, se multiplica o se divide el numerador y el denominador por un mismo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&lt;span class=\"fr-math-v2 fr-draggable\" contenteditable=\"false\" data-original-math=\"\\(\\frac{{{Q3}}}{{{T3}}}\\)\" draggable=\"true\"&gt;\\(\\frac{{{Q3}}}{{{T3}}}\\)&lt;/span&gt;.&lt;/p&gt;"}],"uniques":true},"algorithm":{"name":"linkOperationResult","params":{"invert":true},"template":"Match list"}}</t>
  </si>
  <si>
    <t>{"id":"M5-NyO-20a-I-1","stimulus":"&lt;p&gt;Arraste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t>
  </si>
  <si>
    <t>{
    "id": "M5-NyO-20a-I-1",
    "stimulus": "&lt;p&gt;Drag each fraction to its equivalent.&lt;/p&gt;",
    "hint": "&lt;p&gt;Equivalent fractions represent the same quantity.&lt;/p&gt;",
    "feedback": "&lt;p&gt;To obtain an equivalent fraction, multiply or divide the numerator and the denominator by the same number.&lt;/p&gt;",
    "seed": {
        "parameters": [
            {
                "name": "Q1",
                "label": null,
                "min": 2,
                "max": 5,
                "step": 1
            },
            {
                "name": "Q2",
                "label": null,
                "min": 2,
                "max": 5,
                "step": 1
            },
            {
                "name": "Q3",
                "label": null,
                "min": 2,
                "max": 5,
                "step": 1
            },
            {
                "name": "Q4",
                "label": null,
                "min": 2,
                "max": 5,
                "step": 1
            }
        ],
        "calculated": [
            {
                "name": "T1",
                "function": "{{Q1}}+{{Q2}}",
                "temp": true
            },
            {
                "name": "T2",
                "function": "{{Q2}}+{{Q3}}",
                "temp": true
            },
            {
                "name": "T3",
                "function": "{{Q3}}+{{Q4}}",
                "temp": true
            },
            {
                "name": "T5",
                "function": "{{Q1}}*{{Q4}}",
                "temp": true
            },
            {
                "name": "T6",
                "function": "({{Q1}}+{{Q2}})*{{Q4}}",
                "temp": true
            },
            {
                "name": "T7",
                "function": "{{Q2}}*{{Q3}}",
                "temp": true
            },
            {
                "name": "T8",
                "function": "({{Q2}}+{{Q3}})*{{Q3}}",
                "temp": true
            },
            {
                "name": "T9",
                "function": "{{Q3}}*{{Q2}}",
                "temp": true
            },
            {
                "name": "T10",
                "function": "({{Q3}}+{{Q4}})*{{Q2}}",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 &lt;span class=\"fr-math-v2 fr-draggable\" contenteditable=\"false\" data-original-math=\"\\(\\frac{{{Q1}}}{{{T1}}}\\)\" draggable=\"true\"&gt;\\(\\frac{{{Q1}}}{{{T1}}}\\)&lt;/span&gt; by {{Q4}} both top and bottom. The result is &lt;span class=\"fr-math-v2 fr-draggable\" contenteditable=\"false\" data-original-math=\"\\(\\frac{{{T5}}}{{{T6}}}\\)\" draggable=\"true\"&gt;\\(\\frac{{{T5}}}{{{T6}}}\\)&lt;/span&gt;.&lt;/p&gt;"
            },
            {
                "name": "A2",
                "label": "&lt;span class=\"fr-math-v2 fr-draggable\" contenteditable=\"false\" data-original-math=\"\\(\\frac{{{Q2}}}{{{T2}}}\\)\" draggable=\"true\"&gt;\\(\\frac{{{Q2}}}{{{T2}}}\\)&lt;/span&gt;",
                "function": "&lt;span class=\"fr-math-v2 fr-draggable\" contenteditable=\"false\" data-original-math=\"\\(\\frac{{{T7}}}{{{T8}}}\\)\" draggable=\"true\"&gt;\\(\\frac{{{T7}}}{{{T8}}}\\)&lt;/span&gt;",
                "feedback": "&lt;p&gt;Nultiply &lt;span class=\"fr-math-v2 fr-draggable\" contenteditable=\"false\" data-original-math=\"\\(\\frac{{{Q2}}}{{{T2}}}\\)\" draggable=\"true\"&gt;\\(\\frac{{{Q2}}}{{{T2}}}\\)&lt;/span&gt; by {{Q3}} both top and bottom. The result is &lt;span class=\"fr-math-v2 fr-draggable\" contenteditable=\"false\" data-original-math=\"\\(\\frac{{{T7}}}{{{T8}}}\\)\" draggable=\"true\"&gt;\\(\\frac{{{T7}}}{{{T8}}}\\)&lt;/span&gt;.&lt;/p&gt;"
            },
            {
                "name": "A3",
                "label": "&lt;span class=\"fr-math-v2 fr-draggable\" contenteditable=\"false\" data-original-math=\"\\(\\frac{{{T9}}}{{{T10}}}\\)\" draggable=\"true\"&gt;\\(\\frac{{{T9}}}{{{T10}}}\\)&lt;/span&gt;",
                "function": "&lt;span class=\"fr-math-v2 fr-draggable\" contenteditable=\"false\" data-original-math=\"\\(\\frac{{{Q3}}}{{{T3}}}\\)\" draggable=\"true\"&gt;\\(\\frac{{{Q3}}}{{{T3}}}\\)&lt;/span&gt;",
                "feedback": "&lt;p&gt;Divide &lt;span class=\"fr-math-v2 fr-draggable\" contenteditable=\"false\" data-original-math=\"\\(\\frac{{{T9}}}{{{T10}}}\\)\" draggable=\"true\"&gt;\\(\\frac{{{T9}}}{{{T10}}}\\)&lt;/span&gt; by {{Q2}} both top and botto. The result is &lt;span class=\"fr-math-v2 fr-draggable\" contenteditable=\"false\" data-original-math=\"\\(\\frac{{{Q3}}}{{{T3}}}\\)\" draggable=\"true\"&gt;\\(\\frac{{{Q3}}}{{{T3}}}\\)&lt;/span&gt;.&lt;/p&gt;"
            }
        ],
        "uniques": true
    },
    "algorithm": {
        "name": "linkOperationResult",
        "params": {
            "invert": true
        },
        "template": "Match list"
    }
}</t>
  </si>
  <si>
    <t>¿Cuál tiene que ser el valor de ? para que estas fracciones sean equivalentes?
{{Q1}}/{{T1}} = ?/{{T2}}
? = {{A1}}</t>
  </si>
  <si>
    <t xml:space="preserve">Simplifica 15/30 por 3, para obtener la fracción equivalente
</t>
  </si>
  <si>
    <t>Q1: mín = 1, máx = 10; step = 1
Q2: mín = 1; máx = 5; step = 1
Q3: mín = 2, máx = 4; step = 1</t>
  </si>
  <si>
    <t>T1 = {{Q1}}+{{Q2}}
T2 = ({{Q1}}+{{Q2}})*{{Q3}}
A1 = {{Q1}}*{{Q3}}</t>
  </si>
  <si>
    <t>&lt;p&gt;Para obtener una fracción equivalente, se multiplica o divide el numerador y el denominador por un mismo número.&lt;/p&gt;&lt;p&gt;Si se multiplica {{T1}} por {{Q3}}, se obtiene {{T2}}. Por tanto, el valor de ? es: {{Q1}} × {{Q3}}  = {{A1}}.&lt;/p&gt;</t>
  </si>
  <si>
    <t>{"id":"M5-NyO-20a-E-1","stimulus":"&lt;p&gt;¿Cuál tiene que ser el valor de ? para que estas fracciones sean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{{response}}&lt;/p&gt;","hint":"&lt;p&gt;Las fracciones equivalentes representan la misma cantidad.&lt;/p&gt;","feedback":"&lt;p&gt;Para obtener una fracción equivalente, se multiplica o divide el numerador y el denominador por un mismo número.&lt;/p&gt;&lt;p&gt;Si se multiplica {{T1}} por {{Q3}}, se obtiene {{T2}}. Por tanto, el valor de ? es: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</si>
  <si>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</si>
  <si>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
    "id": "M5-NyO-20a-E-1",
    "stimulus": "&lt;p&gt;What does ? need to be for these fractions to be equivalent?&lt;/p&gt;&lt;p&gt;&lt;span class=\"fr-math-v2 fr-draggable\" contenteditable=\"false\" data-original-math=\"\\(\\frac{{{Q1}}}{{{T1}}}\\)\" draggable=\"true\"&gt;\\(\\frac{{{Q1}}}{{{T1}}}\\)&lt;/span&gt; = &lt;span class=\"fr-math-v2 fr-draggable\" contenteditable=\"false\" data-original-math=\"\\(\\frac{{{?}}}{{{T2}}}\\)\" draggable=\"true\"&gt;\\(\\frac{{{?}}}{{{T2}}}\\)&lt;/span&gt;&lt;/p&gt;",
    "template": "&lt;p&gt;? = {{response}}&lt;/p&gt;",
    "hint": "&lt;p&gt;Equivalent fractions represent the same amount.&lt;/p&gt;",
    "feedback": "&lt;p&gt;To obtain an equivalent fraction, multiply or divide the numerator and denominator by the same number.&lt;/p&gt;&lt;p&gt;If you multiply {{T1}} by {{Q3}}, you get {{T2}}. Therefore, the value of ? is: {{Q1}} × {{Q3}} = {{A1}}.&lt;/p&gt;",
    "seed": {
        "parameters": [
            {
                "name": "Q1",
                "label": null,
                "min": 1,
                "max": 10,
                "step": 1
            },
            {
                "name": "Q2",
                "label": null,
                "min": 1,
                "max": 5,
                "step": 1
            },
            {
                "name": "Q3",
                "label": null,
                "min": 2,
                "max": 4,
                "step": 1
            }
        ],
        "calculated": [
            {
                "name": "T1",
                "function": "{{Q1}}+{{Q2}}",
                "temp": true
            },
            {
                "name": "T2",
                "function": "({{Q1}}+{{Q2}})*{{Q3}}",
                "temp": true
            },
            {
                "name": "A1",
                "function": "{{Q1}}*{{Q3}}"
            }
        ],
        "uniques": true
    },
    "algorithm": {
        "name": "calculateOperation",
        "params": {
            "method": "equivLiteral",
            "keyboard": "INTERMEDIATE"
        }
    }
}</t>
  </si>
  <si>
    <t>¿Cuál tiene que ser el valor de ? para que estas fracciones sean equivalentes?
{{T1}}/{{T2}} = ?/{{T3}}
? = {{A1}}</t>
  </si>
  <si>
    <t xml:space="preserve">Amplifica 12/5 en 2, para obtener la fracción equivalente.
 </t>
  </si>
  <si>
    <t>T1 = {{Q1}}*{{Q3}}
T2 = ({{Q1}}+{{Q2}})*{{Q3}}
T3 = {{Q1}}+{{Q2}}
A1 = {{Q1}}</t>
  </si>
  <si>
    <t>&lt;p&gt;Para obtener una fracción equivalente, se multiplica o se divide el numerador y el denominador por un mismo número.&lt;/p&gt;&lt;p&gt;Si se divide {{T2}} entre {{Q3}}, se obtiene {{T3}}. Por tanto, el valor de ? es: {{T1}} : {{Q3}}  = {{A1}}.&lt;/p&gt;</t>
  </si>
  <si>
    <t>{"id":"M5-NyO-20a-E-2","stimulus":"&lt;p&gt;¿Cuál tiene que ser el valor de ? para que estas fracciones sean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{{response}}&lt;/p&gt;","hint":"&lt;p&gt;Las fracciones equivalentes representan la misma cantidad.&lt;/p&gt;","feedback":"&lt;p&gt;Para obtener una fracción equivalente, se multiplica o se divide el numerador y el denominador por un mismo número.&lt;/p&gt;&lt;p&gt;Si se divide {{T2}} entre {{Q3}}, se obtiene {{T3}}. Por tanto, el valor de ? es: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</si>
  <si>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</si>
  <si>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
    "id": "M5-NyO-20a-E-2",
    "stimulus": "&lt;p&gt;What should be the value of ? for these fractions to be equivalent?&lt;/p&gt;&lt;p&gt;&lt;span class=\"fr-math-v2 fr-draggable\" contenteditable=\"false\" data-original-math=\"\\(\\frac{{{T1}}}{{{T2}}}\\)\" draggable=\"true\"&gt;\\(\\frac{{{T1}}}{{{T2}}}\\)&lt;/span&gt; = &lt;span class=\"fr-math-v2 fr-draggable\" contenteditable=\"false\" data-original-math=\"\\(\\frac{{{?}}}{{{T3}}}\\)\" draggable=\"true\"&gt;\\(\\frac{{{?}}}{{{T3}}}\\)&lt;/span&gt;&lt;/p&gt;",
    "template": "&lt;p&gt;? = {{response}}&lt;/p&gt;",
    "hint": "&lt;p&gt;Equivalent fractions represent the same amount.&lt;/p&gt;",
    "feedback": "&lt;p&gt;To obtain an equivalent fraction, you multiply or divide the numerator and the denominator by the same number.&lt;/p&gt;&lt;p&gt;If you divide {{T2}} by {{Q3}}, you get {{T3}}. Therefore, the value of ? is: {{T1}} : {{Q3}} = {{A1}}.&lt;/p&gt;",
    "seed": {
        "parameters": [
            {
                "name": "Q1",
                "label": null,
                "min": 1,
                "max": 10,
                "step": 1
            },
            {
                "name": "Q2",
                "label": null,
                "min": 1,
                "max": 5,
                "step": 1
            },
            {
                "name": "Q3",
                "label": null,
                "min": 2,
                "max": 4,
                "step": 1
            }
        ],
        "calculated": [
            {
                "name": "T1",
                "function": "{{Q1}}*{{Q3}}",
                "temp": true
            },
            {
                "name": "T2",
                "function": "({{Q1}}+{{Q2}})*{{Q3}}",
                "temp": true
            },
            {
                "name": "T3",
                "function": "{{Q1}}+{{Q2}}",
                "temp": true
            },
            {
                "name": "A1",
                "function": "{{Q1}}"
            }
        ],
        "uniques": true
    },
    "algorithm": {
        "name": "calculateOperation",
        "params": {
            "method": "equivLiteral",
            "keyboard": "INTERMEDIATE"
        }
    }
}</t>
  </si>
  <si>
    <t>Román y Abel se han comido {{Q1}}/{{T1}} de un costillar. ¿Cómo se escribiría esta fracción si el denominador fuese {{T3}}?
La fracción de costillar sería {{A1}}.</t>
  </si>
  <si>
    <t>Marie y Ana salen a cenar. Compran pizzas individuales. Marie come 2/3 de su pizza y Ana quiere comer esa misma cantidad, pero la cortó de manera diferente. Completa con una fracción equivalente a lo que comió Marie.
A1: 4/6</t>
  </si>
  <si>
    <t>Q1: mín = 1; máx = 4; step 1
Q2: mín = 1; máx = 4; step 1
Q3: mín = 2; máx = 4; step 1</t>
  </si>
  <si>
    <t>T1 = {{Q1}}+{{Q2}}
T2 = {{Q1}}*{{Q3}}
T3 = ({{Q1}}+{{Q2}})*{{Q3}}
A1 = \\frac{{{T2}}}{{{T3}}}</t>
  </si>
  <si>
    <t>¿Cuál es la fracción de costillar que han comido Abel y Román?
Han comido {{A1}} del costillar.
(Cloze math)
A1 = {{Q1}}/{{T1}}</t>
  </si>
  <si>
    <t>¿Qué es lo que pide el enunciado?
Reescribir una fracción equivalente del costillar que tenga denominador {{T3}}.*
Reescribir una fracción equivalente del costillar que tenga numerador {{T3}}.
Reescribir una fracción equivalente del costillar que tenga denominador {{T1}}.</t>
  </si>
  <si>
    <t>¿Qué son las fracciones equivalentes?
Las fracciones equivalentes representan la misma cantidad.*
Las fracciones equivalentes representan cantidades diferentes.
Las fracciones equivalentes tienen el mismo denominador.</t>
  </si>
  <si>
    <t>Si se divide o se multiplica por un número el numerador y el denominador de una fracción, se obtiene una fracción equivalente. En este caso, ¿por qué número se ha multiplicado?
{{Q1}}/{{T1}} = ?/{{T2}}
Si se multiplica {{T1}} por {{A1}}, se obtiene {{T2}}.
(Cloze math)
A1 = {{Q3}}</t>
  </si>
  <si>
    <t>Si al multiplicar {{T1}} por {{Q3}} se obtiene {{T2}}, calcula el valor de ? para reescribir la fracción de costillar.
{{Q1}}/{{T1}} = ?/{{T2}}
Si se multiplica {{Q1}} por {{Q3}}, se  obtiene {{A2}}.
(Cloze math)
A2 = {{Q1}}*{{Q3}}</t>
  </si>
  <si>
    <t>{"id":"M5-NyO-20a-A-1","seed":{"parameters":[{"name":"Q1","label":null,"min":1,"max":4,"step":1},{"name":"Q2","label":null,"min":1,"max":4,"step":1},{"name":"Q3","label":null,"min":2,"max":4,"step":1}],"uniques":true},"scaffolding":[{"id":"step-0","stimulus":"&lt;p&gt;Román y Abel se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costillar que han comido Abel y Román?&lt;/p&gt;","template":"&lt;p&gt;Han comido {{response}} del costillar.&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del costillar que tenga denominador {{T3}}.&lt;/p&gt;"},{"name":"2-A2","label":"&lt;p&gt;Reescribir una fracción equivalente del costillar que tenga numerador {{T3}}.&lt;/p&gt;","incorrect":true},{"name":"2-A3","label":"&lt;p&gt;Reescribir una fracción equivalente del costillar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costillar.&lt;/p&gt;","template":"&lt;p&gt;&lt;span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t>
  </si>
  <si>
    <t>{"id":"M5-NyO-20a-A-1","seed":{"parameters":[{"name":"Q1","label":null,"min":1,"max":4,"step":1},{"name":"Q2","label":null,"min":1,"max":4,"step":1},{"name":"Q3","label":null,"min":2,"max":4,"step":1}],"uniques":true},"scaffolding":[{"id":"step-0","stimulus":"&lt;p&gt;Ricardo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</si>
  <si>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"id": "M5-NyO-20a-A-1",
    "seed": {
        "parameters": [
            {
                "name": "Q1",
                "label": null,
                "min": 1,
                "max": 4,
                "step": 1
            },
            {
                "name": "Q2",
                "label": null,
                "min": 1,
                "max": 4,
                "step": 1
            },
            {
                "name": "Q3",
                "label": null,
                "min": 2,
                "max": 4,
                "step": 1
            }
        ],
        "uniques": true
    },
    "scaffolding": [
        {
            "id": "step-0",
            "stimulus": "&lt;p&gt;Roman and Abel have eaten &lt;span class=\"fr-math-v2 fr-draggable\" contenteditable=\"false\" data-original-math=\"\\(\\frac{{{Q1}}}{{{T1}}}\\)\" draggable=\"true\"&gt;\\(\\frac{{{Q1}}}{{{T1}}}\\)&lt;/span&gt; of a rack of ribs. How would you write this fraction if the denominator were {{T3}}?&lt;/p&gt;",
            "template": "&lt;p&gt;The fraction of the rack of ribs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rack of ribs that Abel and Roman have eaten?&lt;/p&gt;",
            "template": "&lt;p&gt;They have eaten {{response}} of the rack of ribs.&lt;/p&gt;",
            "seed": {
                "calculated": [
                    {
                        "name": "T1",
                        "function": "{{Q1}}+{{Q2}}",
                        "temp": true
                    },
                    {
                        "name": "1-A1",
                        "label": "{{function}}",
                        "function": "\\frac{{{Q1}}}{{{T1}}}"
                    }
                ]
            },
            "uniques": true,
            "algorithm": {
                "name": "calculateOperation",
                "params": {
                    "method": "equivLiteral",
                    "decimalPlaces": 2,
                    "keyboard": "INTERMEDIATE"
                }
            }
        },
        {
            "id": "step-2",
            "stimulus": "&lt;p&gt;What is the statement asking for?&lt;/p&gt;",
            "seed": {
                "calculated": [
                    {
                        "name": "T3",
                        "function": "({{Q1}}+{{Q2}})*{{Q3}}",
                        "temp": true
                    },
                    {
                        "name": "T1",
                        "function": "{{Q1}}+{{Q2}}",
                        "temp": true
                    },
                    {
                        "name": "2-A1",
                        "label": "&lt;p&gt;To rewrite an equivalent fraction of the rack of ribs with denominator {{T3}}.&lt;/p&gt;"
                    },
                    {
                        "name": "2-A2",
                        "label": "&lt;p&gt;To rewrite an equivalent fraction of the rack of ribs with numerator {{T3}}.&lt;/p&gt;",
                        "incorrect": true
                    },
                    {
                        "name": "2-A3",
                        "label": "&lt;p&gt;To rewrite an equivalent fraction of the rack of ribs with denominator {{T1}}.&lt;/p&gt;",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by multiplying {{T1}} by {{Q3}} you get {{T3}}, calculate the value of ? to rewrite the fraction of the rack of ribs.&lt;/p&gt;",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</si>
  <si>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Julia ha glaseado con merengue {{Q1}}/{{T1}} de una tarta de boda. ¿Cómo se escribiría esta fracción si el denominador fuese {{T3}}?
La fracción de merengue sería {{A1}}.</t>
  </si>
  <si>
    <t xml:space="preserve">July preparó tortas, y en una de ellas cubrió 5/2 de la superficie con merengue. Escribe la fracción que representa lo que cubrió con merengue, utilizando otra fracción equivalente por simplificación
La fracción equivalente por simplificación es ...
 </t>
  </si>
  <si>
    <t>¿Cuál es la fracción de tarta con merengue?
Julia ha glaseado {{A1}} de la tarta.
(Cloze math)
A1 = {{Q1}}/{{T1}}</t>
  </si>
  <si>
    <t>¿Qué es lo que pide el enunciado?
Reescribir una fracción equivalente de la tarta con glaseado que tenga denominador {{T3}}.*
Reescribir una fracción equivalente de la tarta con glaseado que tenga numerador {{T3}}.
Reescribir una fracción equivalente de la tarta con glaseado que tenga denominador {{T3}}.</t>
  </si>
  <si>
    <t>Si al multiplicar {{T1}} por {{Q3}} se obtiene {{T2}}, calcula el valor de ? para reescribir la fracción de la tarta con glaseado.
{{Q1}}/{{T1}} = ?/{{T2}}
Si se multiplica {{Q1}} por {{Q3}}, se  obtiene {{A2}}.
(Cloze math)
A2 = {{Q1}}*{{Q3}}</t>
  </si>
  <si>
    <t>{"id":"M5-NyO-20a-A-2","seed":{"parameters":[{"name":"Q1","label":null,"min":1,"max":4,"step":1},{"name":"Q2","label":null,"min":1,"max":4,"step":1},{"name":"Q3","label":null,"min":2,"max":4,"step":1}],"uniques":true},"scaffolding":[{"id":"step-0","stimulus":"&lt;p&gt;Julia ha glaseado con merengue &lt;span class=\"fr-math-v2 fr-draggable\" contenteditable=\"false\" data-original-math=\"\\(\\frac{{{Q1}}}{{{T1}}}\\)\" draggable=\"true\"&gt;\\(\\frac{{{Q1}}}{{{T1}}}\\)&lt;/span&gt; de una tarta de boda. ¿Cómo se escribiría esta fracción si el denominador fuese {{T3}}?&lt;/p&gt;","template":"&lt;p&gt;La fracción de merengue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tarta con merengue?&lt;/p&gt;","template":"&lt;p&gt;Julia ha glaseado {{response}} de la tarta.&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 la tarta con glaseado que tenga denominador {{T3}}.&lt;/p&gt;"},{"name":"2-A2","label":"&lt;p&gt;Reescribir una fracción equivalente de la tarta con glaseado que tenga numerador {{T3}}.&lt;/p&gt;","incorrect":true},{"name":"2-A3","label":"&lt;p&gt;Reescribir una fracción equivalente de la tarta con glaseado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la tarta con glaseado.&lt;/p&gt;","template":"&lt;p&gt;&lt;span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t>
  </si>
  <si>
    <t>{"id":"M5-NyO-20a-A-2","seed":{"parameters":[{"name":"Q1","label":null,"min":1,"max":4,"step":1},{"name":"Q2","label":null,"min":1,"max":4,"step":1},{"name":"Q3","label":null,"min":2,"max":4,"step":1}],"uniques":true},"scaffolding":[{"id":"step-0","stimulus":"&lt;p&gt;Júlia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</si>
  <si>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"id": "M5-NyO-20a-A-2",
    "seed": {
        "parameters": [
            {
                "name": "Q1",
                "label": null,
                "min": 1,
                "max": 4,
                "step": 1
            },
            {
                "name": "Q2",
                "label": null,
                "min": 1,
                "max": 4,
                "step": 1
            },
            {
                "name": "Q3",
                "label": null,
                "min": 2,
                "max": 4,
                "step": 1
            }
        ],
        "uniques": true
    },
    "scaffolding": [
        {
            "id": "step-0",
            "stimulus": "&lt;p&gt;Julia has frosted &lt;span class=\"fr-math-v2 fr-draggable\" contenteditable=\"false\" data-original-math=\"\\(\\frac{{{Q1}}}{{{T1}}}\\)\" draggable=\"true\"&gt;\\(\\frac{{{Q1}}}{{{T1}}}\\)&lt;/span&gt; of a wedding cake with meringue. How would you rewrite this fraction if the denominator were {{T3}}?&lt;/p&gt;",
            "template": "&lt;p&gt;The meringue fraction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cake with meringue frosting?&lt;/p&gt;",
            "template": "&lt;p&gt;Julia has frosted {{response}} of the cake.&lt;/p&gt;",
            "seed": {
                "calculated": [
                    {
                        "name": "T1",
                        "function": "{{Q1}}+{{Q2}}",
                        "temp": true
                    },
                    {
                        "name": "1-A1",
                        "label": "{{function}}",
                        "function": "\\frac{{{Q1}}}{{{T1}}}"
                    }
                ]
            },
            "uniques": true,
            "algorithm": {
                "name": "calculateOperation",
                "params": {
                    "method": "equivLiteral",
                    "decimalPlaces": 2,
                    "keyboard": "INTERMEDIATE"
                }
            }
        },
        {
            "id": "step-2",
            "stimulus": "&lt;p&gt;What is the problem statement asking for?&lt;/p&gt;",
            "seed": {
                "calculated": [
                    {
                        "name": "T3",
                        "function": "({{Q1}}+{{Q2}})*{{Q3}}",
                        "temp": true
                    },
                    {
                        "name": "T1",
                        "function": "{{Q1}}+{{Q2}}",
                        "temp": true
                    },
                    {
                        "name": "2-A1",
                        "label": "&lt;p&gt;To rewrite an equivalent fraction of the cake with frosting that has a denominator of {{T3}}.&lt;/p&gt;"
                    },
                    {
                        "name": "2-A2",
                        "label": "&lt;p&gt;To rewrite an equivalent fraction of the cake with frosting that has a numerator of {{T3}}.&lt;/p&gt;",
                        "incorrect": true
                    },
                    {
                        "name": "2-A3",
                        "label": "&lt;p&gt;To rewrite an equivalent fraction of the cake with frosting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the same number, you get an equivalent fraction. In this case, what number was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yields {{T3}}, calculate the value of ? to rewrite the meringue-frosted cake fraction.&lt;/p&gt;",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</si>
  <si>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Nacho ha llenado con libros {{Q1}}/{{T1}} de una estantería. ¿Cómo se escribiría esta fracción si el denominador fuese {{T3}}?
La fracción de libros sería {{A1}}.</t>
  </si>
  <si>
    <t>Nacho comió 2/3 de una barra de chocolate, escribe una fracción equivalente a esta, pero amplificada en 4
La fracción equivalente amplificada es ...</t>
  </si>
  <si>
    <t>¿Cuál es la fracción de estantería que tiene libros?
La fracción de libros es {{A1}}.
(Cloze math)
A1 = {{Q1}}/{{T1}}</t>
  </si>
  <si>
    <t>¿Qué es lo que pide el enunciado?
Reescribir una fracción equivalente de los libros de la estantería que tenga denominador {{T3}}.*
Reescribir una fracción equivalente de los libros de la estantería que tenga numerador {{T3}}.
Reescribir una fracción equivalente de los libros de la estantería que tenga denominador {{T1}}.</t>
  </si>
  <si>
    <t>Si al multiplicar {{T1}} por {{Q3}} se obtiene {{T2}}, calcula el valor de ? para reescribir la fracción de los libros de la estantería.
{{Q1}}/{{T1}} = ?/{{T2}}
Si se multiplica {{Q1}} por {{Q3}}, se  obtiene {{A2}}.
(Cloze math)
A2 = {{Q1}}*{{Q3}}</t>
  </si>
  <si>
    <t>{"id":"M5-NyO-20a-A-3","seed":{"parameters":[{"name":"Q1","label":null,"min":1,"max":4,"step":1},{"name":"Q2","label":null,"min":1,"max":4,"step":1},{"name":"Q3","label":null,"min":2,"max":4,"step":1}],"uniques":true},"scaffolding":[{"id":"step-0","stimulus":"&lt;p&gt;Nacho ha llenado con libros &lt;span class=\"fr-math-v2 fr-draggable\" contenteditable=\"false\" data-original-math=\"\\(\\frac{{{Q1}}}{{{T1}}}\\)\" draggable=\"true\"&gt;\\(\\frac{{{Q1}}}{{{T1}}}\\)&lt;/span&gt; de una estantería. ¿Cómo se escribiría esta fracción si el denominador fuese {{T3}}?&lt;/p&gt;","template":"&lt;p&gt;La fracción de estantería con libros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estantería que tiene libros?&lt;/p&gt;","template":"&lt;p&gt;La fracción de estantería que tiene libros es {{response}}.&lt;/p&gt;","seed":{"calculated":[{"name":"T1","function":"{{Q1}}+{{Q2}}","temp":true},{"name":"1-A1","label":"{{function}}","function":"\\frac{{{Q1}}}{{{T1}}}"}]},"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los libros de la estantería que tenga denominador {{T3}}.&lt;/p&gt;"},{"name":"2-A2","label":"&lt;p&gt;Reescribir una fracción equivalente de los libros de la estantería que tenga numerador {{T3}}.&lt;/p&gt;","incorrect":true},{"name":"2-A3","label":"&lt;p&gt;Reescribir una fracción equivalente de los libros de la estantería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estantería con libros.&lt;/p&gt;","template":"&lt;p&gt;&lt;span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3","function":"({{Q1}}+{{Q2}})*{{Q3}}","temp":true},{"name":"5-A2","label":"{{function}}","function":"{{Q1}}*{{Q3}}"}]},"uniques":true,"algorithm":{"name":"calculateOperation","params":{"method":"equivLiteral","decimalPlaces":2,"keyboard":"INTERMEDIATE"}}}]}</t>
  </si>
  <si>
    <t>{"id":"M5-NyO-20a-A-3","seed":{"parameters":[{"name":"Q1","label":null,"min":1,"max":4,"step":1},{"name":"Q2","label":null,"min":1,"max":4,"step":1},{"name":"Q3","label":null,"min":2,"max":4,"step":1}],"uniques":true},"scaffolding":[{"id":"step-0","stimulus":"&lt;p&gt;Nádia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t>
  </si>
  <si>
    <t>{
    "id": "M5-NyO-20a-A-3",
    "seed": {
        "parameters": [
            {
                "name": "Q1",
                "label": null,
                "min": 1,
                "max": 4,
                "step": 1
            },
            {
                "name": "Q2",
                "label": null,
                "min": 1,
                "max": 4,
                "step": 1
            },
            {
                "name": "Q3",
                "label": null,
                "min": 2,
                "max": 4,
                "step": 1
            }
        ],
        "uniques": true
    },
    "scaffolding": [
        {
            "id": "step-0",
            "stimulus": "&lt;p&gt;Mike has filled &lt;span class=\"fr-math-v2 fr-draggable\" contenteditable=\"false\" data-original-math=\"\\(\\frac{{{Q1}}}{{{T1}}}\\)\" draggable=\"true\"&gt;\\(\\frac{{{Q1}}}{{{T1}}}\\)&lt;/span&gt; of a bookshelf with books. How would this fraction be written if the denominator were {{T3}}?&lt;/p&gt;",
            "template": "&lt;p&gt;The fraction of the bookshelf with books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bookshelf that has books?&lt;/p&gt;",
            "template": "&lt;p&gt;The fraction of the bookshelf that has books is {{response}}.&lt;/p&gt;",
            "seed": {
                "calculated": [
                    {
                        "name": "T1",
                        "function": "{{Q1}}+{{Q2}}",
                        "temp": true
                    },
                    {
                        "name": "1-A1",
                        "label": "{{function}}",
                        "function": "\\frac{{{Q1}}}{{{T1}}}"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rewrite an equivalent fraction of the books in the bookshelf that has a denominator of {{T3}}.&lt;/p&gt;"
                    },
                    {
                        "name": "2-A2",
                        "label": "&lt;p&gt;To rewrite an equivalent fraction of the books in the bookshelf that has a numerator of {{T3}}.&lt;/p&gt;",
                        "incorrect": true
                    },
                    {
                        "name": "2-A3",
                        "label": "&lt;p&gt;To rewrite an equivalent fraction of the books in the bookshelf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results in {{T3}}, calculate the value of ? to rewrite the fraction of the bookshelf with books.&lt;/p&gt;",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"T3",
                        "function": "({{Q1}}+{{Q2}})*{{Q3}}",
                        "temp": true
                    },
                    {
                        "name": "5-A2",
                        "label": "{{function}}",
                        "function": "{{Q1}}*{{Q3}}"
                    }
                ]
            },
            "uniques": true,
            "algorithm": {
                "name": "calculateOperation",
                "params": {
                    "method": "equivLiteral",
                    "decimalPlaces": 2,
                    "keyboard": "INTERMEDIATE"
                }
            }
        }
    ]
}</t>
  </si>
  <si>
    <t>Yeray ha recogido {{T2}}/{{T3}} de la cosecha de su platanero. ¿Cómo se escribiría esta fracción si el denominador fuese {{T1}}?
La fracción de la cosecha sería {{A1}}.</t>
  </si>
  <si>
    <t>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</si>
  <si>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T1 = {{Q1}}+{{Q2}}
T2 = {{Q1}}*{{Q3}}
T3 = ({{Q1}}+{{Q2}})*{{Q3}}
A1 = \\frac{{{Q1}}}{{{T1}}}</t>
  </si>
  <si>
    <t>¿Cuál es la fracción de la cosecha del platanero?
Yeray ha cosechado {{A1}} del platanero.
(Cloze math)
A1 = {{T2}}/{{T3}}</t>
  </si>
  <si>
    <t>¿Qué es lo que pide el enunciado?
Reescribir una fracción equivalente de la cosecha que tenga denominador {{T1}}.*
Reescribir una fracción equivalente de la cosecha que tenga numerador {{T1}}.
Reescribir una fracción equivalente de la cosecha que tenga denominador {{T3}}.</t>
  </si>
  <si>
    <t>Si se divide o se multiplica por un número el numerador y el denominador de una fracción, se obtiene una fracción equivalente. En este caso, ¿por qué número se ha dividido?
{{T2}}/{{T3}} = ?/{{T1}}
Si se divide {{T3}} entre {{A1}}, se obtiene {{T1}}.
(Cloze math)
A1 = {{Q3}}</t>
  </si>
  <si>
    <t>Si al dividir {{T3}} entre {{Q3}} se obtiene {{T1}}, calcula el valor de ? para reescribir la fracción de la cosecha.
{{T2}}/{{T3}} = ?/{{T1}}
Si se divide {{T2}} entre {{Q3}}, se  obtiene {{A2}}.
(Cloze math)
T2 = {{Q1}}*{{Q3}}
A2 = {{Q1}}</t>
  </si>
  <si>
    <t>{"id":"M5-NyO-20a-A-4","seed":{"parameters":[{"name":"Q1","label":null,"min":1,"max":4,"step":1},{"name":"Q2","label":null,"min":1,"max":4,"step":1},{"name":"Q3","label":null,"min":2,"max":4,"step":1}],"uniques":true},"scaffolding":[{"id":"step-0","stimulus":"&lt;p&gt;Yeray ha recogido &lt;span class=\"fr-math-v2 fr-draggable\" contenteditable=\"false\" data-original-math=\"\\(\\frac{{{T2}}}{{{T3}}}\\)\" draggable=\"true\"&gt;\\(\\frac{{{T2}}}{{{T3}}}\\)&lt;/span&gt; de la cosecha de su platanero. ¿Cómo se escribiría esta fracción si el denominador fuese {{T1}}?&lt;/p&gt;","template":"&lt;p&gt;La fracción de la cosecha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la cosecha del platanero?&lt;/p&gt;","template":"&lt;p&gt;Yeray ha cosechado {{response}} del platanero.&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la cosecha que tenga denominador {{T1}}.&lt;/p&gt;"},{"name":"2-A2","label":"&lt;p&gt;Reescribir una fracción equivalente de la cosecha que tenga numerador {{T1}}.&lt;/p&gt;","incorrect":true},{"name":"2-A3","label":"&lt;p&gt;Reescribir una fracción equivalente de la cosecha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la cosecha.&lt;/p&gt;","template":"&lt;p&gt;&lt;span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t>
  </si>
  <si>
    <t>{"id":"M5-NyO-20a-A-4","seed":{"parameters":[{"name":"Q1","label":null,"min":1,"max":4,"step":1},{"name":"Q2","label":null,"min":1,"max":4,"step":1},{"name":"Q3","label":null,"min":2,"max":4,"step":1}],"uniques":true},"scaffolding":[{"id":"step-0","stimulus":"&lt;p&gt;Bruno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</si>
  <si>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"id": "M5-NyO-20a-A-4",
    "seed": {
        "parameters": [
            {
                "name": "Q1",
                "label": null,
                "min": 1,
                "max": 4,
                "step": 1
            },
            {
                "name": "Q2",
                "label": null,
                "min": 1,
                "max": 4,
                "step": 1
            },
            {
                "name": "Q3",
                "label": null,
                "min": 2,
                "max": 4,
                "step": 1
            }
        ],
        "uniques": true
    },
    "scaffolding": [
        {
            "id": "step-0",
            "stimulus": "&lt;p&gt;Jeremy has harvested &lt;span class=\"fr-math-v2 fr-draggable\" contenteditable=\"false\" data-original-math=\"\\(\\frac{{{T2}}}{{{T3}}}\\)\" draggable=\"true\"&gt;\\(\\frac{{{T2}}}{{{T3}}}\\)&lt;/span&gt; of the crop from his banana tree. How would you write this fraction if the denominator was {{T1}}?&lt;/p&gt;",
            "template": "&lt;p&gt;The fraction of the crop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the crop from the banana tree?&lt;/p&gt;",
            "template": "&lt;p&gt;Jeremy has harvested {{response}} from the banana tree.&lt;/p&gt;",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the crop with a denominator of {{T1}}.&lt;/p&gt;"
                    },
                    {
                        "name": "2-A2",
                        "label": "&lt;p&gt;To rewrite an equivalent fraction of the crop with a numerator of {{T1}}.&lt;/p&gt;",
                        "incorrect": true
                    },
                    {
                        "name": "2-A3",
                        "label": "&lt;p&gt;To rewrite an equivalent fraction of the crop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by what number have you divided?&lt;/p&gt;",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you divide {{T3}} by {{Q3}}, you get {{T1}}. Calculate the value of ? to rewrite the fraction of the crop.&lt;/p&gt;",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</si>
  <si>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A una clase de inglés han asistido {{T2}}/{{T3}} de los alumnos. ¿Cómo se escribiría esta fracción si el denominador fuese {{T1}}?
La fracción de estudiantes sería {{A1}}.</t>
  </si>
  <si>
    <t xml:space="preserve">Dora corta en partes iguales una tela. Necesita utilizar 8/12 para un mantel. Indica que otra fracción simplificada representa esa misma cantidad
Puede usar ... </t>
  </si>
  <si>
    <t>¿Cuál es la fracción de alumnos en clase de Inglés?
Han asistido a clase {{A1}} de los alumnos.
(Cloze math)
A1 = {{T2}}/{{T3}}</t>
  </si>
  <si>
    <t>¿Qué es lo que pide el enunciado?
Reescribir una fracción equivalente de alumnos que tenga denominador {{T1}}.*
Reescribir una fracción equivalente de alumnos que tenga numerador {{T1}}.
Reescribir una fracción equivalente de alumnos que tenga denominador {{T3}}.</t>
  </si>
  <si>
    <t>Si al dividir {{T3}} entre {{Q3}} se obtiene {{T1}}, calcula el valor de ? para reescribir la fracción de alumnos en clase de inglés.
{{T2}}/{{T3}} = ?/{{T1}}
Si se divide {{T2}} entre {{Q3}}, se  obtiene {{A2}}.
(Cloze math)
T2 = {{Q1}}*{{Q3}}
A2 = {{Q1}}</t>
  </si>
  <si>
    <t>{"id":"M5-NyO-20a-A-5","seed":{"parameters":[{"name":"Q1","label":null,"min":1,"max":4,"step":1},{"name":"Q2","label":null,"min":1,"max":4,"step":1},{"name":"Q3","label":null,"min":2,"max":4,"step":1}],"uniques":true},"scaffolding":[{"id":"step-0","stimulus":"&lt;p&gt;A una clase de Inglés han asistido &lt;span class=\"fr-math-v2 fr-draggable\" contenteditable=\"false\" data-original-math=\"\\(\\frac{{{T2}}}{{{T3}}}\\)\" draggable=\"true\"&gt;\\(\\frac{{{T2}}}{{{T3}}}\\)&lt;/span&gt; del total de estudiantes. ¿Cómo se escribiría esta fracción si el denominador fuese {{T1}}?&lt;/p&gt;","template":"&lt;p&gt;La fracción de estudiantes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estudiantes en clase de Inglés?&lt;/p&gt;","template":"&lt;p&gt;Han asistido a clase {{response}} del total de estudiantes.&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estudiantes que tenga denominador {{T1}}.&lt;/p&gt;"},{"name":"2-A2","label":"&lt;p&gt;Reescribir una fracción equivalente de estudiantes que tenga numerador {{T1}}.&lt;/p&gt;","incorrect":true},{"name":"2-A3","label":"&lt;p&gt;Reescribir una fracción equivalente de estudiantes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estudiantes en clase de Inglés.&lt;/p&gt;","template":"&lt;p&gt;&lt;span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t>
  </si>
  <si>
    <t>{"id":"M5-NyO-20a-A-5","seed":{"parameters":[{"name":"Q1","label":null,"min":1,"max":4,"step":1},{"name":"Q2","label":null,"min":1,"max":4,"step":1},{"name":"Q3","label":null,"min":2,"max":4,"step":1}],"uniques":true},"scaffolding":[{"id":"step-0","stimulus":"&lt;p&gt;Em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</si>
  <si>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"id": "M5-NyO-20a-A-5",
    "seed": {
        "parameters": [
            {
                "name": "Q1",
                "label": null,
                "min": 1,
                "max": 4,
                "step": 1
            },
            {
                "name": "Q2",
                "label": null,
                "min": 1,
                "max": 4,
                "step": 1
            },
            {
                "name": "Q3",
                "label": null,
                "min": 2,
                "max": 4,
                "step": 1
            }
        ],
        "uniques": true
    },
    "scaffolding": [
        {
            "id": "step-0",
            "stimulus": "&lt;p&gt;In an English class, &lt;span class=\"fr-math-v2 fr-draggable\" contenteditable=\"false\" data-original-math=\"\\(\\frac{{{T2}}}{{{T3}}}\\)\" draggable=\"true\"&gt;\\(\\frac{{{T2}}}{{{T3}}}\\)&lt;/span&gt; of the total students attended. How would you write this fraction if the denominator were {{T1}}?&lt;/p&gt;",
            "template": "&lt;p&gt;The fraction of students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students in the English class?&lt;/p&gt;",
            "template": "&lt;p&gt;{{response}} of the total students attended the class.&lt;/p&gt;",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students with a denominator of {{T1}}.&lt;/p&gt;"
                    },
                    {
                        "name": "2-A2",
                        "label": "&lt;p&gt;To rewrite an equivalent fraction of students with a numerator of {{T1}}.&lt;/p&gt;",
                        "incorrect": true
                    },
                    {
                        "name": "2-A3",
                        "label": "&lt;p&gt;To rewrite an equivalent fraction of students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what number is the denominator divided by?&lt;/p&gt;",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dividing {{T3}} by {{Q3}} results in {{T1}}, calculate the value of ? to rewrite the fraction of students in the English class.&lt;/p&gt;",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</si>
  <si>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M5-NyO-20b</t>
  </si>
  <si>
    <t>Obtiene la fracción irreducible de una fracción dada(numer. y denom. de 1 o 2 cifras)</t>
  </si>
  <si>
    <t>Indica cuáles de estas fracciones son irreducibles.
{{T1}}/{{T2}}*
{{T3}}/{{T4}}*
{{T5}}/{{T6}}
{{T7}}/{{T8}}
(se ven 3 opciones, 2 correctas)</t>
  </si>
  <si>
    <t>Señala la fracciones irreducibles
{{T1}}/{{T2}}*     {{T3}}/{{T4}}*
{{T5}}/{{T6}}      {{T7}}/{{T8}}
(se ven 3 opciones, 2 correctas)</t>
  </si>
  <si>
    <t>Q1,Q3: 1,2,3,4;     Q2,Q4: 5,6,7
Q5-Q8: mín = 1; máx = 8; step 1</t>
  </si>
  <si>
    <t>T1 = {{Q1}}/math.gcd({{Q1}}, {{Q2}})
T2 = {{Q2}}/math.gcd({{Q1}}, {{Q2}})
T3 = {{Q3}}/math.gcd({{Q3}}, {{Q4}})
T4 = {{Q4}}/math.gcd({{Q3}}, {{Q4}})
T5 = 2*{{Q5}}
T6 = 2*{{Q6}}
T7 = 3*{{Q7}}
T8 = 3*{{Q8}}</t>
  </si>
  <si>
    <t>Las fracciones que no se pueden seguir simplicando son irreducibles.</t>
  </si>
  <si>
    <t>&lt;p&gt;Una fracción que no se puede simplificar más es irreducible.&lt;/p&gt;
Sí falla A3
&lt;p&gt;Esta fracción se puede simplicar: {{T5}}/{{T6}} = {{Q5}}/{{Q6}}&lt;/p&gt;
Sí falla A4
&lt;p&gt;Esta fracción se puede simplicar: {{T7}}/{{T8}} = {{Q7}}/{{Q8}}&lt;/p&gt;</t>
  </si>
  <si>
    <t>{
    "id": "M5-NyO-20b-I-1",
    "stimulus": "&lt;p&gt;Indica cuáles de estas fracciones son irreducibles.&lt;/p&gt;",
    "hint": "&lt;p&gt;Las fracciones que no se pueden seguir simplicando son irreducibles.&lt;/p&gt;",
    "feedback": "&lt;p&gt;Una fracción que no se puede simplificar más es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"&lt;p&gt;Esta fracción se puede simplicar: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"&lt;p&gt;Esta fracción se puede simplicar: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t>
  </si>
  <si>
    <t>{"id":"M5-NyO-20b-I-1","stimulus":"&lt;p&gt;Indique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t>
  </si>
  <si>
    <t>{
    "id": "M5-NyO-20b-I-1",
    "stimulus": "&lt;p&gt;Indicate which of these fractions are irreducible.&lt;/p&gt;",
    "hint": "&lt;p&gt;Fractions that cannot be further simplified are irreducible.&lt;/p&gt;",
    "feedback": "&lt;p&gt;A fraction that cannot be simplified further is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"&lt;p&gt;This fraction can be simplified: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"&lt;p&gt;This fraction can be simplified: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t>
  </si>
  <si>
    <t>Obtén la fracción irreducible.
{{T1.label}} = {{A1}}</t>
  </si>
  <si>
    <t>Completa la fracción irreducible de {{T1}}</t>
  </si>
  <si>
    <t>Q1: mín = 1; Máx = 10; step 1
Q2: mín = 2; máx = 10; step 1
Q3: mín = 2; máx = 6; step 1</t>
  </si>
  <si>
    <t>T1 = &lt;span class=\"fr-math-v2 fr-draggable\" contenteditable=\"false\" data-original-math=\"\\(\\frac{{{T2}}}{{{T3}}}\\)\" draggable=\"true\"&gt;\\(\\frac{{{T2}}}{{{T3}}}\\)&lt;/span&gt;
T2 = {{Q1}}*{{Q3}}
T3 = ({{Q1}}+{{Q2}})*{{Q3}}
T4 = {{Q1}}/math.gcd({{Q1}}, ({{Q1}}+{{Q2}}))
T5 = ({{Q1}}+{{Q2}})/math.gcd({{Q1}}, ({{Q1}}+{{Q2}}))
A1 = \\frac{{{T4}}}{{{T5}}}</t>
  </si>
  <si>
    <t>&lt;p&gt;Para obtener la fracción irreducible, simplifica la fracción hasta que el numerador y el denominador no tengan ningún divisor común.&lt;/p&gt;&lt;p&gt;En este caso, divide arriba y abajo entre {{T6}}.&lt;/p&gt;</t>
  </si>
  <si>
    <t>T6 = math.gcd({{T2}}, {{T3}})</t>
  </si>
  <si>
    <t>{"id":"M5-NyO-20b-E-1","stimulus":"&lt;p&gt;Obtén la fracción irreducible.&lt;/p&gt;","template":"&lt;p&gt;&lt;span class=\"fr-math-v2 fr-draggable\" contenteditable=\"false\" data-original-math=\"\\(\\frac{{{T2}}}{{{T3}}}\\)\" draggable=\"true\"&gt;\\(\\frac{{{T2}}}{{{T3}}}\\)&lt;/span&gt; =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</si>
  <si>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</si>
  <si>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
    "id": "M5-NyO-20b-E-1",
    "stimulus": "&lt;p&gt;Obtain the irreducible fraction.&lt;/p&gt;",
    "template": "&lt;p&gt;&lt;span class=\"fr-math-v2 fr-draggable\" contenteditable=\"false\" data-original-math=\"\\(\\frac{{{T2}}}{{{T3}}}\\)\" draggable=\"true\"&gt;\\(\\frac{{{T2}}}{{{T3}}}\\)&lt;/span&gt; = {{response}}&lt;/p&gt;",
    "hint": "&lt;p&gt;Fractions that cannot be simplified further are irreducible.&lt;/p&gt;",
    "feedback": "&lt;p&gt;To obtain the irreducible fraction, simplify the fraction until the numerator and the denominator have no common divisor.&lt;/p&gt;&lt;p&gt;In this case, divide the top and the bottom by {{T6}}.&lt;/p&gt;",
    "seed": {
        "parameters": [
            {
                "name": "Q1",
                "label": null,
                "min": 1,
                "max": 10,
                "step": 1
            },
            {
                "name": "Q2",
                "label": null,
                "min": 2,
                "max": 10,
                "step": 1
            },
            {
                "name": "Q3",
                "label": null,
                "min": 2,
                "max": 6,
                "step": 1
            }
        ],
        "calculated": [
            {
                "name": "A1",
                "function": "\\frac{{{T4}}}{{{T5}}}"
            },
            {
                "name": "T1",
                "label": "&lt;span class=\"fr-math-v2 fr-draggable\" contenteditable=\"false\" data-original-math=\"\\(\\frac{{{T2}}}{{{T3}}}\\)\" draggable=\"true\"&gt;\\(\\frac{{{T2}}}{{{T3}}}\\)&lt;/span&gt;",
                "function": "",
                "temp": true
            },
            {
                "name": "T2",
                "label": "{{function}}",
                "function": "{{Q1}}*{{Q3}}",
                "temp": true
            },
            {
                "name": "T3",
                "label": "{{function}}",
                "function": "({{Q1}}+{{Q2}})*{{Q3}}",
                "temp": true
            },
            {
                "name": "T4",
                "label": "{{function}}",
                "function": "{{Q1}}/math.gcd({{Q1}}, ({{Q1}}+{{Q2}}))",
                "temp": true
            },
            {
                "name": "T5",
                "label": "{{function}}",
                "function": "({{Q1}}+{{Q2}})/math.gcd({{Q1}}, ({{Q1}}+{{Q2}}))",
                "temp": true
            },
            {
                "name": "T6",
                "label": "{{function}}",
                "function": "math.gcd({{T2}}, {{T3}})",
                "temp": true
            }
        ],
        "uniques": true
    },
    "algorithm": {
        "name": "calculateOperation",
        "params": {
            "method": "equivLiteral",
            "keyboard": "INTERMEDIATE"
        }
    }
}</t>
  </si>
  <si>
    <t>Un carpintero ha utilizado {{T1}}/{{T2}} de una plancha de madera para fabricar una estantería. Escribe la fracción irreducible de la madera que ha usado.
La fracción irreducible es {{A1}}.</t>
  </si>
  <si>
    <t xml:space="preserve">Eloy, es carpintero y diseña bibliotecas. Cortó una placa de madera, en partes iguales. Utilizó 12/6 para armarla. Escribe la fracción irreducible que lo representa
La fracción irreducible es {{A1}}
</t>
  </si>
  <si>
    <t xml:space="preserve">Q1: Mín = 1; Máx = 9; Step = 1
Q2: Mín = 1; Máx = 5; Step = 1
Q3: Mín = 2; Máx = 6; Step = 1
</t>
  </si>
  <si>
    <t>T1 = {{Q1}}*{{Q3}}
T2 = ({{Q1}}+{{Q2}}) * {{Q3}}
T3 = {{Q1}} / math.gcd({{Q1}}, ({{Q1}}+{{Q2}}))
T4 = ({{Q1}}+{{Q2}}) / math.gcd({{Q1}}, ({{Q1}}+{{Q2}}))
A1 = \\frac{{{T3}}}{{{T4}}}</t>
  </si>
  <si>
    <t>&lt;p&gt;Para obtener la fracción irreducible, simplifica la fracción hasta que el numerador y el denominador no tengan ningún divisor común.&lt;/p&gt;&lt;p&gt;En este caso, divide arriba y abajo entre {{T5}}.&lt;/p&gt;</t>
  </si>
  <si>
    <t>T5 = math.gcd({{T1}}, {{T2}})</t>
  </si>
  <si>
    <t>{"id":"M5-NyO-20b-A-1","stimulus":"&lt;p&gt;Un carpintero ha utilizado &lt;span class=\"fr-math-v2 fr-draggable\" contenteditable=\"false\" data-original-math=\"\\(\\frac{{{T1}}}{{{T2}}}\\)\" draggable=\"true\"&gt;\\(\\frac{{{T1}}}{{{T2}}}\\)&lt;/span&gt; de una plancha de madera para fabricar una estantería. Escribe la fracción irreducible de la madera que ha usado.&lt;/p&gt;","template":"&lt;p&gt;La fracción irreducible es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</si>
  <si>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</si>
  <si>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"M5-NyO-20b-A-1",
    "stimulus": "&lt;p&gt;A carpenter has used &lt;span class=\"fr-math-v2 fr-draggable\" contenteditable=\"false\" data-original-math=\"\\(\\frac{{{T1}}}{{{T2}}}\\)\" draggable=\"true\"&gt;\\(\\frac{{{T1}}}{{{T2}}}\\)&lt;/span&gt; of a wooden board to make a shelf. Type the irreducible fraction of the wood he has used.&lt;/p&gt;",
    "template": "&lt;p&gt;The irreducible fraction is {{response}}.&lt;/p&gt;",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</si>
  <si>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María ha recogido de su jardín {{T1}}/{{T2}} de las rosas que tiene plantadas. Escribe esta cantidad como una fracción irreducible.
María ha recogido {{A1}} de sus rosas.</t>
  </si>
  <si>
    <t>María divide, en partes iguales, su jardín quiere plantar flores. Coloca 26/28 rosas. 
Escribe la fracción irreducible que lo representa 
La fracción irreducible es .../....</t>
  </si>
  <si>
    <t>{"id":"M5-NyO-20b-A-2","stimulus":"&lt;p&gt;María ha recogido de su jardín &lt;span class=\"fr-math-v2 fr-draggable\" contenteditable=\"false\" data-original-math=\"\\(\\frac{{{T1}}}{{{T2}}}\\)\" draggable=\"true\"&gt;\\(\\frac{{{T1}}}{{{T2}}}\\)&lt;/span&gt; de las rosas que tiene plantadas. Escribe esta cantidad como una fracción irreducible.&lt;/p&gt;","template":"&lt;p&gt;María ha recogido {{response}} de sus rosas.&lt;/p&gt;","hint":"&lt;p&gt;Las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</si>
  <si>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</si>
  <si>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"M5-NyO-20b-A-2",
    "stimulus": "&lt;p&gt;Maria has collected &lt;span class=\"fr-math-v2 fr-draggable\" contenteditable=\"false\" data-original-math=\"\\(\\frac{{{T1}}}{{{T2}}}\\)\" draggable=\"true\"&gt;\\(\\frac{{{T1}}}{{{T2}}}\\)&lt;/span&gt; of the roses she has planted in her garden. Type this quantity as an irreducible fraction.&lt;/p&gt;",
    "template": "&lt;p&gt;Maria has collected {{response}} of her roses.&lt;/p&gt;",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</si>
  <si>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Al volver del colegio, Simón se ha comido {{T1}}/{{T2}} de una tortilla. Expresa esta cantidad como una fraccion irreducible.
Simón ha comido {{A1}} de la tortilla.</t>
  </si>
  <si>
    <t>Simón llega del colegio, se prepara una tortilla, de la que come 4/8. Escribe la fracción irreducible de 4/8.
La fracción irreducible es .../...</t>
  </si>
  <si>
    <t>{"id":"M5-NyO-20b-A-3","stimulus":"&lt;p&gt;Al volver del colegio, Simón se ha comido &lt;span class=\"fr-math-v2 fr-draggable\" contenteditable=\"false\" data-original-math=\"\\(\\frac{{{T1}}}{{{T2}}}\\)\" draggable=\"true\"&gt;\\(\\frac{{{T1}}}{{{T2}}}\\)&lt;/span&gt; de una tortilla. Expresa esta cantidad como una fraccion irreducible.&lt;/p&gt;","template":"&lt;p&gt;Simón ha comido {{response}} de la tortilla.&lt;/p&gt;","hint":"&lt;p&gt;Las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</si>
  <si>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</si>
  <si>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"M5-NyO-20b-A-3",
    "stimulus": "&lt;p&gt;Returning from school, Simon ate &lt;span class=\"fr-math-v2 fr-draggable\" contenteditable=\"false\" data-original-math=\"\\(\\frac{{{T1}}}{{{T2}}}\\)\" draggable=\"true\"&gt;\\(\\frac{{{T1}}}{{{T2}}}\\)&lt;/span&gt; of an omelette. Express this amount as an irreducible fraction.&lt;/p&gt;",
    "template": "&lt;p&gt;Simon ate {{response}} of the omelette.&lt;/p&gt;",
    "hint": "&lt;p&gt;Fractions that cannot be further simplified are irreducible.&lt;/p&gt;",
    "feedback": "&lt;p&gt;To obtain the irreducible fraction, simplify the fraction until the numerator and the denominator have no common divisors.&lt;/p&gt;&lt;p&gt;In this case, divide both the top and bottom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</si>
  <si>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Rita ha partido {{T1}}/{{T2}} de una tarta helada. ¿Cuál es la fracción irreducible de esta cantidad?
Rita ha partido {{A1}} de tarta.</t>
  </si>
  <si>
    <t>Rita compró un postre helado, que está dividido en porciones iguales. Separa 4/10 y guarda el resto. Indica la fracción irreducible de lo que separó Rita.
La fracción irreducible es .../...</t>
  </si>
  <si>
    <t>{"id":"M5-NyO-20b-A-4","stimulus":"&lt;p&gt;Rita ha partido &lt;span class=\"fr-math-v2 fr-draggable\" contenteditable=\"false\" data-original-math=\"\\(\\frac{{{T1}}}{{{T2}}}\\)\" draggable=\"true\"&gt;\\(\\frac{{{T1}}}{{{T2}}}\\)&lt;/span&gt; de una tarta helada. ¿Cuál es la fracción irreducible de esta cantidad?&lt;/p&gt;","template":"&lt;p&gt;Rita ha partido {{response}} de tarta.&lt;/p&gt;","hint":"&lt;p&gt;Las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</si>
  <si>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</si>
  <si>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"M5-NyO-20b-A-4",
    "stimulus": "&lt;p&gt;Rita has cut &lt;span class=\"fr-math-v2 fr-draggable\" contenteditable=\"false\" data-original-math=\"\\(\\frac{{{T1}}}{{{T2}}}\\)\" draggable=\"true\"&gt;\\(\\frac{{{T1}}}{{{T2}}}\\)&lt;/span&gt; of an ice cream cake. What is the irreducible fraction of this amount?&lt;/p&gt;",
    "template": "&lt;p&gt;Rita has cut {{response}} of the cake.&lt;/p&gt;",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</si>
  <si>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Enrique quiere pintar {{Q1}}/{{Q2}} de la pared de su local de color amarillo. Expresa como fraccion irreducible esta cantidad.
Quiere pintar de color amarillo {{A1}} de la pared.</t>
  </si>
  <si>
    <t xml:space="preserve">Enrique va a pintar la pared de su local. Divide, en partes iguales, con líneas verticales para pintar 28/32 de amarillo. Reduce todo lo posible a 28/32
La fracción irreducible es .../...
</t>
  </si>
  <si>
    <t>{"id":"M5-NyO-20b-A-5","stimulus":"&lt;p&gt;Enrique quiere pintar &lt;span class=\"fr-math-v2 fr-draggable\" contenteditable=\"false\" data-original-math=\"\\(\\frac{{{T1}}}{{{T2}}}\\)\" draggable=\"true\"&gt;\\(\\frac{{{T1}}}{{{T2}}}\\)&lt;/span&gt; de la pared de su local de color amarillo. Expresa como fraccion irreducible esta cantidad.&lt;/p&gt;","template":"&lt;p&gt;Quiere pintar de color amarillo {{response}} de la pared.&lt;/p&gt;","hint":"&lt;p&gt;Las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</si>
  <si>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</si>
  <si>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"M5-NyO-20b-A-5",
    "stimulus": "&lt;p&gt;Richard wants to paint &lt;span class=\"fr-math-v2 fr-draggable\" contenteditable=\"false\" data-original-math=\"\\(\\frac{{{T1}}}{{{T2}}}\\)\" draggable=\"true\"&gt;\\(\\frac{{{T1}}}{{{T2}}}\\)&lt;/span&gt; of the wall of his shop yellow. Express this amount as an irreducible fraction.&lt;/p&gt;",
    "template": "&lt;p&gt;He wants to paint {{response}} of the wall yellow.&lt;/p&gt;",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</si>
  <si>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M5-NyO-21a</t>
  </si>
  <si>
    <t>Calcula sumas de fracciones con igual denominador (numer. y denom. de 1 o 2 cifras)</t>
  </si>
  <si>
    <t>Escoge el resultado de la siguiente suma: {{Q1}}/{{Q2}} + {{Q3}}/{{Q2}} = ...
{{A1}}/{{A2}} *
{{A3}}/{{A4}}
{{A5}}/{{A6}}
{{A7}}/{{A8}}</t>
  </si>
  <si>
    <t xml:space="preserve">Señala el resultado de {{Q1}}/{{Q2}} + {{Q3}}/{{Q2}}
.../... *
{{A3}}/{{A4}}
{{A5}}/{{A6}}
{{A7}}/{{A8}}
</t>
  </si>
  <si>
    <t>Q1: mín = 1; máx = 20; step 1
Q2: mín = 2; máx = 20; step 1
Q3: mín = 1; máx = 5; step 1</t>
  </si>
  <si>
    <t>A1 = {{Q1}} + {{Q3}}
A2 = {{Q2}}
A3 = {{Q1}}
A4 = {{Q2}} + {{Q3}}
A5 = {{Q1}} + {{Q3}}
A6 = {{Q2}} + {{Q3}}
A7 = {{Q1}} + {{Q3}}
A8 = {{Q2}} + {{Q2}}</t>
  </si>
  <si>
    <t>Para realizar sumas de fracciones con igual denominador, se suman los numeradores y se mantiene el denominador.</t>
  </si>
  <si>
    <t>&lt;p&gt;Como los denominadores son iguales, solo hay que sumar los numeradores.&lt;/p&gt;
Sin Te individual</t>
  </si>
  <si>
    <t>{"id":"M5-NyO-21a-I-1","stimulus":"&lt;p&gt;Escoge el resultado de la siguiente suma: &lt;span class=\"fr-math-v2 fr-draggable\" contenteditable=\"false\" data-original-math=\"\\(\\frac{{{Q1}}}{{{Q2}}}\\)\" draggable=\"true\"&gt;\\(\\frac{{{Q1}}}{{{Q2}}}\\)&lt;/span&gt; + &lt;span class=\"fr-math-v2 fr-draggable\" contenteditable=\"false\" data-original-math=\"\\(\\frac{{{Q3}}}{{{Q2}}}\\)\" draggable=\"true\"&gt;\\(\\frac{{{Q3}}}{{{Q2}}}\\)&lt;/span&gt; = ...&lt;/p&gt;","hint":"&lt;p&gt;Para realizar sumas de fracciones con igual denominador, se suman los numeradores y se mantiene el denominador.&lt;/p&gt;","feedback":"&lt;p&gt;Como los denominadores son iguales, solo hay que sumar los numeradores.&lt;/p&gt;","seed":{"parameters":[{"name":"Q1","label":null,"min":1,"max":20,"step":1},{"name":"Q2","label":null,"min":2,"max":20,"step":1},{"name":"Q3","label":null,"min":1,"max":5,"step":1}],"calculated":[{"name":"A1","label":"&lt;span class=\"fr-math-v2 fr-draggable\" contenteditable=\"false\" data-original-math=\"\\(\\frac{{{T1}}}{{{T2}}}\\)\" draggable=\"true\"&gt;\\(\\frac{{{T1}}}{{{T2}}}\\)&lt;/span&gt;","function":""},{"name":"A2","label":"&lt;span class=\"fr-math-v2 fr-draggable\" contenteditable=\"false\" data-original-math=\"\\(\\frac{{{T3}}}{{{T4}}}\\)\" draggable=\"true\"&gt;\\(\\frac{{{T3}}}{{{T4}}}\\)&lt;/span&gt;","function":"","incorrect":true},{"name":"A3","label":"&lt;span class=\"fr-math-v2 fr-draggable\" contenteditable=\"false\" data-original-math=\"\\(\\frac{{{T5}}}{{{T6}}}\\)\" draggable=\"true\"&gt;\\(\\frac{{{T5}}}{{{T6}}}\\)&lt;/span&gt;","function":"","incorrect":true},{"name":"A4","label":"&lt;span class=\"fr-math-v2 fr-draggable\" contenteditable=\"false\" data-original-math=\"\\(\\frac{{{T7}}}{{{T8}}}\\)\" draggable=\"true\"&gt;\\(\\frac{{{T7}}}{{{T8}}}\\)&lt;/span&gt;","function":"","incorrect":true},{"name":"T1","label":"","function":"{{Q1}} + {{Q3}}","temp":true},{"name":"T2","label":"","function":"{{Q2}}","temp":true},{"name":"T3","label":"","function":"{{Q1}}","temp":true},{"name":"T4","label":"","function":"{{Q2}}+{{Q3}}","temp":true},{"name":"T5","label":"","function":"{{Q1}}+{{Q3}}","temp":true},{"name":"T6","label":"","function":"{{Q2}}+{{Q3}}","temp":true},{"name":"T7","label":"","function":"{{Q1}}+{{Q3}}","temp":true},{"name":"T8","label":"","function":"{{Q2}}+{{Q2}}","temp":true}],"uniques":true},"algorithm":{"name":"trueFalse","template":"Multiple choice – standard"}}</t>
  </si>
  <si>
    <t>{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</si>
  <si>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
    "id": "M5-NyO-21a-I-1",
    "stimulus": "&lt;p&gt;Choose the result of the following addition: &lt;span class=\"fr-math-v2 fr-draggable\" contenteditable=\"false\" data-original-math=\"\\(\\frac{{{Q1}}}{{{Q2}}}\\)\" draggable=\"true\"&gt;\\(\\frac{{{Q1}}}{{{Q2}}}\\)&lt;/span&gt; + &lt;span class=\"fr-math-v2 fr-draggable\" contenteditable=\"false\" data-original-math=\"\\(\\frac{{{Q3}}}{{{Q2}}}\\)\" draggable=\"true\"&gt;\\(\\frac{{{Q3}}}{{{Q2}}}\\)&lt;/span&gt; = ...&lt;/p&gt;",
    "hint": "&lt;p&gt;To perform additions of fractions with the same denominator, add the numerators and keep the denominator.&lt;/p&gt;",
    "feedback": "&lt;p&gt;Since the denominators are the same, you only need to add the numerators.&lt;/p&gt;",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</si>
  <si>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Calcula el resultado de esta suma (en forma de fracción irreducible si es necesario).
{{Q1}}/{{T1}} + {{Q3}}/{{T1}} = {{A1}}/{{A2}}</t>
  </si>
  <si>
    <t>Q1: Mín 1;Máx 5; Step: 1
Q2: Mín 5;Máx 10; Step: 1
Q3: Mín 1;Máx 5; Step: 1</t>
  </si>
  <si>
    <t>T1 = {{Q1}}+{{Q2}}
A1 = ({{Q1}}+{{Q3}})/math.gcd({{Q1}}+{{Q2}}, {{Q1}}+{{Q3}})
A2 = ({{Q1}}+{{Q2}})/math.gcd({{Q1}}+{{Q2}}, {{Q1}}+{{Q3}})</t>
  </si>
  <si>
    <t>{"id":"M5-NyO-21a-E-1","stimulus":"&lt;p&gt;Calcula el resultado de esta suma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{{response}}&lt;/p&gt;","hint":"&lt;p&gt;Para realizar sumas de fracciones con igual denominador, se suman los numeradores y se mantiene el denominador.&lt;/p&gt;","feedback":"&lt;p&gt;Como los denominadores son iguales, solo hay que sumar los numeradores.&lt;/p&gt;","seed":{"parameters":[{"name":"Q1","label":null,"min":1,"max":5,"step":1},{"name":"Q2","label":null,"min":5,"max":10,"step":1},{"name":"Q3","label":null,"min":1,"max":5,"step":1}],"calculated":[{"name":"A1","function":"\\frac{{{T2}}}{{{T3}}}"},{"name":"T1","label":"{{function}}","function":"{{Q1}}+{{Q2}}","temp":true},{"name":"T2","label":"{{function}}","function":"({{Q1}}+{{Q3}})/math.gcd({{Q1}}+{{Q2}}, {{Q1}}+{{Q3}})","temp":true},{"name":"T3","label":"{{function}}","function":"({{Q1}}+{{Q2}})/math.gcd({{Q1}}+{{Q2}}, {{Q1}}+{{Q3}})","temp":true}],"uniques":true},"algorithm":{"name":"calculateOperation","params":{"method":"equivLiteral","keyboard":"INTERMEDIATE"}}}</t>
  </si>
  <si>
    <t>{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t>
  </si>
  <si>
    <t>{
    "id": "M5-NyO-21a-E-1",
    "stimulus": "&lt;p&gt;Calculate the result of this addition (in the form of a reduced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"hint": "&lt;p&gt;To perform additions of fractions with equal denominators, add the numerators and keep the denominator.&lt;/p&gt;",
    "feedback": "&lt;p&gt;Since the denominators are the same, you just need to add the numerators.&lt;/p&gt;",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
            "keyboard": "INTERMEDIATE"
        }
    }
}</t>
  </si>
  <si>
    <t>Manuel y Antonia han ido a un restaurante a comer &lt;i&gt;sushi.&lt;/i&gt; Manuel ha comido {{Q1}}/{{T1}} de las porciones, mientras que Antonia ha cogido {{Q3}}/{{T1}}. ¿Qué fracción de &lt;i&gt;sushi&lt;/i&gt; han comido entre los dos? Devuelve el resultado en forma de fracción irreducible si es necesario.
Han comido {{A1}}/{{A2}} del plato de &lt;i&gt;sushi.&lt;/i&gt;</t>
  </si>
  <si>
    <t>¿Qué fracción de &lt;i&gt;sushi&lt;/i&gt; ha comido Manuel? ¿Y Antonia?
Manuel ha comido {{A3}}/{{T1}} de las porciones.
Antonia ha comido {{A4}}/{{T1}} de las porciones.
[T1 = {{Q1}}+{{Q2}}
A3: {{Q1}}
A4: {{Q3}}]</t>
  </si>
  <si>
    <t>¿Qué pide el enunciado?
Obtener la fracción de sushi que han comido entre los dos.*
Obtener la fracción de sushi que les ha sobrado.
Obtener el porcentaje de sushi que han comido entre los dos.</t>
  </si>
  <si>
    <t>Para calcular el total hay que sumar. ¿Cómo se suman fracciones con un mismo denominador?
Se deja el mismo denominador y se suman los numeradores.*
Se deja el mismo denominador y se multiplican los numeradores.
Se deja el numerador más alto y se suman los denominadores.</t>
  </si>
  <si>
    <t>Por tanto, completa el siguiente cálculo para conocer la fracción de sushi que han comido entre Manuel y Antonia.
{{Q1}}/{{T1}} + {{Q3}}/{{T1}} = {{A1}}/{{A2}}
[T1 = {{Q1}}+{{Q2}}
A1 = ({{Q1}}+{{Q3}})/math.gcd({{Q1}}+{{Q2}}, {{Q1}}+{{Q3}})
A2 = ({{Q1}}+{{Q2}})/math.gcd({{Q1}}+{{Q2}}, {{Q1}}+{{Q3}})</t>
  </si>
  <si>
    <t>{"id":"M5-NyO-21a-A-1","seed":{"parameters":[{"name":"Q1","label":null,"min":1,"max":20,"step":1},{"name":"Q2","label":null,"min":2,"max":20,"step":1},{"name":"Q3","label":null,"min":1,"max":5,"step":1}],"uniques":true},"scaffolding":[{"id":"step-0","stimulus":"&lt;p&gt;Manuel y Antonia han ido a un restaurante a comer &lt;i&gt;sushi.&lt;/i&gt; Manuel ha comido &lt;span class=\"fr-math-v2 fr-draggable\" contenteditable=\"false\" data-original-math=\"\\(\\frac{{{Q1}}}{{{T1}}}\\)\" draggable=\"true\"&gt;\\(\\frac{{{Q1}}}{{{T1}}}\\)&lt;/span&gt; de las porciones, mientras que Antonia ha comido &lt;span class=\"fr-math-v2 fr-draggable\" contenteditable=\"false\" data-original-math=\"\\(\\frac{{{Q3}}}{{{T1}}}\\)\" draggable=\"true\"&gt;\\(\\frac{{{Q3}}}{{{T1}}}\\)&lt;/span&gt;. ¿Qué fracción de &lt;i&gt;sushi&lt;/i&gt; han comido entre los dos? Devuelve el resultado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seed":{"parameters":[],"calculated":[{"name":"A1","label":"{{function}}","function":"\\frac{{{T2}}}{{{T3}}}"},{"name":"T1","label":"{{function}}","function":"{{Q1}}+{{Q2}}","temp":true},{"name":"T2","label":"{{function}}","function":"({{Q1}}+{{Q3}})/math.gcd({{Q1}}+{{Q2}}, {{Q1}}+{{Q3}})","temp":true},{"name":"T3","label":"{{function}}","function":"({{Q1}}+{{Q2}})/math.gcd({{Q1}}+{{Q2}}, {{Q1}}+{{Q3}})","temp":true}]},"algorithm":{"name":"calculateOperation","params":{"method":"equivLiteral","keyboard":"INTERMEDIATE"}}},{"id":"step-1","stimulus":"&lt;p&gt;¿Qué fracción de &lt;i&gt;sushi&lt;/i&gt; ha comido Manuel? ¿Y Antonia?&lt;/p&gt;","template":"&lt;p&gt;Manuel ha comido {{response}} de las porciones.&lt;/p&gt;&lt;p&gt;Antonia ha comido {{response}} de las porciones.&lt;/p&gt;","seed":{"calculated":[{"name":"1-A1","label":"{{function}}","function":"\\frac{{{Q1}}}{{{1-T1}}}"},{"name":"1-A2","label":"{{function}}","function":"\\frac{{{Q3}}}{{{1-T1}}}"},{"name":"1-T1","label":"{{function}}","function":"{{Q1}}+{{Q2}}","temp":true}]},"algorithm":{"name":"calculateOperation","params":{"method":"equivLiteral","keyboard":"INTERMEDIATE"}}},{"id":"step-2","stimulus":"&lt;p&gt;¿Qué pide el enunciado?&lt;/p&gt;","seed":{"calculated":[{"name":"2-A1","label":"&lt;p&gt;Obtener la fracción de sushi que han comido entre los dos.&lt;/p&gt;"},{"name":"2-A2","label":"&lt;p&gt;Obtener la fracción de sushi que les ha sobrado.&lt;/p&gt;","incorrect":true},{"name":"2-A3","label":"&lt;p&gt;Obtener el porcentaje de sushi que han comido entre los dos.&lt;/p&gt;","incorrect":true}]},"algorithm":{"name":"trueFalse","template":"Multiple choice – standard"}},{"id":"step-3","stimulus":"&lt;p&gt;Para calcular el total hay que sumar. ¿Cómo se suman fracciones con un mismo denominador?&lt;/p&gt;","seed":{"calculated":[{"name":"3-A1","label":"&lt;p&gt;Se deja el mismo denominador y se suman los numeradores.&lt;/p&gt;","function":""},{"name":"3-A2","label":"&lt;p&gt;Se deja el mismo denominador y se multiplican los numeradores.&lt;/p&gt;","incorrect":true},{"name":"3-A3","label":"&lt;p&gt;Se deja el numerador más alto y se suman los denominadores.&lt;/p&gt;","incorrect":true}]},"algorithm":{"name":"trueFalse","template":"Multiple choice – standard"}},{"id":"step-4","stimulus":"&lt;p&gt;Por tanto, completa el siguiente cálculo para conocer la fracción de sushi que han comido entre Manuel y Antonia. Escribe el resultado en forma de fracción irreducible.&lt;/p&gt;","template":"&lt;p&gt;&lt;span class=\"fr-math-v2 fr-draggable\" contenteditable=\"false\" data-original-math=\"\\(\\frac{{{Q1}}}{{{T1}}}\\)\" draggable=\"true\"&gt;\\(\\frac{{{Q1}}}{{{T1}}}\\)&lt;/span&gt; + &lt;span class=\"fr-math-v2 fr-draggable\" contenteditable=\"false\" data-original-math=\"\\(\\frac{{{Q3}}}{{{T1}}}\\)\" draggable=\"true\"&gt;\\(\\frac{{{Q3}}}{{{T1}}}\\)&lt;/span&gt; = {{response}}&lt;/p&gt;","seed":{"calculated":[{"name":"4-A1","label":"{{function}}","function":"\\frac{{{T2}}}{{{T3}}}"},{"name":"T1","label":"{{function}}","function":"{{Q1}}+{{Q2}}","temp":true},{"name":"T2","label":"{{function}}","function":"({{Q1}}+{{Q3}})/math.gcd({{Q1}}+{{Q2}}, {{Q1}}+{{Q3}})","temp":true},{"name":"T3","label":"{{function}}","function":"({{Q1}}+{{Q2}})/math.gcd({{Q1}}+{{Q2}}, {{Q1}}+{{Q3}})","temp":true}]},"algorithm":{"name":"calculateOperation","params":{"method":"equivLiteral","keyboard":"INTERMEDIATE"}}}]}</t>
  </si>
  <si>
    <t>{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t>
  </si>
  <si>
    <t>{
    "id": "M5-NyO-21a-A-1",
    "seed": {
        "parameters": [
            {
                "name": "Q1",
                "label": null,
                "min": 1,
                "max": 20,
                "step": 1
            },
            {
                "name": "Q2",
                "label": null,
                "min": 2,
                "max": 20,
                "step": 1
            },
            {
                "name": "Q3",
                "label": null,
                "min": 1,
                "max": 5,
                "step": 1
            }
        ],
        "uniques": true
    },
    "scaffolding": [
        {
            "id": "step-0",
            "stimulus": "&lt;p&gt;Manuel and Antonia went to a restaurant to eat sushi. Manuel has eaten &lt;span class=\"fr-math-v2 fr-draggable\" contenteditable=\"false\" data-original-math=\"\\(\\frac{{{Q1}}}{{{T1}}}\\)\" draggable=\"true\"&gt;\\(\\frac{{{Q1}}}{{{T1}}}\\)&lt;/span&gt; of the portions, while Antonia has eaten &lt;span class=\"fr-math-v2 fr-draggable\" contenteditable=\"false\" data-original-math=\"\\(\\frac{{{Q3}}}{{{T1}}}\\)\" draggable=\"true\"&gt;\\(\\frac{{{Q3}}}{{{T1}}}\\)&lt;/span&gt;. What fraction of sushi have they eaten between the two? Return the result as an irreducible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"id": "step-1",
            "stimulus": "&lt;p&gt;What fraction of sushi has Manuel eaten? And Antonia?&lt;/p&gt;",
            "template": "&lt;p&gt;Manuel has eaten {{response}} of the portions.&lt;/p&gt;&lt;p&gt;Antonia has eaten {{response}} of the portions.&lt;/p&gt;",
            "seed": {
                "calculated": [
                    {
                        "name": "1-A1",
                        "label": "{{function}}",
                        "function": "\\frac{{{Q1}}}{{{1-T1}}}"
                    },
                    {
                        "name": "1-A2",
                        "label": "{{function}}",
                        "function": "\\frac{{{Q3}}}{{{1-T1}}}"
                    },
                    {
                        "name": "1-T1",
                        "label": "{{function}}",
                        "function": "{{Q1}}+{{Q2}}",
                        "temp": true
                    }
                ]
            },
            "algorithm": {
                "name": "calculateOperation",
                "params": {
                    "method": "equivLiteral",
                    "keyboard": "INTERMEDIATE"
                }
            }
        },
        {
            "id": "step-2",
            "stimulus": "&lt;p&gt;What does the statement ask for?&lt;/p&gt;",
            "seed": {
                "calculated": [
                    {
                        "name": "2-A1",
                        "label": "&lt;p&gt;To find the fraction of sushi they have eaten between the two.&lt;/p&gt;"
                    },
                    {
                        "name": "2-A2",
                        "label": "&lt;p&gt;To find the fraction of sushi that is left over.&lt;/p&gt;",
                        "incorrect": true
                    },
                    {
                        "name": "2-A3",
                        "label": "&lt;p&gt;To find the percentage of sushi they have eaten between the two.&lt;/p&gt;",
                        "incorrect": true
                    }
                ]
            },
            "algorithm": {
                "name": "trueFalse",
                "template": "Multiple choice – standard"
            }
        },
        {
            "id": "step-3",
            "stimulus": "&lt;p&gt;To calculate the total, you need to perform addition. How do you add fractions with the same denominator?&lt;/p&gt;",
            "seed": {
                "calculated": [
                    {
                        "name": "3-A1",
                        "label": "&lt;p&gt;Keeping the same denominator and adding the numerators.&lt;/p&gt;",
                        "function": ""
                    },
                    {
                        "name": "3-A2",
                        "label": "&lt;p&gt;Keeping the same denominator and multiplying the numerators.&lt;/p&gt;",
                        "incorrect": true
                    },
                    {
                        "name": "3-A3",
                        "label": "&lt;p&gt;Keeping the highest numerator and adding the denominators.&lt;/p&gt;",
                        "incorrect": true
                    }
                ]
            },
            "algorithm": {
                "name": "trueFalse",
                "template": "Multiple choice – standard"
            }
        },
        {
            "id": "step-4",
            "stimulus": "&lt;p&gt;Therefore, fill in the following calculation to find out the fraction of sushi that Manuel and Antonia have eaten together. Type the result as an irreducible fraction.&lt;/p&gt;",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t>
  </si>
  <si>
    <t>Julio ha acudido a un concesionario en el que {{Q1}}/{{Q2}} de los coches son SUV y {{Q3}}/{{Q2}} son todoterrenos. ¿Cuántos modelos como estos hay en el concesionario? Devuelve el resultado en forma de fracción irreducible si es necesario.
Estos modelos representan {{A1}}/{{A2}} de los coches.</t>
  </si>
  <si>
    <t>Q1: mín = 1; máx = 7; step 1
Q2: mín = 15; máx = 30; step 1
Q3: mín = 1; máx = 7; step 1</t>
  </si>
  <si>
    <t>A1 = ({{Q1}}+{{Q3}})/math.gcd({{Q2}}, {{Q1}}+{{Q3}})
A2 = {{Q2}}/math.gcd({{Q2}}, {{Q1}}+{{Q3}})</t>
  </si>
  <si>
    <t>¿Qué fracción de coches son SUV? ¿Y todoterrenos?
{{A3}}/{{Q2}} son SUV.
{{A4}}/{{Q2}} son todoterrenos.
[A3: {{Q1}}
A4: {{Q3}}]</t>
  </si>
  <si>
    <t>¿Qué pide el enunciado?
Obtener la fracción de coches que componen estos dos modelos.*
Obtener la fracción de coches que no son de estos dos modelos.
Obtener el porcentaje de coches que son de ambos modelos.</t>
  </si>
  <si>
    <t>Por tanto, completa el siguiente cálculo para conocer la fracción del total de coches que son SUV y todoterrenos.
{{Q1}}/{{Q2}} + {{Q3}}/{{Q2}} = {{A1}}/{{A2}}
A1 = ({{Q1}}+{{Q3}})/math.gcd({{Q2}}, {{Q1}}+{{Q3}})
A2 = {{Q2}}/math.gcd({{Q2}}, {{Q1}}+{{Q3}})</t>
  </si>
  <si>
    <t>{"id":"M5-NyO-21a-A-2","seed":{"parameters":[{"name":"Q1","label":null,"min":1,"max":7,"step":1},{"name":"Q2","label":null,"min":15,"max":30,"step":1},{"name":"Q3","label":null,"min":1,"max":7,"step":1}],"uniques":true},"scaffolding":[{"id":"step-0","stimulus":"&lt;p&gt;Julio ha acudido a un concesionario en el que &lt;span class=\"fr-math-v2 fr-draggable\" contenteditable=\"false\" data-original-math=\"\\(\\frac{{{Q1}}}{{{Q2}}}\\)\" draggable=\"true\"&gt;\\(\\frac{{{Q1}}}{{{Q2}}}\\)&lt;/span&gt; de los coches son SUV y &lt;span class=\"fr-math-v2 fr-draggable\" contenteditable=\"false\" data-original-math=\"\\(\\frac{{{Q3}}}{{{Q2}}}\\)\" draggable=\"true\"&gt;\\(\\frac{{{Q3}}}{{{Q2}}}\\)&lt;/span&gt; son todoterrenos. ¿Cuántos modelos como estos hay en el concesionario? Devuelve el resultado en forma de fracción irreducible si es necesario.&lt;/p&gt;","template":"&lt;p&gt;Estos modelos representan {{response}} de los coches.&lt;/p&gt;","seed":{"parameters":[],"calculated":[{"name":"T1","function":"({{Q1}}+{{Q3}})/math.gcd({{Q2}},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coches son SUV? ¿Y todoterrenos?&lt;/p&gt;","template":"&lt;p&gt;{{response}} son SUV.&lt;/p&gt;&lt;p&gt;{{response}} son todoterren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de coches que componen estos dos modelos.&lt;/p&gt;"},{"name":"2-A2","label":"&lt;p&gt;Obtener la fracción de coches que no son de estos dos modelos.&lt;/p&gt;","incorrect":true},{"name":"2-A3","label":"&lt;p&gt;Obtener el porcentaje de coches que son de ambos modelos.&lt;/p&gt;","incorrect":true}]},"algorithm":{"name":"trueFalse","template":"Multiple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del total de coches que son SUV y todoterrenos.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</si>
  <si>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</si>
  <si>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"M5-NyO-21a-A-2",
    "seed": {
        "parameters": [
            {
                "name": "Q1",
                "label": null,
                "min": 1,
                "max": 7,
                "step": 1
            },
            {
                "name": "Q2",
                "label": null,
                "min": 15,
                "max": 30,
                "step": 1
            },
            {
                "name": "Q3",
                "label": null,
                "min": 1,
                "max": 7,
                "step": 1
            }
        ],
        "uniques": true
    },
    "scaffolding": [
        {
            "id": "step-0",
            "stimulus": "&lt;p&gt;Julio went to a dealership where &lt;span class=\"fr-math-v2 fr-draggable\" contenteditable=\"false\" data-original-math=\"\\(\\frac{{{Q1}}}{{{Q2}}}\\)\" draggable=\"true\"&gt;\\(\\frac{{{Q1}}}{{{Q2}}}\\)&lt;/span&gt; of the cars are SUVs and &lt;span class=\"fr-math-v2 fr-draggable\" contenteditable=\"false\" data-original-math=\"\\(\\frac{{{Q3}}}{{{Q2}}}\\)\" draggable=\"true\"&gt;\\(\\frac{{{Q3}}}{{{Q2}}}\\)&lt;/span&gt; are all-terrain vehicles. How many models like these are there in the dealership? Return the result as an irreducible fraction if necessary.&lt;/p&gt;",
            "template": "&lt;p&gt;These models represent {{response}} of the cars.&lt;/p&gt;",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cars are SUVs? And all-terrain vehicles?&lt;/p&gt;",
            "template": "&lt;p&gt;{{response}} are SUVs.&lt;/p&gt;&lt;p&gt;{{response}} are all-terrain vehicles.&lt;/p&gt;",
            "seed": {
                "calculated": [
                    {
                        "name": "1-A1",
                        "label": "{{function}}",
                        "function": "\\frac{{{Q1}}}{{{Q2}}}"
                    },
                    {
                        "name": "1-A2",
                        "label": "{{function}}",
                        "function": "\\frac{{{Q3}}}{{{Q2}}}"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obtain the fraction of cars that make up these two models.&lt;/p&gt;"
                    },
                    {
                        "name": "2-A2",
                        "label": "&lt;p&gt;To obtain the fraction of cars that are not these two models.&lt;/p&gt;",
                        "incorrect": true
                    },
                    {
                        "name": "2-A3",
                        "label": "&lt;p&gt;To obtain the percentage of cars that are both models.&lt;/p&gt;",
                        "incorrect": true
                    }
                ]
            },
            "algorithm": {
                "name": "trueFalse",
                "template": "Multiple choice – standard"
            }
        },
        {
            "id": "step-3",
            "stimulus": "&lt;p&gt;To calculate the total, you need to perform an addition.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blank to complete the following calculation to find the fraction of the total cars that are SUVs and all-terrain vehicles. Type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</si>
  <si>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Elena ha puesto un anuncio para vender parte de su ropa. De todo lo que pone a la venta, {{Q1}}/{{Q2}} son zapatillas y {{Q3}}/{{Q2}} son botas. ¿A qué fracción equivale este calzado del que se quiere deshacer? Devuelve el resultado en forma de fracción irreducible si es necesario.
Este calzado representa {{A1}}/{{A2}} de la ropa que pone a la venta.</t>
  </si>
  <si>
    <t>¿Qué fracción de ropa son zapatillas? ¿Y botas?
{{A3}}/{{Q2}} son zapatillas.
{{A4}}/{{Q2}} son botas.
[A3: {{Q1}}
A4: {{Q3}}]</t>
  </si>
  <si>
    <t>¿Qué pide el enunciado?
Obtener la fracción total de calzado que va a vender.*
Obtener la fracción de ropa a la venta que no es calzado.
Obtener el porcentaje de calzado que hay a la venta.</t>
  </si>
  <si>
    <t>Por tanto, completa el siguiente cálculo para conocer la fracción de calzado a la venta.
{{Q1}}/{{Q2}} + {{Q3}}/{{Q2}} = {{A1}}/{{A2}}
A1 = ({{Q1}}+{{Q3}})/math.gcd({{Q2}}, {{Q1}}+{{Q3}})
A2 = {{Q2}}/math.gcd({{Q2}}, {{Q1}}+{{Q3}})</t>
  </si>
  <si>
    <t>{"id":"M5-NyO-21a-A-3","seed":{"parameters":[{"name":"Q1","label":null,"min":1,"max":7,"step":1},{"name":"Q2","label":null,"min":15,"max":30,"step":1},{"name":"Q3","label":null,"min":1,"max":7,"step":1}],"uniques":true},"scaffolding":[{"id":"step-0","stimulus":"&lt;p&gt;Elena ha puesto un anuncio para vender parte de su ropa. De todo lo que pone a la venta, &lt;span class=\"fr-math-v2 fr-draggable\" contenteditable=\"false\" data-original-math=\"\\(\\frac{{{Q1}}}{{{Q2}}}\\)\" draggable=\"true\"&gt;\\(\\frac{{{Q1}}}{{{Q2}}}\\)&lt;/span&gt; son zapatillas y &lt;span class=\"fr-math-v2 fr-draggable\" contenteditable=\"false\" data-original-math=\"\\(\\frac{{{Q3}}}{{{Q2}}}\\)\" draggable=\"true\"&gt;\\(\\frac{{{Q3}}}{{{Q2}}}\\)&lt;/span&gt; son botas. ¿A qué fracción equivale este calzado del que se quiere deshacer? Devuelve el resultado en forma de fracción irreducible si es necesario.&lt;/p&gt;","template":"&lt;p&gt;Este calzado representa {{response}} de la ropa que pone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ropa son zapatillas? ¿Y botas?&lt;/p&gt;","template":"&lt;p&gt;{{response}} son zapatillas.&lt;/p&gt;&lt;p&gt;{{response}} son bota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calzado que va a vender.&lt;/p&gt;"},{"name":"2-A2","label":"&lt;p&gt;Obtener la fracción de ropa a la venta que no es calzado.&lt;/p&gt;","incorrect":true},{"name":"2-A3","label":"&lt;p&gt;Obtener el porcentaje de calzado que hay a la venta.&lt;/p&gt;","incorrect":true}]},"algorithm":{"name":"trueFalse","template":"Multiple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calzado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</si>
  <si>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</si>
  <si>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"M5-NyO-21a-A-3",
    "seed": {
        "parameters": [
            {
                "name": "Q1",
                "label": null,
                "min": 1,
                "max": 7,
                "step": 1
            },
            {
                "name": "Q2",
                "label": null,
                "min": 15,
                "max": 30,
                "step": 1
            },
            {
                "name": "Q3",
                "label": null,
                "min": 1,
                "max": 7,
                "step": 1
            }
        ],
        "uniques": true
    },
    "scaffolding": [
        {
            "id": "step-0",
            "stimulus": "&lt;p&gt;Elena has placed an ad to sell some of her clothes. From everything she puts up for sale, &lt;span class=\"fr-math-v2 fr-draggable\" contenteditable=\"false\" data-original-math=\"\\(\\frac{{{Q1}}}{{{Q2}}}\\)\" draggable=\"true\"&gt;\\(\\frac{{{Q1}}}{{{Q2}}}\\)&lt;/span&gt; are sneakers and &lt;span class=\"fr-math-v2 fr-draggable\" contenteditable=\"false\" data-original-math=\"\\(\\frac{{{Q3}}}{{{Q2}}}\\)\" draggable=\"true\"&gt;\\(\\frac{{{Q3}}}{{{Q2}}}\\)&lt;/span&gt; are boots. What fraction does this footwear represent of the clothes she wants to get rid of? Return the result as a reduced fraction if necessary.&lt;/p&gt;",
            "template": "&lt;p&gt;This footwear represents {{response}} of the clothes she puts up for sale.&lt;/p&gt;",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clothes are sneakers? And boots?&lt;/p&gt;",
            "template": "&lt;p&gt;{{response}} are sneakers.&lt;/p&gt;&lt;p&gt;{{response}} are boots.&lt;/p&gt;",
            "seed": {
                "calculated": [
                    {
                        "name": "1-A1",
                        "label": "{{function}}",
                        "function": "\\frac{{{Q1}}}{{{Q2}}}"
                    },
                    {
                        "name": "1-A2",
                        "label": "{{function}}",
                        "function": "\\frac{{{Q3}}}{{{Q2}}}"
                    }
                ]
            },
            "uniques": true,
            "algorithm": {
                "name": "calculateOperation",
                "params": {
                    "method": "equivLiteral",
                    "decimalPlaces": 2,
                    "keyboard": "INTERMEDIATE"
                }
            }
        },
        {
            "id": "step-2",
            "stimulus": "&lt;p&gt;What does the problem statement ask for?&lt;/p&gt;",
            "seed": {
                "calculated": [
                    {
                        "name": "T1",
                        "function": "{{Q1}}+{{Q2}}",
                        "temp": true
                    },
                    {
                        "name": "T3",
                        "function": "({{Q1}}+{{Q2}})*{{Q3}}",
                        "temp": true
                    },
                    {
                        "name": "2-A1",
                        "label": "&lt;p&gt;To obtain the total fraction of footwear she is going to sell.&lt;/p&gt;"
                    },
                    {
                        "name": "2-A2",
                        "label": "&lt;p&gt;To obtain the fraction of clothes for sale that is not footwear.&lt;/p&gt;",
                        "incorrect": true
                    },
                    {
                        "name": "2-A3",
                        "label": "&lt;p&gt;To obtain the percentage of footwear for sale.&lt;/p&gt;",
                        "incorrect": true
                    }
                ]
            },
            "algorithm": {
                "name": "trueFalse",
                "template": "Multiple choice – standard"
            }
        },
        {
            "id": "step-3",
            "stimulus": "&lt;p&gt;To calculate the total, you need to perform an addition. How are fractions with the same denominator added?&lt;/p&gt;",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fill in the blank for the following calculation to find out the fraction of footwear for sale. Type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</si>
  <si>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Paula ha consumido {{Q1}}/{{Q2}} de la batería de unos auriculares inalámbricos, mientras que su hermano, {{Q3}}/{{Q2}} de batería. ¿Cuál es la fracción de la energía que han gastado entre los dos? Devuelve el resultado en forma de fracción irreducible si es necesario.
Entre los dos han gastado {{A1}}/{{A2}} de la batería.</t>
  </si>
  <si>
    <t>Q1: mín = 1; máx = 10; step 1
Q2: mín = 21; máx = 30; step 1
Q3: mín = 1; máx = 10; step 1</t>
  </si>
  <si>
    <t>¿Qué fracción de batería ha consumido Paula? ¿Y su hermano?
Paula ha consumido {{A3}}/{{Q2}}.
Su hermano ha gastado {{A4}}/{{Q2}}.
[A3: {{Q1}}
A4: {{Q3}}]</t>
  </si>
  <si>
    <t>¿Qué pide el enunciado?
Obtener la fracción total de batería que han gastado entre los dos.*
Obtener la fracción de batería que queda en los auriculares.
Obtener el porcentaje de batería que han gastado entre los dos.</t>
  </si>
  <si>
    <t>Por tanto, completa el siguiente cálculo para conocer la fracción de batería que han gastado entre los dos hermanos.
{{Q1}}/{{Q2}} + {{Q3}}/{{Q2}} = {{A1}}/{{A2}}
A1 = ({{Q1}}+{{Q3}})/math.gcd({{Q2}}, {{Q1}}+{{Q3}})
A2 = {{Q2}}/math.gcd({{Q2}}, {{Q1}}+{{Q3}})</t>
  </si>
  <si>
    <t>{"id":"M5-NyO-21a-A-4","seed":{"parameters":[{"name":"Q1","label":null,"min":1,"max":10,"step":1},{"name":"Q2","label":null,"min":21,"max":30,"step":1},{"name":"Q3","label":null,"min":1,"max":10,"step":1}],"uniques":true},"scaffolding":[{"id":"step-0","stimulus":"&lt;p&gt;Paula ha consumido &lt;span class=\"fr-math-v2 fr-draggable\" contenteditable=\"false\" data-original-math=\"\\(\\frac{{{Q1}}}{{{Q2}}}\\)\" draggable=\"true\"&gt;\\(\\frac{{{Q1}}}{{{Q2}}}\\)&lt;/span&gt; de la batería de unos auriculares inalámbricos, mientras que su hermano, &lt;span class=\"fr-math-v2 fr-draggable\" contenteditable=\"false\" data-original-math=\"\\(\\frac{{{Q3}}}{{{Q2}}}\\)\" draggable=\"true\"&gt;\\(\\frac{{{Q3}}}{{{Q2}}}\\)&lt;/span&gt; de batería. ¿Cuál es la fracción de la energía que han gastado entre los dos? Devuelve el resultado en forma de fracción irreducible si es necesario.&lt;/p&gt;","template":"&lt;p&gt;Entre los dos han gastado {{response}} de la batería.&lt;/p&gt;","seed":{"parameters":[],"calculated":[{"name":"T1","function":"({{Q1}}+{{Q3}})/math.gcd({{Q2}},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batería ha consumido Paula? ¿Y su hermano?&lt;/p&gt;","template":"&lt;p&gt;Paula ha consumido {{response}}.&lt;/p&gt;&lt;p&gt;Su hermano ha gastado {{response}}.&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batería que han gastado entre los dos.&lt;/p&gt;"},{"name":"2-A2","label":"&lt;p&gt;Obtener la fracción de batería que queda en los auriculares.&lt;/p&gt;","incorrect":true},{"name":"2-A3","label":"&lt;p&gt;Obtener el porcentaje de batería que han gastado entre los dos.&lt;/p&gt;","incorrect":true}]},"algorithm":{"name":"trueFalse","template":"Multiple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batería que han gastado entre los dos hermanos.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</si>
  <si>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</si>
  <si>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"M5-NyO-21a-A-4",
    "seed": {
        "parameters": [
            {
                "name": "Q1",
                "label": null,
                "min": 1,
                "max": 10,
                "step": 1
            },
            {
                "name": "Q2",
                "label": null,
                "min": 21,
                "max": 30,
                "step": 1
            },
            {
                "name": "Q3",
                "label": null,
                "min": 1,
                "max": 10,
                "step": 1
            }
        ],
        "uniques": true
    },
    "scaffolding": [
        {
            "id": "step-0",
            "stimulus": "&lt;p&gt;Paula has used &lt;span class=\"fr-math-v2 fr-draggable\" contenteditable=\"false\" data-original-math=\"\\(\\frac{{{Q1}}}{{{Q2}}}\\)\" draggable=\"true\"&gt;\\(\\frac{{{Q1}}}{{{Q2}}}\\)&lt;/span&gt; of the battery of some wireless headphones, while her brother &lt;span class=\"fr-math-v2 fr-draggable\" contenteditable=\"false\" data-original-math=\"\\(\\frac{{{Q3}}}{{{Q2}}}\\)\" draggable=\"true\"&gt;\\(\\frac{{{Q3}}}{{{Q2}}}\\)&lt;/span&gt; of the battery. What is the fraction of energy they have both used? Return the result as an irreducible fraction if necessary.&lt;/p&gt;",
            "template": "&lt;p&gt;Together they have used {{response}} of the battery.&lt;/p&gt;",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the battery has Paula used? And her brother?&lt;/p&gt;",
            "template": "&lt;p&gt;Paula has used {{response}}.&lt;/p&gt;&lt;p&gt;Her brother has used {{response}}.&lt;/p&gt;",
            "seed": {
                "calculated": [
                    {
                        "name": "1-A1",
                        "label": "{{function}}",
                        "function": "\\frac{{{Q1}}}{{{Q2}}}"
                    },
                    {
                        "name": "1-A2",
                        "label": "{{function}}",
                        "function": "\\frac{{{Q3}}}{{{Q2}}}"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find the total fraction of battery they have used together.&lt;/p&gt;"
                    },
                    {
                        "name": "2-A2",
                        "label": "&lt;p&gt;To find the fraction of battery remaining in the headphones.&lt;/p&gt;",
                        "incorrect": true
                    },
                    {
                        "name": "2-A3",
                        "label": "&lt;p&gt;To find the percentage of battery they have used together.&lt;/p&gt;",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complete the following calculation to find the fraction of battery they have used together. Write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</si>
  <si>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Una joyería tiene a la venta diferentes accesorios. De estos, {{Q1}}/{{Q2}} son pulseras y {{Q3}}/{{Q2}} son anillos. ¿Cuál es la fracción que representa la cantidad de pulseras y anillos que están a la venta? Devuelve el resultado en forma de fracción irreducible si es necesario.
Las pulseras y los anillos son {{A1}}/{{A2}} de los accesorios que están a la venta.</t>
  </si>
  <si>
    <t>¿Qué fracción de los accesorios son pulseras? ¿Y anillos?
{{A3}}/{{Q2}} son pulseras.
{{A4}}/{{Q2}} son anillos.
[A3: {{Q1}}
A4: {{Q3}}]</t>
  </si>
  <si>
    <t>¿Qué pide el enunciado?
Obtener la fracción total de accesorios que son pulseras y anillos.*
Obtener la fracción de accesorios que no son pulseras ni anillos.
Obtener el porcentaje de accesorios que no son pulseras ni anillos.</t>
  </si>
  <si>
    <t>Por tanto, completa el siguiente cálculo para conocer la fracción total de pulseras y anillos que están a la venta.
{{Q1}}/{{Q2}} + {{Q3}}/{{Q2}} = {{A1}}/{{A2}}
A1 = ({{Q1}}+{{Q3}})/math.gcd({{Q2}}, {{Q1}}+{{Q3}})
A2 = {{Q2}}/math.gcd({{Q2}}, {{Q1}}+{{Q3}})</t>
  </si>
  <si>
    <t>{"id":"M5-NyO-21a-A-5","seed":{"parameters":[{"name":"Q1","label":null,"min":1,"max":7,"step":1},{"name":"Q2","label":null,"min":15,"max":30,"step":1},{"name":"Q3","label":null,"min":1,"max":7,"step":1}],"uniques":true},"scaffolding":[{"id":"step-0","stimulus":"&lt;p&gt;Una joyería tiene a la venta diferentes accesorios. De estos, &lt;span class=\"fr-math-v2 fr-draggable\" contenteditable=\"false\" data-original-math=\"\\(\\frac{{{Q1}}}{{{Q2}}}\\)\" draggable=\"true\"&gt;\\(\\frac{{{Q1}}}{{{Q2}}}\\)&lt;/span&gt; son pulseras y &lt;span class=\"fr-math-v2 fr-draggable\" contenteditable=\"false\" data-original-math=\"\\(\\frac{{{Q3}}}{{{Q2}}}\\)\" draggable=\"true\"&gt;\\(\\frac{{{Q3}}}{{{Q2}}}\\)&lt;/span&gt; son anillos. ¿Cuál es la fracción que representa la cantidad de pulseras y anillos que están a la venta? Devuelve el resultado en forma de fracción irreducible si es necesario.&lt;/p&gt;","template":"&lt;p&gt;Las pulseras y los anillos son {{response}} de los accesorios que están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los accesorios son pulseras? ¿Y anillos?&lt;/p&gt;","template":"&lt;p&gt;{{response}} son pulseras.&lt;/p&gt;&lt;p&gt;{{response}} son anill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accesorios que son pulseras y anillos.&lt;/p&gt;"},{"name":"2-A2","label":"&lt;p&gt;Obtener la fracción de accesorios que no son pulseras ni anillos.&lt;/p&gt;","incorrect":true},{"name":"2-A3","label":"&lt;p&gt;Obtener el porcentaje de accesorios que no son pulseras ni anillos.&lt;/p&gt;","incorrect":true}]},"algorithm":{"name":"trueFalse","template":"Multiple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total de pulseras y anillos que están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</si>
  <si>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</si>
  <si>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"M5-NyO-21a-A-5",
    "seed": {
        "parameters": [
            {
                "name": "Q1",
                "label": null,
                "min": 1,
                "max": 7,
                "step": 1
            },
            {
                "name": "Q2",
                "label": null,
                "min": 15,
                "max": 30,
                "step": 1
            },
            {
                "name": "Q3",
                "label": null,
                "min": 1,
                "max": 7,
                "step": 1
            }
        ],
        "uniques": true
    },
    "scaffolding": [
        {
            "id": "step-0",
            "stimulus": "&lt;p&gt;A jewelry store has different accessories for sale. Of these, &lt;span class=\"fr-math-v2 fr-draggable\" contenteditable=\"false\" data-original-math=\"\\(\\frac{{{Q1}}}{{{Q2}}}\\)\" draggable=\"true\"&gt;\\(\\frac{{{Q1}}}{{{Q2}}}\\)&lt;/span&gt; are bracelets and &lt;span class=\"fr-math-v2 fr-draggable\" contenteditable=\"false\" data-original-math=\"\\(\\frac{{{Q3}}}{{{Q2}}}\\)\" draggable=\"true\"&gt;\\(\\frac{{{Q3}}}{{{Q2}}}\\)&lt;/span&gt; are rings. What is the fraction that represents the amount of bracelets and rings for sale? Return the result as an irreducible fraction, if necessary.&lt;/p&gt;",
            "template": "&lt;p&gt;Bracelets and rings make up {{response}} of the accessories for sale.&lt;/p&gt;",
            "seed": {
                "parameters": [],
                "calculated": [
                    {
                        "name": "T1",
                        "function": "({{Q1}}+{{Q3}})/math.gcd({{Q2}}, {{Q1}}+{{Q3}})",
                        "temp": true
                    },
                    {
                        "name": "T2",
                        "function": "{{Q2}}/math.gcd({{Q2}}, {{Q1}}+{{Q3}})",
                        "temp": true
                    },
                    {
                        "name": "A1",
                        "label": "{{function}}",
                        "function": "\\frac{{{T1}}}{{{T2}}}"
                    }
                ],
                "uniques": true
            },
            "algorithm": {
                "name": "calculateOperation",
                "params": {
                    "method": "equivLiteral",
                    "decimalPlaces": 2,
                    "keyboard": "INTERMEDIATE"
                }
            }
        },
        {
            "id": "step-1",
            "stimulus": "&lt;p&gt;What fraction of the accessories are bracelets? And rings?&lt;/p&gt;",
            "template": "&lt;p&gt;{{response}} are bracelets.&lt;/p&gt;&lt;p&gt;{{response}} are rings.&lt;/p&gt;",
            "seed": {
                "calculated": [
                    {
                        "name": "1-A1",
                        "label": "{{function}}",
                        "function": "\\frac{{{Q1}}}{{{Q2}}}"
                    },
                    {
                        "name": "1-A2",
                        "label": "{{function}}",
                        "function": "\\frac{{{Q3}}}{{{Q2}}}"
                    }
                ],
                "uniques": true
            },
            "algorithm": {
                "name": "calculateOperation",
                "params": {
                    "method": "equivLiteral",
                    "decimalPlaces": 2,
                    "keyboard": "INTERMEDIATE"
                }
            }
        },
        {
            "id": "step-2",
            "stimulus": "&lt;p&gt;What does the prompt ask for?&lt;/p&gt;",
            "seed": {
                "calculated": [
                    {
                        "name": "T1",
                        "function": "{{Q1}}+{{Q2}}",
                        "temp": true
                    },
                    {
                        "name": "T3",
                        "function": "({{Q1}}+{{Q2}})*{{Q3}}",
                        "temp": true
                    },
                    {
                        "name": "2-A1",
                        "label": "&lt;p&gt;To find the total fraction of accessories that are bracelets and rings.&lt;/p&gt;"
                    },
                    {
                        "name": "2-A2",
                        "label": "&lt;p&gt;To find the fraction of accessories that are neither bracelets nor rings.&lt;/p&gt;",
                        "incorrect": true
                    },
                    {
                        "name": "2-A3",
                        "label": "&lt;p&gt;To find the percentage of accessories that are neither bracelets nor rings.&lt;/p&gt;",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following calculation to find the total fraction of bracelets and rings for sale. Write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"uniques": true
            },
            "algorithm": {
                "name": "calculateOperation",
                "params": {
                    "method": "equivLiteral",
                    "decimalPlaces": 2,
                    "keyboard": "INTERMEDIATE"
                }
            }
        }
    ]
}</t>
  </si>
  <si>
    <t>M5-NyO-21b</t>
  </si>
  <si>
    <t>Calcula restas de fracciones con igual denominador (numer. y denom. de 1 o 2 cifras)</t>
  </si>
  <si>
    <t>Arrastra el resultado correcto de esta resta.
{{Q1}}/{{T1}} − {{Q3}}/{{T1}} = ...
{{T2}}/{{T1}} *
{{T3}}/{{T1}}
{{T2}}/{{T4}}
{{T3}}/{{T4}}</t>
  </si>
  <si>
    <t xml:space="preserve">Señala el resultado de 59/5 − 17/5
.../... *
{{A3}}/{{A4}}
{{A5}}/{{A6}}
{{A7}}/{{A8}}
</t>
  </si>
  <si>
    <t>Q1: mín = 5; máx = 9; step 1
Q2: mín = 5; máx = 9; step 1  
Q3: mín = 1; máx = 4; step 1</t>
  </si>
  <si>
    <t>T1 = {{Q1}}+{{Q2}}
T2 = {{Q1}} - {{Q3}}
T3 = {{Q1}} + {{Q3}}
T4 = {{T1}}*2</t>
  </si>
  <si>
    <t>Para calcular una resta de fracciones con igual denominador, se restan los numeradores y se mantiene el denominador.</t>
  </si>
  <si>
    <t>&lt;p&gt;Como los denominadores son iguales, solo resta los numeradores.&lt;/p&gt;
Sin Te individual</t>
  </si>
  <si>
    <t>{"id":"M5-NyO-21b-I-1","stimulus":"&lt;p&gt;Arrastra el resultado correcto de esta resta.&lt;/p&gt;","template":"&lt;p&gt;&lt;span class=\"fr-math-v2 fr-draggable\" contenteditable=\"false\" data-original-math=\"\\(\\frac{{{Q1}}}{{{T1}}}\\)\" draggable=\"true\"&gt;\\(\\frac{{{Q1}}}{{{T1}}}\\)&lt;/span&gt; − &lt;span class=\"fr-math-v2 fr-draggable\" contenteditable=\"false\" data-original-math=\"\\(\\frac{{{Q3}}}{{{T1}}}\\)\" draggable=\"true\"&gt;\\(\\frac{{{Q3}}}{{{T1}}}\\)&lt;/span&gt;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4,"step":1}],"calculated":[{"name":"T1","function":"{{Q1}}+{{Q2}}","temp":true},{"name":"T2","function":" {{Q1}} - {{Q3}}","temp":true},{"name":"T3","function":"{{Q1}} + {{Q3}}","temp":true},{"name":"T4","function":"{{T1}}*2","temp":true},{"name":"A1","label":"&lt;span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data-original-math=\"\\(\\frac{{{T2}}}{{{T4}}}\\)\" draggable=\"true\"&gt;\\(\\frac{{{T2}}}{{{T4}}}\\)&lt;/span&gt;","incorrect":true},{"name":"A4","label":"&lt;span class=\"fr-math-v2 fr-draggable\" contenteditable=\"false\" data-original-math=\"\\(\\frac{{{T3}}}{{{T4}}}\\)\" draggable=\"true\"&gt;\\(\\frac{{{T3}}}{{{T4}}}\\)&lt;/span&gt;","incorrect":true}],"uniques":true},"algorithm":{"name":"calculateOperation","template":"Cloze with drag &amp; drop","params":{"keyboard":"INTERMEDIATE"}}}</t>
  </si>
  <si>
    <t>{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t>
  </si>
  <si>
    <t>{
    "id": "M5-NyO-21b-I-1",
    "stimulus": "&lt;p&gt;Drag the correct result of this subtraction.&lt;/p&gt;",
    "template": "&lt;p&gt;&lt;span class=\"fr-math-v2 fr-draggable\" contenteditable=\"false\" data-original-math=\"\\(\\frac{{{Q1}}}{{{T1}}}\\)\" draggable=\"true\"&gt;\\(\\frac{{{Q1}}}{{{T1}}}\\)&lt;/span&gt; − &lt;span class=\"fr-math-v2 fr-draggable\" contenteditable=\"false\" data-original-math=\"\\(\\frac{{{Q3}}}{{{T1}}}\\)\" draggable=\"true\"&gt;\\(\\frac{{{Q3}}}{{{T1}}}\\)&lt;/span&gt; = {{response}}&lt;/p&gt;",
    "hint": "&lt;p&gt;To calculate a subtraction of fractions with the same denominator, subtract the numerators and keep the denominator.&lt;/p&gt;",
    "feedback": "&lt;p&gt;As the denominators are equal, just subtract the numerators.&lt;/p&gt;",
    "seed": {
        "parameters": [
            {
                "name": "Q1",
                "label": null,
                "min": 5,
                "max": 9,
                "step": 1
            },
            {
                "name": "Q2",
                "label": null,
                "min": 5,
                "max": 9,
                "step": 1
            },
            {
                "name": "Q3",
                "label": null,
                "min": 1,
                "max": 4,
                "step": 1
            }
        ],
        "calculated": [
            {
                "name": "T1",
                "function": "{{Q1}}+{{Q2}}",
                "temp": true
            },
            {
                "name": "T2",
                "function": "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"params": {
            "keyboard": "INTERMEDIATE"
        }
    }
}</t>
  </si>
  <si>
    <t>Calcula esta resta.
{{T1}}/{{T2}} − {{Q2}}/{{T2}} = {{A1}}</t>
  </si>
  <si>
    <t xml:space="preserve">Resuelve este cálculo {{Q1}}/{{Q2}} − {{Q3}}/{{Q2}}.
{{A1}}/{{A2}}
</t>
  </si>
  <si>
    <t>Q1: mín = 5; máx = 9; step 1
Q2: mín = 5; máx = 9; step 1  
Q3: mín = 1; máx = 5; step 1</t>
  </si>
  <si>
    <t>T1 = {{Q2}}+{{Q3}}
T2 = {{Q1}}+{{Q2}}
A1 = {{Q3}}/{{T2}}</t>
  </si>
  <si>
    <t>&lt;p&gt;Como los denominadores son iguales, solo resta los numeradores.&lt;/p&gt;</t>
  </si>
  <si>
    <t>{"id":"M5-NyO-21b-E-1","stimulus":"&lt;p&gt;Calcula esta resta.&lt;/p&gt;","template":"&lt;p&gt;&lt;span class=\"fr-math-v2 fr-draggable\" contenteditable=\"false\" data-original-math=\"\\(\\frac{{{T1}}}{{{T2}}}\\)\" draggable=\"true\"&gt;\\(\\frac{{{T1}}}{{{T2}}}\\)&lt;/span&gt; − &lt;span class=\"fr-math-v2 fr-draggable\" contenteditable=\"false\" data-original-math=\"\\(\\frac{{{Q2}}}{{{T2}}}\\)\" draggable=\"true\"&gt;\\(\\frac{{{Q2}}}{{{T2}}}\\)&lt;/span&gt;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</si>
  <si>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</si>
  <si>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"M5-NyO-21b-E-1",
    "stimulus": "&lt;p&gt;Calculate this subtraction.&lt;/p&gt;",
    "template": "&lt;p&gt;&lt;span class=\"fr-math-v2 fr-draggable\" contenteditable=\"false\" data-original-math=\"\\(\\frac{{{T1}}}{{{T2}}}\\)\" draggable=\"true\"&gt;\\(\\frac{{{T1}}}{{{T2}}}\\)&lt;/span&gt; − &lt;span class=\"fr-math-v2 fr-draggable\" contenteditable=\"false\" data-original-math=\"\\(\\frac{{{Q2}}}{{{T2}}}\\)\" draggable=\"true\"&gt;\\(\\frac{{{Q2}}}{{{T2}}}\\)&lt;/span&gt; = {{response}}&lt;/p&gt;",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</si>
  <si>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Lucas ha gastado {{T1}}/{{T2}} del dinero que tiene ahorrado en regalos. Si ha utilizado {{Q2}}/{{T2}} de sus ahorros para darle un coche teledirigido a su sobrino, ¿cuál ha sido la fracción de los ahorros que ha destinado el resto de regalos?
Para el resto de los regalos ha utilizado {{A1}} de sus ahorros.</t>
  </si>
  <si>
    <t xml:space="preserve">Lucas tiene 11/25 de su sueldo, y utiliza 2/25 para pagar un servicio. ¿Qué fracción le queda aún del sueldo?
Le queda .../... </t>
  </si>
  <si>
    <t>{"id":"M5-NyO-21b-A-1","stimulus":"&lt;p&gt;Lucas ha gastado &lt;span class=\"fr-math-v2 fr-draggable\" contenteditable=\"false\" data-original-math=\"\\(\\frac{{{T1}}}{{{T2}}}\\)\" draggable=\"true\"&gt;\\(\\frac{{{T1}}}{{{T2}}}\\)&lt;/span&gt; del dinero que tiene ahorrado en regalos. Si ha utilizado &lt;span class=\"fr-math-v2 fr-draggable\" contenteditable=\"false\" data-original-math=\"\\(\\frac{{{Q2}}}{{{T2}}}\\)\" draggable=\"true\"&gt;\\(\\frac{{{Q2}}}{{{T2}}}\\)&lt;/span&gt; de sus ahorros para darle un coche teledirigido a su sobrino, ¿cuál ha sido la fracción de los ahorros que ha destinado al resto de regalos?&lt;/p&gt;","template":"&lt;p&gt;Para el resto de los regalos ha utilizado {{response}} de sus ahorros.&lt;/p&gt;","hint":"&lt;p&gt;Para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</si>
  <si>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</si>
  <si>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"M5-NyO-21b-A-1",
    "stimulus": "&lt;p&gt;Lucas has spent &lt;span class=\"fr-math-v2 fr-draggable\" contenteditable=\"false\" data-original-math=\"\\(\\frac{{{T1}}}{{{T2}}}\\)\" draggable=\"true\"&gt;\\(\\frac{{{T1}}}{{{T2}}}\\)&lt;/span&gt; of his saved money on gifts. If he has used &lt;span class=\"fr-math-v2 fr-draggable\" contenteditable=\"false\" data-original-math=\"\\(\\frac{{{Q2}}}{{{T2}}}\\)\" draggable=\"true\"&gt;\\(\\frac{{{Q2}}}{{{T2}}}\\)&lt;/span&gt; of his savings to give his nephew a remote-controlled car, what is the fraction of the savings he allocated to the rest of the gifts?&lt;/p&gt;",
    "template": "&lt;p&gt;For the rest of the gifts, he has used {{response}} of his savings.&lt;/p&gt;",
    "hint": "&lt;p&gt;To calculate a subtraction of fractions with the same denominator, subtract the numerators and keep the denominator.&lt;/p&gt;",
    "feedback": "&lt;p&gt;Since the denominators are equal,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</si>
  <si>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La música en el móvil de Mateo ocupa {{T1}}/{{T2}} de su memoria. Si {{Q2}}/{{T2}} de la memoria de su móvil son canciones de &lt;i&gt;jazz,&lt;/i&gt; ¿cuántas canciones tiene de otros géneros?
{{A1}} de la memoria del móvil de Mateo contiene canciones que no son de &lt;i&gt;jazz.&lt;/i&gt;</t>
  </si>
  <si>
    <t xml:space="preserve">Mateo tiene 18/35 del almanecimiento de su celular, con música. Quiere eliminar 6/35 de esos archivos.¿ Qué fracción queda liberada?
Queda liberada .../... 
 </t>
  </si>
  <si>
    <t>{"id":"M5-NyO-21b-A-2","stimulus":"&lt;p&gt;La música en el móvil de Mateo ocupa &lt;span class=\"fr-math-v2 fr-draggable\" contenteditable=\"false\" data-original-math=\"\\(\\frac{{{T1}}}{{{T2}}}\\)\" draggable=\"true\"&gt;\\(\\frac{{{T1}}}{{{T2}}}\\)&lt;/span&gt; de su memoria. Si &lt;span class=\"fr-math-v2 fr-draggable\" contenteditable=\"false\" data-original-math=\"\\(\\frac{{{Q2}}}{{{T2}}}\\)\" draggable=\"true\"&gt;\\(\\frac{{{Q2}}}{{{T2}}}\\)&lt;/span&gt; son canciones de &lt;i&gt;jazz,&lt;/i&gt; ¿cuántas canciones tiene de otros géneros?&lt;/p&gt;","template":"&lt;p&gt;{{response}} de la memoria del móvil de Mateo contiene canciones que no son de &lt;i&gt;jazz.&lt;/i&gt;&lt;/p&gt;","hint":"&lt;p&gt;Para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</si>
  <si>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</si>
  <si>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"M5-NyO-21b-A-2",
    "stimulus": "&lt;p&gt;The music on Matthew's phone takes up &lt;span class=\"fr-math-v2 fr-draggable\" contenteditable=\"false\" data-original-math=\"\\(\\frac{{{T1}}}{{{T2}}}\\)\" draggable=\"true\"&gt;\\(\\frac{{{T1}}}{{{T2}}}\\)&lt;/span&gt; of its memory. If &lt;span class=\"fr-math-v2 fr-draggable\" contenteditable=\"false\" data-original-math=\"\\(\\frac{{{Q2}}}{{{T2}}}\\)\" draggable=\"true\"&gt;\\(\\frac{{{Q2}}}{{{T2}}}\\)&lt;/span&gt; are jazz songs, how many songs does he have from other genres?&lt;/p&gt;",
    "template": "&lt;p&gt;{{response}} of the memory on Matthew's phone contains songs that are not jazz.&lt;/p&gt;",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</si>
  <si>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En una perrera, {{T1}}/{{T2}} de los perros son {{Q4}} y {{Q2}}/{{T2}} son {{Q4}} negros. ¿Cuántos {{Q4}} son de otros colores?
{{A1}} de los perros son {{Q4}} de otros colores.</t>
  </si>
  <si>
    <t>Andrea alimenta a sus mascotas con alimento balanceado. De lo que compró tiene 7/10 y le dá a sus mascotas 1/10. Indica que fracción le queda de ese alimento.
Le queda de ese alimento .../...</t>
  </si>
  <si>
    <t>Q1: mín = 5; máx = 9; step 1
Q2: mín = 5; máx = 9; step 1  
Q3: mín = 1; máx = 5; step 1
Q4: "galgos", "podencos", "mastines"</t>
  </si>
  <si>
    <t>{"id":"M5-NyO-21b-A-3","stimulus":"&lt;p&gt;En una perrera, &lt;span class=\"fr-math-v2 fr-draggable\" contenteditable=\"false\" data-original-math=\"\\(\\frac{{{T1}}}{{{T2}}}\\)\" draggable=\"true\"&gt;\\(\\frac{{{T1}}}{{{T2}}}\\)&lt;/span&gt; de los perros son {{Q4}} y &lt;span class=\"fr-math-v2 fr-draggable\" contenteditable=\"false\" data-original-math=\"\\(\\frac{{{Q2}}}{{{T2}}}\\)\" draggable=\"true\"&gt;\\(\\frac{{{Q2}}}{{{T2}}}\\)&lt;/span&gt; son {{Q4}} negros. ¿Cuántos {{Q4}} son de otros colores?&lt;/p&gt;","template":"&lt;p&gt;{{response}} de los perros son {{Q4}}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name":"Q4","list":["galgos","podencos","mastines"]}],"calculated":[{"name":"T1","function":"{{Q2}}+{{Q3}}","temp":true},{"name":"T2","function":"{{Q1}}+{{Q2}}","temp":true},{"name":"A1","label":"{{function}}","function":"\\frac{{{Q3}}}{{{T2}}}"}],"uniques":true},"algorithm":{"name":"calculateOperation","params":{"method":"equivLiteral","keyboard":"INTERMEDIATE"}}}</t>
  </si>
  <si>
    <t>{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t>
  </si>
  <si>
    <t>{
    "id": "M5-NyO-21b-A-3",
    "stimulus": "&lt;p&gt;In a kennel, &lt;span class=\"fr-math-v2 fr-draggable\" contenteditable=\"false\" data-original-math=\"\\(\\frac{{{T1}}}{{{T2}}}\\)\" draggable=\"true\"&gt;\\(\\frac{{{T1}}}{{{T2}}}\\)&lt;/span&gt; of the dogs are {{Q4}} and &lt;span class=\"fr-math-v2 fr-draggable\" contenteditable=\"false\" data-original-math=\"\\(\\frac{{{Q2}}}{{{T2}}}\\)\" draggable=\"true\"&gt;\\(\\frac{{{Q2}}}{{{T2}}}\\)&lt;/span&gt; are black {{Q4}}. How many {{Q4}} are of other colors?&lt;/p&gt;",
    "template": "&lt;p&gt;{{response}} of the dogs are {{Q4}}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"name": "Q4",
                "list": [
                    "greyhounds",
                    "bulldogs",
                    "mastiffs"
                ]
            }
        ],
        "calculated": [
            {
                "name": "T1",
                "function": "{{Q2}}+{{Q3}}",
                "temp": true
            },
            {
                "name": "T2",
                "function": "{{Q1}}+{{Q2}}",
                "temp": true
            },
            {
                "name": "A1",
                "label": "{{function}}",
                "function": "\\frac{{{Q3}}}{{{T2}}}"
            }
        ],
        "uniques": true
    },
    "algorithm": {
        "name": "calculateOperation",
        "params": {
            "method": "equivLiteral",
            "keyboard": "INTERMEDIATE"
        }
    }
}</t>
  </si>
  <si>
    <t>Martín ha llevado a clase {{T1}}/{{T2}} de su colección de cromos para enseñársela a sus amigos, pero durante el recreo ha perdido {{Q2}}/{{T2}} de su colección. ¿Con cuántos cromos ha regresado a casa?
Martín ha regresado a su casa con {{A1}} de su colección.</t>
  </si>
  <si>
    <t>Sara tiene 7/8 de un paquete de harina. Va a utilizar 2/8 para hacer galletitas. ¿Qué fracción le queda de harina sin usar?
Le queda sin usar .../...</t>
  </si>
  <si>
    <t>{"id":"M5-NyO-21b-A-4","stimulus":"&lt;p&gt;Martín ha llevado a clase &lt;span class=\"fr-math-v2 fr-draggable\" contenteditable=\"false\" data-original-math=\"\\(\\frac{{{T1}}}{{{T2}}}\\)\" draggable=\"true\"&gt;\\(\\frac{{{T1}}}{{{T2}}}\\)&lt;/span&gt; de su colección de cromos para enseñársela a sus amigos, pero durante el recreo ha perdido &lt;span class=\"fr-math-v2 fr-draggable\" contenteditable=\"false\" data-original-math=\"\\(\\frac{{{Q2}}}{{{T2}}}\\)\" draggable=\"true\"&gt;\\(\\frac{{{Q2}}}{{{T2}}}\\)&lt;/span&gt; de la colección. ¿Con cuántos cromos ha regresado a casa?&lt;/p&gt;","template":"&lt;p&gt;Martín ha regresado a su casa con {{response}} de su colección.&lt;/p&gt;","hint":"&lt;p&gt;Para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</si>
  <si>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</si>
  <si>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"M5-NyO-21b-A-4",
    "stimulus": "&lt;p&gt;Martin has brought &lt;span class=\"fr-math-v2 fr-draggable\" contenteditable=\"false\" data-original-math=\"\\(\\frac{{{T1}}}{{{T2}}}\\)\" draggable=\"true\"&gt;\\(\\frac{{{T1}}}{{{T2}}}\\)&lt;/span&gt; of his trading card collection to show his friends at school, but during recess, he lost &lt;span class=\"fr-math-v2 fr-draggable\" contenteditable=\"false\" data-original-math=\"\\(\\frac{{{Q2}}}{{{T2}}}\\)\" draggable=\"true\"&gt;\\(\\frac{{{Q2}}}{{{T2}}}\\)&lt;/span&gt; of the collection. How many cards did he return home with?&lt;/p&gt;",
    "template": "&lt;p&gt;Martin has returned home with {{response}} of his collection.&lt;/p&gt;",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</si>
  <si>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{{T1}}/{{T2}} de los coches en miniatura que colecciona Ignacio son de metal. Si {{Q2}}/{{T2}} de su colección son coches metálicos de color rojo, ¿cuántos coches de metal son de otros colores?
{{A1}} de su colección coches de metal de otros colores.</t>
  </si>
  <si>
    <t>Ignacio colecciona autitos. 24/35 son de metal. ¿Qué fracción de autitos le queda si regala 7/35?
Le quedan .../...</t>
  </si>
  <si>
    <t>{"id":"M5-NyO-21b-A-5","stimulus":"&lt;p&gt;De los coches en miniatura que colecciona Ignacio, &lt;span class=\"fr-math-v2 fr-draggable\" contenteditable=\"false\" data-original-math=\"\\(\\frac{{{T1}}}{{{T2}}}\\)\" draggable=\"true\"&gt;\\(\\frac{{{T1}}}{{{T2}}}\\)&lt;/span&gt; son de metal. Si &lt;span class=\"fr-math-v2 fr-draggable\" contenteditable=\"false\" data-original-math=\"\\(\\frac{{{Q2}}}{{{T2}}}\\)\" draggable=\"true\"&gt;\\(\\frac{{{Q2}}}{{{T2}}}\\)&lt;/span&gt; de su colección son coches metálicos de color rojo, ¿cuántos coches de metal son de otros colores?&lt;/p&gt;","template":"&lt;p&gt;De su colección, {{response}} son coches de metal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</si>
  <si>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</si>
  <si>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"M5-NyO-21b-A-5",
    "stimulus": "&lt;p&gt;&lt;span class=\"fr-math-v2 fr-draggable\" contenteditable=\"false\" data-original-math=\"\\(\\frac{{{T1}}}{{{T2}}}\\)\" draggable=\"true\"&gt;\\(\\frac{{{T1}}}{{{T2}}}\\)&lt;/span&gt; of the miniature cars that Ignacio collects are made of metal. If &lt;span class=\"fr-math-v2 fr-draggable\" contenteditable=\"false\" data-original-math=\"\\(\\frac{{{Q2}}}{{{T2}}}\\)\" draggable=\"true\"&gt;\\(\\frac{{{Q2}}}{{{T2}}}\\)&lt;/span&gt; of his collection are red metallic cars, how many metallic cars are of other colors?&lt;/p&gt;",
    "template": "&lt;p&gt;From his collection, {{response}} are metallic cars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</si>
  <si>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M5-NyO-22a</t>
  </si>
  <si>
    <t>Clasifica fracciones propias, impropias e iguales que la unidad (numer. y denom. de 1 o 2 cifras)</t>
  </si>
  <si>
    <t>Clasifica las siguientes fracciones.
(tabla: Propia, Impropia, Igual a la unidad)
Q1/T1 | T2/Q4 | Q5/Q5</t>
  </si>
  <si>
    <t>Selecciona la opción correcta para que la fracción sea impropia
.../{{Q1}} 
{{A1}} * | {{A2}} | {{A3}}</t>
  </si>
  <si>
    <t>Q1-Q5: mín = 1; máx = 9</t>
  </si>
  <si>
    <t>T1 = {{Q1}}+{{Q2}}
T2 = {{Q3}}+{{Q4}}</t>
  </si>
  <si>
    <t>Las fracciones propias son menores que la unidad y las fracciones impropias, mayores que la unidad.</t>
  </si>
  <si>
    <t>&lt;p&gt;En las &lt;b&gt;fracciones propias&lt;/b&gt; el numerador es menor que el denominador y son menores que la unidad: Q1/T1 &lt; 1.&lt;/p&gt;&lt;p&gt;En las &lt;b&gt;fracciones impropias&lt;/b&gt; el numerador es mayor que el denominador y son mayores que la unidad: T2/Q4 &gt; 1.&lt;/p&gt;&lt;p&gt;Entre estos dos casos están las &lt;b&gt;fracciones iguales a la unidad:&lt;/b&gt; Q5/Q5 = 1.&lt;/p&gt;</t>
  </si>
  <si>
    <t>{"id":"M5-NyO-22a-I-1","stimulus":"&lt;p&gt;Clasifica las siguientes fracciones.&lt;/p&gt;","template":"&lt;table style=\"width: 100%;\"&gt;&lt;tbody&gt;&lt;tr&gt;&lt;td style=\"width: 33.3333%; vertical-align: middle; text-align: center; background-color: #9FC1FD;\"&gt;&lt;span style=\"color: rgb(255, 255, 255);\"&gt;Propia&lt;/span&gt;&lt;/td&gt;&lt;td style=\"width: 33.3333%; vertical-align: middle; text-align: center; background-color: #9FC1FD;\"&gt;&lt;span style=\"color: rgb(255, 255, 255);\"&gt;Impropia&lt;/span&gt;&lt;/td&gt;&lt;td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center;\"&gt;{{response}}&lt;/td&gt;&lt;/tr&gt;&lt;/tbody&gt;&lt;/table&gt;","hint":"&lt;p&gt;Las fracciones propias son menores que la unidad y las fracciones impropias, mayores que la unidad.&lt;/p&gt;","feedback":"&lt;p&gt;En las &lt;b&gt;fracciones propias,&lt;/b&gt; el numerador es menor que el denominador y son menores que la unidad: &lt;span class=\"fr-math-v2 fr-draggable\" contenteditable=\"false\" data-original-math=\"\\(\\frac{{{Q1}}}{{{T1}}}\\)\" draggable=\"true\"&gt;\\(\\frac{{{Q1}}}{{{T1}}}\\)&lt;/span&gt; &lt; 1.&lt;/p&gt;&lt;p&gt;En las &lt;b&gt;fracciones impropias,&lt;/b&gt; el numerador es mayor que el denominador y son mayores que la unidad: &lt;span class=\"fr-math-v2 fr-draggable\" contenteditable=\"false\" data-original-math=\"\\(\\frac{{{T2}}}{{{Q4}}}\\)\" draggable=\"true\"&gt;\\(\\frac{{{T2}}}{{{Q4}}}\\)&lt;/span&gt; &gt; 1.&lt;/p&gt;&lt;p&gt;Entre estos dos casos están las &lt;b&gt;fracciones iguales a la unidad:&lt;/b&gt;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</si>
  <si>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</si>
  <si>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
    "id": "M5-NyO-22a-I-1",
    "stimulus": "&lt;p&gt;Classify the following fractions.&lt;/p&gt;",
    "template": "&lt;table style=\"width: 100%;\"&gt;&lt;tbody&gt;&lt;tr&gt;&lt;td style=\"width: 33.3333%; vertical-align: middle; text-align: center; background-color: #9FC1FD;\"&gt;&lt;span style=\"color: rgb(255, 255, 255);\"&gt;Proper&lt;/span&gt;&lt;/td&gt;&lt;td style=\"width: 33.3333%; vertical-align: middle; text-align: center; background-color: #9FC1FD;\"&gt;&lt;span style=\"color: rgb(255, 255, 255);\"&gt;Improper&lt;/span&gt;&lt;/td&gt;&lt;td style=\"width: 33.3333%; vertical-align: middle; text-align: center; background-color: #9FC1FD;\"&gt;&lt;span style=\"color: rgb(255, 255, 255);\"&gt;Equal to one&lt;/span&gt;&lt;/td&gt;&lt;/tr&gt;&lt;tr&gt;&lt;td style=\"width: 33.3333%; vertical-align: middle; text-align: center;\"&gt;{{response}}&lt;/td&gt;&lt;td style=\"width: 33.3333%; vertical-align: middle; text-align: center;\"&gt;{{response}}&lt;/td&gt;&lt;td style=\"width: 33.3333%; vertical-align: middle; text-align: center;\"&gt;{{response}}&lt;/td&gt;&lt;/tr&gt;&lt;/tbody&gt;&lt;/table&gt;",
    "hint": "&lt;p&gt;Proper fractions are less than one, and improper fractions are greater than one.&lt;/p&gt;",
    "feedback": "&lt;p&gt;In &lt;b&gt;proper fractions,&lt;/b&gt; the numerator is less than the denominator and they are less than one: &lt;span class=\"fr-math-v2 fr-draggable\" contenteditable=\"false\" data-original-math=\"\\(\\frac{{{Q1}}}{{{T1}}}\\)\" draggable=\"true\"&gt;\\(\\frac{{{Q1}}}{{{T1}}}\\)&lt;/span&gt; &lt; 1.&lt;/p&gt;&lt;p&gt;In &lt;b&gt;improper fractions,&lt;/b&gt; the numerator is greater than the denominator and they are greater than one: &lt;span class=\"fr-math-v2 fr-draggable\" contenteditable=\"false\" data-original-math=\"\\(\\frac{{{T2}}}{{{Q4}}}\\)\" draggable=\"true\"&gt;\\(\\frac{{{T2}}}{{{Q4}}}\\)&lt;/span&gt; &gt; 1.&lt;/p&gt;&lt;p&gt;Between these two cases, there are &lt;b&gt;fractions equal to one:&lt;/b&gt;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
            {
                "name": "A2",
                "label": "&lt;span class=\"fr-math-v2 fr-draggable\" contenteditable=\"false\" data-original-math=\"\\(\\frac{{{T2}}}{{{Q4}}}\\)\" draggable=\"true\"&gt;\\(\\frac{{{T2}}}{{{Q4}}}\\)&lt;/span&gt;"
            },
            {
                "name": "A3",
                "label": "&lt;span class=\"fr-math-v2 fr-draggable\" contenteditable=\"false\" data-original-math=\"\\(\\frac{{{Q5}}}{{{Q5}}}\\)\" draggable=\"true\"&gt;\\(\\frac{{{Q5}}}{{{Q5}}}\\)&lt;/span&gt;"
            }
        ],
        "uniques": true
    },
    "algorithm": {
        "name": "calculateOperation",
        "template": "Cloze with drag &amp; drop",
        "params": {
            "keyboard": "INTERMEDIATE"
        }
    }
}</t>
  </si>
  <si>
    <t>Selecciona la fracción propia.
{{Q1}}/{{T1}}*
{{T2}}/{{Q4}}
{{Q5}}/{{Q5}}</t>
  </si>
  <si>
    <t>Completa la fracción para que sea propia
.../...</t>
  </si>
  <si>
    <t>Las fracciones propias son menores que la unidad.</t>
  </si>
  <si>
    <t>&lt;p&gt;En las fracciones propias el numerador es menor que el denominador y son menores que la unidad: Q1/T1 &lt; 1.&lt;/p&gt;</t>
  </si>
  <si>
    <t>{"id":"M5-NyO-22a-E-1","stimulus":"&lt;p&gt;Selecciona la fracción propia.&lt;/p&gt;","hint":"&lt;p&gt;Las fracciones propias son menores que la unidad.&lt;/p&gt;","feedback":"&lt;p&gt;En las fracciones propias, el numerador es menor que el denominador y son menores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</si>
  <si>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</si>
  <si>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"id": "M5-NyO-22a-E-1",
    "stimulus": "&lt;p&gt;Select the proper fraction.&lt;/p&gt;",
    "hint": "&lt;p&gt;Proper fractions are less than one unit.&lt;/p&gt;",
    "feedback": "&lt;p&gt;In proper fractions, the numerator is less than the denominator and they are less than one unit: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</si>
  <si>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Selecciona la fracción impropia.
{{Q1}}/{{T1}}
{{T2}}/{{Q4}}*
{{Q5}}/{{Q5}}</t>
  </si>
  <si>
    <t>Completa la fracción para que sea impropia
.../...</t>
  </si>
  <si>
    <t>Las fracciones impropias son mayores que la unidad.</t>
  </si>
  <si>
    <t>&lt;p&gt;En las fracciones impropias el numerador es mayor que el denominador y son mayores que la unidad: T2/Q4 &gt; 1.&lt;/p&gt;</t>
  </si>
  <si>
    <t>{"id":"M5-NyO-22a-E-2","stimulus":"&lt;p&gt;Selecciona la fracción impropia.&lt;/p&gt;","hint":"&lt;p&gt;Las fracciones impropias son mayores que la unidad.&lt;/p&gt;","feedback":"&lt;p&gt;En las fracciones impropias, el numerador es mayor que el denominador y son mayores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</si>
  <si>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</si>
  <si>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"id": "M5-NyO-22a-E-2",
    "stimulus": "&lt;p&gt;Select the improper fraction.&lt;/p&gt;",
    "hint": "&lt;p&gt;Improper fractions are greater than the unit.&lt;/p&gt;",
    "feedback": "&lt;p&gt;In improper fractions, the numerator is larger than the denominator and is greater than the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</si>
  <si>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Selecciona la fracción que equivale a la unidad.
{{Q1}}/{{T1}}
{{T2}}/{{Q4}}
{{Q5}}/{{Q5}}*</t>
  </si>
  <si>
    <t>Completa la fracción para que sea igual a la unidad
.../...</t>
  </si>
  <si>
    <t>Las fracciones iguales a la unidad se encuentran entre las fracciones propias e impropias.</t>
  </si>
  <si>
    <t>&lt;p&gt;Entre las fracciones propias y las impropias están las fracciones iguales a la unidad: Q5/Q5 = 1.&lt;/p&gt;</t>
  </si>
  <si>
    <t>{"id":"M5-NyO-22a-E-3","stimulus":"&lt;p&gt;Selecciona la fracción que equivale a la unidad.&lt;/p&gt;","hint":"&lt;p&gt;Las fracciones iguales a la unidad se encuentran entre las fracciones propias e impropias.&lt;/p&gt;","feedback":"&lt;p&gt;Entre las fracciones propias y las impropias están las fracciones iguales a la unidad: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</si>
  <si>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</si>
  <si>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
    "id": "M5-NyO-22a-E-3",
    "stimulus": "&lt;p&gt;Select the fraction that is equal to one.&lt;/p&gt;",
    "hint": "&lt;p&gt;Fractions equal to one lie between proper and improper fractions.&lt;/p&gt;",
    "feedback": "&lt;p&gt;Between proper and improper fractions are the fractions equal to one: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
        ],
        "uniques": true
    },
    "algorithm": {
        "name": "trueFalse",
        "template": "Multiple choice – standard",
        "params": {
            "countCorrect": 1,
            "countIncorrect": 2,
            "showCheckIcon": false,"columns":3}}}</t>
  </si>
  <si>
    <t>M5-NyO-22b</t>
  </si>
  <si>
    <t>Expresa fracciones impropias como números mixtos y viceversa (numer. y denom. de 1 o 2 cifras)</t>
  </si>
  <si>
    <t>Une cada número mixto con su fracción impropia.
{{A1}} - {{T1}}/{{Q4}}
{{A2}} - {{T3}}/{{Q4}}
{{A3}} - {{T5}}/{{Q4}}</t>
  </si>
  <si>
    <t>Relaciona cada fracción impropia con el número mixto que le corresponde
33/4 - ...
35/12 - ...
47/9 - ...</t>
  </si>
  <si>
    <t>Q1: mín = 1; máx = 4; step 1
Q2: mín = 1; máx = 4; step 1
Q3: mín = 1; máx = 4; step 1
Q4: mín = 5; máx = 10; step 1</t>
  </si>
  <si>
    <t>T1 = {{Q4}}*{{Q1}}+{{Q2}}
A1 : {{Q1}} &lt;span class=\"fr-math-v2 fr-draggable\" contenteditable=\"false\" data-original-math=\"\\(\\frac{{{Q2}}}{{{Q4}}}\\)\" draggable=\"true\"&gt;\\(\\frac{{{Q2}}}{{{Q4}}}\\)&lt;/span&gt;
T3 = {{Q4}}*{{Q3}}+{{Q2}}
A2 : {{Q3}} &lt;span class=\"fr-math-v2 fr-draggable\" contenteditable=\"false\" data-original-math=\"\\(\\frac{{{Q2}}}{{{Q4}}}\\)\" draggable=\"true\"&gt;\\(\\frac{{{Q2}}}{{{Q4}}}\\)&lt;/span&gt;
T5 = {{Q4}}*{{Q2}}+{{Q1}}
A3 : {{Q2}} &lt;span class=\"fr-math-v2 fr-draggable\" contenteditable=\"false\" data-original-math=\"\\(\\frac{{{Q1}}}{{{Q4}}}\\)\" draggable=\"true\"&gt;\\(\\frac{{{Q1}}}{{{Q4}}}\\)&lt;/span&gt;</t>
  </si>
  <si>
    <t>Un número mixto es la suma de un número natural y una fracción.</t>
  </si>
  <si>
    <t>&lt;p&gt;Un número mixto es la suma de un número natural y una fracción.&lt;/p&gt;
Si falla A1:
{{A1}} = {{Q1}} + {{Q2}}/{{Q4}} = {{T2}}/{{Q4}} + {{Q2}}/{{Q4}} = {{T1}}/{{Q4}}
Si falla A2:
{{A2}} = {{Q3}} + {{Q2}}/{{Q4}} = {{T4}}/{{Q4}} + {{Q2}}/{{Q4}} = {{T3}}/{{Q4}}
Si falla A3:
{{A3}} = {{Q2}} + {{Q1}}/{{Q4}} = {{T6}}/{{Q4}} + {{Q1}}/{{Q4}} = {{T5}}/{{Q4}}</t>
  </si>
  <si>
    <t>T2 = {{Q1}}*{{Q4}}
T4 = {{Q3}}*{{Q4}}
T6 = {{Q2}}*{{Q4}}</t>
  </si>
  <si>
    <t>{"id":"M5-NyO-22b-I-1","stimulus":"&lt;p&gt;Arrastra cada fracción impropia hasta el número mixto correspondiente.&lt;/p&gt;","hint":"&lt;p&gt;Un número mixto es la suma de un número natural y una fracción.&lt;/p&gt;","feedback":"&lt;p&gt;Un número mixto es la suma de un número natural y una fracción.&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</si>
  <si>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</si>
  <si>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
    "id": "M5-NyO-22b-I-1",
    "stimulus": "&lt;p&gt;Drag each improper fraction to its corresponding mixed number.&lt;/p&gt;",
    "hint": "&lt;p&gt;A mixed number is the addition of a natural number and a fraction.&lt;/p&gt;",
    "feedback": "&lt;p&gt;A mixed number is the addition of a natural number and a fraction.&lt;/p&gt;",
    "seed": {
        "parameters": [
            {
                "name": "Q1",
                "label": null,
                "min": 1,
                "max": 4,
                "step": 1
            },
            {
                "name": "Q2",
                "label": null,
                "min": 1,
                "max": 4,
                "step": 1
            },
            {
                "name": "Q3",
                "label": null,
                "min": 1,
                "max": 4,
                "step": 1
            },
            {
                "name": "Q4",
                "label": null,
                "min": 5,
                "max": 10,
                "step": 1
            }
        ],
        "calculated": [
            {
                "name": "T1",
                "function": "{{Q4}}*{{Q1}}+{{Q2}}",
                "temp": true
            },
            {
                "name": "T2",
                "function": "{{Q1}}*{{Q4}}",
                "temp": true
            },
            {
                "name": "T3",
                "function": "{{Q4}}*{{Q3}}+{{Q2}}",
                "temp": true
            },
            {
                "name": "T4",
                "function": "{{Q3}}*{{Q4}}",
                "temp": true
            },
            {
                "name": "T5",
                "function": "{{Q4}}*{{Q2}}+{{Q1}}",
                "temp": true
            },
            {
                "name": "T6",
                "function": "{{Q2}}*{{Q4}}",
                "temp": true
            },
            {
                "name": "A1",
                "label": "{{Q1}} &lt;span class=\"fr-math-v2 fr-draggable\" contenteditable=\"false\" data-original-math=\"\\(\\frac{{{Q2}}}{{{Q4}}}\\)\" draggable=\"true\"&gt;\\(\\frac{{{Q2}}}{{{Q4}}}\\)&lt;/span&gt;",
                "function": "&lt;span class=\"fr-math-v2 fr-draggable\" contenteditable=\"false\" data-original-math=\"\\(\\frac{{{T1}}}{{{Q4}}}\\)\" draggable=\"true\"&gt;\\(\\frac{{{T1}}}{{{Q4}}}\\)&lt;/span&gt;",
                "feedback": "{{Q1}}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
            },
            {
                "name": "A2",
                "label": "{{Q3}} &lt;span class=\"fr-math-v2 fr-draggable\" contenteditable=\"false\" data-original-math=\"\\(\\frac{{{Q2}}}{{{Q4}}}\\)\" draggable=\"true\"&gt;\\(\\frac{{{Q2}}}{{{Q4}}}\\)&lt;/span&gt;",
                "function": "&lt;span class=\"fr-math-v2 fr-draggable\" contenteditable=\"false\" data-original-math=\"\\(\\frac{{{T3}}}{{{Q4}}}\\)\" draggable=\"true\"&gt;\\(\\frac{{{T3}}}{{{Q4}}}\\)&lt;/span&gt;",
                "feedback": "{{Q3}}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
            },
            {
                "name": "A3",
                "label": "{{Q2}} &lt;span class=\"fr-math-v2 fr-draggable\" contenteditable=\"false\" data-original-math=\"\\(\\frac{{{Q1}}}{{{Q4}}}\\)\" draggable=\"true\"&gt;\\(\\frac{{{Q1}}}{{{Q4}}}\\)&lt;/span&gt;",
                "function": "&lt;span class=\"fr-math-v2 fr-draggable\" contenteditable=\"false\" data-original-math=\"\\(\\frac{{{T5}}}{{{Q4}}}\\)\" draggable=\"true\"&gt;\\(\\frac{{{T5}}}{{{Q4}}}\\)&lt;/span&gt;",
                "feedback": "{{Q2}}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
            }
        ],
        "uniques": true
    },
    "algorithm": {
        "name": "linkOperationResult",
        "params": {
            "invert": true
        },
        "template": "Match list"
    }
}</t>
  </si>
  <si>
    <t>Escribe este número mixto como fracción.
{{Q1}} {{Q2}}/{{Q3}} = {{A1}}</t>
  </si>
  <si>
    <t xml:space="preserve">Escribe la fracción impropia que corresponde a este número mixto
4 1/2
9/2
</t>
  </si>
  <si>
    <t>Q1: mín = 1; máx = 4; step 1
Q2: mín = 1; máx = 4; step 1
Q3: mín = 5; máx = 10; step 1</t>
  </si>
  <si>
    <t>T1 = {{Q3}}*{{Q1}}+{{Q2}}
A1 = {{T1}}/{{Q3}})</t>
  </si>
  <si>
    <t>&lt;p&gt;Un número mixto es la suma de un número natural y una fracción.&lt;/p&gt;&lt;p&gt;{{Q1}} {{Q2}}/{{Q3}} = {{Q1}} + {{Q2}}/{{Q3}} = {{T2}}/{{Q3}} + {{Q2}}/{{Q3}} = {{A1}}&lt;/p&gt;</t>
  </si>
  <si>
    <t>T2 = {{Q3}}*{{Q1}}</t>
  </si>
  <si>
    <t>{"id":"M5-NyO-22b-E-1","stimulus":"&lt;p&gt;Escribe este número mixto como fracción.&lt;/p&gt;","template":"&lt;p&gt;{{Q1}} &lt;span class=\"fr-math-v2 fr-draggable\" contenteditable=\"false\" data-original-math=\"\\(\\frac{{{Q2}}}{{{Q3}}}\\)\" draggable=\"true\"&gt;\\(\\frac{{{Q2}}}{{{Q3}}}\\)&lt;/span&gt; = {{response}}&lt;/p&gt;","hint":"&lt;p&gt;Un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</si>
  <si>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</si>
  <si>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
    "id": "M5-NyO-22b-E-1",
    "stimulus": "&lt;p&gt;Type this mixed number as a fraction.&lt;/p&gt;",
    "template": "&lt;p&gt;{{Q1}} &lt;span class=\"fr-math-v2 fr-draggable\" contenteditable=\"false\" data-original-math=\"\\(\\frac{{{Q2}}}{{{Q3}}}\\)\" draggable=\"true\"&gt;\\(\\frac{{{Q2}}}{{{Q3}}}\\)&lt;/span&gt; = {{response}}&lt;/p&gt;",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"{{Q3}}*{{Q1}}+{{Q2}}",
                "temp": true
            },
            {
                "name": "T2",
                "function": "{{Q3}}*{{Q1}}",
                "temp": true
            },
            {
                "name": "A1",
                "function": "\\frac{{{T1}}}{{{Q3}}}"
            }
        ],
        "uniques": true
    },
    "algorithm": {
        "name": "calculateOperation",
        "params": {
            "method": "equivLiteral",
            "keyboard": "INTERMEDIATE"
        }
    }
}</t>
  </si>
  <si>
    <t>Escribe esta fracción como número mixto.
{{T1}}/{{Q3}} = {{A1}} {{A2}}</t>
  </si>
  <si>
    <t xml:space="preserve">Escribe el número mixto que corresponde a esta fracción impropia
19/2
9  1/2
</t>
  </si>
  <si>
    <t>T1 = {{Q3}}*{{Q1}}+{{Q2}}
A1 = {{Q1}}
A2 = &lt;span class=\"fr-math-v2 fr-draggable\" contenteditable=\"false\" data-original-math=\"\\(\\frac{{{Q2}}}{{{Q3}}}\\)\" draggable=\"true\"&gt;\\(\\frac{{{Q2}}}{{{Q3}}}\\)&lt;/span&gt;</t>
  </si>
  <si>
    <t>&lt;p&gt;Un número mixto es la suma de un número natural y una fracción.&lt;/p&gt;&lt;p&gt;{{T1}}/{{Q3}} = {{T2}}/{{Q3}} + {{Q2}}/{{Q3}} = {{A1}} + {{A2}} = {{A1}} {{A2}}&lt;/p&gt;</t>
  </si>
  <si>
    <t>{"id":"M5-NyO-22b-E-2","stimulus":"&lt;p&gt;Escribe esta fracción como número mixto.&lt;/p&gt;","template":"&lt;p&gt;&lt;span class=\"fr-math-v2 fr-draggable\" contenteditable=\"false\" data-original-math=\"\\(\\frac{{{T1}}}{{{Q3}}}\\)\" draggable=\"true\"&gt;\\(\\frac{{{T1}}}{{{Q3}}}\\)&lt;/span&gt; = {{response}} {{response}}&lt;/p&gt;","hint":"&lt;p&gt;Un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</si>
  <si>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</si>
  <si>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"M5-NyO-22b-E-2",
    "stimulus": "&lt;p&gt;Type this fraction as a mixed number.&lt;/p&gt;",
    "template": "&lt;p&gt;&lt;span class=\"fr-math-v2 fr-draggable\" contenteditable=\"false\" data-original-math=\"\\(\\frac{{{T1}}}{{{Q3}}}\\)\" draggable=\"true\"&gt;\\(\\frac{{{T1}}}{{{Q3}}}\\)&lt;/span&gt; = {{response}} {{response}}&lt;/p&gt;",
    "hint": "&lt;p&gt;A mixed number is the addition of a whole number and a fraction.&lt;/p&gt;",
    "feedback": "&lt;p&gt;A mixed number is the addition of a whole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</si>
  <si>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Miguel ha juntado sus ahorros y un préstamo para poder viajar a Tailandia. De este modo, se ha gastado {{Q1}}{{Q2}}/{{Q3}} de sus ahorros en el viaje. Transforma este número mixto en fracción.
El viaje ha costado {{A1}} de los ahorros de Miguel.</t>
  </si>
  <si>
    <t>Miguel utiliza 3 4/5 de sus ahorros para salir a pasear. Transforma esa expresión como fracción impropia
La fracción impropia es ...</t>
  </si>
  <si>
    <t xml:space="preserve">T1 = {{Q1}}*{{Q3}} + {{Q2}}
A1 = {{T1}}/{{Q3}} </t>
  </si>
  <si>
    <t>{"id":"M5-NyO-22b-A-1","stimulus":"&lt;p&gt;Miguel ha juntado sus ahorros y un préstamo para poder viajar a Tailandia. De este modo, se ha gastado {{Q1}} &lt;span class=\"fr-math-v2 fr-draggable\" contenteditable=\"false\" data-original-math=\"\\(\\frac{{{Q2}}}{{{Q3}}}\\)\" draggable=\"true\"&gt;\\(\\frac{{{Q2}}}{{{Q3}}}\\)&lt;/span&gt; de sus ahorros en el viaje. Transforma este número mixto en fracción.&lt;/p&gt;","template":"&lt;p&gt;El viaje ha costado {{response}} de los ahorros de Miguel.&lt;/p&gt;","hint":"&lt;p&gt;Un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</si>
  <si>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</si>
  <si>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"M5-NyO-22b-A-1",
    "stimulus": "&lt;p&gt;Miguel has combined his savings and a loan to be able to travel to Thailand. In doing so, he has spent {{Q1}} &lt;span class=\"fr-math-v2 fr-draggable\" contenteditable=\"false\" data-original-math=\"\\(\\frac{{{Q2}}}{{{Q3}}}\\)\" draggable=\"true\"&gt;\\(\\frac{{{Q2}}}{{{Q3}}}\\)&lt;/span&gt; of his savings on the trip. Convert this mixed number to a fraction.&lt;/p&gt;",
    "template": "&lt;p&gt;The trip has cost {{response}} of Miguel's savings.&lt;/p&gt;",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</si>
  <si>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Una cría de delfín mide alrededor de {{T1}}/{{Q3}} m. Escribe esta fracción como número mixto.
El delfín mide {{A1}}{{A2}} m.</t>
  </si>
  <si>
    <t>Un delfín bebé mide alrededor de 17/10 m.
Escribe ésta fracción como número mixto
...  .../...</t>
  </si>
  <si>
    <t>{"id":"M5-NyO-22b-A-2","stimulus":"&lt;p&gt;Una cría de delfín mide alrededor de &lt;span class=\"no-break\"&gt;&lt;span class=\"fr-math-v2 fr-draggable\" contenteditable=\"false\" data-original-math=\"\\(\\frac{{{T1}}}{{{Q3}}}\\)\" draggable=\"true\"&gt;\\(\\frac{{{T1}}}{{{Q3}}}\\)&lt;/span&gt; m.&lt;/span&gt; Escribe esta fracción como número mixto&lt;/p&gt;","template":"&lt;p&gt;El delfín mide {{response}} {{response}} 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</si>
  <si>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</si>
  <si>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"M5-NyO-22b-A-2",
    "stimulus": "&lt;p&gt;A baby dolphin measures around &lt;span class=\"no-break\"&gt;&lt;span class=\"fr-math-v2 fr-draggable\" contenteditable=\"false\" data-original-math=\"\\(\\frac{{{T1}}}{{{Q3}}}\\)\" draggable=\"true\"&gt;\\(\\frac{{{T1}}}{{{Q3}}}\\)&lt;/span&gt; m.&lt;/span&gt; Write this fraction as a mixed number&lt;/p&gt;",
    "template": "&lt;p&gt;The dolphin measures {{response}} {{response}} 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</si>
  <si>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 xml:space="preserve">Martina ha utilizado {{Q1}}{{Q2}}/{{Q3}} m de tul para confeccionar un vestido. Escribe esta cantidad como fracción.
Martina ha utilizado {{A1}} m.
</t>
  </si>
  <si>
    <t xml:space="preserve">Martina usó 3  1/4 metros de elástico que compró para un trabajo de costura. Escribe esos metros como fracción impropia.
{{A1}}
</t>
  </si>
  <si>
    <t xml:space="preserve">T1 = {{Q1}}*{{Q3}} + {{Q2}}
A1 = {{T1}/{{Q3}} </t>
  </si>
  <si>
    <t>{"id":"M5-NyO-22b-A-3","stimulus":"&lt;p&gt;Martina ha utilizado {{Q1}} &lt;span class=\"fr-math-v2 fr-draggable\" contenteditable=\"false\" data-original-math=\"\\(\\frac{{{Q2}}}{{{Q3}}}\\)\" draggable=\"true\"&gt;\\(\\frac{{{Q2}}}{{{Q3}}}\\)&lt;/span&gt; m de tul para confeccionar un vestido. Escribe esta cantidad como fracción.&lt;/p&gt;","template":"&lt;p&gt;Martina ha utilizado {{response}} m.&lt;/p&gt;","hint":"&lt;p&gt;Un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</si>
  <si>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</si>
  <si>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"M5-NyO-22b-A-3",
    "stimulus": "&lt;p&gt;Martina used {{Q1}} &lt;span class=\"fr-math-v2 fr-draggable\" contenteditable=\"false\" data-original-math=\"\\(\\frac{{{Q2}}}{{{Q3}}}\\)\" draggable=\"true\"&gt;\\(\\frac{{{Q2}}}{{{Q3}}}\\)&lt;/span&gt; m of tulle to make a dress. Type this amount as a fraction.&lt;/p&gt;",
    "template": "&lt;p&gt;Martina used {{response}} m.&lt;/p&gt;",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</si>
  <si>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Un corredor del París-Dakar ha recorrido {{T1}}/{{Q3}} km en una etapa. Transforma esta fracción en número mixto.
Ha recorrido {{A1}}{{A2}} km.</t>
  </si>
  <si>
    <t>En la carrera de karting, Esteban recorrió 14/6 del circuíto. Transforma esa fracción en número mixto.
El número mixto es ...  .../...</t>
  </si>
  <si>
    <t>T1 = ({{Q3}}*{{Q1}})+{{Q2}}
A1 = {{Q1}}
A2 = &lt;span class=\"fr-math-v2 fr-draggable\" contenteditable=\"false\" data-original-math=\"\\(\\frac{{{Q2}}}{{{Q3}}}\\)\" draggable=\"true\"&gt;\\(\\frac{{{Q2}}}{{{Q3}}}\\)&lt;/span&gt;</t>
  </si>
  <si>
    <t>{"id":"M5-NyO-22b-A-4","stimulus":"&lt;p&gt;Un corredor del París-Dakar ha recorrido &lt;span class=\"no-break\"&gt;&lt;span class=\"fr-math-v2 fr-draggable\" contenteditable=\"false\" data-original-math=\"\\(\\frac{{{T1}}}{{{Q3}}}\\)\" draggable=\"true\"&gt;\\(\\frac{{{T1}}}{{{Q3}}}\\)&lt;/span&gt; km&lt;/span&gt; en una etapa. Transforma esta fracción en número mixto.&lt;/p&gt;","template":"&lt;p&gt;Ha recorrido {{response}} {{response}} km.&lt;/p&gt;","hint":"&lt;p&gt;Un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</si>
  <si>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</si>
  <si>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"M5-NyO-22b-A-4",
    "stimulus": "&lt;p&gt;A Paris-Dakar driver has covered &lt;span class=\"no-break\"&gt;&lt;span class=\"fr-math-v2 fr-draggable\" contenteditable=\"false\" data-original-math=\"\\(\\frac{{{T1}}}{{{Q3}}}\\)\" draggable=\"true\"&gt;\\(\\frac{{{T1}}}{{{Q3}}}\\)&lt;/span&gt; km&lt;/span&gt; in one stage. Convert this fraction into a mixed number.&lt;/p&gt;",
    "template": "&lt;p&gt;He has covered {{response}} {{response}} km.&lt;/p&gt;",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</si>
  <si>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Paula necesita {{Q1}} {{Q2}}/{{Q3}} litros de pintura para redecorar su casa. Escribe este número mixto como fracción.
Paula necesita {{A1}} litros de pintura.</t>
  </si>
  <si>
    <t xml:space="preserve">Paula tiene que utilizar 1  2/7 litros de pintura para su casa. Escribe este número como fracción impropia.
{{A1}} </t>
  </si>
  <si>
    <t>T1 = {{Q1}}*{{Q3}} + {{Q2}}
A1 = {{T1}/{{Q3}}</t>
  </si>
  <si>
    <t>{"id":"M5-NyO-22b-A-5","stimulus":"&lt;p&gt;Paula necesita {{Q1}} &lt;span class=\"fr-math-v2 fr-draggable\" contenteditable=\"false\" data-original-math=\"\\(\\frac{{{Q2}}}{{{Q3}}}\\)\" draggable=\"true\"&gt;\\(\\frac{{{Q2}}}{{{Q3}}}\\)&lt;/span&gt; litros de pintura para redecorar su casa. Escribe este número mixto como fracción.&lt;/p&gt;","template":"&lt;p&gt;Paula necesita {{response}} litros de pintura.&lt;/p&gt;","hint":"&lt;p&gt;Un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</si>
  <si>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</si>
  <si>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"M5-NyO-22b-A-5",
    "stimulus": "&lt;p&gt;Paula needs {{Q1}} &lt;span class=\"fr-math-v2 fr-draggable\" contenteditable=\"false\" data-original-math=\"\\(\\frac{{{Q2}}}{{{Q3}}}\\)\" draggable=\"true\"&gt;\\(\\frac{{{Q2}}}{{{Q3}}}\\)&lt;/span&gt; gallons of paint to redecorate her house. Type this mixed number as a fraction.&lt;/p&gt;",
    "template": "&lt;p&gt;Paula needs {{response}} gallons of paint.&lt;/p&gt;",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</si>
  <si>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M5-NyO-22c</t>
  </si>
  <si>
    <t>Extrae una fracción impropia a partir de su representación gráfica (numer. y denom. de 1 cifra)</t>
  </si>
  <si>
    <t>¿Qué fracción representan estas figuras?</t>
  </si>
  <si>
    <t>Q1 = min = 1, max = 5, step = 1
Q2 = min = 1, max = 5, step = 1
Q3 = min = 1, max = 5, step = 1
Q4 = min = 1, max = 5, step = 1</t>
  </si>
  <si>
    <t>T1 = {{Q1}}+{{Q2}}
T2 = {{Q1}}+{{Q1}}+{{Q2}}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</si>
  <si>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</si>
  <si>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</si>
  <si>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"M5-NyO-22c-I-1",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</si>
  <si>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"M5-NyO-22c-I-1",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</si>
  <si>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"M5-NyO-22c-I-2",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</si>
  <si>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"M5-NyO-22c-I-2",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</si>
  <si>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T1 = {{Q1}}+{{Q2}}
T2 = {{Q1}}+{{Q1}}+{{Q2}}+{{Q1}}+{{Q2}}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</si>
  <si>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
    "id": "M5-NyO-22c-I-3",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</si>
  <si>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"M5-NyO-22c-I-3",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</si>
  <si>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"M5-NyO-22c-I-4",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</si>
  <si>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"M5-NyO-22c-I-4",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</si>
  <si>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M5-NyO-23a</t>
  </si>
  <si>
    <t>Ordena fracciones con el mismo denominador (numer. y denom. de 1 o 2 cifras)</t>
  </si>
  <si>
    <t>Escoge el conjunto de fracciones que está ordenado correctamente de menor a mayor.
A1 &lt; A2 &lt; A3*
A4 &gt; A4 &gt; A6
A7 &lt; A8 &lt; A9*
A10 &lt; A11 &lt; A12
A13 &gt; A14 &gt; A15
A16 &gt; A17 &gt; A18
(se ven 3 opciones, 1 correcta)</t>
  </si>
  <si>
    <t xml:space="preserve">Señala que conjunto de fracciones, está ordenado correctamente, de menor a mayor
A1 &lt; A2 &lt; A3
A4 &lt; A5 &lt; A6 *
A7 &lt; A8 &lt; A9
A10 &lt; A11 &lt; A12
</t>
  </si>
  <si>
    <t>Q1-Q3: mín = 1; máx = 99; step = 2
Q4: List= [10, 100, 1000]
Q5: Lista 10, 100, 1000
Q6: Lista 10, 100, 1000</t>
  </si>
  <si>
    <r>
      <rPr>
        <rFont val="Calibri"/>
        <color rgb="FF000000"/>
        <sz val="12.0"/>
      </rPr>
      <t>T1 = {{Q13}}+{{Q11}}
T2 = {{Q23}}+{{Q21}}
T3 = {{Q33}}+{{Q31}}
A1 = {{Q11}}/{{T1}}
A2 = {{Q12}}/{{T1}}
A3 = {{Q13}}/{{T1}}
A4 = {{Q23}}/{{T2}}
A5 = {{Q22}}/{{T2}}
A6 = {{Q21}}/{{T2}}</t>
    </r>
    <r>
      <rPr>
        <rFont val="Calibri"/>
        <color rgb="FF0000FF"/>
        <sz val="12.0"/>
      </rPr>
      <t xml:space="preserve">
</t>
    </r>
    <r>
      <rPr>
        <rFont val="Calibri"/>
        <color rgb="FF000000"/>
        <sz val="12.0"/>
      </rPr>
      <t>A7 = {{Q31}}/{{T3}}
A8 = {{Q32}}/{{T3}}
A9 = {{Q33}}/{{T3}}
A10 = {{Q12}}/{{T1}}
A11 = {{Q13}}/{{T1}}
A12 = {{Q11}}/{{T1}}
A13 = {{Q21}}/{{T2}}
A14 = {{Q22}}/{{T2}}
A15 = {{Q23}}/{{T2}}
A16 = {{Q32}}/{{T3}}
A17 = {{Q31}}/{{T3}}
A18 = {{Q33}}/{{T3}}</t>
    </r>
  </si>
  <si>
    <t>Cuando los denominadores son iguales, se comparan los numeradores.</t>
  </si>
  <si>
    <t>&lt;p&gt;Cuando los denominadores son iguales, se comparan los numeradores.&lt;/p&gt;&lt;p&gt;Por ejemplo, A1 &lt; A2 &lt; A3 porque {{Q11}} &lt; {{Q12}} &lt; {{Q13}}.&lt;/p&gt;
(No TE individual)</t>
  </si>
  <si>
    <t>{"id":"M5-NyO-23a-I-1","stimulus":"&lt;p&gt;Escoge el conjunto de fracciones que está ordenado correctamente de menor a mayor.&lt;/p&gt;","hint":"&lt;p&gt;Cuando los denominadores son iguales, se comparan los numeradores.&lt;/p&gt;","feedback":"&lt;p&gt;Cuando los denominadores son iguales, se comparan los numeradores.&lt;/p&gt;&lt;p&gt;Por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</si>
  <si>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</si>
  <si>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
    "id": "M5-NyO-23a-I-1",
    "stimulus": "&lt;p&gt;Choose the set of fractions that is correctly ordered from lowest to highest.&lt;/p&gt;",
    "hint": "&lt;p&gt;When the denominators are equal, compare the numerators.&lt;/p&gt;",
    "feedback": "&lt;p&gt;When the denominators are equal, compare the numerators.&lt;/p&gt;&lt;p&gt;For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"list": [
                    "1",
                    "2",
                    "3"
                ]
            },
            {
                "name": "Q12",
                "list": [
                    "4",
                    "5",
                    "6"
                ]
            },
            {
                "name": "Q13",
                "list": [
                    "7",
                    "8",
                    "9"
                ]
            },
            {
                "name": "Q21",
                "list": [
                    "1",
                    "2",
                    "3"
                ]
            },
            {
                "name": "Q22",
                "list": [
                    "4",
                    "5",
                    "6"
                ]
            },
            {
                "name": "Q23",
                "list": [
                    "7",
                    "8",
                    "9"
                ]
            },
            {
                "name": "Q31",
                "list": [
                    "1",
                    "2",
                    "3"
                ]
            },
            {
                "name": "Q32",
                "list": [
                    "4",
                    "5",
                    "6"
                ]
            },
            {
                "name": "Q33",
                "list": [
                    "7",
                    "8",
                    "9"
                ]
            }
        ],
        "calculated": [
            {
                "name": "T1",
                "function": "{{Q13}}+{{Q11}}",
                "temp": true
            },
            {
                "name": "T2",
                "function": "{{Q23}}+{{Q21}}",
                "temp": true
            },
            {
                "name": "T3",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
                "incorrect": true
            },
            {
                "name": "A3",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
            {
                "name": "A4",
                "label": "&lt;span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
                "incorrect": true
            },
            {
                "name": "A5",
                "label": "&lt;span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
                "incorrect": true
            },
            {
                "name": "A6",
                "label": "&lt;span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
                "incorrect": true
            }
        ],
        "uniques": true
    },
    "algorithm": {
        "name": "trueFalse",
        "template": "Multiple choice – standard",
        "params": {
            "countCorrect": 1,
            "countIncorrect": 2
        }
    }
}</t>
  </si>
  <si>
    <t xml:space="preserve">Ordena las siguientes fracciones de menor a mayor.
{{A1}}  {{A2}} {{A3}}
</t>
  </si>
  <si>
    <t xml:space="preserve">Ordena 75/10, 58/10 y 33/10, de menor a mayor.
.../... &gt;  .../... &gt; .../...
</t>
  </si>
  <si>
    <t>Q1: mín = 1; máx = 3; step = 1
Q2: mín = 1; máx = 10; step = 1
Q3: mín = 1; máx = 10; step = 1
Q4: mín = 1; máx = 10; step = 1</t>
  </si>
  <si>
    <t>T1 = math.max({{Q1}}, {{Q2}}, {{Q3}})+{{Q1}}
A1 = {{Q2}}/{{T1}}
A2 = {{Q3}}/{{T1}}
A3 = {{Q4}}/{{T1}}
Ordenar según los valores de Q2, Q3 y Q4</t>
  </si>
  <si>
    <t>&lt;p&gt;Cuando los denominadores son iguales, se comparan los numeradores.&lt;/p&gt;&lt;p&gt;Es decir, T5 &lt; T6 &lt; T7 porque {{T2}} &lt; {{T3}} &lt; {{T4}}.&lt;/p&gt;</t>
  </si>
  <si>
    <t>T2 = math.min({{Q2}},{{Q3}},{{Q4}})
T3 = {{Q2}}+{{Q3}}+{{Q4}}-math.min({{Q2}},{{Q3}},{{Q4}})-math.max({{Q2}},{{Q3}},{{Q4}})
T4 = math.max({{Q2}},{{Q3}},{{Q4}})
T5 = {{T2}}/{{T1}}
T6 = {{T3}}/{{T1}}
T7 = {{T4}}/{{T1}}4</t>
  </si>
  <si>
    <t>{"id":"M5-NyO-23a-E-1","stimulus":"&lt;p&gt;Arrastra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</si>
  <si>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</si>
  <si>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"id": "M5-NyO-23a-E-1",
    "stimulus": "&lt;p&gt;Drag and put the following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3,
                "step": 1
            },
            {
                "name": "Q2",
                "label": null,
                "min": 1,
                "max": 10,
                "step": 1
            },
            {
                "name": "Q3",
                "label": null,
                "min": 1,
                "max": 10,
                "step": 1
            },
            {
                "name": "Q4",
                "label": null,
                "min": 1,
                "max": 10,
                "step": 1
            }
        ],
        "calculated": [
            {
                "name": "T1",
                "function": "math.max({{Q1}}, {{Q2}}, {{Q3}})+{{Q1}}",
                "temp": true
            },
            {
                "name": "T2",
                "function": "math.min({{Q2}},{{Q3}},{{Q4}})",
                "temp": true
            },
            {
                "name": "T3",
                "function": "{{Q2}}+{{Q3}}+{{Q4}}-math.min({{Q2}},{{Q3}},{{Q4}})-math.max({{Q2}},{{Q3}},{{Q4}})",
                "temp": true
            },
            {
                "name": "T4",
                "function": "math.max({{Q2}},{{Q3}},{{Q4}})",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</si>
  <si>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 xml:space="preserve">Ordena las siguientes fracciones de mayor a menor.
{{A1}}  {{A2}} {{A3}}
</t>
  </si>
  <si>
    <t xml:space="preserve">Ordena 51/15, 71/15 y 8/15, de mayor a menor.
.../... &gt;  .../... &gt; .../...
</t>
  </si>
  <si>
    <t>&lt;p&gt;Cuando los denominadores son iguales, se comparan los numeradores.&lt;/p&gt;&lt;p&gt;Es decir, T7 &gt; T6 &gt; T5 porque {{T4}} &gt; {{T3}} &gt; {{T2}}.&lt;/p&gt;</t>
  </si>
  <si>
    <t>T2 = math.min({{Q2}},{{Q3}},{{Q4}})
T3 = {{Q2}}+{{Q3}}+{{Q4}}-math.min({{Q2}},{{Q3}},{{Q4}})-math.max({{Q2}},{{Q3}},{{Q4}})
T4 = math.max({{Q2}},{{Q3}},{{Q4}})
T5 = {{T2}}/{{T1}}
T6 = {{T3}}/{{T1}}
T7 = {{T4}}/{{T1}}</t>
  </si>
  <si>
    <t>{"id":"M5-NyO-23a-E-2","stimulus":"&lt;p&gt;Arrastra y rdena las siguientes fracciones de mayor a menor.&lt;/p&gt;","template":"&lt;p style=\"text-align:center;\"&gt;{{response}} &gt;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</si>
  <si>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</si>
  <si>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"id": "M5-NyO-23a-E-2",
    "stimulus": "&lt;p&gt;Drag and put the following fractions in order from highest to lowest.&lt;/p&gt;",
    "template": "&lt;p style=\"text-align:center;\"&gt;{{response}} &gt;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3,
                "step": 1
            },
            {
                "name": "Q2",
                "label": null,
                "min": 1,
                "max": 10,
                "step": 1
            },
            {
                "name": "Q3",
                "label": null,
                "min": 1,
                "max": 10,
                "step": 1
            },
            {
                "name": "Q4",
                "label": null,
                "min": 1,
                "max": 10,
                "step": 1
            }
        ],
        "calculated": [
            {
                "name": "T1",
                "function": "math.max({{Q1}}, {{Q2}}, {{Q3}})+{{Q1}}",
                "temp": true
            },
            {
                "name": "T2",
                "function": "math.max({{Q2}},{{Q3}},{{Q4}})",
                "temp": true
            },
            {
                "name": "T3",
                "function": "{{Q2}}+{{Q3}}+{{Q4}}-math.min({{Q2}},{{Q3}},{{Q4}})-math.max({{Q2}},{{Q3}},{{Q4}})",
                "temp": true
            },
            {
                "name": "T4",
                "function": "math.min({{Q2}},{{Q3}},{{Q4}})",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</si>
  <si>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En una plataforma de &lt;i&gt;streaming&lt;/i&gt; {{Q1}}/{{T1}} de sus películas son de acción, {{Q2}}/{{T1}} son de humor y {{Q3}}/{{T1}}, de animación. Ordena de menor a mayor estas fracciones.
Acción: {{Q1}}/{{T1}}
Humor: {{Q2}}/{{T1}}
Animación: {{Q3}}/{{T1}}</t>
  </si>
  <si>
    <t>En una plataforma hay diferentes géneros de películas. {{Q1}}/{{Q2}} son de terror, {{Q3}}/{{Q2}} son acción y {{Q4}}/{{Q2}} son de animación. Ordena, de menor a mayor, estas fracciones.
.../... &lt; .../... &lt; .../...</t>
  </si>
  <si>
    <t>Q1: mín = 1; máx 10; step 1
Q2: mín = 1; máx 10; step 1
Q3: mín = 1; máx 10; step 1
Q4: mín = 1; máx 10; step 1</t>
  </si>
  <si>
    <t>T1 = {{Q1}}+{{Q2}}+{{Q3}}+{{Q4}}
A1 = {{Q1}}/{{T1}}
A2 = {{Q2}}/{{T1}}
A3 = {{Q3}}/{{T1}}
Ordenar según los valores de Q1, Q2 y Q3</t>
  </si>
  <si>
    <t>{"id":"M5-NyO-23a-A-1","stimulus":"&lt;p&gt;En una plataforma de &lt;i&gt;streaming,&lt;/i&gt; &lt;span class=\"fr-math-v2 fr-draggable\" contenteditable=\"false\" data-original-math=\"\\(\\frac{{{Q1}}}{{{T1}}}\\)\" draggable=\"true\"&gt;\\(\\frac{{{Q1}}}{{{T1}}}\\)&lt;/span&gt; de sus películas son de acción, &lt;span class=\"fr-math-v2 fr-draggable\" contenteditable=\"false\" data-original-math=\"\\(\\frac{{{Q2}}}{{{T1}}}\\)\" draggable=\"true\"&gt;\\(\\frac{{{Q2}}}{{{T1}}}\\)&lt;/span&gt; son de humor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</si>
  <si>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</si>
  <si>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"id": "M5-NyO-23a-A-1",
    "stimulus": "&lt;p&gt;On a streaming platform, &lt;span class=\"fr-math-v2 fr-draggable\" contenteditable=\"false\" data-original-math=\"\\(\\frac{{{Q1}}}{{{T1}}}\\)\" draggable=\"true\"&gt;\\(\\frac{{{Q1}}}{{{T1}}}\\)&lt;/span&gt; of their movies are action films, &lt;span class=\"fr-math-v2 fr-draggable\" contenteditable=\"false\" data-original-math=\"\\(\\frac{{{Q2}}}{{{T1}}}\\)\" draggable=\"true\"&gt;\\(\\frac{{{Q2}}}{{{T1}}}\\)&lt;/span&gt; are comedies, and &lt;span class=\"fr-math-v2 fr-draggable\" contenteditable=\"false\" data-original-math=\"\\(\\frac{{{Q3}}}{{{T1}}}\\)\" draggable=\"true\"&gt;\\(\\frac{{{Q3}}}{{{T1}}}\\)&lt;/span&gt; are animated movies. Drag and put these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</si>
  <si>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En la &lt;i&gt;playlist&lt;/i&gt; de Andrea, {{Q1}}/{{T1}} son canciones en castellano, {{Q2}}/{{T1}}, en inglés y {{Q3}}/{{T1}}, en portugués. Ordena las fracciones de mayor a menor.
En castellano: {{Q1}}/{{T1}}
En inglés: {{Q2}}/{{T1}}
En portugués: {{Q3}}/{{T1}}</t>
  </si>
  <si>
    <t>En la playlist de July, {{Q1}}/{{Q2}} son canciones en español, {{Q3}}/{{Q2}} en inglés y {{Q4}}/{{Q2}} en otros idiomas. Ordena esta playlist de mayor a menor. 
{{A1}} &gt; {{A2}} &gt; {{A3}}</t>
  </si>
  <si>
    <t>{"id":"M5-NyO-23a-A-2","stimulus":"&lt;p&gt;En la &lt;i&gt;playlist&lt;/i&gt; de Andrea, &lt;span class=\"fr-math-v2 fr-draggable\" contenteditable=\"false\" data-original-math=\"\\(\\frac{{{Q1}}}{{{T1}}}\\)\" draggable=\"true\"&gt;\\(\\frac{{{Q1}}}{{{T1}}}\\)&lt;/span&gt; son canciones en castellano, &lt;span class=\"fr-math-v2 fr-draggable\" contenteditable=\"false\" data-original-math=\"\\(\\frac{{{Q2}}}{{{T1}}}\\)\" draggable=\"true\"&gt;\\(\\frac{{{Q2}}}{{{T1}}}\\)&lt;/span&gt;, en inglés y &lt;span class=\"fr-math-v2 fr-draggable\" contenteditable=\"false\" data-original-math=\"\\(\\frac{{{Q3}}}{{{T1}}}\\)\" draggable=\"true\"&gt;\\(\\frac{{{Q3}}}{{{T1}}}\\)&lt;/span&gt;, en portugués.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</si>
  <si>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</si>
  <si>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"id": "M5-NyO-23a-A-2",
    "stimulus": "&lt;p&gt;In Andrea's playlist, &lt;span class=\"fr-math-v2 fr-draggable\" contenteditable=\"false\" data-original-math=\"\\(\\frac{{{Q1}}}{{{T1}}}\\)\" draggable=\"true\"&gt;\\(\\frac{{{Q1}}}{{{T1}}}\\)&lt;/span&gt; are songs in Spanish, &lt;span class=\"fr-math-v2 fr-draggable\" contenteditable=\"false\" data-original-math=\"\\(\\frac{{{Q2}}}{{{T1}}}\\)\" draggable=\"true\"&gt;\\(\\frac{{{Q2}}}{{{T1}}}\\)&lt;/span&gt;, in English, and &lt;span class=\"fr-math-v2 fr-draggable\" contenteditable=\"false\" data-original-math=\"\\(\\frac{{{Q3}}}{{{T1}}}\\)\" draggable=\"true\"&gt;\\(\\frac{{{Q3}}}{{{T1}}}\\)&lt;/span&gt;, in Portuguese. Drag and put the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</si>
  <si>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En una tienda de electrónica, {{Q1}}/{{T1}} de sus productos son &lt;i&gt;joysticks,&lt;/i&gt; {{Q2}}/{{T1}} son videojuegos y {{Q3}}/{{T1}}, consolas. Ordena estas fracciones de mayor a menor.
&lt;i&gt;Joysticks&lt;/i&gt;: {{Q1}}/{{T1}}
Videojuegos: {{Q2}}/{{T1}}
Consolas: {{Q3}}/{{T1}}</t>
  </si>
  <si>
    <t>La tienda de electrónica puso a la venta varios productos. {{Q1}}/{{Q2}} son joysticks, {{Q3}}/{{Q2}} videojuegos y {{Q4}}/{{Q2}} consolas. Ordena estas fracciones de mayor a menor.
{{A1}} &gt; {{A2}} &gt; {{A3}}</t>
  </si>
  <si>
    <t>{"id":"M5-NyO-23a-A-3","stimulus":"&lt;p&gt;En una tienda de electrónica, &lt;span class=\"fr-math-v2 fr-draggable\" contenteditable=\"false\" data-original-math=\"\\(\\frac{{{Q1}}}{{{T1}}}\\)\" draggable=\"true\"&gt;\\(\\frac{{{Q1}}}{{{T1}}}\\)&lt;/span&gt; de sus productos son &lt;i&gt;joysticks,&lt;/i&gt; &lt;span class=\"fr-math-v2 fr-draggable\" contenteditable=\"false\" data-original-math=\"\\(\\frac{{{Q2}}}{{{T1}}}\\)\" draggable=\"true\"&gt;\\(\\frac{{{Q2}}}{{{T1}}}\\)&lt;/span&gt; son videojuegos y &lt;span class=\"fr-math-v2 fr-draggable\" contenteditable=\"false\" data-original-math=\"\\(\\frac{{{Q3}}}{{{T1}}}\\)\" draggable=\"true\"&gt;\\(\\frac{{{Q3}}}{{{T1}}}\\)&lt;/span&gt;, consolas. Arrastra y ordena estas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</si>
  <si>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</si>
  <si>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"M5-NyO-23a-A-3",
    "stimulus": "&lt;p&gt;In an electronics store, &lt;span class=\"fr-math-v2 fr-draggable\" contenteditable=\"false\" data-original-math=\"\\(\\frac{{{Q1}}}{{{T1}}}\\)\" draggable=\"true\"&gt;\\(\\frac{{{Q1}}}{{{T1}}}\\)&lt;/span&gt; of their products are joysticks, &lt;span class=\"fr-math-v2 fr-draggable\" contenteditable=\"false\" data-original-math=\"\\(\\frac{{{Q2}}}{{{T1}}}\\)\" draggable=\"true\"&gt;\\(\\frac{{{Q2}}}{{{T1}}}\\)&lt;/span&gt; are video games, and &lt;span class=\"fr-math-v2 fr-draggable\" contenteditable=\"false\" data-original-math=\"\\(\\frac{{{Q3}}}{{{T1}}}\\)\" draggable=\"true\"&gt;\\(\\frac{{{Q3}}}{{{T1}}}\\)&lt;/span&gt; are consoles. Drag and put these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</si>
  <si>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En la pecera de Lucía {{Q1}}/{{T1}} de los peces son escalares, {{Q2}}/{{T1}} son &lt;i&gt;guppys&lt;/i&gt; y {{Q3}}/{{T1}}, &lt;i&gt;bettas.&lt;/i&gt; Ordena las especies de menor a mayor.
Escalares: {{Q1}}/{{T1}}
&lt;i&gt;Guppys&lt;/i&gt;: {{Q2}}/{{T1}}
&lt;i&gt;Bettas&lt;/i&gt;: {{Q3}}/{{T1}}</t>
  </si>
  <si>
    <t>En una pecera hay diferentes tipos de peces. {{Q1}}/{{Q2}} son dorados, {{Q3}}/{{Q2}} y {{Q4}}/{{Q2}} son negros. Ordena estas fracciones de menor a mayor
{{A1}} &lt; {{A2}} &lt; {{A3}}</t>
  </si>
  <si>
    <t>{"id":"M5-NyO-23a-A-4","stimulus":"&lt;p&gt;En la pecera de Lucía &lt;span class=\"fr-math-v2 fr-draggable\" contenteditable=\"false\" data-original-math=\"\\(\\frac{{{Q1}}}{{{T1}}}\\)\" draggable=\"true\"&gt;\\(\\frac{{{Q1}}}{{{T1}}}\\)&lt;/span&gt; de los peces son escalares, &lt;span class=\"fr-math-v2 fr-draggable\" contenteditable=\"false\" data-original-math=\"\\(\\frac{{{Q2}}}{{{T1}}}\\)\" draggable=\"true\"&gt;\\(\\frac{{{Q2}}}{{{T1}}}\\)&lt;/span&gt; son &lt;i&gt;guppys&lt;/i&gt; y &lt;span class=\"fr-math-v2 fr-draggable\" contenteditable=\"false\" data-original-math=\"\\(\\frac{{{Q3}}}{{{T1}}}\\)\" draggable=\"true\"&gt;\\(\\frac{{{Q3}}}{{{T1}}}\\)&lt;/span&gt;, &lt;i&gt;bettas.&lt;/i&gt; Arrastra y ordena las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</si>
  <si>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</si>
  <si>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"M5-NyO-23a-A-4",
    "stimulus": "&lt;p&gt;In Lucy's fish tank, &lt;span class=\"fr-math-v2 fr-draggable\" contenteditable=\"false\" data-original-math=\"\\(\\frac{{{Q1}}}{{{T1}}}\\)\" draggable=\"true\"&gt;\\(\\frac{{{Q1}}}{{{T1}}}\\)&lt;/span&gt; of the fish are angelfish, &lt;span class=\"fr-math-v2 fr-draggable\" contenteditable=\"false\" data-original-math=\"\\(\\frac{{{Q2}}}{{{T1}}}\\)\" draggable=\"true\"&gt;\\(\\frac{{{Q2}}}{{{T1}}}\\)&lt;/span&gt; are guppies, and &lt;span class=\"fr-math-v2 fr-draggable\" contenteditable=\"false\" data-original-math=\"\\(\\frac{{{Q3}}}{{{T1}}}\\)\" draggable=\"true\"&gt;\\(\\frac{{{Q3}}}{{{T1}}}\\)&lt;/span&gt; are bettas. Drag and put the species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</si>
  <si>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Los resultados de una encuesta sobre movilidad en una ciudad dicen que {{Q1}}/{{T1}} de la población va en metro, {{Q2}}/{{T1}} se mueve en autobús y {{Q3}}/{{T1}} utiliza su propio coche. Ordena estas fracciones de menor a mayor.
En metro: {{Q1}}/{{T1}}
En autobús: {{Q2}}/{{T1}}
En coche: {{Q3}}/{{T1}}</t>
  </si>
  <si>
    <t>Tomi tiene muchas remeras en su placard. {{Q1}}/{{Q2}} son blancas, {{Q3}}/{{Q2}} son negras y {{Q4}}/{{Q2}} son estampadas. Ordena estas fracciones de menor a mayor.
{{A1}} &lt; {{A2}} &lt; {{A3}}</t>
  </si>
  <si>
    <t>{"id":"M5-NyO-23a-A-5","stimulus":"&lt;p&gt;Los resultados de una encuesta sobre movilidad en una ciudad dicen que &lt;span class=\"fr-math-v2 fr-draggable\" contenteditable=\"false\" data-original-math=\"\\(\\frac{{{Q1}}}{{{T1}}}\\)\" draggable=\"true\"&gt;\\(\\frac{{{Q1}}}{{{T1}}}\\)&lt;/span&gt; de la población va en metro, &lt;span class=\"fr-math-v2 fr-draggable\" contenteditable=\"false\" data-original-math=\"\\(\\frac{{{Q2}}}{{{T1}}}\\)\" draggable=\"true\"&gt;\\(\\frac{{{Q2}}}{{{T1}}}\\)&lt;/span&gt; se mueve en autobús y &lt;span class=\"fr-math-v2 fr-draggable\" contenteditable=\"false\" data-original-math=\"\\(\\frac{{{Q3}}}{{{T1}}}\\)\" draggable=\"true\"&gt;\\(\\frac{{{Q3}}}{{{T1}}}\\)&lt;/span&gt; utiliza su propio coche. Arrastra y ordena estas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</si>
  <si>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</si>
  <si>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"M5-NyO-23a-A-5",
    "stimulus": "&lt;p&gt;The results of a mobility survey in a city say that &lt;span class=\"fr-math-v2 fr-draggable\" contenteditable=\"false\" data-original-math=\"\\(\\frac{{{Q1}}}{{{T1}}}\\)\" draggable=\"true\"&gt;\\(\\frac{{{Q1}}}{{{T1}}}\\)&lt;/span&gt; of the population takes the subway, &lt;span class=\"fr-math-v2 fr-draggable\" contenteditable=\"false\" data-original-math=\"\\(\\frac{{{Q2}}}{{{T1}}}\\)\" draggable=\"true\"&gt;\\(\\frac{{{Q2}}}{{{T1}}}\\)&lt;/span&gt; moves by bus, and &lt;span class=\"fr-math-v2 fr-draggable\" contenteditable=\"false\" data-original-math=\"\\(\\frac{{{Q3}}}{{{T1}}}\\)\" draggable=\"true\"&gt;\\(\\frac{{{Q3}}}{{{T1}}}\\)&lt;/span&gt; uses their own car. Drag and put these fractions in order from lowest to highest.&lt;/p&gt;",
    "template": "&lt;p style=\"text-align:center;\"&gt;{{response}} &lt; {{response}} &lt; {{response}}&lt;/p&gt;",
    "hint": "&lt;p&gt;When denominators are equal, numerators are compared.&lt;/p&gt;",
    "feedback": "&lt;p&gt;When denominators are equal, numerators are compared.&lt;/p&gt;&lt;p&gt;That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</si>
  <si>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M5-NyO-60a</t>
  </si>
  <si>
    <t>Ordena fracciones con el mismo numerador (numer. y denom. de 1 o 2 cifras)</t>
  </si>
  <si>
    <t>Selecciona las fracciones que están ordenadas de menor a mayor.
{{Q1}}/8, {{Q1}}/5, {{Q1}}/2*
{{Q2}}/11, {{Q2}}/10, {{Q2}}/4*
{{Q3}}/6, {{Q3}}/5, {{Q3}}/2*
{{Q4}}/7, {{Q4}}/4, {{Q4}}/3*
{{Q1}}/2, {{Q1}}/4, {{Q1}}/9
{{Q2}}/9, {{Q2}}/10, {{Q2}}/11
{{Q3}}/2, {{Q3}}/3, {{Q3}}/6
{{Q4}}/5, {{Q4}}/6, {{Q4}}/9
Se ven 3, una correcta</t>
  </si>
  <si>
    <t>Q1-Q4: Mín = 1; Máx = 5; Step = 1</t>
  </si>
  <si>
    <t>Cuando los numeradores son iguales, se comparan los denominadores.</t>
  </si>
  <si>
    <t>&lt;p&gt;Cuando los numeradores son iguales, hay que comparar los denominadores. Por ejemplo, 1/3 &gt; 1/4 porque 3 &lt; 4.&lt;/p&gt;</t>
  </si>
  <si>
    <t>{"id":"M5-NyO-60a-I-1","stimulus":"&lt;p&gt;Selecciona las fracciones que están ordenadas de menor a mayor.&lt;/p&gt;","hint":"&lt;p&gt;Cuando los numeradores son iguales, se comparan los denominadores.&lt;/p&gt;","feedback":"&lt;p&gt;Cuando los numeradores son iguales, hay que comparar los denominadores. Por ejemplo,&lt;span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</si>
  <si>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</si>
  <si>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Ordena de menor a mayor las siguientes fracciones.
{{Q1}}/{{T1}}
{{Q1}}/{{T2}}
{{Q1}}/{{T3}}</t>
  </si>
  <si>
    <t xml:space="preserve">Ordene da menor para a maior as seguintes frações:
{{Q2}}/{{Q1}}
{{Q3}}/{{Q1}}
{{Q4}}/{{Q1}}
{{Q5}}/{{Q1}}
{{Q6}}/{{Q1}}
</t>
  </si>
  <si>
    <t>Q1: Mín = 1; Máx = 5; Step = 1
Q2: Mín = 1; Máx = 10; Step = 1
Q3: Mín = 1; Máx = 10; Step = 1
Q4: Mín = 1; Máx = 10; Step = 1</t>
  </si>
  <si>
    <t>T1 = {{Q1}}+{{Q2}}
T2 = {{Q1}}+{{Q3}}
T3 = {{Q1}}+{{Q4}}
Ordenar según los valores de Q2, Q3 y Q4 (más arriba cuanto mayores sean los números).</t>
  </si>
  <si>
    <t>&lt;p&gt;Cuando los numeradores son iguales, se comparan los denominadores.&lt;/p&gt;&lt;p&gt;Es decir, {{T7}} &gt; {{T8}} &gt; {{T9}} porque {{T4}} &gt; {{T5}} &gt; {{T6}}.&lt;/p&gt;</t>
  </si>
  <si>
    <t>T4 = math.max({{T1}},{{T2}},{{T3}})
T5 = {{T1}}+{{T2}}+{{T3}}-math.min({{T1}},{{T2}},{{T3}})-math.max({{T1}},{{T2}},{{T3}})
T6 = math.min({{T1}},{{T2}},{{T3}})
T7 = {{Q1}}/{{T4}}
T8 = {{Q1}}/{{T5}}
T9 = {{Q1}}/{{T6}}</t>
  </si>
  <si>
    <t>{"id":"M5-NyO-60a-E-1","stimulus":"&lt;p&gt;Arrastra y ordena de menor a mayor las siguientes fracciones.&lt;/p&gt;","template":"&lt;p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</si>
  <si>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</si>
  <si>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Ordena de mayor a menor las siguientes fracciones.
{{Q1}}/{{T1}}
{{Q1}}/{{T2}}
{{Q1}}/{{T3}}</t>
  </si>
  <si>
    <t>T1 = {{Q1}}+{{Q2}}
T2 = {{Q1}}+{{Q3}}
T3 = {{Q1}}+{{Q4}}
Ordenar según los valores de Q2, Q3 y Q4 (más arriba cuanto menores sean los números).</t>
  </si>
  <si>
    <t>&lt;p&gt;Cuando los numeradores son iguales, se comparan los denominadores.&lt;/p&gt;&lt;p&gt;Es decir, {{Q1}}/{{T6}} &gt; {{Q1}}/{{T5}} &gt; {{Q1}}/{{T4}} porque {{T6}} &lt; {{T5}} &lt; {{T4}}.&lt;/p&gt;</t>
  </si>
  <si>
    <t>{"id":"M5-NyO-60a-E-2","stimulus":"&lt;p&gt;Arrastra y ordena de mayor a menor las siguientes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</si>
  <si>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</si>
  <si>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Un granjero ha ido a ver el estado de sus caballos y ha comprobado que el primero se había comido {{Q1}}/{{T1}} de su pienso, el segundo, {{Q1}}/{{T2}} y el tercero, {{Q1}}/{{T3}}. Ordena estas fracciones de mayor a menor.</t>
  </si>
  <si>
    <t xml:space="preserve">Em um disputa eleitoral o canditado A teve {{T1}}/{{Q1}} dos votos, o candidato B, {{T2}}/{{Q1}} e o candidato C, {{T3}}/{{Q1}}. Qual candidato recebeu mais votos?
O candidato {{A1}}.
</t>
  </si>
  <si>
    <t>T1 = {{Q1}}+{{Q2}}
T2 = {{Q1}}+{{Q3}}
T3 = {{Q1}}+{{Q4}}
Ordenar según los valores de Q2, Q3 y Q4 (desc).</t>
  </si>
  <si>
    <t>Cuando los numeradores son iguales, se comparan los denominadores.&lt;/p&gt;&lt;p&gt;Es decir, {{Q1}}/{{T6}} &gt; {{Q1}}/{{T5}} &gt; {{Q1}}/{{T4}} porque {{T6}} &lt; {{T5}} &lt; {{T4}}.&lt;/p&gt;</t>
  </si>
  <si>
    <t>T4 = math.max({{T1}},{{T2}},{{T3}})
T5 = {{T1}}+{{T2}}+{{T3}}-math.min({{T1}},{{T2}},{{T3}})-math.max({{T1}},{{T2}},{{T3}})
T6 = math.min({{T1}},{{T2}},{{T3}})</t>
  </si>
  <si>
    <t>{"id":"M5-NyO-60a-A-1","stimulus":"&lt;p&gt;Un granjero ha ido a ver el estado de sus caballos y ha comprobado que el primero se había comido &lt;span class=\"fr-math-v2 fr-draggable\" contenteditable=\"false\" data-original-math=\"\\(\\frac{{{Q1}}}{{{T1}}}\\)\" draggable=\"true\"&gt;\\(\\frac{{{Q1}}}{{{T1}}}\\)&lt;/span&gt; de su pienso, el segundo, &lt;span class=\"fr-math-v2 fr-draggable\" contenteditable=\"false\" data-original-math=\"\\(\\frac{{{Q1}}}{{{T2}}}\\)\" draggable=\"true\"&gt;\\(\\frac{{{Q1}}}{{{T2}}}\\)&lt;/span&gt; y el tercero,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</si>
  <si>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</si>
  <si>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Para una actividad del colegio, Santiago ha coloreado unos círculos de papel con el mismo tamaño. Ha pintado de verde {{Q1}}/{{T1}} del primero, {{Q1}}/{{T2}} del segundo y {{Q1}}/{{T3}} del tercero. Ordena estas fracciones de menor a mayor.</t>
  </si>
  <si>
    <t>A mãe de Júlia, Gabriel e Pedro fez um bolo de chocolate. Júlia comeu {{Q2}}/{{Q1}} do bolo, Gabriel comeu {{Q3}}/{{Q1}} e Pedro, {{Q4}}/{{Q1}}. Qual fração representa a menor quantidade de bolo?
A fração {{A1}}.</t>
  </si>
  <si>
    <t>T1 = {{Q1}}+{{Q2}}
T2 = {{Q1}}+{{Q3}}
T3 = {{Q1}}+{{Q4}}
Ordenar según los valores de Q2, Q3 y Q4 (más arriba cuanto menores sean los números, asc).</t>
  </si>
  <si>
    <t>&lt;p&gt;Cuando los numeradores son iguales, se comparan los denominadores.&lt;/p&gt;&lt;p&gt;Es decir, {{Q1}}/{{T4}} &lt; {{Q1}}/{{T5}} &lt; {{Q1}}/{{T6}} porque {{T4}} &gt; {{T5}} &gt; {{T6}}.&lt;/p&gt;</t>
  </si>
  <si>
    <t>{"id":"M5-NyO-60a-A-2","stimulus":"&lt;p&gt;Para una actividad del colegio, Santiago ha coloreado unos círculos de papel con 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</si>
  <si>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</si>
  <si>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Tres amigos están comparando cómo de avanzadas tienen sus colecciones. Alicia ya tiene {{Q1}}/{{T1}} de las pegatinas de su álbum, Esteban ha completado {{Q1}}/{{T2}} de su álbum y Andrés, {{Q1}}/{{T3}}. Ordena estas fracciones de mayor a menor.</t>
  </si>
  <si>
    <t xml:space="preserve">As leis de uma cidade determinam que {{Q2}}/{{Q1}} das verbas sejam destinadas para a área da educação, {{Q3}}/{{Q1}} para a saúde e {{Q4}}/{{Q1}} para a segurança. Qual dessas áreas recebe mais verba?
A área da {{A1}}.
</t>
  </si>
  <si>
    <t>{"id":"M5-NyO-60a-A-3","stimulus":"&lt;p&gt;Tres amigos están comparando sus colecciones. Alicia ya tiene &lt;span class=\"fr-math-v2 fr-draggable\" contenteditable=\"false\" data-original-math=\"\\(\\frac{{{Q1}}}{{{T1}}}\\)\" draggable=\"true\"&gt;\\(\\frac{{{Q1}}}{{{T1}}}\\)&lt;/span&gt; de las pegatinas de su álbum, Esteban ha completado &lt;span class=\"fr-math-v2 fr-draggable\" contenteditable=\"false\" data-original-math=\"\\(\\frac{{{Q1}}}{{{T2}}}\\)\" draggable=\"true\"&gt;\\(\\frac{{{Q1}}}{{{T2}}}\\)&lt;/span&gt; y Andrés,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</si>
  <si>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</si>
  <si>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IIsabel ha completado {{Q1}}/{{T1}} del trayecto hasta llegar a la oficina, Erica ha recorrido {{Q1}}/{{T2}} y Pablo, {{Q1}}/{{T3}}. Ordena las fracciones de menor a mayor.</t>
  </si>
  <si>
    <t>Em um torneio de xadrez, um competidor venceu {{Q1}}/{{T1}} das partidas, empatou {{Q2}}/{{T1}} e perdeu {{Q3}}/{{T1}}. Ordene as frações da menor para a maior.</t>
  </si>
  <si>
    <t>{"id":"M5-NyO-60a-A-4","stimulus":"&lt;p&gt;Isabel ha completado &lt;span class=\"fr-math-v2 fr-draggable\" contenteditable=\"false\" data-original-math=\"\\(\\frac{{{Q1}}}{{{T1}}}\\)\" draggable=\"true\"&gt;\\(\\frac{{{Q1}}}{{{T1}}}\\)&lt;/span&gt; del trayecto hasta llegar a la oficina, Erica ha recorrido &lt;span class=\"fr-math-v2 fr-draggable\" contenteditable=\"false\" data-original-math=\"\\(\\frac{{{Q1}}}{{{T2}}}\\)\" draggable=\"true\"&gt;\\(\\frac{{{Q1}}}{{{T2}}}\\)&lt;/span&gt; y Pablo, &lt;span class=\"fr-math-v2 fr-draggable\" contenteditable=\"false\" data-original-math=\"\\(\\frac{{{Q1}}}{{{T3}}}\\)\" draggable=\"true\"&gt;\\(\\frac{{{Q1}}}{{{T3}}}\\)&lt;/span&gt;. Arrastra y ordena las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</si>
  <si>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</si>
  <si>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En una pastelería han vendido {{Q1}}/{{T1}} de los pasteles con fresas, {{Q1}}/{{T2}} de los pasteles de chocolate y {{Q1}}/{{T3}} de las tartas de crema. Ordena de mayor a menor estas fracciones.</t>
  </si>
  <si>
    <t>Em uma escola de idiomas, {{Q1}}/{{T1}} dos alunos estudam inglês, {{Q2}}/{{T1}} estudam espanhol, e {{Q3}}/{{T1}}, francês. Ordene, da maior para a menor, essas quantidades.</t>
  </si>
  <si>
    <t>{"id":"M5-NyO-60a-A-5","stimulus":"&lt;p&gt;En una pastelería han vendido &lt;span class=\"fr-math-v2 fr-draggable\" contenteditable=\"false\" data-original-math=\"\\(\\frac{{{Q1}}}{{{T1}}}\\)\" draggable=\"true\"&gt;\\(\\frac{{{Q1}}}{{{T1}}}\\)&lt;/span&gt; de los pasteles con fresas, &lt;span class=\"fr-math-v2 fr-draggable\" contenteditable=\"false\" data-original-math=\"\\(\\frac{{{Q1}}}{{{T2}}}\\)\" draggable=\"true\"&gt;\\(\\frac{{{Q1}}}{{{T2}}}\\)&lt;/span&gt; de los pasteles de chocolate y &lt;span class=\"fr-math-v2 fr-draggable\" contenteditable=\"false\" data-original-math=\"\\(\\frac{{{Q1}}}{{{T3}}}\\)\" draggable=\"true\"&gt;\\(\\frac{{{Q1}}}{{{T3}}}\\)&lt;/span&gt; de las tartas de crema. Arrastra y ordena de mayor a menor estas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</si>
  <si>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</si>
  <si>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M5-NyO-24b</t>
  </si>
  <si>
    <t>Calcula la fracción de una cantidad (núm. de 3 cifras)</t>
  </si>
  <si>
    <t>Escoge la respuesta correcta.
{{Q1}}/{{T2}} de {{T1}} = ...
{{A1}}*
{{A2}}
{{A3}}</t>
  </si>
  <si>
    <t>Indique a resposta correta:
{{Q2}}/{{Q1}} de {{T1}}={{A1}} {{A2}}* {{A3}}</t>
  </si>
  <si>
    <t>Q1: Mín: 1; Máx: 6; Step: 1
Q2: Mín: 1; Máx: 6; Step: 1
Q3: Mín: 20; Máx: 30; Step: 1</t>
  </si>
  <si>
    <t xml:space="preserve">
T1 = ({{Q1}}+{{Q2}})*{{Q3}}
T2 = {{Q1}}+{{Q2}}
A1={{Q1}}*{{Q3}}
A2={{Q2}}*{{Q3}}
A3={{Q3}}*{{Q3}}</t>
  </si>
  <si>
    <t>Multiplica el número por el numerador y divide el resultado entre el denominador.</t>
  </si>
  <si>
    <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</si>
  <si>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{"id":"M5-NyO-24b-I-1","stimulus":"&lt;p&gt;Escoge la respuesta correcta.&lt;/p&gt;","template":"&lt;p&gt;&lt;span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</si>
  <si>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</si>
  <si>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Calcula el valor de {{Q1}}/{{T2}} de {{T1}}.
{{Q1}}/{{T2}} de {{T1}} = {{A1}}</t>
  </si>
  <si>
    <t>Calcule:
{{Q2}}/{{Q1}} de {{T1}}={{A1}}</t>
  </si>
  <si>
    <t xml:space="preserve">
T1 = ({{Q1}}+{{Q2}})*{{Q3}}
T2 = {{Q1}}+{{Q2}}
A1={{Q1}}*{{Q3}}</t>
  </si>
  <si>
    <t>{"id":"M5-NyO-24b-E-1","stimulus":"&lt;p&gt;Calcula el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</si>
  <si>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</si>
  <si>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Un conductor está haciendo un viaje de &lt;span class=\"no-break\"&gt;{{T1}} km.&lt;/span&gt; Si ya ha recorrido {{Q2}}/{{Q3}} del viaje, ¿cuántos kilómetros ha hecho hasta ahora?
Ha recorrido {{A1}} km.</t>
  </si>
  <si>
    <t>Marcos está fazendo uma viagem de carro. O percurso total da viagem é de {{T1}} km e ele já percorreu {{Q2}}/{{Q3}} dessa distância. Quantos quilômetros Marcos já percorreu?
Ele percorreu {{A1}} km.</t>
  </si>
  <si>
    <t>Q1: Mín: 1; Máx: 5; Step: 1
Q2: Mín: 1; Máx: 5; Step: 1
Q3: Mín: 20; Máx: 30; Step: 1</t>
  </si>
  <si>
    <t xml:space="preserve">
T1 = ({{Q1}}+{{Q2}})*{{Q3}}
T2 = {{Q1}}+{{Q2}}
A1={{Q2}}*{{T1}}/{{Q3}}</t>
  </si>
  <si>
    <t>Para obtener el resultado, multiplica el número por el numerador y divide el resultado entre el denominador:&lt;/p&gt;&lt;span class=\"fr-math-v2 fr-draggable\" contenteditable=\"false\" data-original-math=\"\\(\\frac{{{Q2}}}{{{Q3}}}\\)\" draggable=\"true\"&gt;\\(\\frac{{{Q2}}}{{{Q3}}}\\)&lt;/span&gt; de {{T1}} = &lt;span class=\"fr-math-v2 fr-draggable\" contenteditable=\"false\" data-original-math=\"\\(\\frac{{{Q2}}}{{{Q3}}}\\)\" draggable=\"true\"&gt;\\(\\frac{{{Q2}}}{{{Q3}}}\\)&lt;/span&gt; × {{T1}} = {{Q2}} × {{T1}} : {{Q3}} = {{A1}}</t>
  </si>
  <si>
    <t>{"id":"M5-NyO-24b-A-1","stimulus":"&lt;p&gt;Un conductor está haciendo un viaje de &lt;span class=\"no-break\"&gt;{{T1}} km.&lt;/span&gt; Si ya ha recorrido &lt;span class=\"fr-math-v2 fr-draggable\" contenteditable=\"false\" data-original-math=\"\\(\\frac{{{Q2}}}{{{Q3}}}\\)\" draggable=\"true\"&gt;\\(\\frac{{{Q2}}}{{{Q3}}}\\)&lt;/span&gt; del viaje, ¿cuántos kilómetros ha hecho hasta ahora?&lt;/p&gt;","template":"&lt;p&gt;Ha recorrido {{response}} km.&lt;/p&gt;","hint":"&lt;p&gt;Multiplica el número por el numerador y divide el resultado entre el denominador.&lt;/p&gt;","feedback":"&lt;p&gt;Para obtener el resultado, multiplica el número por el numerador y divide el resultado entre el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</si>
  <si>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</si>
  <si>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Andrea ha terminado {{Q1}}/{{T2}} de una novela de {{T1}} páginas. ¿Cuántas páginas ha leído hasta ahora?
Ha leído {{A1}} páginas.</t>
  </si>
  <si>
    <t>Andreia está lendo um livro de {{T1}} páginas. Se ela já leu {{Q2}}/{{Q3}} do livro, quantas páginas faltam para ela terminar?
Faltam {{A1}} páginas.</t>
  </si>
  <si>
    <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</si>
  <si>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{"id":"M5-NyO-24b-A-2","stimulus":"&lt;p&gt;Andrea ha terminado &lt;span class=\"fr-math-v2 fr-draggable\" contenteditable=\"false\" data-original-math=\"\\(\\frac{{{Q1}}}{{{T2}}}\\)\" draggable=\"true\"&gt;\\(\\frac{{{Q1}}}{{{T2}}}\\)&lt;/span&gt; de una novela de {{T1}} páginas. ¿Cuántas páginas ha leído hasta ahora?&lt;/p&gt;","template":"&lt;p&gt;Ha leído {{response}} páginas.&lt;/p&gt;","hint":"&lt;p&gt;Multiplica el número por el numerador y divide el resultado entre el denominador.&lt;/p&gt;","feedback":"&lt;p&gt;Para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</si>
  <si>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</si>
  <si>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Nerea tiene una parcela de &lt;span class=\"no-break\"&gt;{{T1}} m&lt;sup&gt;2&lt;/sup&gt;.&lt;/span&gt; Si quiere usar {{Q1}}/{{T1}} de este terreno para una pista de pádel, ¿qué tamaño tendrá la pista?
La pista medirá &lt;span class=\"no-break\"&gt;{{A1}} m&lt;sup&gt;2&lt;/sup&gt;.&lt;/span&gt;</t>
  </si>
  <si>
    <t>Nicole possui um terreno de {{T1}} m&lt;sup&gt;2. Ela deseja usar {{Q2}}/{{Q3}} desse terreno para a criação de uma horta. Qual o tamanho, em m&lt;sup&gt;2, deverá ter essa horta? 
A horta deverá ter {{A1}} m&lt;sup&gt;2.</t>
  </si>
  <si>
    <t>&lt;p&gt;Para obtener los m&lt;sup&gt;2&lt;/sup&gt; del campo de pádel, se multiplica el número por el numerador y se divide el resultado entre el denominador:&lt;/p&gt;&lt;p&gt;{{Q1}}/{{T2}} de {{T1}} = ({{Q1}}/{{T2}}) × {{T1}} = {{Q1}} × {{T1}} : {{T2}} = {{A1}}&lt;/p&gt;</t>
  </si>
  <si>
    <t>{"id":"M5-NyO-24b-A-3","stimulus":"&lt;p&gt;Nerea tiene una parcela de &lt;span class=\"no-break\"&gt;{{T1}} m&lt;sup&gt;2&lt;/sup&gt;.&lt;/span&gt; Si quiere usar &lt;span class=\"fr-math-v2 fr-draggable\" contenteditable=\"false\" data-original-math=\"\\(\\frac{{{Q1}}}{{{T2}}}\\)\" draggable=\"true\"&gt;\\(\\frac{{{Q1}}}{{{T2}}}\\)&lt;/span&gt; de este terreno para una pista de pádel, ¿qué tamaño tendrá la pista?&lt;/p&gt;","template":"&lt;p&gt;La pista medirá &lt;span class=\"no-break\"&gt;{{response}} m&lt;sup&gt;2&lt;/sup&gt;.&lt;/span&gt;&lt;/p&gt;","hint":"&lt;p&gt;Multiplica el número por el numerador y divide el resultado entre el denominador.&lt;/p&gt;","feedback":"&lt;p&gt;Para obtener los m&lt;sup&gt;2&lt;/sup&gt; de la pista de pádel, se multiplica el número por el numerador y se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</si>
  <si>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</si>
  <si>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El curso en el extranjero que Antonio quiere hacer cuesta &lt;span class=\"no-break\"&gt;{{T1}} €.&lt;/span&gt; Sin embargo, la beca que le han dado para poder matricularse solo cubre {{Q1}}/{{T2}} de ese precio. ¿Cuánto dinero le han dado a Antonio?
La beca es de {{A1}} €.</t>
  </si>
  <si>
    <t>Um resevartório de água tem capacidade para {{T1}} L. Quantos litros de água tem nesse reservatório se ele está com {{Q2}}/{{Q3}} da sua capacidade?
O reservatório está com {{A1}} L.</t>
  </si>
  <si>
    <t>&lt;p&gt;Para obtener el dinero de la beca, multiplica el número por el numerador y divide el resultado entre el denominador:&lt;/p&gt;&lt;p&gt;{{Q1}}/{{T2}} de {{T1}} = ({{Q1}}/{{T2}}) × {{T1}} = {{Q1}} × {{T1}} : {{T2}} = {{A1}}&lt;/p&gt;</t>
  </si>
  <si>
    <t>{"id":"M5-NyO-24b-A-4","stimulus":"&lt;p&gt;El curso en el extranjero que Antonio quiere hacer cuesta &lt;span class=\"no-break\"&gt;{{T1}} €.&lt;/span&gt; Sin embargo, la beca que le han dado para poder matricularse solo cubre &lt;span class=\"fr-math-v2 fr-draggable\" contenteditable=\"false\" data-original-math=\"\\(\\frac{{{Q1}}}{{{T2}}}\\)\" draggable=\"true\"&gt;\\(\\frac{{{Q1}}}{{{T2}}}\\)&lt;/span&gt; de ese precio. ¿Cuánto dinero le han dado a Antonio?&lt;/p&gt;","template":"&lt;p&gt;La beca es de {{response}} €.&lt;/p&gt;","hint":"&lt;p&gt;Multiplica el número por el numerador y divide el resultado entre el denominador.&lt;/p&gt;","feedback":"&lt;p&gt;Para obtener el dinero de la beca,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</si>
  <si>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t>
  </si>
  <si>
    <t>Según una encuesta, {{Q1}}/{{T2}} de los habitantes de una pequeña localidad no sabe nadar. Si se entrevistó a {{T1}} personas, ¿cuántas respondieron que no sabían nadar?
{{A1}} habitantes no saben nadar.</t>
  </si>
  <si>
    <t>Uma pesquisa realizada em uma comunidade revelou que {{Q2}}/{{Q3}} dos entrevistados não sabiam nadar. Sabendo que {{T1}} pessoas foram entrevistadas, quantas responderam que não sabia nadar? 
{{A1}} pessoas.</t>
  </si>
  <si>
    <t>&lt;p&gt;Para obtener cuánta gente no sabe nadar, multiplica el número por el numerador y divide el resultado entre el denominador:&lt;/p&gt;&lt;p&gt;{{Q2}}/{{T2}} de {{T1}} = ({{Q2}}/{{T2}}) × {{T1}} = {{Q2}} × {{T1}} : {{T2}} = {{A1}}&lt;/p&gt;</t>
  </si>
  <si>
    <t>{"id":"M5-NyO-24b-A-5","stimulus":"&lt;p&gt;Según una encuesta, &lt;span class=\"fr-math-v2 fr-draggable\" contenteditable=\"false\" data-original-math=\"\\(\\frac{{{Q1}}}{{{T2}}}\\)\" draggable=\"true\"&gt;\\(\\frac{{{Q1}}}{{{T2}}}\\)&lt;/span&gt; de los habitantes de una pequeña localidad no sabe nadar. Si se entrevistó a {{T1}} personas, ¿cuántas respondieron que no sabían nadar?&lt;/p&gt;","template":"&lt;p&gt;{{response}} habitantes no saben nadar.&lt;/p&gt;","hint":"&lt;p&gt;Multiplica el número por el numerador y divide el resultado entre el denominador.&lt;/p&gt;","feedback":"&lt;p&gt;Para obtener cuánta gente no sabe nadar,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</si>
  <si>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</si>
  <si>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M5-NyO-25a</t>
  </si>
  <si>
    <t>Reduce dos o tres fracciones a común denominador por el método de los productos cruzados (numer: 1 o 2 cifras; denom: 1 o 2 cifras)</t>
  </si>
  <si>
    <t>Selecciona las fracciones que son el resultado de reducir {{Q1}}/{{T1}} y {{Q2}}/{{T2}} a común denominador por el método de los productos cruzados.
{{A1}} y {{A2}}*
{{A2}} y {{A3}} 
{{A1}} y {{A3}}
{{A4}} y {{A3}}
(Se ven 3 y solo una correcta)</t>
  </si>
  <si>
    <t>Q1: Min = 1 ; Máx = 6 ; Step = 1
Q2: Min = 1 ; Máx = 6 ; Step = 1</t>
  </si>
  <si>
    <t>T1 = {{Q1}} + 2
T2 = {{Q3}} + 3
T3 = {{Q1}}*{{T2}}
T4 = {{Q2}}*{{T1}}
T5 = {{Q1}}*{{T1}}
T6 = {{Q2}}*{{T2}}
T7 = {{T1}}*{{T2}}
A1 = {{T3}}/{{T7}}
A2 = {{T4}}/{{T7}}
A3 = {{T5}}/{{T7}}
A4 = {{T6})/{{T7}}</t>
  </si>
  <si>
    <t>El método de los productos cruzados consiste en multiplicar los términos de cada fracción por el denominador de la otra.</t>
  </si>
  <si>
    <t>&lt;p&gt;El método de los productos cruzados consiste en multiplicar los términos de cada fracción por el denominador de la otra.&lt;/p&gt;
{{Q1}}/{{T1}} = ({{Q1}} × {{T2}})/({{T1}} × {{T2}}) = {{T3}}/{{T7}}
{{Q2}}/{{T2}} = ({{Q2}} × {{T1}})/({{T2}} × {{T1}}) = {{T4}}/{{T7}}
(Lo separo en párrafos y no pongo el html para que sea más sencillo de leer. Borrar los paréntesis en el json)
Sin TE individual (no son dos cálculos diferentes, es el mismo)</t>
  </si>
  <si>
    <t xml:space="preserve">{{T3}} = {{Q1}}*{{T2}}
{{T4}} = {{T1}}*{{T2}}
{{T5}} = {{Q2}}*{{T1}}
</t>
  </si>
  <si>
    <t>{
    "id": "M5-NyO-25a-I-1",
    "stimulus": "&lt;p&gt;Selecciona las fracciones que son el resultado de reducir &lt;span class=\"fr-math-v2 fr-draggable\" contenteditable=\"false\" data-original-math=\"\\(\\frac{{{Q1}}}{{{T1}}}\\)\" draggable=\"true\"&gt;\\(\\frac{{{Q1}}}{{{T1}}}\\)&lt;/span&gt; y &lt;span class=\"fr-math-v2 fr-draggable\" contenteditable=\"false\" data-original-math=\"\\(\\frac{{{Q2}}}{{{T2}}}\\)\" draggable=\"true\"&gt;\\(\\frac{{{Q2}}}{{{T2}}}\\)&lt;/span&gt;&lt;/p&gt;",
    "hint": "&lt;p&gt;El método de los productos cruzados consiste en multiplicar los términos de cada fracción por el denominador de la otra.&lt;/p&gt;",
    "feedback": "&lt;p&gt;El método de los productos cruzados consiste en multiplicar los términos de cada fracción por el denominador de la otra.&lt;/p&gt;&lt;p&gt;&lt;span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</si>
  <si>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</si>
  <si>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"id": "M5-NyO-25a-I-1",
    "stimulus": "&lt;p&gt;Select the fractions that are the result of simplifying &lt;span class=\"fr-math-v2 fr-draggable\" contenteditable=\"false\" data-original-math=\"\\(\\frac{{{Q1}}}{{{T1}}}\\)\" draggable=\"true\"&gt;\\(\\frac{{{Q1}}}{{{T1}}}\\)&lt;/span&gt; and &lt;span class=\"fr-math-v2 fr-draggable\" contenteditable=\"false\" data-original-math=\"\\(\\frac{{{Q2}}}{{{T2}}}\\)\" draggable=\"true\"&gt;\\(\\frac{{{Q2}}}{{{T2}}}\\)&lt;/span&gt;&lt;/p&gt;",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and &lt;span class=\"fr-math-v2 fr-draggable\" contenteditable=\"false\" data-original-math=\"\\(\\frac{{{T4}}}{{{T7}}}\\)\" draggable=\"true\"&gt;\\(\\frac{{{T4}}}{{{T7}}}\\)&lt;/span&gt;",
                "function": "{{T1}}*{{T2}}"
            },
            {
                "name": "A2",
                "label": "&lt;span class=\"fr-math-v2 fr-draggable\" contenteditable=\"false\" data-original-math=\"\\(\\frac{{{T4}}}{{{T7}}}\\)\" draggable=\"true\"&gt;\\(\\frac{{{T4}}}{{{T7}}}\\)&lt;/span&gt; and &lt;span class=\"fr-math-v2 fr-draggable\" contenteditable=\"false\" data-original-math=\"\\(\\frac{{{T5}}}{{{T7}}}\\)\" draggable=\"true\"&gt;\\(\\frac{{{T5}}}{{{T7}}}\\)&lt;/span&gt;",
                "function": "{{Q3}}",
                "incorrect": true
            },
            {
                "name": "A3",
                "label": "&lt;span class=\"fr-math-v2 fr-draggable\" contenteditable=\"false\" data-original-math=\"\\(\\frac{{{T3}}}{{{T7}}}\\)\" draggable=\"true\"&gt;\\(\\frac{{{T3}}}{{{T7}}}\\)&lt;/span&gt; and &lt;span class=\"fr-math-v2 fr-draggable\" contenteditable=\"false\" data-original-math=\"\\(\\frac{{{T5}}}{{{T7}}}\\)\" draggable=\"true\"&gt;\\(\\frac{{{T5}}}{{{T7}}}\\)&lt;/span&gt;",
                "function": "{{Q4}}",
                "incorrect": true
            },
            {
                "name": "A4",
                "label": "&lt;span class=\"fr-math-v2 fr-draggable\" contenteditable=\"false\" data-original-math=\"\\(\\frac{{{T6}}}{{{T7}}}\\)\" draggable=\"true\"&gt;\\(\\frac{{{T6}}}{{{T7}}}\\)&lt;/span&gt; and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</si>
  <si>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Reduce {{Q1}}/{{T11}} y {{Q3}}/{{T12}} a común denominador por el método de los productos cruzados.
{{Q1}}/{{T11}} = {{A1}}
{{Q3}}/{{T12}} = {{A2}}</t>
  </si>
  <si>
    <t>Reduza as seguintes frações a um mesmo denominador usando o método dos produtos cruzados:
{{Q1}}/{{Q2}}, {{Q3}}/{{Q4}}
{{Q1}}/{{Q2}}={{A1}}
{{Q3}}/{{Q4}}={{A2}}</t>
  </si>
  <si>
    <t>Q1-Q4: Mín: 1; Máx: 5; Step: 1</t>
  </si>
  <si>
    <t>T11 = {{Q1}}+{{Q2}}
T12 = {{Q3}}+{{Q4}}
T1 ={{Q1}}*{{T12}}
T2 ={{T11}}*{{T12}}
T3 ={{Q3}}*{{T11}}
A1 ={{T1}}/{{T2}}
A2 ={{T3}}/{{T2}}</t>
  </si>
  <si>
    <t>&lt;p&gt;El método de los productos cruzados consiste en multiplicar los términos de cada fracción por el denominador de la otra.&lt;/p&gt;
{{Q1}}/{{T11}} = ({{Q1}} × {{T12}})/({{T11}} × {{T12}}) = {{T1}}/{{T2}}
{{Q3}}/{{T12}} = ({{Q3}} × {{T11}})/({{T12}} × {{T11}}) = {{T3}}/{{T2}}
(Lo separo en párrafos y no pongo el html para que sea más sencillo de leer. Borrar los paréntesis en el json)
Sin TE individual (no son dos cálculos diferentes, es el mismo)</t>
  </si>
  <si>
    <t>{"id":"M5-NyO-25a-E-1","stimulus":"&lt;p&gt;Reduce &lt;span class=\"fr-math-v2 fr-draggable\" contenteditable=\"false\" data-original-math=\"\\(\\frac{{{Q1}}}{{{T11}}}\\)\" draggable=\"true\"&gt;\\(\\frac{{{Q1}}}{{{T11}}}\\)&lt;/span&gt; y &lt;span class=\"fr-math-v2 fr-draggable\" contenteditable=\"false\" data-original-math=\"\\(\\frac{{{Q3}}}{{{T12}}}\\)\" draggable=\"true\"&gt;\\(\\frac{{{Q3}}}{{{T12}}}\\)&lt;/span&gt; a común denominador por el método de los productos cruzados.&lt;/p&gt;","template":"&lt;p&gt;&lt;span class=\"fr-math-v2 fr-draggable\" contenteditable=\"false\" data-original-math=\"\\(\\frac{{{Q1}}}{{{T11}}}\\)\" draggable=\"true\"&gt;\\(\\frac{{{Q1}}}{{{T11}}}\\)&lt;/span&gt; = {{response}}&lt;/p&gt;&lt;p&gt;&lt;span class=\"fr-math-v2 fr-draggable\" contenteditable=\"false\" data-original-math=\"\\(\\frac{{{Q3}}}{{{T12}}}\\)\" draggable=\"true\"&gt;\\(\\frac{{{Q3}}}{{{T12}}}\\)&lt;/span&gt; =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</si>
  <si>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</si>
  <si>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"M5-NyO-25a-E-1",
    "stimulus": "&lt;p&gt;Reduce &lt;span class=\"fr-math-v2 fr-draggable\" contenteditable=\"false\" data-original-math=\"\\(\\frac{{{Q1}}}{{{T11}}}\\)\" draggable=\"true\"&gt;\\(\\frac{{{Q1}}}{{{T11}}}\\)&lt;/span&gt; and &lt;span class=\"fr-math-v2 fr-draggable\" contenteditable=\"false\" data-original-math=\"\\(\\frac{{{Q3}}}{{{T12}}}\\)\" draggable=\"true\"&gt;\\(\\frac{{{Q3}}}{{{T12}}}\\)&lt;/span&gt; to a common denominator using the cross products method.&lt;/p&gt;",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</si>
  <si>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En un concesionario, {{Q1}}/{{T11}} de los coches que se han vendido son {{Q5}}, mientras que {{Q3}}/{{T12}} son {{Q6}}. Reduce estas fracciones a común denominador por el método de los productos cruzados.
De los coches vendidos {{A1}} son {{Q5}} y {{A2}} son {{Q6}}.</t>
  </si>
  <si>
    <t>Em uma loja de carros {{Q1}}/{{Q2}} dos carros vendidos são da cor {{Q5}} e {{Q3}}/{{Q4}} são {{Q6}}. Reduza essas frações a um mesmo denominador.</t>
  </si>
  <si>
    <t>Q1-Q4: Mín: 1; Máx: 5; Step: 1
Q5: ["rojos", "negros"]
Q6: ["blancos", "grises"]</t>
  </si>
  <si>
    <t>T11 = {{Q1}}+{{Q2}}
T12 = {{Q3}}+{{Q4}}
T1 ={{Q1}}*{{T12}}
T2 ={{11}}*{{T12}}
T3 ={{Q3}}*{{T11}}
A1 ={{T1}}/{{T2}}
A2 ={{T3}}/{{T2}}</t>
  </si>
  <si>
    <t>{"id":"M5-NyO-25a-A-1","stimulus":"&lt;p&gt;En un concesionario, &lt;span class=\"fr-math-v2 fr-draggable\" contenteditable=\"false\" data-original-math=\"\\(\\frac{{{Q1}}}{{{T11}}}\\)\" draggable=\"true\"&gt;\\(\\frac{{{Q1}}}{{{T11}}}\\)&lt;/span&gt; de los coches que se han vendido son {{Q5}}, mientras que &lt;span class=\"fr-math-v2 fr-draggable\" contenteditable=\"false\" data-original-math=\"\\(\\frac{{{Q3}}}{{{T12}}}\\)\" draggable=\"true\"&gt;\\(\\frac{{{Q3}}}{{{T12}}}\\)&lt;/span&gt; son {{Q6}}. Reduce estas fracciones a común denominador por el método de los productos cruzados.&lt;/p&gt;","template":"&lt;p&gt;De los coches vendidos {{response}} son {{Q5}} y {{response}} son {{Q6}}.&lt;/p&gt;","hint":"&lt;p&gt;El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name":"Q5","list":["rojos","negros"]},{"name":"Q6","list":["blancos","grises"]}],"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</si>
  <si>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</si>
  <si>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"M5-NyO-25a-A-1",
    "stimulus": "&lt;p&gt;At a dealership, &lt;span class=\"fr-math-v2 fr-draggable\" contenteditable=\"false\" data-original-math=\"\\(\\frac{{{Q1}}}{{{T11}}}\\)\" draggable=\"true\"&gt;\\(\\frac{{{Q1}}}{{{T11}}}\\)&lt;/span&gt; of the cars sold are {{Q5}}, while &lt;span class=\"fr-math-v2 fr-draggable\" contenteditable=\"false\" data-original-math=\"\\(\\frac{{{Q3}}}{{{T12}}}\\)\" draggable=\"true\"&gt;\\(\\frac{{{Q3}}}{{{T12}}}\\)&lt;/span&gt; are {{Q6}}. Reduce these fractions to a common denominator by cross multiplying.&lt;/p&gt;",
    "template": "&lt;p&gt;Out of the cars sold {{response}} are {{Q5}} and {{response}} are {{Q6}}.&lt;/p&gt;",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"red",
                    "black"
                ]
            },
            {
                "name": "Q6",
                "list": [
                    "white",
                    "gray"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</si>
  <si>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Para hacer una receta, Miriam necesita utilizar {{Q1}}/{{T11}} l de leche y {{Q3}}/{{T12}} l de zumo de naranja. Reduce estas fracciones a común denominador por el método de los productos cruzados.
Miriam necesita {{A1}} l de leche y {{A2}} l de zumo de naranja.</t>
  </si>
  <si>
    <t>Para realizar uma receita, Miriam necessita usar {{Q1}}/{{Q2}} de litro de leite e {{Q3}}/{{Q4}} de litro de água. Reduza essas frações a um mesmo denominador utilizando o método dos produtos cruzados.
{{Q1}}/{{Q2}}= {{A1}}
{{Q3}}/{{Q4}}= {{A2}}</t>
  </si>
  <si>
    <t>{"id":"M5-NyO-25a-A-2","stimulus":"&lt;p&gt;Para hacer una receta, Miriam necesita utilizar &lt;span class=\"fr-math-v2 fr-draggable\" contenteditable=\"false\" data-original-math=\"\\(\\frac{{{Q1}}}{{{T11}}}\\)\" draggable=\"true\"&gt;\\(\\frac{{{Q1}}}{{{T11}}}\\)&lt;/span&gt; l de leche y &lt;span class=\"fr-math-v2 fr-draggable\" contenteditable=\"false\" data-original-math=\"\\(\\frac{{{Q3}}}{{{T12}}}\\)\" draggable=\"true\"&gt;\\(\\frac{{{Q3}}}{{{T12}}}\\)&lt;/span&gt; l de zumo de naranja. Reduce estas fracciones a común denominador por el método de los productos cruzados.&lt;/p&gt;","template":"&lt;p&gt;Miriam necesita {{response}} l de leche y {{response}} l de zumo de naranja.&lt;/p&gt;","hint":"&lt;p&gt;El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</si>
  <si>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</si>
  <si>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"M5-NyO-25a-A-2",
    "stimulus": "&lt;p&gt;To make a recipe, Miriam needs to use &lt;span class=\"fr-math-v2 fr-draggable\" contenteditable=\"false\" data-original-math=\"\\(\\frac{{{Q1}}}{{{T11}}}\\)\" draggable=\"true\"&gt;\\(\\frac{{{Q1}}}{{{T11}}}\\)&lt;/span&gt; l of milk and &lt;span class=\"fr-math-v2 fr-draggable\" contenteditable=\"false\" data-original-math=\"\\(\\frac{{{Q3}}}{{{T12}}}\\)\" draggable=\"true\"&gt;\\(\\frac{{{Q3}}}{{{T12}}}\\)&lt;/span&gt; l of orange juice. Reduce these fractions to a common denominator by cross multiplying.&lt;/p&gt;",
    "template": "&lt;p&gt;Miriam needs {{response}} l of milk and {{response}} l of orange juice.&lt;/p&gt;",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</si>
  <si>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Según un informe, {{Q1}}/{{T11}} de un bosque estuvo deforestado en cierto momento. Unos años después, la superficie deforestada era {{Q3}}/{{T12}} de la superficie. Utilizando el método de los productos cruzados, reduce estas fracciones a común denominador.
La zona deforestada ocupaba el primer año {{A1}} del bosque, y en el segundo, {{A2}}.</t>
  </si>
  <si>
    <t>Em um determinado ano, um relatório indicou que {{Q1}}/{{Q2}} do território de uma floresta foi desmatado. No ano seguinte, a área desmatada subiu para {{Q3}}/{{Q4}}. Usando o método dos produtos cruzados, reduza essa frações a um mesmo denominador.
{{Q1}}/{{Q2}}= {{A1}}
{{Q3}}/{{Q4}}= {{A2}}</t>
  </si>
  <si>
    <t>&lt;p&gt;El método de los productos cruzados consiste en multiplicar los términos de cada fracción por el denominador de la otra.&lt;/p&gt;
{{Q1}}/{{T11}} = ({{Q1}} × {{T12}})/({{T11}} × {{T12}}) = {{T1}}/{{T2}}
{{Q2}}/{{T12}} = ({{Q2}} × {{T11}})/({{T12}} × {{T11}}) = {{T3}}/{{T2}}
(Lo separo en párrafos y no pongo el html para que sea más sencillo de leer. Borrar los paréntesis en el json)
Sin TE individual (no son dos cálculos diferentes, es el mismo)</t>
  </si>
  <si>
    <t>{"id":"M5-NyO-25a-A-3","stimulus":"&lt;p&gt;Según un informe, &lt;span class=\"fr-math-v2 fr-draggable\" contenteditable=\"false\" data-original-math=\"\\(\\frac{{{Q1}}}{{{T11}}}\\)\" draggable=\"true\"&gt;\\(\\frac{{{Q1}}}{{{T11}}}\\)&lt;/span&gt; de un bosque estuvo deforestado en cierto momento. Unos años después, la superficie deforestada era &lt;span class=\"fr-math-v2 fr-draggable\" contenteditable=\"false\" data-original-math=\"\\(\\frac{{{Q3}}}{{{T12}}}\\)\" draggable=\"true\"&gt;\\(\\frac{{{Q3}}}{{{T12}}}\\)&lt;/span&gt; de la superficie. Utilizando el método de los productos cruzados, reduce estas fracciones a común denominador.&lt;/p&gt;","template":"&lt;p&gt;La zona deforestada ocupaba el primer año {{response}} del bosque, y en el segundo,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</si>
  <si>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</si>
  <si>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"M5-NyO-25a-A-3",
    "stimulus": "&lt;p&gt;According to a report, &lt;span class=\"fr-math-v2 fr-draggable\" contenteditable=\"false\" data-original-math=\"\\(\\frac{{{Q1}}}{{{T11}}}\\)\" draggable=\"true\"&gt;\\(\\frac{{{Q1}}}{{{T11}}}\\)&lt;/span&gt; of a forest was deforested at a certain point. A few years later, the deforested area was &lt;span class=\"fr-math-v2 fr-draggable\" contenteditable=\"false\" data-original-math=\"\\(\\frac{{{Q3}}}{{{T12}}}\\)\" draggable=\"true\"&gt;\\(\\frac{{{Q3}}}{{{T12}}}\\)&lt;/span&gt; of the surface. Reduce these fractions to a common denominator by cross multiplying.&lt;/p&gt;",
    "template": "&lt;p&gt;The deforested area occupied the first year {{response}} of the forest, and in the second, {{response}}.&lt;/p&gt;",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</si>
  <si>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Vanesa y Marina han comprado un saco de carbón para hacer una barbacoa. En un primer momento Vanesa le echó al fuego {{Q1}}/{{T11}} del carbón del saco, pero más tarde Marina añadió {{Q3}}/{{T12}} del carbón que había en el saco en un principio. Reduce estas fracciones a común denominador por el método de los productos cruzados.
Vanesa ha utilizado {{A2}} del saco mientras que Marina, {{A3}} del saco.</t>
  </si>
  <si>
    <t>Felipe, Vanessa e Marina vão comprar tecidos para fazer roupas de fantasia. Felipe precisa de {{Q1}}/{{Q2}} m de comprimento de tecido, Vanessa precisa de {{Q3}}/{{Q4}} m e Marina, de {{Q5}}/{{Q6}} m. Reduza essas frações a um mesmo denominador utilizando o método dos produtos cruzados.
Felipe precisa de {{A1}} m, Vanessa de {{A2}} m e Marina, {{A3}} m.</t>
  </si>
  <si>
    <t>{"id":"M5-NyO-25a-A-4","stimulus":"&lt;p&gt;Vanesa y Marina han comprado un saco de carbón para hacer una barbacoa. En un primer momento Vanesa le echó al fuego &lt;span class=\"fr-math-v2 fr-draggable\" contenteditable=\"false\" data-original-math=\"\\(\\frac{{{Q1}}}{{{T11}}}\\)\" draggable=\"true\"&gt;\\(\\frac{{{Q1}}}{{{T11}}}\\)&lt;/span&gt; del carbón del saco, pero más tarde Marina añadió &lt;span class=\"fr-math-v2 fr-draggable\" contenteditable=\"false\" data-original-math=\"\\(\\frac{{{Q3}}}{{{T12}}}\\)\" draggable=\"true\"&gt;\\(\\frac{{{Q3}}}{{{T12}}}\\)&lt;/span&gt; del carbón que había en el saco en un principio. Reduce estas fracciones a común denominador por el método de los productos cruzados.&lt;/p&gt;","template":"&lt;p&gt;Vanesa ha utilizado {{response}} del saco mientras que Marina, {{response}} del saco.&lt;/p&gt;","hint":"&lt;p&gt;El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</si>
  <si>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</si>
  <si>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"M5-NyO-25a-A-4",
    "stimulus": "&lt;p&gt;Vanesa and Marina have bought a bag of charcoal for a barbecue. At first Vanesa threw &lt;span class=\"fr-math-v2 fr-draggable\" contenteditable=\"false\" data-original-math=\"\\(\\frac{{{Q1}}}{{{T11}}}\\)\" draggable=\"true\"&gt;\\(\\frac{{{Q1}}}{{{T11}}}\\)&lt;/span&gt; of the charcoal from the bag into the fire, but later Marina added &lt;span class=\"fr-math-v2 fr-draggable\" contenteditable=\"false\" data-original-math=\"\\(\\frac{{{Q3}}}{{{T12}}}\\)\" draggable=\"true\"&gt;\\(\\frac{{{Q3}}}{{{T12}}}\\)&lt;/span&gt; of the charcoal that was originally in the bag. Reduce these fractions to a common denominator by cross multiplying.&lt;/p&gt;",
    "template": "&lt;p&gt;Vanesa used {{response}} of the bag while Marina used {{response}} of the bag.&lt;/p&gt;",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</si>
  <si>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En una estantería, {{Q1}}/{{T11}} libros son de historia y {{Q3}}/{{T12}}, de matemáticas. Reduce estas fracciones a común denominador por el método de los productos cruzados.
{{A1}} son libros de historia y {{A2}}, de matemáticas.</t>
  </si>
  <si>
    <t>Na estante de Luciana, {{Q1}}/{{Q2}} dos livros são de Literatura, {{Q3}}/{{Q4}} são de História e {{Q5}}/{{Q6}} são de Matemática. Reduza essas frações a um mesmo denominador utilizando o método dos produtos cruzados.
{{A1}} livros são de Literatura, {{A2}} livros são de História e {{A3}} de Matemática.</t>
  </si>
  <si>
    <t>{"id":"M5-NyO-25a-A-5","stimulus":"&lt;p&gt;En una estantería, &lt;span class=\"fr-math-v2 fr-draggable\" contenteditable=\"false\" data-original-math=\"\\(\\frac{{{Q1}}}{{{T11}}}\\)\" draggable=\"true\"&gt;\\(\\frac{{{Q1}}}{{{T11}}}\\)&lt;/span&gt; libros son de historia y &lt;span class=\"fr-math-v2 fr-draggable\" contenteditable=\"false\" data-original-math=\"\\(\\frac{{{Q3}}}{{{T12}}}\\)\" draggable=\"true\"&gt;\\(\\frac{{{Q3}}}{{{T12}}}\\)&lt;/span&gt;, de matemáticas. Reduce estas fracciones a común denominador por el método de los productos cruzados.&lt;/p&gt;","template":"&lt;p&gt;{{response}} son libros de historia y {{response}}, de matemáticas.&lt;/p&gt;","hint":"&lt;p&gt;El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</si>
  <si>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</si>
  <si>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"M5-NyO-25a-A-5",
    "stimulus": "&lt;p&gt;On a bookshelf, &lt;span class=\"fr-math-v2 fr-draggable\" contenteditable=\"false\" data-original-math=\"\\(\\frac{{{Q1}}}{{{T11}}}\\)\" draggable=\"true\"&gt;\\(\\frac{{{Q1}}}{{{T11}}}\\)&lt;/span&gt; books are history books and &lt;span class=\"fr-math-v2 fr-draggable\" contenteditable=\"false\" data-original-math=\"\\(\\frac{{{Q3}}}{{{T12}}}\\)\" draggable=\"true\"&gt;\\(\\frac{{{Q3}}}{{{T12}}}\\)&lt;/span&gt;, math books. Reduce these fractions to a common denominator by cross multiplying.&lt;/p&gt;",
    "template": "&lt;p&gt;{{response}} are history books and {{response}}, math books.&lt;/p&gt;",
    "hint": "&lt;p&gt;Cross multiplying consists in multiplying the terms of each fraction by the denominator of the other.&lt;/p&gt;",
    "feedback": "&lt;p&gt;Cross multiplying consists in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</si>
  <si>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M5-NyO-25b</t>
  </si>
  <si>
    <t>Reduce dos o tres fracciones a común denominador por el mínimo común múltiplo (numer: 1 o 2 cifras; denom: 1 o 2 cifras)</t>
  </si>
  <si>
    <t>Selecciona las fracciones que son el resultado de reducir {{Q1}}/{{T10}} y {{Q3}}/{{T11}} a común denominador por el método del mínimo común múltiplo.
{{T2}}/{{T1}} y {{T3}}/{{T1}}*
{{T3}}/{{T1}} y {{T4}}/{{T1}}
{{T2}}/{{T1}} y {{T5}}/{{T1}}
{{T5}}/{{T1}} y {{T4}}/{{T1}}
(Se ven 3)</t>
  </si>
  <si>
    <t>Q1-Q4: Mín: 1; Máx: 6; Step: 1</t>
  </si>
  <si>
    <t>T10 = {{Q1}}+{{Q2}}
T11 = {{Q1}}+{{Q4}}
{{T1}} = math.lcm({{T10}},{{T11}})
{{T2}} = {{T1}}*{{Q1}}/{{T10}}
{{T3}} = {{T1}}*{{Q3}}/{{T11}}
{{T4}} = {{T1}}*{{Q1}}/{{T10}}+1
{{T5}} = {{T1}}*{{Q3}}/{{T11}}+2</t>
  </si>
  <si>
    <t>Calcula el mínimo común múltiplo de los denominadores para escribir el nuevo denominador.</t>
  </si>
  <si>
    <t>&lt;p&gt;El mínimo común múltiplo de {{T10}} y {{T11}} es {{T1}}. Por tanto, hay que elegir dos fracciones equivalentes con este denominador.&lt;/p&gt;
(Sin TE individual)</t>
  </si>
  <si>
    <t>{"id":"M5-NyO-25b-I-1","stimulus":"&lt;p&gt;Selecciona las fracciones que son el resultado de reducir &lt;span class=\"fr-math-v2 fr-draggable\" contenteditable=\"false\" data-original-math=\"\\(\\frac{{{Q1}}}{{{T10}}}\\)\" draggable=\"true\"&gt;\\(\\frac{{{Q1}}}{{{T10}}}\\)&lt;/span&gt; y &lt;span class=\"fr-math-v2 fr-draggable\" contenteditable=\"false\" data-original-math=\"\\(\\frac{{{Q3}}}{{{T11}}}\\)\" draggable=\"true\"&gt;\\(\\frac{{{Q3}}}{{{T11}}}\\)&lt;/span&gt; a común denominador por el método del mínimo común múltiplo.&lt;/p&gt;","hint":"&lt;p&gt;Calcula el mínimo común múltiplo de los denominadores para escribir el nuevo denominador.&lt;/p&gt;","feedback":"&lt;p&gt;El mínimo común múltiplo de {{T10}} y {{T11}} es {{T1}}. Por tanto, hay que elegir dos fracciones equivalentes con este denominador.&lt;/p&gt;","seed":{"parameters":[{"name":"Q1","label":null,"min":1,"max":6,"step":1},{"name":"Q2","label":null,"min":1,"max":6,"step":1},{"name":"Q3","label":null,"min":1,"max":6,"step":1},{"name":"Q4","label":null,"min":1,"max":6,"step":1}],"calculated":[{"name":"T10","function":"{{Q1}}+{{Q2}}","temp":"true"},{"name":"T11","function":"{{Q1}}+{{Q4}}","temp":"true"},{"name":"T1","function":"math.lcm({{T10}},{{T11}})","temp":true},{"name":"T2","function":"{{T1}}*{{Q1}}/{{T10}}","temp":"true"},{"name":"T3","function":"{{T1}}*{{Q3}}/{{T11}}","temp":"true"},{"name":"T4","function":"{{T1}}*{{Q1}}/{{T10}}+1","temp":"true"},{"name":"T5","function":"{{T1}}*{{Q3}}/{{T11}}+2","temp":"true"},{"name":"A1","label":"&lt;span class=\"fr-math-v2 fr-draggable\" contenteditable=\"false\" data-original-math=\"\\(\\frac{{{T2}}}{{{T1}}}\\)\" draggable=\"true\"&gt;\\(\\frac{{{T2}}}{{{T1}}}\\)&lt;/span&gt; y &lt;span class=\"fr-math-v2 fr-draggable\" contenteditable=\"false\" data-original-math=\"\\(\\frac{{{T3}}}{{{T1}}}\\)\" draggable=\"true\"&gt;\\(\\frac{{{T3}}}{{{T1}}}\\)&lt;/span&gt;"},{"name":"A2","label":"&lt;span class=\"fr-math-v2 fr-draggable\" contenteditable=\"false\" data-original-math=\"\\(\\frac{{{T3}}}{{{T1}}}\\)\" draggable=\"true\"&gt;\\(\\frac{{{T3}}}{{{T1}}}\\)&lt;/span&gt; y &lt;span class=\"fr-math-v2 fr-draggable\" contenteditable=\"false\" data-original-math=\"\\(\\frac{{{T4}}}{{{T1}}}\\)\" draggable=\"true\"&gt;\\(\\frac{{{T4}}}{{{T1}}}\\)&lt;/span&gt;","incorrect":true},{"name":"A3","label":"&lt;span class=\"fr-math-v2 fr-draggable\" contenteditable=\"false\" data-original-math=\"\\(\\frac{{{T2}}}{{{T1}}}\\)\" draggable=\"true\"&gt;\\(\\frac{{{T2}}}{{{T1}}}\\)&lt;/span&gt; y &lt;span class=\"fr-math-v2 fr-draggable\" contenteditable=\"false\" data-original-math=\"\\(\\frac{{{T5}}}{{{T1}}}\\)\" draggable=\"true\"&gt;\\(\\frac{{{T5}}}{{{T1}}}\\)&lt;/span&gt;","incorrect":true},{"name":"A4","label":"&lt;span class=\"fr-math-v2 fr-draggable\" contenteditable=\"false\" data-original-math=\"\\(\\frac{{{T5}}}{{{T1}}}\\)\" draggable=\"true\"&gt;\\(\\frac{{{T5}}}{{{T1}}}\\)&lt;/span&gt; y &lt;span class=\"fr-math-v2 fr-draggable\" contenteditable=\"false\" data-original-math=\"\\(\\frac{{{T4}}}{{{T1}}}\\)\" draggable=\"true\"&gt;\\(\\frac{{{T4}}}{{{T1}}}\\)&lt;/span&gt;","incorrect":true}],"uniques":true},"algorithm":{"name":"trueFalse","template":"Multiple choice – standard","params":{"countCorrect":1,"countIncorrect":2,"showCheckIcon":false,
            "columns": 3
        }
    }
}</t>
  </si>
  <si>
    <t>{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</si>
  <si>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
    "id": "M5-NyO-25b-I-1",
    "stimulus": "&lt;p&gt;Select the fractions that are the result of reducing &lt;span class=\"fr-math-v2 fr-draggable\" contenteditable=\"false\" data-original-math=\"\\(\\frac{{{Q1}}}{{{T10}}}\\)\" draggable=\"true\"&gt;\\(\\frac{{{Q1}}}{{{T10}}}\\)&lt;/span&gt; and &lt;span class=\"fr-math-v2 fr-draggable\" contenteditable=\"false\" data-original-math=\"\\(\\frac{{{Q3}}}{{{T11}}}\\)\" draggable=\"true\"&gt;\\(\\frac{{{Q3}}}{{{T11}}}\\)&lt;/span&gt; to a common denominator using the least common multiple method.&lt;/p&gt;",
    "hint": "&lt;p&gt;Calculate the least common multiple of the denominators to type the new denominator.&lt;/p&gt;",
    "feedback": "&lt;p&gt;The least common multiple of {{T10}} and {{T11}} is {{T1}}. Therefore, you must choose two equivalent fractions with this denominator.&lt;/p&gt;",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and &lt;span class=\"fr-math-v2 fr-draggable\" contenteditable=\"false\" data-original-math=\"\\(\\frac{{{T3}}}{{{T1}}}\\)\" draggable=\"true\"&gt;\\(\\frac{{{T3}}}{{{T1}}}\\)&lt;/span&gt;"
            },
            {
                "name": "A2",
                "label": "&lt;span class=\"fr-math-v2 fr-draggable\" contenteditable=\"false\" data-original-math=\"\\(\\frac{{{T3}}}{{{T1}}}\\)\" draggable=\"true\"&gt;\\(\\frac{{{T3}}}{{{T1}}}\\)&lt;/span&gt; and &lt;span class=\"fr-math-v2 fr-draggable\" contenteditable=\"false\" data-original-math=\"\\(\\frac{{{T4}}}{{{T1}}}\\)\" draggable=\"true\"&gt;\\(\\frac{{{T4}}}{{{T1}}}\\)&lt;/span&gt;",
                "incorrect": true
            },
            {
                "name": "A3",
                "label": "&lt;span class=\"fr-math-v2 fr-draggable\" contenteditable=\"false\" data-original-math=\"\\(\\frac{{{T2}}}{{{T1}}}\\)\" draggable=\"true\"&gt;\\(\\frac{{{T2}}}{{{T1}}}\\)&lt;/span&gt; and &lt;span class=\"fr-math-v2 fr-draggable\" contenteditable=\"false\" data-original-math=\"\\(\\frac{{{T5}}}{{{T1}}}\\)\" draggable=\"true\"&gt;\\(\\frac{{{T5}}}{{{T1}}}\\)&lt;/span&gt;",
                "incorrect": true
            },
            {
                "name": "A4",
                "label": "&lt;span class=\"fr-math-v2 fr-draggable\" contenteditable=\"false\" data-original-math=\"\\(\\frac{{{T5}}}{{{T1}}}\\)\" draggable=\"true\"&gt;\\(\\frac{{{T5}}}{{{T1}}}\\)&lt;/span&gt; and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</si>
  <si>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Reduce {{Q1}}/{{T1}} y {{Q3}}/{{T2}} a común denominador por el mínimo común múltiplo.
{{Q1}}/{{T1}} = {{A1}}
{{Q3}}/{{T2}} = {{A2}}</t>
  </si>
  <si>
    <t>Reduza {{Q1}}/{{Q2}}, {{Q3}}/{{Q4}}
 a um mesmo denominador encontrando o mínimo múltiplo comum entre os denominadores.
{{Q1}}/{{Q2}}={{A1}}/{{A2}}
{{Q3}}/{{Q4}}={{A3}}/{{A2}}</t>
  </si>
  <si>
    <t>T1 = {{Q1}}+{{Q2}}
T2 = {{Q1}}+{{Q4}}
T0 = math.lcm({{T1}},{{T2}})
T3 = {{T0}}*{{Q1}}/{{T1}}
T4 = {{T0}}*{{Q3}}/{{T2}}
A1 = {{T3}}/{{T0}} (fraccion)
A2 = {{T4}}/{{T0}} (fraccion)</t>
  </si>
  <si>
    <t>&lt;p&gt;El mínimo común múltiplo de {{T1}} y {{T2}} es {{T0}}. Por tanto, hay que escribir dos fracciones equivalentes con este denominador.&lt;/p&gt;</t>
  </si>
  <si>
    <t>{"id":"M5-NyO-25b-E-1","stimulus":"&lt;p&gt;Reduce &lt;span class=\"fr-math-v2 fr-draggable\" contenteditable=\"false\" data-original-math=\"\\(\\frac{{{Q1}}}{{{T1}}}\\)\" draggable=\"true\"&gt;\\(\\frac{{{Q1}}}{{{T1}}}\\)&lt;/span&gt; y &lt;span class=\"fr-math-v2 fr-draggable\" contenteditable=\"false\" data-original-math=\"\\(\\frac{{{Q3}}}{{{T2}}}\\)\" draggable=\"true\"&gt;\\(\\frac{{{Q3}}}{{{T2}}}\\)&lt;/span&gt;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6,"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</si>
  <si>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</si>
  <si>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"M5-NyO-25b-E-1",
    "stimulus": "&lt;p&gt;Reduce &lt;span class=\"fr-math-v2 fr-draggable\" contenteditable=\"false\" data-original-math=\"\\(\\frac{{{Q1}}}{{{T1}}}\\)\" draggable=\"true\"&gt;\\(\\frac{{{Q1}}}{{{T1}}}\\)&lt;/span&gt; and &lt;span class=\"fr-math-v2 fr-draggable\" contenteditable=\"false\" data-original-math=\"\\(\\frac{{{Q3}}}{{{T2}}}\\)\" draggable=\"true\"&gt;\\(\\frac{{{Q3}}}{{{T2}}}\\)&lt;/span&gt; to a common denominator using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</si>
  <si>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Reduce {{Q1}}/{{T1}}, {{Q3}}/{{T2}} y {{Q2}}/{{T3}} a común denominador por el mínimo común múltiplo.
{{Q1}}/{{T1}} = {{A1}}
{{Q3}}/{{T2}} = {{A2}}
{{Q2}}/{{T3}} = {{A3}}</t>
  </si>
  <si>
    <t>Reduza {{Q1}}/{{Q2}}, {{Q3}}/{{Q4}} e {{Q5}}/{{Q6}} a um mesmo denominador encontrando o mínimo múltiplo comum entre os denominadores.
{{Q1}}/{{Q2}}={{A1}}/{{A2}}
{{Q3}}/{{Q4}}={{A3}}/{{A2}}
{{Q5}}/{{Q6}}={{A4}}/{{A2}}</t>
  </si>
  <si>
    <t>Q1-Q4: Mín = 1; Máx = 6; Step = 1</t>
  </si>
  <si>
    <t>T1 = {{Q1}}+{{Q2}}
T2 = {{Q1}}+{{Q4}}
T3 = {{Q2}}+{{Q3}}
T0 = math.lcm({{T1}},{{T2}},{{T3}})
T4 = {{T0}}*{{Q1}}/{{T1}}
T5 = {{T0}}*{{Q3}}/{{T2}}
T6 = {{T0}}*{{Q2}}/{{T3}}
A1 = {{T4}}/{{T0}}
A2 = {{T5}}/{{T0}}
A3 = {{T6}}/{{T0}}</t>
  </si>
  <si>
    <t>&lt;p&gt;El mínimo común múltiplo de {{T1}}, {{T2}} y {{T3}} es {{T0}}. Por tanto, hay que escribir tres fracciones equivalentes con este denominador.&lt;/p&gt;</t>
  </si>
  <si>
    <t>{"id":"M5-NyO-25b-E-2","stimulus":"&lt;p&gt;Reduce &lt;span class=\"fr-math-v2 fr-draggable\" contenteditable=\"false\" data-original-math=\"\\(\\frac{{{Q1}}}{{{T1}}}\\)\" draggable=\"true\"&gt;\\(\\frac{{{Q1}}}{{{T1}}}\\)&lt;/span&gt;, &lt;span class=\"fr-math-v2 fr-draggable\" contenteditable=\"false\" data-original-math=\"\\(\\frac{{{Q3}}}{{{T2}}}\\)\" draggable=\"true\"&gt;\\(\\frac{{{Q3}}}{{{T2}}}\\)&lt;/span&gt; y &lt;span class=\"fr-math-v2 fr-draggable\" contenteditable=\"false\" data-original-math=\"\\(\\frac{{{Q2}}}{{{T3}}}\\)\" draggable=\"true\"&gt;\\(\\frac{{{Q2}}}{{{T3}}}\\)&lt;/span&gt;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1}}+{{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</si>
  <si>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</si>
  <si>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"M5-NyO-25b-E-2",
    "stimulus": "&lt;p&gt;Reduce &lt;span class=\"fr-math-v2 fr-draggable\" contenteditable=\"false\" data-original-math=\"\\(\\frac{{{Q1}}}{{{T1}}}\\)\" draggable=\"true\"&gt;\\(\\frac{{{Q1}}}{{{T1}}}\\)&lt;/span&gt;, &lt;span class=\"fr-math-v2 fr-draggable\" contenteditable=\"false\" data-original-math=\"\\(\\frac{{{Q3}}}{{{T2}}}\\)\" draggable=\"true\"&gt;\\(\\frac{{{Q3}}}{{{T2}}}\\)&lt;/span&gt; and &lt;span class=\"fr-math-v2 fr-draggable\" contenteditable=\"false\" data-original-math=\"\\(\\frac{{{Q2}}}{{{T3}}}\\)\" draggable=\"true\"&gt;\\(\\frac{{{Q2}}}{{{T3}}}\\)&lt;/span&gt; to a common denominator by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</si>
  <si>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Para un concierto se han vendido {{Q1}}/{{T1}} de las entradas para pista y {{Q3}}/{{T2}} de las de grada. Reduce estas fracciones a común denominador por el mínimo común múltiplo.
{{A1}} de las entradas para pista y {{A2}} de las de grada.</t>
  </si>
  <si>
    <t>Para o show de uma banda, {{Q1}}/{{Q2}} dos ingressos à venda são para a pista e {{Q3}}/{{Q4}} são para o camarote. Reduza as frações a um mesmo denominador encontrando o mínimo múltiplo comum entre os denominadores.
{{A1}}/{{A2}} dos ingressos são para a pista e {{A3}}/{{A2}} para o camarote.</t>
  </si>
  <si>
    <t>Q1: Mín = 1; Máx = 6; Step = 1
Q2: Mín = 1; Máx = 6; Step = 1
Q3: Mín = 1; Máx = 3; Step = 1
Q4: Mín = 1; Máx = 6; Step = 1</t>
  </si>
  <si>
    <t>{"id":"M5-NyO-25b-A-1","stimulus":"&lt;p&gt;Para un concierto se han vendido &lt;span class=\"fr-math-v2 fr-draggable\" contenteditable=\"false\" data-original-math=\"\\(\\frac{{{Q1}}}{{{T1}}}\\)\" draggable=\"true\"&gt;\\(\\frac{{{Q1}}}{{{T1}}}\\)&lt;/span&gt; de las entradas para pista y &lt;span class=\"fr-math-v2 fr-draggable\" contenteditable=\"false\" data-original-math=\"\\(\\frac{{{Q3}}}{{{T2}}}\\)\" draggable=\"true\"&gt;\\(\\frac{{{Q3}}}{{{T2}}}\\)&lt;/span&gt; de las de grada. Reduce estas fracciones a común denominador por el mínimo común múltiplo.&lt;/p&gt;","template":"&lt;p&gt;Se han vendido {{response}} de las entradas para pista y {{response}} de las de grada.&lt;/p&gt;","hint":"&lt;p&gt;Calcula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</si>
  <si>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</si>
  <si>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"M5-NyO-25b-A-1",
    "stimulus": "&lt;p&gt;For a concert, &lt;span class=\"fr-math-v2 fr-draggable\" contenteditable=\"false\" data-original-math=\"\\(\\frac{{{Q1}}}{{{T1}}}\\)\" draggable=\"true\"&gt;\\(\\frac{{{Q1}}}{{{T1}}}\\)&lt;/span&gt; of the floor tickets were sold and &lt;span class=\"fr-math-v2 fr-draggable\" contenteditable=\"false\" data-original-math=\"\\(\\frac{{{Q3}}}{{{T2}}}\\)\" draggable=\"true\"&gt;\\(\\frac{{{Q3}}}{{{T2}}}\\)&lt;/span&gt; of the grandstand tickets. Reduce these fractions to a common denominator using the least common multiple.&lt;/p&gt;",
    "template": "&lt;p&gt;{{response}} of the floor tickets and {{response}} of the grandstand tickets were sold.&lt;/p&gt;",
    "hint": "&lt;p&gt;Calculate the least common multiple of the denominators to find the new denominator.&lt;/p&gt;",
    "feedback": "&lt;p&gt;The least common multiple of {{T1}} and {{T2}} is {{T0}}. Therefore, two equivalent fractions with this denominator must be written.&lt;/p&gt;",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</si>
  <si>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Marcela utiliza {{Q1}}/{{T1}} de su sueldo para pagar el alquiler, mientras que Alejandro gasta {{Q3}}/{{T2}} de su sueldo en los plazos de una hipoteca. Reduce estas fracciones a común denominador por el mínimo común múltiplo.
Marcela destina {{A1}} de su sueldo en el alquiler, mientras que Alejandro usa {{A2}} de su sueldo para la hipoteca.</t>
  </si>
  <si>
    <t>Marcela usa {{Q1}}/{{Q2}} de seu salário para pagar o aluguel e {{Q3}}/{{Q4}} para gastos com alimentação. Reduza essas frações a um mesmo denominador encontrando o mínimo múltiplo comum entre os denominadores.
Para o aluguel são {{A1}}/{{A2}} e para a alimentação são {{A3}}/{{A2}}.</t>
  </si>
  <si>
    <t>{"id":"M5-NyO-25b-A-2","stimulus":"&lt;p&gt;Marcela utiliza &lt;span class=\"fr-math-v2 fr-draggable\" contenteditable=\"false\" data-original-math=\"\\(\\frac{{{Q1}}}{{{T1}}}\\)\" draggable=\"true\"&gt;\\(\\frac{{{Q1}}}{{{T1}}}\\)&lt;/span&gt; de su sueldo para pagar el alquiler, mientras que Alejandro gasta &lt;span class=\"fr-math-v2 fr-draggable\" contenteditable=\"false\" data-original-math=\"\\(\\frac{{{Q3}}}{{{T2}}}\\)\" draggable=\"true\"&gt;\\(\\frac{{{Q3}}}{{{T2}}}\\)&lt;/span&gt; de su sueldo en los plazos de una hipoteca. Reduce estas fracciones a común denominador por el mínimo común múltiplo.&lt;/p&gt;","template":"&lt;p&gt;Marcela destina {{response}} de su sueldo en el alquiler, mientras que Alejandro usa {{response}} de su sueldo para la hipoteca.&lt;/p&gt;","hint":"&lt;p&gt;Calcula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</si>
  <si>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</si>
  <si>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"M5-NyO-25b-A-2",
    "stimulus": "&lt;p&gt;Marcela uses &lt;span class=\"fr-math-v2 fr-draggable\" contenteditable=\"false\" data-original-math=\"\\(\\frac{{{Q1}}}{{{T1}}}\\)\" draggable=\"true\"&gt;\\(\\frac{{{Q1}}}{{{T1}}}\\)&lt;/span&gt; of her salary to pay the rent, while Alejandro spends &lt;span class=\"fr-math-v2 fr-draggable\" contenteditable=\"false\" data-original-math=\"\\(\\frac{{{Q3}}}{{{T2}}}\\)\" draggable=\"true\"&gt;\\(\\frac{{{Q3}}}{{{T2}}}\\)&lt;/span&gt; of his salary on mortgage payments. Reduce these fractions to a common denominator using the least common multiple.&lt;/p&gt;",
    "template": "&lt;p&gt;Marcela allocates {{response}} of her salary to the rent, ​​while Alejandro uses {{response}} of his salary for the mortgage.&lt;/p&gt;",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</si>
  <si>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En una gran compañía aérea, {{Q1}}/{{T1}} de sus vuelos son viajes internacionales, mientras que en otra compañía más pequeña la fracción es de {{Q3}}/{{T2}}. Reduce estas fracciones a común denominador por el mínimo común múltiplo.
{{A1}} de los vuelos de la gran compañía son viajes internacionales, mientras que en la pequeña son {{A2}} de los vuelos.</t>
  </si>
  <si>
    <t>Em uma empresa de aérea, {{Q1}}/{{Q2}} das passagens vendidas são para viagens internacionais e {{Q3}}/{{Q4}} para viagens nacionais. Reduza essas frações a um mesmo denominador encontrando o mínimo múltiplo comum entre os denominadores.
{{A1}}/{{A2}} das passagens snao para viagens internacionais e {{A3}}/{{A2}} para nacionais.</t>
  </si>
  <si>
    <t>{"id":"M5-NyO-25b-A-3","stimulus":"&lt;p&gt;En una gran compañía aérea, &lt;span class=\"fr-math-v2 fr-draggable\" contenteditable=\"false\" data-original-math=\"\\(\\frac{{{Q1}}}{{{T1}}}\\)\" draggable=\"true\"&gt;\\(\\frac{{{Q1}}}{{{T1}}}\\)&lt;/span&gt; de los vuelos son viajes internacionales, mientras que en otra más pequeña, la fracción es de &lt;span class=\"fr-math-v2 fr-draggable\" contenteditable=\"false\" data-original-math=\"\\(\\frac{{{Q3}}}{{{T2}}}\\)\" draggable=\"true\"&gt;\\(\\frac{{{Q3}}}{{{T2}}}\\)&lt;/span&gt;. Reduce estas fracciones a común denominador por el mínimo común múltiplo.&lt;/p&gt;","template":"&lt;p&gt;{{response}} de los vuelos de la gran compañía son viajes internacionales, mientras que en la pequeña son {{response}} de los vuelos.&lt;/p&gt;","hint":"&lt;p&gt;Calcula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</si>
  <si>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</si>
  <si>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"M5-NyO-25b-A-3",
    "stimulus": "&lt;p&gt;In a large airline, &lt;span class=\"fr-math-v2 fr-draggable\" contenteditable=\"false\" data-original-math=\"\\(\\frac{{{Q1}}}{{{T1}}}\\)\" draggable=\"true\"&gt;\\(\\frac{{{Q1}}}{{{T1}}}\\)&lt;/span&gt; of the flights are international trips, while in another smaller one, the fraction is &lt;span class=\"fr-math-v2 fr-draggable\" contenteditable=\"false\" data-original-math=\"\\(\\frac{{{Q3}}}{{{T2}}}\\)\" draggable=\"true\"&gt;\\(\\frac{{{Q3}}}{{{T2}}}\\)&lt;/span&gt;. Reduce these fractions to a common denominator using the least common multiple method.&lt;/p&gt;",
    "template": "&lt;p&gt;{{response}} of the flights in the large airline are international trips, while in the small one, they are {{response}} of the flights.&lt;/p&gt;",
    "hint": "&lt;p&gt;Calculate the least common multiple of the denominators to type the new denominator.&lt;/p&gt;",
    "feedback": "&lt;p&gt;The least common multiple of {{T1}} and {{T2}} is {{T0}}. Therefore, you must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</si>
  <si>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En la planta de reciclaje A, {{Q1}}/{{T1}} de los residuos que recibe son papel, mientras que en la planta B esta fracción es de {{Q3}}/{{T2}} y en una planta C, de {{Q2}}/{{T3}}. Reduce estas fracciones a común denominador por el mínimo común múltiplo.
{{A1}} de los residuos que recibe la planta A son papel, mientras que en la planta B la fracción es de {{A2}} y en la planta C, {{A3}}.</t>
  </si>
  <si>
    <t>Em uma usina de reciclagem {{Q1}}/{{Q2}} do lixo reciclável é papel, {{Q3}}/{{Q4}} é plástico e {{Q5}}/{{Q6}}, metal. Reduza essas frações a um mesmo denominador encontrando o mínimo múltiplo comum entre os denominadores.
{{A1}}/{{A2}} do lixo é papel {{A3}}/{{A2}} é plástico e {{A4}}/{{A2}} é metal.</t>
  </si>
  <si>
    <t>{"id":"M5-NyO-25b-A-4","stimulus":"&lt;p&gt;En la planta de reciclaje A, &lt;span class=\"fr-math-v2 fr-draggable\" contenteditable=\"false\" data-original-math=\"\\(\\frac{{{Q1}}}{{{T1}}}\\)\" draggable=\"true\"&gt;\\(\\frac{{{Q1}}}{{{T1}}}\\)&lt;/span&gt; de los residuos que se reciben son papel, mientras que en la planta B esta fracción es de &lt;span class=\"fr-math-v2 fr-draggable\" contenteditable=\"false\" data-original-math=\"\\(\\frac{{{Q3}}}{{{T2}}}\\)\" draggable=\"true\"&gt;\\(\\frac{{{Q3}}}{{{T2}}}\\)&lt;/span&gt; y en una planta C, de &lt;span class=\"fr-math-v2 fr-draggable\" contenteditable=\"false\" data-original-math=\"\\(\\frac{{{Q2}}}{{{T3}}}\\)\" draggable=\"true\"&gt;\\(\\frac{{{Q2}}}{{{T3}}}\\)&lt;/span&gt;. Reduce estas fracciones a común denominador por el mínimo común múltiplo.&lt;/p&gt;","template":"&lt;p&gt;{{response}} de los residuos que recibe la planta A son papel, mientras que en la planta B la fracción es de {{response}} y en la planta C,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</si>
  <si>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</si>
  <si>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"M5-NyO-25b-A-4",
    "stimulus": "&lt;p&gt;In recycling plant A, &lt;span class=\"fr-math-v2 fr-draggable\" contenteditable=\"false\" data-original-math=\"\\(\\frac{{{Q1}}}{{{T1}}}\\)\" draggable=\"true\"&gt;\\(\\frac{{{Q1}}}{{{T1}}}\\)&lt;/span&gt; of the received waste is paper, while in plant B this fraction is &lt;span class=\"fr-math-v2 fr-draggable\" contenteditable=\"false\" data-original-math=\"\\(\\frac{{{Q3}}}{{{T2}}}\\)\" draggable=\"true\"&gt;\\(\\frac{{{Q3}}}{{{T2}}}\\)&lt;/span&gt; and in plant C, it is &lt;span class=\"fr-math-v2 fr-draggable\" contenteditable=\"false\" data-original-math=\"\\(\\frac{{{Q2}}}{{{T3}}}\\)\" draggable=\"true\"&gt;\\(\\frac{{{Q2}}}{{{T3}}}\\)&lt;/span&gt;. Reduce these fractions to a common denominator using the least common multiple.&lt;/p&gt;",
    "template": "&lt;p&gt;{{response}} of the waste received by plant A is paper, while in plant B the fraction is {{response}} and in plant C, {{response}}.&lt;/p&gt;",
    "hint": "&lt;p&gt;Calculate the least common multiple of the denominators to type the new denominator.&lt;/p&gt;",
    "feedback": "&lt;p&gt;The least common multiple of {{T1}}, {{T2}}, and {{T3}} is {{T0}}. Therefore, you need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</si>
  <si>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{{Q1}}/{{T1}} de las pelotas que tiene Ramiro son verdes, {{Q3}}/{{T2}} de las pelotas que tiene Almudena son rojas y {{Q2}}/{{T3}} de las que tiene Carlos son negras. Reduce estas fracciones a común denominador por el mínimo común múltiplo.
{{A1}} de las pelotas de Ramiro son verdes, {{A2}} de las pelotas de Almudena son rojas y {{A3}} de las de Carlos, negras.</t>
  </si>
  <si>
    <t>Em uma urna com bolinhas, {{Q1}}/{{Q2}} das bolinhas são verdes, {{Q3}}/{{Q4}} são vermelhas e {{Q5}}/{{Q6}} são pretas. Reduza essas frações a um mesmo denominador encontrando o mínimo múltiplo comum entre os denominadores.
{{A1}}/{{A2}} das bolinhas são verdes, {{A3}}/{{A2}} são vermelhas e {{A4}}/{{A2}}, pretas.</t>
  </si>
  <si>
    <t>{"id":"M5-NyO-25b-A-5","stimulus":"&lt;p&gt;&lt;span class=\"fr-math-v2 fr-draggable\" contenteditable=\"false\" data-original-math=\"\\(\\frac{{{Q1}}}{{{T1}}}\\)\" draggable=\"true\"&gt;\\(\\frac{{{Q1}}}{{{T1}}}\\)&lt;/span&gt; de las pelotas que tiene Ramiro son verdes, &lt;span class=\"fr-math-v2 fr-draggable\" contenteditable=\"false\" data-original-math=\"\\(\\frac{{{Q3}}}{{{T2}}}\\)\" draggable=\"true\"&gt;\\(\\frac{{{Q3}}}{{{T2}}}\\)&lt;/span&gt; de las pelotas que tiene Almudena son rojas y &lt;span class=\"fr-math-v2 fr-draggable\" contenteditable=\"false\" data-original-math=\"\\(\\frac{{{Q2}}}{{{T3}}}\\)\" draggable=\"true\"&gt;\\(\\frac{{{Q2}}}{{{T3}}}\\)&lt;/span&gt; de las que tiene Carlos son negras. Reduce estas fracciones a común denominador por el mínimo común múltiplo.&lt;/p&gt;","template":"&lt;p&gt;{{response}} de las pelotas de Ramiro son verdes, {{response}} de las pelotas de Almudena son rojas y {{response}} de las de Carlos, negras.&lt;/p&gt;","hint":"&lt;p&gt;Calcula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</si>
  <si>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</si>
  <si>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"M5-NyO-25b-A-5",
    "stimulus": "&lt;p&gt;&lt;span class=\"fr-math-v2 fr-draggable\" contenteditable=\"false\" data-original-math=\"\\(\\frac{{{Q1}}}{{{T1}}}\\)\" draggable=\"true\"&gt;\\(\\frac{{{Q1}}}{{{T1}}}\\)&lt;/span&gt; of the balls Ramiro has are green, &lt;span class=\"fr-math-v2 fr-draggable\" contenteditable=\"false\" data-original-math=\"\\(\\frac{{{Q3}}}{{{T2}}}\\)\" draggable=\"true\"&gt;\\(\\frac{{{Q3}}}{{{T2}}}\\)&lt;/span&gt; of the balls Almudena has are red, and &lt;span class=\"fr-math-v2 fr-draggable\" contenteditable=\"false\" data-original-math=\"\\(\\frac{{{Q2}}}{{{T3}}}\\)\" draggable=\"true\"&gt;\\(\\frac{{{Q2}}}{{{T3}}}\\)&lt;/span&gt; of the balls Carlos has are black. Reduce these fractions to a common denominator by the least common multiple.&lt;/p&gt;",
    "template": "&lt;p&gt;{{response}} of Ramiro's balls are green, {{response}} of Almudena's balls are red, and {{response}} of Carlos's balls are black.&lt;/p&gt;",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</si>
  <si>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M5-NyO-25c</t>
  </si>
  <si>
    <t>Ordena fracciones con distinto denominador por comparación (numer: 1 o 2 cifras; denom: 1 o 2 cifras)</t>
  </si>
  <si>
    <t>Selecciona las fracciones que sean mayores que {{Q1}}/{{T0}}.
{{A1}}*
{{A2}}*
{{A3}}
{{A4}}</t>
  </si>
  <si>
    <t>Q1-Q3: Mín = 3; Máx = 7; Step = 1</t>
  </si>
  <si>
    <t>T0 = {{Q1}}+{{Q2}}
T1 = {{Q1}}+1
T2 = {{Q1}}+{{Q2}}-1
T3 = {{Q1}}+{{Q3}}
T4 = {{Q1}}+{{Q2}}+1
T5 = {{Q1}}-1
T6 = {{Q1}}+{{Q2}}+{{Q3}}
A1 = {{T1}}/{{T2}}
A2 = {{T3}}/{{T4}}
A3 = {{T5}}/{{T2}}
A4 = {{T1}}/{{T6}}</t>
  </si>
  <si>
    <t>Reduce las fracciones a común denominador y, después, compara los numeradores.</t>
  </si>
  <si>
    <t>&lt;p&gt;Reduce las fracciones a común denominador y, después, compara los numeradores.&lt;/p&gt;</t>
  </si>
  <si>
    <t>{"id":"M5-NyO-25c-I-1","stimulus":"&lt;p&gt;Selecciona las fracciones que sean mayores que &lt;span class=\"fr-math-v2 fr-draggable\" contenteditable=\"false\" data-original-math=\"\\(\\frac{{{Q1}}}{{{T0}}}\\)\" draggable=\"true\"&gt;\\(\\frac{{{Q1}}}{{{T0}}}\\)&lt;/span&gt;&lt;/p&gt;","hint":"&lt;p&gt;Reduce las fracciones a común denominador y, después, compara los numeradores.&lt;/p&gt;","feedback":"&lt;p&gt;Reduce las fracciones a común denominador y, después, compara los numeradores.&lt;/p&gt;","seed":{"parameters":[{"name":"Q1","label":null,"min":3,"max":7,"step":1},{"name":"Q2","label":null,"min":3,"max":7,"step":1},{"name":"Q3","label":null,"min":3,"max":7,"step":1}],"calculated":[{"name":"T0","function":"{{Q1}}+{{Q2}}","temp":true},{"name":"T1","function":"{{Q1}}+1","temp":true},{"name":"T2","function":"{{Q1}}+{{Q2}}-1","temp":true},{"name":"T3","function":"{{Q1}}+{{Q3}}","temp":true},{"name":"T4","function":"{{Q1}}+{{Q2}}+1","temp":true},{"name":"T5","function":"{{Q1}}-1","temp":true},{"name":"T6","function":"{{Q1}}+{{Q2}}+{{Q3}}","temp":true},{"name":"A1","label":"&lt;span class=\"fr-math-v2 fr-draggable\" contenteditable=\"false\" data-original-math=\"\\(\\frac{{{T1}}}{{{T2}}}\\)\" draggable=\"true\"&gt;\\(\\frac{{{T1}}}{{{T2}}}\\)&lt;/span&gt;","function":"{{T1}}*{{T2}}"},{"name":"A2","label":"&lt;span class=\"fr-math-v2 fr-draggable\" contenteditable=\"false\" data-original-math=\"\\(\\frac{{{T3}}}{{{T4}}}\\)\" draggable=\"true\"&gt;\\(\\frac{{{T3}}}{{{T4}}}\\)&lt;/span&gt;","function":"{{Q3}}"},{"name":"A3","label":"&lt;span class=\"fr-math-v2 fr-draggable\" contenteditable=\"false\" data-original-math=\"\\(\\frac{{{T5}}}{{{T2}}}\\)\" draggable=\"true\"&gt;\\(\\frac{{{T5}}}{{{T2}}}\\)&lt;/span&gt;","function":"{{Q4}}","incorrect":true},{"name":"A4","label":"&lt;span class=\"fr-math-v2 fr-draggable\" contenteditable=\"false\" data-original-math=\"\\(\\frac{{{T1}}}{{{T6}}}\\)\" draggable=\"true\"&gt;\\(\\frac{{{T1}}}{{{T6}}}\\)&lt;/span&gt;","function":"{{Q4}}","incorrect":true}],"uniques":true},"algorithm":{"name":"trueFalse","template":"Multiple choice – multiple responses","params":{"countCorrect":2,"countIncorrect":2,"showCheckIcon":false,
            "columns": 3
        }
    }
}</t>
  </si>
  <si>
    <t>{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</si>
  <si>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
    "id": "M5-NyO-25c-I-1",
    "stimulus": "&lt;p&gt;Select the fractions that are greater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</si>
  <si>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Selecciona las fracciones que sean menores que {{Q1}}/{{T1}}.
{{A1}}
{{A2}}
{{A3}}*
{{A4}}*</t>
  </si>
  <si>
    <t>{
    "id": "M5-NyO-25c-I-2",
    "stimulus": "&lt;p&gt;Selecciona las fracciones que sean menores que &lt;span class=\"fr-math-v2 fr-draggable\" contenteditable=\"false\" data-original-math=\"\\(\\frac{{{Q1}}}{{{T0}}}\\)\" draggable=\"true\"&gt;\\(\\frac{{{Q1}}}{{{T0}}}\\)&lt;/span&gt;&lt;/p&gt;",
    "hint": "&lt;p&gt;Reduce las fracciones a común denominador y, después, compara los numeradores.&lt;/p&gt;",
    "feedback": "&lt;p&gt;Reduce las fracciones a común denominador y, después, compara los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t>
  </si>
  <si>
    <t xml:space="preserve">{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t>
  </si>
  <si>
    <t>{
    "id": "M5-NyO-25c-I-2",
    "stimulus": "&lt;p&gt;Select the fractions that are less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t>
  </si>
  <si>
    <t>Ordena de menor a mayor las siguientes fracciones.
{{Q1}}/{{T1}}
{{Q2}}/{{T2}}
{{Q3}}/{{T3}}</t>
  </si>
  <si>
    <t>Ordene da menor para a maior as seguintes frações:
{{Q1}}/{{Q2}}
{{Q3}}/{{Q4}}
{{Q5}}/{{Q6}}</t>
  </si>
  <si>
    <t>T1 = {{Q1}}+{{Q2}}
T2 = {{Q3}}+{{Q4}}
T3 = {{Q2}}+{{Q3}}</t>
  </si>
  <si>
    <t>&lt;p&gt;Reduce las fracciones a común denominador y, después, compara los numeradores.&lt;/p&gt;&lt;p&gt;{{Q1}}/{{T1}} = {{T4}}/{{T0}}&lt;/p&gt;&lt;p&gt;{{Q2}}/{{T2}} = {{T5}}/{{T0}}&lt;/p&gt;&lt;p&gt;{{Q3}}/{{T3}} = {{T6}}/{{T0}}&lt;/p&gt;</t>
  </si>
  <si>
    <t>T0 = math.lcm({{T1}},{{T2}},{{T3}})
T4 = {{T0}}*{{Q1}}/{{T1}}
T5 = {{T0}}*{{Q2}}/{{T2}}
T6 = {{T0}}*{{Q3}}/{{T3}}</t>
  </si>
  <si>
    <t>{"id":"M5-NyO-25c-E-1","stimulus":"&lt;p&gt;Ordena de menor a mayor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draggable=\"true\"&gt;\\(\\frac{{{Q3}}}{{{T3}}}\\)&lt;/span&gt;","function":"{{Q3}}/{{T3}}"}],"uniques":true},"algorithm":{"name":"orderNumbers","params":{"order":"asc"}}}</t>
  </si>
  <si>
    <t>{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</si>
  <si>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
    "id": "M5-NyO-25c-E-1",
    "stimulus": "&lt;p&gt;Put the following fractions in order from lowest to highest.&lt;/p&gt;",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</si>
  <si>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Ordena de mayor a menor las siguientes fracciones.
{{Q1}}/{{T1}}
{{Q2}}/{{T2}}
{{Q3}}/{{T3}}</t>
  </si>
  <si>
    <t>Ordene da maior para a menor as seguintes frações:
{{Q1}}/{{Q2}}
{{Q3}}/{{Q4}}
{{Q5}}/{{Q6}}</t>
  </si>
  <si>
    <t>{"id":"M5-NyO-25c-E-2","stimulus":"&lt;p&gt;Ordena de mayor a menor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draggable=\"true\"&gt;\\(\\frac{{{Q3}}}{{{T3}}}\\)&lt;/span&gt;","function":"{{Q3}}/{{T3}}"}],"uniques":true},"algorithm":{"name":"orderNumbers","params":{"order":"desc"}}}</t>
  </si>
  <si>
    <t>{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</si>
  <si>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
    "id": "M5-NyO-25c-E-2",
    "stimulus": "&lt;p&gt;Put the following fractions in order from highest to lowest.&lt;/p&gt;",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</si>
  <si>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Rubén ha picado {{Q1}}/{{T1}} de un muro de color {{Q7}}, {{Q2}}/{{T2}} de un muro {{Q8}} y {{Q3}}/{{T3}} de otro {{Q9}}. Ordena estas fracciones de menor a mayor.
{{Q1}}/{{T1}}
{{Q2}}/{{T2}}
{{Q3}}/{{T3}}</t>
  </si>
  <si>
    <t>Rubens pitou {{Q1}}/{{Q2}} de uma parede de {{Q7}}, {{Q3}}/{{Q4}} de {{Q8}} e {{Q5}}/{{Q6}} de {{Q9}}. Ordene essas frações da menor para a maior.</t>
  </si>
  <si>
    <t>Q1-Q4: Mín: 1; Máx: 6; Step: 1
Q7: [blanco, verde]
Q8: [negro, rojo]
Q9: [azul, amarillo]</t>
  </si>
  <si>
    <t>T1 = {{Q1}}+{{Q2}}
T2 = {{Q3}}+{{Q4}}
T3 = {{Q2}}+{{Q3}}
asc</t>
  </si>
  <si>
    <t>¿Qué pide el enunciado?
Ordenar cuánto se ha picado de cada pared de menor a mayor.*
Ordenar cuánto se ha picado de cada pared de mayor a menor.
Averiguar qué pared está más picada.
[single choice]</t>
  </si>
  <si>
    <t>Para comparar las fracciones, estas deben escribirse con el mismo denominador. ¿Cuál es el mínimo común múltiplo de {{T1}}, {{T2}} y {{T3}}?
El mínimo común múltiplo es {{A1}}.
#Clozemath
A1 = math.lcm({{T1}}, {{T2}}, {{T3}})</t>
  </si>
  <si>
    <t>Convierte ahora las fracciones en otras equivalentes cuyos denominadores sean {{T4}}.
{{Q1}}/{{T1}} = {{A2}}
{{Q2}}/{{T2}} = {{A3}}
{{Q3}}/{{T3}} = {{A4}}
#Clozemath
T4 = math.lcm({{T1}}, {{T2}}, {{T3}})
T5 = {{Q1}}*{{T4}}/{{T1}}
T6 = {{Q2}}*{{T4}}/{{T2}}
T7 = {{Q3}}*{{T4}}/{{T3}}
A2 = {{T5}}/{{T4}}
A3 = {{T6}}/{{T4}}
A4 = {{T7}}/{{T4}}</t>
  </si>
  <si>
    <t>Por último, ordena las fracciones de menor a mayor teniendo en cuenta el valor de sus fracciones equivalentes.
{{Q1}}/{{T1}} = {{T5}}/{{T4}}
{{Q2}}/{{T2}} = {{T6}}/{{T4}}
{{Q3}}/{{T3}} = {{T7}}/{{T4}}
#Orderlist
asc
T4 = math.lcm({{T1}}, {{T2}}, {{T3}})
T5 = {{Q1}}*{{T4}}/{{T1}}
T6 = {{Q2}}*{{T4}}/{{T2}}
T7 = {{Q3}}*{{T4}}/{{T3}}</t>
  </si>
  <si>
    <t>{"id":"M5-NyO-25c-A-1","seed":{"parameters":[{"name":"Q1","label":null,"min":1,"max":6,"step":1},{"name":"Q2","label":null,"min":1,"max":6,"step":1},{"name":"Q3","label":null,"min":1,"max":6,"step":1},{"name":"Q4","label":null,"min":1,"max":6,"step":1},{"name":"Q7","list":["blanco","verde"]},{"name":"Q8","list":["negro","rojo"]},{"name":"Q9","list":["azul","amarillo"]}],"uniques":true},"scaffolding":[{"id":"step-0","stimulus":"&lt;p&gt;Rubén ha picado &lt;span class=\"fr-math-v2 fr-draggable\" contenteditable=\"false\" data-original-math=\"\\(\\frac{{{Q1}}}{{{T1}}}\\)\" draggable=\"true\"&gt;\\(\\frac{{{Q1}}}{{{T1}}}\\)&lt;/span&gt; de un muro de color {{Q7}}, &lt;span class=\"fr-math-v2 fr-draggable\" contenteditable=\"false\" data-original-math=\"\\(\\frac{{{Q2}}}{{{T2}}}\\)\" draggable=\"true\"&gt;\\(\\frac{{{Q2}}}{{{T2}}}\\)&lt;/span&gt; de un muro {{Q8}} y &lt;span class=\"fr-math-v2 fr-draggable\" contenteditable=\"false\" data-original-math=\"\\(\\frac{{{Q3}}}{{{T3}}}\\)\" draggable=\"true\"&gt;\\(\\frac{{{Q3}}}{{{T3}}}\\)&lt;/span&gt; de otro {{Q9}}.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cuánto se ha picado de cada pared de menor a mayor.&lt;/p&gt;"},{"name":"1-A2","label":"&lt;p&gt;Ordenar cuánto se ha picado de cada pared de mayor a menor.&lt;/p&gt;","incorrect":true},{"name":"1-A3","label":"&lt;p&gt;Averiguar qué pared está más picada.&lt;/p&gt;","incorrect":true}]},"algorithm":{"name":"trueFalse","template":"Multiple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</si>
  <si>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</si>
  <si>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"M5-NyO-25c-A-1",
    "seed": {
        "parameters": [
            {
                "name": "Q1",
                "label": null,
                "min": 1,
                "max": 6,
                "step": 1
            },
            {
                "name": "Q2",
                "label": null,
                "min": 1,
                "max": 6,
                "step": 1
            },
            {
                "name": "Q3",
                "label": null,
                "min": 1,
                "max": 6,
                "step": 1
            },
            {
                "name": "Q4",
                "label": null,
                "min": 1,
                "max": 6,
                "step": 1
            },
            {
                "name": "Q7",
                "list": [
                    "white",
                    "green"
                ]
            },
            {
                "name": "Q8",
                "list": [
                    "black",
                    "red"
                ]
            },
            {
                "name": "Q9",
                "list": [
                    "blue",
                    "yellow"
                ]
            }
        ],
        "uniques": true
    },
    "scaffolding": [
        {
            "id": "step-0",
            "stimulus": "&lt;p&gt;Ruby chipped &lt;span class=\"fr-math-v2 fr-draggable\" contenteditable=\"false\" data-original-math=\"\\(\\frac{{{Q1}}}{{{T1}}}\\)\" draggable=\"true\"&gt;\\(\\frac{{{Q1}}}{{{T1}}}\\)&lt;/span&gt; of a  {{Q7}} wall, &lt;span class=\"fr-math-v2 fr-draggable\" contenteditable=\"false\" data-original-math=\"\\(\\frac{{{Q2}}}{{{T2}}}\\)\" draggable=\"true\"&gt;\\(\\frac{{{Q2}}}{{{T2}}}\\)&lt;/span&gt; of a {{Q8}} one and &lt;span class=\"fr-math-v2 fr-draggable\" contenteditable=\"false\" data-original-math=\"\\(\\frac{{{Q3}}}{{{T3}}}\\)\" draggable=\"true\"&gt;\\(\\frac{{{Q3}}}{{{T3}}}\\)&lt;/span&gt; of a {{Q9}} one.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how much of each wall has been chipped from lowest to highest.&lt;/p&gt;"
                    },
                    {
                        "name": "1-A2",
                        "label": "&lt;p&gt;Sort how much of each wall has been chipped from highest to lowest.&lt;/p&gt;",
                        "incorrect": true
                    },
                    {
                        "name": "1-A3",
                        "label": "&lt;p&gt;Find out which wall is chipped the most.&lt;/p&gt;",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</si>
  <si>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Sara, Armano y José Miguel utilizan {{Q1}}/{{T1}}, {{Q2}}/{{T2}} y {{Q3}}/{{T3}} de sus tiempos de estudio haciendo actividades. Ordena estas fracciones de mayor a menor.
{{Q1}}/{{T1}}
{{Q2}}/{{T2}}
{{Q3}}/{{T3}}</t>
  </si>
  <si>
    <t>Sara notou que {{Q1}}/{{Q2}} da memória do seu celular estão ocupados por aplicativos, {{Q3}}/{{Q4}} por fotos e {{Q5}}/{{Q6}} por músicas. Ordene essas frações da maior para a menor.</t>
  </si>
  <si>
    <t>T1 = {{Q1}}+{{Q2}}
T2 = {{Q3}}+{{Q4}}
T3 = {{Q2}}+{{Q3}}
desc</t>
  </si>
  <si>
    <t>¿Qué pide el enunciado?
Ordenar las fracciones del tiempo para actividades de mayor a menor.*
Ordenar las fracciones del tiempo para actividades de menor a mayor.
Averiguar quién dedica más tiempo a hacer actividades.
[single choice]</t>
  </si>
  <si>
    <t>Por último, ordena las fracciones de mayor a menor teniendo en cuenta el valor de sus fracciones equivalentes.
{{Q1}}/{{T1}} = {{T5}}/{{T4}}
{{Q2}}/{{T2}} = {{T6}}/{{T4}}
{{Q3}}/{{T3}} = {{T7}}/{{T4}}
#Orderlist
desc
T4 = math.lcm({{T1}}, {{T2}}, {{T3}})
T5 = {{Q1}}*{{T4}}/{{T1}}
T6 = {{Q2}}*{{T4}}/{{T2}}
T7 = {{Q3}}*{{T4}}/{{T3}}</t>
  </si>
  <si>
    <t>{"id":"M5-NyO-25c-A-2","seed":{"parameters":[{"name":"Q1","label":null,"min":1,"max":6,"step":1},{"name":"Q2","label":null,"min":1,"max":6,"step":1},{"name":"Q3","label":null,"min":1,"max":6,"step":1},{"name":"Q4","label":null,"min":1,"max":6,"step":1}],"uniques":true},"scaffolding":[{"id":"step-0","stimulus":"&lt;p&gt;Sara, Armano y José Miguel emplean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de su tiempo de estudio haciendo actividades.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del tiempo para actividades de mayor a menor.&lt;/p&gt;"},{"name":"1-A2","label":"&lt;p&gt;Ordenar las fracciones del tiempo para actividades de menor a mayor.&lt;/p&gt;","incorrect":true},{"name":"1-A3","label":"&lt;p&gt;Averiguar quién dedica más tiempo a hacer actividades.&lt;/p&gt;","incorrect":true}]},"algorithm":{"name":"trueFalse","template":"Multiple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t>
  </si>
  <si>
    <t>{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</si>
  <si>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"id": "M5-NyO-25c-A-2",
    "seed": {
        "parameters": [
            {
                "name": "Q1",
                "label": null,
                "min": 1,
                "max": 6,
                "step": 1
            },
            {
                "name": "Q2",
                "label": null,
                "min": 1,
                "max": 6,
                "step": 1
            },
            {
                "name": "Q3",
                "label": null,
                "min": 1,
                "max": 6,
                "step": 1
            },
            {
                "name": "Q4",
                "label": null,
                "min": 1,
                "max": 6,
                "step": 1
            }
        ],
        "uniques": true
    },
    "scaffolding": [
        {
            "id": "step-0",
            "stimulus": "&lt;p&gt;Sara, Armand, and Miguel spend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of their study time doing activities.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time for activities from highest to lowest.&lt;/p&gt;"
                    },
                    {
                        "name": "1-A2",
                        "label": "&lt;p&gt;To put in order time fractions for activities from lowest to highest.&lt;/p&gt;",
                        "incorrect": true
                    },
                    {
                        "name": "1-A3",
                        "label": "&lt;p&gt;Find out who spends more time doing activities.&lt;/p&gt;",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</si>
  <si>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Tres deportistas quieren comparar el tiempo que dedican a la natación. El primero utiliza {{Q1}}/{{T1}} de su entrenamiento para nadar, mientras que el segundo y el tercero dedican {{Q2}}/{{T2}}  y {{Q3}}/{{T3}} de sus entretamientos respectivamente. Ordena estas fracciones de menor a mayor.
{{Q1}}/{{T1}}
{{Q2}}/{{T2}}
{{Q3}}/{{T3}}</t>
  </si>
  <si>
    <t>André pratica todos os dias natação, ciclismo e corrida. {{Q1}}/{{Q2}} do tempo ele treina natação, {{Q3}}/{{Q4}} ele treina ciclismo e {{Q5}}/{{Q6}}, corrida. Ordene essas frações da menor para a maior.</t>
  </si>
  <si>
    <t>¿Qué pide el enunciado?
Ordenar cuánto cuánto tiempo dedican a la natación de menor a mayor.*
Ordenar cuánto cuánto tiempo dedican a la natación de mayor a menor.
Averiguar quién dedica más tiempo a la natación.
[single choice]</t>
  </si>
  <si>
    <t>{"id":"M5-NyO-25c-A-3","seed":{"parameters":[{"name":"Q1","label":null,"min":1,"max":6,"step":1},{"name":"Q2","label":null,"min":1,"max":6,"step":1},{"name":"Q3","label":null,"min":1,"max":6,"step":1},{"name":"Q4","label":null,"min":1,"max":6,"step":1}],"uniques":true},"scaffolding":[{"id":"step-0","stimulus":"&lt;p&gt;Tres deportistas quieren comparar el tiempo que dedican a la natación. El primero utiliza &lt;span class=\"fr-math-v2 fr-draggable\" contenteditable=\"false\" data-original-math=\"\\(\\frac{{{Q1}}}{{{T1}}}\\)\" draggable=\"true\"&gt;\\(\\frac{{{Q1}}}{{{T1}}}\\)&lt;/span&gt; de su entrenamiento para nadar, mientras que el segundo y el tercero dedican &lt;span class=\"fr-math-v2 fr-draggable\" contenteditable=\"false\" data-original-math=\"\\(\\frac{{{Q2}}}{{{T2}}}\\)\" draggable=\"true\"&gt;\\(\\frac{{{Q2}}}{{{T2}}}\\)&lt;/span&gt; y &lt;span class=\"fr-math-v2 fr-draggable\" contenteditable=\"false\" data-original-math=\"\\(\\frac{{{Q3}}}{{{T3}}}\\)\" draggable=\"true\"&gt;\\(\\frac{{{Q3}}}{{{T3}}}\\)&lt;/span&gt; de sus entretamientos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el tiempo que dedican a la natación de menor a mayor.&lt;/p&gt;"},{"name":"1-A2","label":"&lt;p&gt;Ordenar el tiempo que dedican a la natación de mayor a menor.&lt;/p&gt;","incorrect":true},{"name":"1-A3","label":"&lt;p&gt;Averiguar quién dedica más tiempo a la natación.&lt;/p&gt;","incorrect":true}]},"algorithm":{"name":"trueFalse","template":"Multiple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</si>
  <si>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</si>
  <si>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"M5-NyO-25c-A-3",
    "seed": {
        "parameters": [
            {
                "name": "Q1",
                "label": null,
                "min": 1,
                "max": 6,
                "step": 1
            },
            {
                "name": "Q2",
                "label": null,
                "min": 1,
                "max": 6,
                "step": 1
            },
            {
                "name": "Q3",
                "label": null,
                "min": 1,
                "max": 6,
                "step": 1
            },
            {
                "name": "Q4",
                "label": null,
                "min": 1,
                "max": 6,
                "step": 1
            }
        ],
        "uniques": true
    },
    "scaffolding": [
        {
            "id": "step-0",
            "stimulus": "&lt;p&gt;Three athletes want to compare the time they spend swimming. The first spends &lt;span class=\"fr-math-v2 fr-draggable\" contenteditable=\"false\" data-original-math=\"\\(\\frac{{{Q1}}}{{{T1}}}\\)\" draggable=\"true\"&gt;\\(\\frac{{{Q1}}}{{{T1}}}\\)&lt;/span&gt; of his training to swim, while the second and the third one spend &lt;span class=\"fr-math-v2 fr-draggable\" contenteditable=\"false\" data-original-math=\"\\(\\frac{{{Q2}}}{{{T2}}}\\)\" draggable=\"true\"&gt;\\(\\frac{{{Q2}}}{{{T2}}}\\)&lt;/span&gt; and &lt;span class=\"fr-math-v2 fr-draggable\" contenteditable=\"false\" data-original-math=\"\\(\\frac{{{Q3}}}{{{T3}}}\\)\" draggable=\"true\"&gt;\\(\\frac{{{Q3}}}{{{T3}}}\\)&lt;/span&gt; of their training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time they spend swimming from least to most.&lt;/p&gt;"
                    },
                    {
                        "name": "1-A2",
                        "label": "&lt;p&gt;To put in order the time they spend swimming from longest to shortest.&lt;/p&gt;",
                        "incorrect": true
                    },
                    {
                        "name": "1-A3",
                        "label": "&lt;p&gt;To find out who spends the most time swimming.&lt;/p&gt;",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</si>
  <si>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En una ciudad, {{Q1}}/{{T1}} de los habitantes tienen un coche, {{Q2}}/{{T2}} tienen una bicicleta y {{Q3}}/{{T3}} tienen un patinete. Ordena estas fracciones de mayor a menor.
{{Q1}}/{{T1}}
{{Q2}}/{{T2}}
{{Q3}}/{{T3}}</t>
  </si>
  <si>
    <t>Uma pesquisa revelou que {{Q1}}/{{Q2}} dos moradores de uma cidade utilizam o metrô como principal meio de transporte, {{Q3}}/{{Q4}} utilizam o ônibus e {{Q5}}/{{Q6}}, a bicicleta. Ordene essas frações da maior para a menor.</t>
  </si>
  <si>
    <t>¿Qué pide el enunciado?
Ordenar las fracciones de habitantes con medios de transporte de mayor a menor.*
Ordenar las fracciones de habitantes con medios de transporte de menor a mayor.
Averiguar qué medio de transporte es el más empleado.
[single choice]</t>
  </si>
  <si>
    <t>{"id":"M5-NyO-25c-A-4","seed":{"parameters":[{"name":"Q1","label":null,"min":1,"max":6,"step":1},{"name":"Q2","label":null,"min":1,"max":6,"step":1},{"name":"Q3","label":null,"min":1,"max":6,"step":1},{"name":"Q4","label":null,"min":1,"max":6,"step":1}],"uniques":true},"scaffolding":[{"id":"step-0","stimulus":"&lt;p&gt;En una ciudad, &lt;span class=\"fr-math-v2 fr-draggable\" contenteditable=\"false\" data-original-math=\"\\(\\frac{{{Q1}}}{{{T1}}}\\)\" draggable=\"true\"&gt;\\(\\frac{{{Q1}}}{{{T1}}}\\)&lt;/span&gt; de los habitantes tienen un coche, &lt;span class=\"fr-math-v2 fr-draggable\" contenteditable=\"false\" data-original-math=\"\\(\\frac{{{Q2}}}{{{T2}}}\\)\" draggable=\"true\"&gt;\\(\\frac{{{Q2}}}{{{T2}}}\\)&lt;/span&gt; tienen una bicicleta y &lt;span class=\"fr-math-v2 fr-draggable\" contenteditable=\"false\" data-original-math=\"\\(\\frac{{{Q3}}}{{{T3}}}\\)\" draggable=\"true\"&gt;\\(\\frac{{{Q3}}}{{{T3}}}\\)&lt;/span&gt; tienen un patinete.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 habitantes con distintos medios de transporte de mayor a menor.&lt;/p&gt;"},{"name":"1-A2","label":"&lt;p&gt;Ordenar las fracciones de habitantes con distintos medios de transporte de menor a mayor.&lt;/p&gt;","incorrect":true},{"name":"1-A3","label":"&lt;p&gt;Averiguar qué medio de transporte es el más empleado.&lt;/p&gt;","incorrect":true}]},"algorithm":{"name":"trueFalse","template":"Multiple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t>
  </si>
  <si>
    <t>{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</si>
  <si>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"id": "M5-NyO-25c-A-4",
    "seed": {
        "parameters": [
            {
                "name": "Q1",
                "label": null,
                "min": 1,
                "max": 6,
                "step": 1
            },
            {
                "name": "Q2",
                "label": null,
                "min": 1,
                "max": 6,
                "step": 1
            },
            {
                "name": "Q3",
                "label": null,
                "min": 1,
                "max": 6,
                "step": 1
            },
            {
                "name": "Q4",
                "label": null,
                "min": 1,
                "max": 6,
                "step": 1
            }
        ],
        "uniques": true
    },
    "scaffolding": [
        {
            "id": "step-0",
            "stimulus": "&lt;p&gt;In a city, &lt;span class=\"fr-math-v2 fr-draggable\" contenteditable=\"false\" data-original-math=\"\\(\\frac{{{Q1}}}{{{T1}}}\\)\" draggable=\"true\"&gt;\\(\\frac{{{Q1}}}{{{T1}}}\\)&lt;/span&gt; of the inhabitants have a car, &lt;span class=\"fr-math-v2 fr-draggable\" contenteditable=\"false\" data-original-math=\"\\(\\frac{{{Q2}}}{{{T2}}}\\)\" draggable=\"true\"&gt;\\(\\frac{{{Q2}}}{{{T2}}}\\)&lt;/span&gt; have a bike and &lt;span class=\"fr-math-v2 fr-draggable\" contenteditable=\"false\" data-original-math=\"\\(\\frac{{{Q3}}}{{{T3}}}\\)\" draggable=\"true\"&gt;\\(\\frac{{{Q3}}}{{{T3}}}\\)&lt;/span&gt; have a scooter.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inhabitants with different means of transport from highest to lowest.&lt;/p&gt;"
                    },
                    {
                        "name": "1-A2",
                        "label": "&lt;p&gt;To put in order the fractions of inhabitants with different means of transport from lowest to highest.&lt;/p&gt;",
                        "incorrect": true
                    },
                    {
                        "name": "1-A3",
                        "label": "&lt;p&gt;Find out which means of transport is the most used.&lt;/p&gt;",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</si>
  <si>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En tres pueblos diferentes, la fracción de rubios es de {{Q1}}/{{T1}}, {{Q2}}/{{T2}} y {{Q3}}/{{T3}} respectivamente. Ordena estas fracciones de menor a mayor.
{{Q1}}/{{T1}}
{{Q2}}/{{T2}}
{{Q3}}/{{T3}}</t>
  </si>
  <si>
    <t>Em uma população, {{Q1}}/{{Q2}} das pessosa são loiras, {{Q3}}/{{Q4}} são ruivas e {{Q5}}/{{Q6}} são morenas. Ordene essas frações da menor para a maior.</t>
  </si>
  <si>
    <t>¿Qué pide el enunciado?
Ordenar las fracciones de residentes rubios de menor a mayor.*
Ordenar las fracciones de residentes rubios de mayor a menor.
Averiguar cuántos residentes rubios hay en los tres pueblos.
[single choice]</t>
  </si>
  <si>
    <t>{"id":"M5-NyO-25c-A-5","seed":{"parameters":[{"name":"Q1","label":null,"min":1,"max":6,"step":1},{"name":"Q2","label":null,"min":1,"max":6,"step":1},{"name":"Q3","label":null,"min":1,"max":6,"step":1},{"name":"Q4","label":null,"min":1,"max":6,"step":1}],"uniques":true},"scaffolding":[{"id":"step-0","stimulus":"&lt;p&gt;En tres pueblos diferentes, la fracción de rubios es de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las fracciones de residentes rubios de menor a mayor.&lt;/p&gt;"},{"name":"1-A2","label":"&lt;p&gt;Ordenar las fracciones de residentes rubios de mayor a menor.&lt;/p&gt;","incorrect":true},{"name":"1-A3","label":"&lt;p&gt;Averiguar cuántos residentes rubios hay en los tres pueblos.&lt;/p&gt;","incorrect":true}]},"algorithm":{"name":"trueFalse","template":"Multiple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</si>
  <si>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</si>
  <si>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"M5-NyO-25c-A-5",
    "seed": {
        "parameters": [
            {
                "name": "Q1",
                "label": null,
                "min": 1,
                "max": 6,
                "step": 1
            },
            {
                "name": "Q2",
                "label": null,
                "min": 1,
                "max": 6,
                "step": 1
            },
            {
                "name": "Q3",
                "label": null,
                "min": 1,
                "max": 6,
                "step": 1
            },
            {
                "name": "Q4",
                "label": null,
                "min": 1,
                "max": 6,
                "step": 1
            }
        ],
        "uniques": true
    },
    "scaffolding": [
        {
            "id": "step-0",
            "stimulus": "&lt;p&gt;In three different villages, the fraction of blond residents is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fractions of blond residents from lowest to highest.&lt;/p&gt;"
                    },
                    {
                        "name": "1-A2",
                        "label": "&lt;p&gt;To put in order blond resident fractions from highest to lowest.&lt;/p&gt;",
                        "incorrect": true
                    },
                    {
                        "name": "1-A3",
                        "label": "&lt;p&gt;Find out how many blond residents there are in the three villages.&lt;/p&gt;",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</si>
  <si>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M5-NyO-35a</t>
  </si>
  <si>
    <t>Suma de frac. con distinto denominador y de números mixtos (num. y den. de 1 o 2 cifras)</t>
  </si>
  <si>
    <t>Escoge el resultado de esta suma.
{{Q1}} {{Q2}}/{{T1}} + {{Q4}}/{{T2}} = ...
A1*
A2
A3
A4
A5
Se ven 3</t>
  </si>
  <si>
    <t>Escolha a opção correta:
{{Q1}}{{Q2}}/{{Q3}} + {{Q4}}/{{Q5}} = {{A1 A2* A3}}</t>
  </si>
  <si>
    <t>Q1: Mín: 1; Máx: 6; Step: 1
Q2: Mín: 1; Máx: 6; Step: 1
Q3: Mín: 1; Máx: 6; Step: 1
Q4: Mín: 1; Máx: 6; Step: 1
Q5: Mín: 1; Máx: 6; Step: 1</t>
  </si>
  <si>
    <t>T1 = {{Q2}}+{{Q3}}
T2 = {{Q4}}+{{Q5}}
T0=math.lcm({{T1}},{{T2}})
T3 = {{Q1}}*{{T0}}+{{Q2}}*{{T0}}/{{T1}}+{{Q4}}*{{T0}}/{{T2}}
T4 = {{T3}}+1
T5 = {{T3}}-1
T6 = {{T0}}+1
T7 = {{T0}}-1
A1 = {{T3}}/{{T0}}
A2 = {{T4}}/{{T0}}
A3 = {{T5}}/{{T0}}
A4 = {{T3}}/{{T6}}
A5 = {{T3}}/{{T7}}</t>
  </si>
  <si>
    <t>Empieza reduciendo las fracciones a común denominador.</t>
  </si>
  <si>
    <t>&lt;p&gt;Antes de sumar, reduce las fracciones a común denominador:&lt;/p&gt;&lt;p&gt;{{Q1}} {{Q2}}/{{T1}} + {{Q4}}/{{T2}} = {{T12}}/{{T0}} + {{T10}}/{{T0}} + {{T11}}/{{T0}} = {{A1}}&lt;/p&gt;</t>
  </si>
  <si>
    <t>T10 = {{Q2}}*{{T0}}/{{T1}}
T11 = {{Q4}}*{{T0}}/{{T2}}
T12 = {{Q1}}*{{T0}}</t>
  </si>
  <si>
    <t>{"id":"M5-NyO-35a-I-1","stimulus":"&lt;p&gt;Escoge el resultado de esta suma.&lt;/p&gt;{{Q1}} &lt;span class=\"fr-math-v2 fr-draggable\" contenteditable=\"false\" data-original-math=\"\\(\\frac{{{Q2}}}{{{T1}}}\\)\" draggable=\"true\"&gt;\\(\\frac{{{Q2}}}{{{T1}}}\\)&lt;/span&gt; + &lt;span class=\"fr-math-v2 fr-draggable\" contenteditable=\"false\" data-original-math=\"\\(\\frac{{{Q4}}}{{{T2}}}\\)\" draggable=\"true\"&gt;\\(\\frac{{{Q4}}}{{{T2}}}\\)&lt;/span&gt; = ...","hint":"&lt;p&gt;Empieza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name":"Q5","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2}}+{{Q3}}","temp":"true"},{"name":"T2","function":"{{Q4}}+{{Q5}}","temp":"true"},{"name":"T0","function":"math.lcm({{T1}},{{T2}})","temp":"true"},{"name":"T3","function":"{{Q1}}*{{T0}}+{{Q2}}*{{T0}}/{{T1}}+{{Q4}}*{{T0}}/{{T2}}","temp":"true"},{"name":"T4","function":"{{T3}}+1","temp":"true"},{"name":"T5","function":"{{T3}}-1","temp":"true"},{"name":"T6","function":"{{T0}}+1","temp":"true"},{"name":"T7","function":"{{T0}}-1","temp":"true"},{"name":"T10","function":"{{Q2}}*{{T0}}/{{T1}}","temp":"true"},{"name":"T11","function":"{{Q4}}*{{T0}}/{{T2}}","temp":"true"},{"name":"T12","function":"{{Q1}}*{{T0}}","temp":"true"}],"uniques":true},"algorithm":{"name":"trueFalse","template":"Multiple choice – standard","params":{"countCorrect":1,"countIncorrect":2,"showCheckIcon":false,
            "columns": 3
        }
    }
}</t>
  </si>
  <si>
    <t>{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</si>
  <si>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
    "id": "M5-NyO-35a-I-1",
    "stimulus": "&lt;p&gt;Choose the result of this addition.&lt;/p&gt;{{Q1}} &lt;span class=\"fr-math-v2 fr-draggable\" contenteditable=\"false\" data-original-math=\"\\(\\frac{{{Q2}}}{{{T1}}}\\)\" draggable=\"true\"&gt;\\(\\frac{{{Q2}}}{{{T1}}}\\)&lt;/span&gt; + &lt;span class=\"fr-math-v2 fr-draggable\" contenteditable=\"false\" data-original-math=\"\\(\\frac{{{Q4}}}{{{T2}}}\\)\" draggable=\"true\"&gt;\\(\\frac{{{Q4}}}{{{T2}}}\\)&lt;/span&gt; = ...",
    "hint": "&lt;p&gt;Start by reducing the fractions to a common denominator.&lt;/p&gt;",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</si>
  <si>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Escoge el resultado de esta suma.
{{Q1}}/{{T1}} + {{Q3}}/{{T2}} = 
A1*
A2
A3
A4
A5
Se ven 3</t>
  </si>
  <si>
    <t>Escolha a opção correta:
{{Q1}}/{{Q2}+{{Q3}}/{{Q4}}={{A1 A2 A3*}}/{{A4 A5* A6}}</t>
  </si>
  <si>
    <t>Q1= Mín: 1; Máx: 6; Step: 1
Q2= Mín: 1; Máx: 6; Step: 1
Q3= Mín: 1; Máx: 6; Step: 1
Q4= Mín: 1; Máx: 6; Step: 1</t>
  </si>
  <si>
    <t>T1 = {{Q1}}+{{Q2}}
T2 = {{Q3}}+{{Q4}}
T0=math.lcm({{T1}},{{T2}})
T3 = {{Q1}}*{{T0}}/{{T1}}+{{Q3}}*{{T0}}/{{T2}}
T4 = {{T3}}+1
T5 = {{T3}}-1
T6 = {{T0}}+1
T7 = {{T0}}-1
A1 = {{T3}}/{{T0}}
A2 = {{T4}}/{{T0}}
A3 = {{T5}}/{{T0}}
A4 = {{T3}}/{{T6}}
A5 = {{T3}}/{{T7}}</t>
  </si>
  <si>
    <t>&lt;p&gt;Antes de sumar, reduce las fracciones a común denominador:&lt;/p&gt;&lt;p&gt;{{Q1}}/{{T1}} + {{Q3}}/{{T2}} = {{T10}}/{{T0}} + {{T11}}/{{T0}} = {{A1}}&lt;/p&gt;</t>
  </si>
  <si>
    <t>T10 = {{Q1}}*{{T0}}/{{T1}}
T11 = {{Q3}}*{{T0}}/{{T2}}</t>
  </si>
  <si>
    <t>{"id":"M5-NyO-35a-I-2","stimulus":"&lt;p&gt;Escoge el resultado de esta suma.&lt;/p&gt;&lt;span class=\"fr-math-v2 fr-draggable\" contenteditable=\"false\" data-original-math=\"\\(\\frac{{{Q1}}}{{{T1}}}\\)\" draggable=\"true\"&gt;\\(\\frac{{{Q1}}}{{{T1}}}\\)&lt;/span&gt; + &lt;span class=\"fr-math-v2 fr-draggable\" contenteditable=\"false\" data-original-math=\"\\(\\frac{{{Q3}}}{{{T2}}}\\)\" draggable=\"true\"&gt;\\(\\frac{{{Q3}}}{{{T2}}}\\)&lt;/span&gt; = ...","hint":"&lt;p&gt;Empieza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1}}+{{Q2}}","temp":"true"},{"name":"T2","function":"{{Q3}}+{{Q4}}","temp":"true"},{"name":"T0","function":"math.lcm({{T1}},{{T2}})","temp":"true"},{"name":"T3","function":"{{Q1}}*{{T0}}/{{T1}}+{{Q3}}*{{T0}}/{{T2}}","temp":"true"},{"name":"T4","function":"{{T3}}+1","temp":"true"},{"name":"T5","function":"{{T3}}-1","temp":"true"},{"name":"T6","function":"{{T0}}+1","temp":"true"},{"name":"T7","function":"{{T0}}-1","temp":"true"},{"name":"T10","function":"{{Q1}}*{{T0}}/{{T1}}","temp":"true"},{"name":"T11","function":"{{Q3}}*{{T0}}/{{T2}}","temp":"true"}],"uniques":true},"algorithm":{"name":"trueFalse","template":"Multiple choice – standard","params":{"countCorrect":1,"countIncorrect":2,"showCheckIcon":false,
            "columns": 3
        }
    }
}</t>
  </si>
  <si>
    <t>{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t>
  </si>
  <si>
    <t>{
    "id": "M5-NyO-35a-I-2",
    "stimulus": "&lt;p&gt;Choose the result of this addition.&lt;/p&gt;&lt;span class=\"fr-math-v2 fr-draggable\" contenteditable=\"false\" data-original-math=\"\\(\\frac{{{Q1}}}{{{T1}}}\\)\" draggable=\"true\"&gt;\\(\\frac{{{Q1}}}{{{T1}}}\\)&lt;/span&gt; + &lt;span class=\"fr-math-v2 fr-draggable\" contenteditable=\"false\" data-original-math=\"\\(\\frac{{{Q3}}}{{{T2}}}\\)\" draggable=\"true\"&gt;\\(\\frac{{{Q3}}}{{{T2}}}\\)&lt;/span&gt; = ...",
    "hint": "&lt;p&gt;Start by finding a common denominator for the fractions.&lt;/p&gt;",
    "feedback": "&lt;p&gt;Before adding, find a common denominator for the fractions:&lt;/p&gt;&lt;p&gt;&lt;span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"showCheckIcon":false,
            "columns": 3
        }
    }
}</t>
  </si>
  <si>
    <t>Escribe el resultado de la siguiente suma.
{{Q1}} {{Q2}}/{{T1}} + {{Q4}}/{{T2}} = {{A1}}</t>
  </si>
  <si>
    <t>Efetue a soma:
{{Q1}}{{Q2}}/{{Q3}}+{{Q4}}/{{Q5}}={{A1}}/{{A2}}</t>
  </si>
  <si>
    <t>T1 = {{Q2}}+{{Q3}}
T2 = {{Q4}}+{{Q5}}
T0=math.lcm({{T1}},{{T2}})
T3 = {{Q1}}*{{T0}}+{{Q2}}*{{T0}}/{{T1}}+{{Q4}}*{{T0}}/{{T2}}
T4 = {{T3}}/math.gcd({{T0}};{{T3}})
T5 = {{T0}}/math.gcd({{T0}};{{T3}})
A1 = {{T4}}/{{T5}}</t>
  </si>
  <si>
    <t>{"id":"M5-NyO-35a-E-1","stimulus":"&lt;p&gt;Escribe el resultado de la siguiente suma.&lt;/p&gt;","template":"&lt;p&gt;{{Q1}} &lt;span class=\"fr-math-v2 fr-draggable\" contenteditable=\"false\" data-original-math=\"\\(\\frac{{{Q2}}}{{{T1}}}\\)\" draggable=\"true\"&gt;\\(\\frac{{{Q2}}}{{{T1}}}\\)&lt;/span&gt; + &lt;span class=\"fr-math-v2 fr-draggable\" contenteditable=\"false\" data-original-math=\"\\(\\frac{{{Q4}}}{{{T2}}}\\)\" draggable=\"true\"&gt;\\(\\frac{{{Q4}}}{{{T2}}}\\)&lt;/span&gt; = {{response}}&lt;/p&gt;","hint":"&lt;p&gt;Empieza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name":"Q5","label":null,"min":1,"max":6,"step":1}],"calculated":[{"name":"A1","label":"{{function}}","function":"\\frac{{{T4}}}{{{T5}}}"},{"name":"T1","function":"{{Q2}}+{{Q3}}","temp":"true"},{"name":"T2","function":"{{Q4}}+{{Q5}}","temp":"true"},{"name":"T0","function":"math.lcm({{T1}},{{T2}})","temp":"true"},{"name":"T3","function":"{{Q1}}*{{T0}}+{{Q2}}*{{T0}}/{{T1}}+{{Q4}}*{{T0}}/{{T2}}","temp":"true"},{"name":"T4","function":"{{T3}}/math.gcd({{T0}},{{T3}})","temp":"true"},{"name":"T5","function":"{{T0}}/math.gcd({{T0}},{{T3}})","temp":"true"},{"name":"T10","function":"{{Q2}}*{{T0}}/{{T1}}","temp":"true"},{"name":"T11","function":"{{Q4}}*{{T0}}/{{T2}}","temp":"true"},{"name":"T12","function":"{{Q1}}*{{T0}}","temp":"true"}],"uniques":true},"algorithm":{"name":"calculateOperation","params":{"method":"equivLiteral","keyboard":"INTERMEDIATE"}}}</t>
  </si>
  <si>
    <t>{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t>
  </si>
  <si>
    <t>{
    "id": "M5-NyO-35a-E-1",
    "stimulus": "&lt;p&gt;Type the result of the following addition.&lt;/p&gt;",
    "template": "&lt;p&gt;{{Q1}} &lt;span class=\"fr-math-v2 fr-draggable\" contenteditable=\"false\" data-original-math=\"\\(\\frac{{{Q2}}}{{{T1}}}\\)\" draggable=\"true\"&gt;\\(\\frac{{{Q2}}}{{{T1}}}\\)&lt;/span&gt; + &lt;span class=\"fr-math-v2 fr-draggable\" contenteditable=\"false\" data-original-math=\"\\(\\frac{{{Q4}}}{{{T2}}}\\)\" draggable=\"true\"&gt;\\(\\frac{{{Q4}}}{{{T2}}}\\)&lt;/span&gt; = {{response}}&lt;/p&gt;",
    "hint": "&lt;p&gt;Start by finding a common denominator for the fractions.&lt;/p&gt;",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
            "keyboard": "INTERMEDIATE"
        }
    }
}</t>
  </si>
  <si>
    <t>Escribe el resultado de la siguiente suma. Escribe el resultado en forma de fracción irreducible.
{{Q1}}/{{T1}} + {{Q3}}/{{T2}} = {{A1}}</t>
  </si>
  <si>
    <t>Efetue a soma:
{{Q1}}/{{Q2}+{{Q3}}/{{Q4}}={{A1}}/{{A2}}</t>
  </si>
  <si>
    <t>T1 = {{Q1}}+{{Q2}}
T2 = {{Q3}}+{{Q4}}
T0=math.lcm({{T1}},{{T2}})
T3 = {{Q1}}*{{T0}}/{{T1}}+{{Q3}}*{{T0}}/{{T2}}
T4 = {{T3}}/math.gcd({{T0}};{{T3}})
T5 = {{T0}}/math.gcd({{T0}};{{T3}})
A1 = {{T4}}/{{T5}}</t>
  </si>
  <si>
    <t>{"id":"M5-NyO-35a-E-2","stimulus":"&lt;p&gt;Escribe el resultado de la siguiente suma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calculated":[{"name":"A1","label":"{{function}}","function":"\\frac{{{T4}}}{{{T5}}}"},{"name":"T1","function":"{{Q1}}+{{Q2}}","temp":"true"},{"name":"T2","function":"{{Q3}}+{{Q4}}","temp":"true"},{"name":"T0","function":"math.lcm({{T1}},{{T2}})","temp":"true"},{"name":"T3","function":"{{Q1}}*{{T0}}/{{T1}}+{{Q3}}*{{T0}}/{{T2}}","temp":"true"},{"name":"T4","function":"{{T3}}/math.gcd({{T0}},{{T3}})","temp":"true"},{"name":"T5","function":"{{T0}}/math.gcd({{T0}},{{T3}})","temp":"true"},{"name":"T10","function":"{{Q1}}*{{T0}}/{{T1}}","temp":"true"},{"name":"T11","function":"{{Q3}}*{{T0}}/{{T2}}","temp":"true"}],"uniques":true},"algorithm":{"name":"calculateOperation","params":{"method":"equivLiteral","keyboard":"INTERMEDIATE"}}}</t>
  </si>
  <si>
    <t>{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t>
  </si>
  <si>
    <t>{
    "id": "M5-NyO-35a-E-2",
    "stimulus": "&lt;p&gt;Type the result of the following addition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reducing the fractions to a common denominator.&lt;/p&gt;",
    "feedback": "&lt;p&gt;Before adding,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
            "keyboard": "INTERMEDIATE"
        }
    }
}</t>
  </si>
  <si>
    <t>M5-NyO-53a</t>
  </si>
  <si>
    <t>Suma y resta frac. con distinto denominador (problemas prácticos)</t>
  </si>
  <si>
    <t>Miguel ha ahorrado este mes {{Q1}}/{{T1}} del dinero que cuesta un viaje. El mes pasado ahorró {{Q2}}/{{T2}} del precio del viaje. ¿Qué fracción del precio tiene acumulada hasta este momento? Escribe el resultado en forma de fracción irreducible.
Miguel tiene ahorrado {{A1}} del viaje.</t>
  </si>
  <si>
    <t>Esse mês Miguel conseguiu juntar {{Q1}}{{Q2}}/{{Q3}} da quantia que precisa para fazer uma viagem. Mês que vem ele desejar juntar mais {{Q4}}/{{Q5}}. Quanto terá juntado ao todo ao final do próximo mês?
Ele terá ao todo {{A1}}/{{A2}} da quantia que precisa.</t>
  </si>
  <si>
    <t>Q1= Mín: 1; Máx: 6; Step: 1
Q2= Mín: 1; Máx: 6; Step: 1</t>
  </si>
  <si>
    <t>T1 = ({{Q1}}+{{Q2}})*2
T2 = ({{Q1}}+{{Q2}})*3
T0=math.lcm({{T1}},{{T2}})
T3 = {{Q1}}*{{T0}}/{{T1}}+{{Q2}}*{{T0}}/{{T2}}
T4 = {{T3}}/math.gcd({{T0}};{{T3}})
T5 = {{T0}}/math.gcd({{T0}};{{T3}})
A1 = {{T4}}/{{T5}}</t>
  </si>
  <si>
    <t xml:space="preserve">¿Qué fracción del viaje ha ahorrado Miguel este mes? ¿Y el mes pasado?
Este mes ha ahorrado {{A1}} del viaje y el mes pasado, {{A2}}.
(Cloze math)
A1 = {{Q1}}/{{T1}}
A2 = {{Q2}}/{{T2}} </t>
  </si>
  <si>
    <t>¿Qué pide el enunciado?
Calcular qué parte del viaje ha ahorrado Miguel.*
Calcular qué parte del viaje ahorró el mes pasado.
Calcular qué parte del viaje necesita ahorrar aún.
(Single choice)</t>
  </si>
  <si>
    <t>Para sumar fracciones, estas deben escribirse con el mismo denominador. ¿Cuál es el mínimo común múltiplo de {{T1}} y {{T2}}?
El mínimo común múltiplo es {{A4}}.
#Clozemath
A4 = math.lcm({{T1}}, {{T2}})</t>
  </si>
  <si>
    <t>Convierte ahora las fracciones en otras equivalentes cuyos denominadores sean {{T0}}.
{{Q1}}/{{T1}} = {{A5}}
{{Q2}}/{{T2}} = {{A6}}
#Clozemath
T0 = math.lcm({{T1}}, {{T2}})
T4 = {{Q1}}*{{T0}}/{{T1}}
T5 = {{Q2}}*{{T0}}/{{T2}}
A5 = {{T4}}/{{T0}}
A6 = {{T5}}/{{T0}}</t>
  </si>
  <si>
    <t>Por último, suma las fracciones equivalentes. Escribe el resultado en forma de fracción irreducible.
{{Q1}}/{{T1}} + {{Q2}}/{{T2}} = {{T6}}/{{T0}} + {{T7}}/{{T0}} = {{A5}}
#Clozemath
T0 = math.lcm({{T1}}, {{T2}})
T1 = ({{Q1}}+{{Q2}})*2
T2 = ({{Q1}}+{{Q2}})*3
T3 = {{Q1}}*{{T0}}/{{T1}}+{{Q2}}*{{T0}}/{{T2}}
T4 = {{T3}}/math.gcd({{T0}};{{T3}})
T5 = {{T0}}/math.gcd({{T0}};{{T3}})
T6 = {{Q1}}*{{T0}}/{{T1}}
T7 = {{Q2}}*{{T0}}/{{T2}}
A7 = {{T4}}/{{T5}}</t>
  </si>
  <si>
    <t>{"id":"M5-NyO-53a-I-1","seed":{"parameters":[{"name":"Q1","label":null,"min":1,"max":5,"step":2},{"name":"Q2","label":null,"min":2,"max":6,"step":2}],"uniques":true},"scaffolding":[{"id":"step-0","stimulus":"&lt;p&gt;Miguel ha ahorrado este mes &lt;span class=\"fr-math-v2 fr-draggable\" contenteditable=\"false\" data-original-math=\"\\(\\frac{{{Q1}}}{{{T1}}}\\)\" draggable=\"true\"&gt;\\(\\frac{{{Q1}}}{{{T1}}}\\)&lt;/span&gt; del dinero que cuesta un viaje. El mes pasado ahorró &lt;span class=\"fr-math-v2 fr-draggable\" contenteditable=\"false\" data-original-math=\"\\(\\frac{{{Q2}}}{{{T2}}}\\)\" draggable=\"true\"&gt;\\(\\frac{{{Q2}}}{{{T2}}}\\)&lt;/span&gt; del precio del viaje. ¿Qué fracción del precio tiene acumulada hasta este momento? Escribe el resultado en forma de fracción irreducible.&lt;/p&gt;","template":"&lt;p&gt;Miguel tiene ahorrado {{response}} del viaje.&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viaje ha ahorrado Miguel este mes? ¿Y el mes pasado?&lt;/p&gt;","template":"&lt;p&gt;Este mes ha ahorrado {{response}} del viaje y el mes pasado,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parte del viaje ha ahorrado Miguel.&lt;/p&gt;"},{"name":"2-A2","label":"&lt;p&gt;Calcular qué parte del viaje ahorró el mes pasado.&lt;/p&gt;","incorrect":true},{"name":"2-A3","label":"&lt;p&gt;Calcular qué parte del viaje necesita ahorrar aún.&lt;/p&gt;","incorrect":true}]},"algorithm":{"name":"trueFalse","template":"Multiple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</si>
  <si>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</si>
  <si>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"M5-NyO-53a-I-1",
    "seed": {
        "parameters": [
            {
                "name": "Q1",
                "label": null,
                "min": 1,
                "max": 5,
                "step": 2
            },
            {
                "name": "Q2",
                "label": null,
                "min": 2,
                "max": 6,
                "step": 2
            }
        ],
        "uniques": true
    },
    "scaffolding": [
        {
            "id": "step-0",
            "stimulus": "&lt;p&gt;Miguel has saved this month &lt;span class=\"fr-math-v2 fr-draggable\" contenteditable=\"false\" data-original-math=\"\\(\\frac{{{Q1}}}{{{T1}}}\\)\" draggable=\"true\"&gt;\\(\\frac{{{Q1}}}{{{T1}}}\\)&lt;/span&gt;  of the money that a trip costs. Last month he saved &lt;span class=\"fr-math-v2 fr-draggable\" contenteditable=\"false\" data-original-math=\"\\(\\frac{{{Q2}}}{{{T2}}}\\)\" draggable=\"true\"&gt;\\(\\frac{{{Q2}}}{{{T2}}}\\)&lt;/span&gt; of the price. What fraction of the price has he accumulated so far? Type the result as an irreducible fraction.&lt;/p&gt;",
            "template": "&lt;p&gt;Miguel has saved {{response}} for the trip.&lt;/p&gt;",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for the trip has Miguel saved this month? What about last month?&lt;/p&gt;",
            "template": "&lt;p&gt;This month he saved {{response}} for the travel and last month,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how much for the trip Miguel saved.&lt;/p&gt;"
                    },
                    {
                        "name": "2-A2",
                        "label": "&lt;p&gt;To calculate how much for the trip he saved last month.&lt;/p&gt;",
                        "incorrect": true
                    },
                    {
                        "name": "2-A3",
                        "label": "&lt;p&gt;To calculate how much for the trip he still needs to save.&lt;/p&gt;",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</si>
  <si>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Daniel ha hecho {{Q1}}/{{T1}} de un viaje en tren, {{Q2}}/{{T2}} en autobús y el resto andando. ¿En qué fracción del viaje ha estado subida a un vehículo? Escribe el resultado en forma de fracción irreducible.
Durante {{A1}} del viaje estuvo subido a un tren o un autobús.</t>
  </si>
  <si>
    <t>Para visitar a mãe em outra cidade, Daniela faz {{Q1}}/{{Q2}} do percurso de trem e {{Q3}}/{{Q4}} de ônibus. Ao todo, quanto do percurso Daniela utiliza algum meio de transporte?
Ela utiliza meio de transporte em {{A1}}/{{A2}} do percurso.</t>
  </si>
  <si>
    <t>T1 = ({{Q1}}+{{Q2}})*3
T2 = ({{Q1}}+{{Q2}})*2
T0=math.lcm({{T1}},{{T2}})
T3 = {{Q1}}*{{T0}}/{{T1}}+{{Q2}}*{{T0}}/{{T2}}
T4 = {{T3}}/math.gcd({{T0}};{{T3}})
T5 = {{T0}}/math.gcd({{T0}};{{T3}})
A1 = {{T4}}/{{T5}}</t>
  </si>
  <si>
    <t xml:space="preserve">¿Qué fracción del recorrido hace Daniel en tren? ¿Y en autobús?
Daniel ha hecho en tren {{A1}} del viaje y en autobús, {{A2}}.
(Cloze math)
A1 = {{Q1}}/{{T1}}
A2 = {{Q2}}/{{T2}} </t>
  </si>
  <si>
    <t>¿Qué pide el enunciado?
Calcular qué fracción del viaje hizo Daniel subido a un vehículo.*
Calcular qué fracción del viaje hizo Daniel andando.
Calcular cuál es la distancia que ha recorrido Daniel.
(Single choice)</t>
  </si>
  <si>
    <t>Convierte ahora las fracciones en otras equivalentes cuyos denominadores sean {{T0}}.
{{Q1}}/{{T1}} = {{A3}}
{{Q2}}/{{T2}} = {{A4}}
#Clozemath
T0 = math.lcm({{T1}}, {{T2}})
T4 = {{Q1}}*{{T0}}/{{T1}}
T5 = {{Q2}}*{{T0}}/{{T2}}
A3 = {{T4}}/{{T0}}
A4 = {{T5}}/{{T0}}</t>
  </si>
  <si>
    <t>Por último, suma las fracciones equivalentes. Escribe el resultado en forma de fracción irreducible.
{{Q1}}/{{T1}} + {{Q2}}/{{T2}} = {{T6}}/{{T0}} + {{T7}}/{{T0}} = {{A5}}
#Clozemath
T0 = math.lcm({{T1}}, {{T2}})
T1 = ({{Q1}}+{{Q2}})*3
T2 = ({{Q1}}+{{Q2}})*2
T3 = {{Q1}}*{{T0}}/{{T1}}+{{Q2}}*{{T0}}/{{T2}}
T4 = {{T3}}/math.gcd({{T0}};{{T3}})
T5 = {{T0}}/math.gcd({{T0}};{{T3}})
T6 = {{Q1}}*{{T0}}/{{T1}}
T7 = {{Q2}}*{{T0}}/{{T2}}
A7 = {{T4}}/{{T5}}</t>
  </si>
  <si>
    <t>{"id":"M5-NyO-53a-I-2","seed":{"parameters":[{"name":"Q1","label":null,"min":1,"max":5,"step":2},{"name":"Q2","label":null,"min":2,"max":6,"step":2}],"uniques":true},"scaffolding":[{"id":"step-0","stimulus":"&lt;p&gt;Daniel ha hecho &lt;span class=\"fr-math-v2 fr-draggable\" contenteditable=\"false\" data-original-math=\"\\(\\frac{{{Q1}}}{{{T1}}}\\)\" draggable=\"true\"&gt;\\(\\frac{{{Q1}}}{{{T1}}}\\)&lt;/span&gt; de un viaje en tren, &lt;span class=\"fr-math-v2 fr-draggable\" contenteditable=\"false\" data-original-math=\"\\(\\frac{{{Q2}}}{{{T2}}}\\)\" draggable=\"true\"&gt;\\(\\frac{{{Q2}}}{{{T2}}}\\)&lt;/span&gt; en autobús y el resto andando. ¿En qué fracción del viaje ha estado subida a un vehículo? Escribe el resultado en forma de fracción irreducible.&lt;/p&gt;","template":"&lt;p&gt;Durante {{response}} del viaje estuvo subido a un tren o un autobús.&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recorrido hace Daniel en tren? ¿Y en autobús?&lt;/p&gt;","template":"&lt;p&gt;Daniel ha hecho en tren {{response}} del viaje y en autobús,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fracción del viaje hizo Daniel subido a un vehículo.&lt;/p&gt;"},{"name":"2-A2","label":"&lt;p&gt;Calcular qué fracción del viaje hizo Daniel andando.&lt;/p&gt;","incorrect":true},{"name":"2-A3","label":"&lt;p&gt;Calcular cuál es la distancia que ha recorrido Daniel.&lt;/p&gt;","incorrect":true}]},"algorithm":{"name":"trueFalse","template":"Multiple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</si>
  <si>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</si>
  <si>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"M5-NyO-53a-I-2",
    "seed": {
        "parameters": [
            {
                "name": "Q1",
                "label": null,
                "min": 1,
                "max": 5,
                "step": 2
            },
            {
                "name": "Q2",
                "label": null,
                "min": 2,
                "max": 6,
                "step": 2
            }
        ],
        "uniques": true
    },
    "scaffolding": [
        {
            "id": "step-0",
            "stimulus": "&lt;p&gt;Daniel has made &lt;span class=\"fr-math-v2 fr-draggable\" contenteditable=\"false\" data-original-math=\"\\(\\frac{{{Q1}}}{{{T1}}}\\)\" draggable=\"true\"&gt;\\(\\frac{{{Q1}}}{{{T1}}}\\)&lt;/span&gt; of a trip by train, &lt;span class=\"fr-math-v2 fr-draggable\" contenteditable=\"false\" data-original-math=\"\\(\\frac{{{Q2}}}{{{T2}}}\\)\" draggable=\"true\"&gt;\\(\\frac{{{Q2}}}{{{T2}}}\\)&lt;/span&gt; by bus and the rest by foot.  In what fraction of the trip has he been in a vehicle? Type the result as an irreducible fraction.&lt;/p&gt;",
            "template": "&lt;p&gt;During {{response}} of the trip he was on a train or 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trip did Daniel make by train? And by bus?&lt;/p&gt;",
            "template": "&lt;p&gt;Daniel did {{response}} by train and {{response}} by bus.&lt;/p&gt;",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what fraction of the trip Daniel made while riding in a vehicle.&lt;/p&gt;"
                    },
                    {
                        "name": "2-A2",
                        "label": "&lt;p&gt;To calculate what fraction of the trip Daniel made by foot.&lt;/p&gt;",
                        "incorrect": true
                    },
                    {
                        "name": "2-A3",
                        "label": "&lt;p&gt;To calculate how far Daniel has traveled.&lt;/p&gt;",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</si>
  <si>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Julia y Mónica tienen un álbum de pegatinas. Cada una ha puesto {{Q1}}/{{T1}} y {{Q2}}/{{T2}} de las pegatinas respectivamente. ¿Cuál es la fracción de pegatinas que tienen? Escribe el resultado en forma de fracción irreducible.
Han coleccionado {{A1}} de las pegatinas del álbum.</t>
  </si>
  <si>
    <t>Júlia, Mônica e Ricardo colecionam figurinhas. Júlia tem {{Q1}}{{Q2}}/{{Q3}} e Mônica tem {{Q4}}/{{Q5}} da quantidade de figuras que Ricardo tem. Quantas figurinhas Júlia e Mônica tem juntas em relação ao Ricardo?
Elas têm {{A1}}/{{A2}} da quantidade que Ricardo tem.</t>
  </si>
  <si>
    <t>T1 = ({{Q1}}+{{Q2}})*2
T2 = ({{Q1}}+{{Q2}})*4
T0=math.lcm({{T1}},{{T2}})
T3 = {{Q1}}*{{T0}}/{{T1}}+{{Q3}}*{{T0}}/{{T2}}
T4 = {{T3}}/math.gcd({{T0}};{{T3}})
T5 = {{T0}}/math.gcd({{T0}};{{T3}})
A1 = {{T4}}/{{T5}}</t>
  </si>
  <si>
    <t xml:space="preserve">¿Qué fracción de pegatinas ha puesto Julia en el álbum? ¿Y Mónica?
Julia ha puesto {{A1}} de las pegatinas y Mónica, {{A2}}.
(Cloze math)
A1 = {{Q1}}/{{T1}}
A2 = {{Q2}}/{{T2}} </t>
  </si>
  <si>
    <t>¿Qué pide el enunciado?
Calcular la fracción de pegatinas que tienen.*
Calcular la fracción de pegatinas que les falta.
Calcular el número de pegatinas que tienen.
(Single choice)</t>
  </si>
  <si>
    <t>Por último, suma las fracciones equivalentes. Escribe el resultado en forma de fracción irreducible.
{{Q1}}/{{T1}} + {{Q2}}/{{T2}} = {{T6}}/{{T0}} + {{T7}}/{{T0}} = {{A5}}
#Clozemath
T0 = math.lcm({{T1}}, {{T2}})
T1 = ({{Q1}}+{{Q2}})*2
T2 = ({{Q1}}+{{Q2}})*4
T3 = {{Q1}}*{{T0}}/{{T1}}+{{Q2}}*{{T0}}/{{T2}}
T4 = {{T3}}/math.gcd({{T0}};{{T3}})
T5 = {{T0}}/math.gcd({{T0}};{{T3}})
T6 = {{Q1}}*{{T0}}/{{T1}}
T7 = {{Q2}}*{{T0}}/{{T2}}
A7 = {{T4}}/{{T5}}</t>
  </si>
  <si>
    <t>{"id":"M5-NyO-53a-I-3","seed":{"parameters":[{"name":"Q1","label":null,"min":1,"max":5,"step":2},{"name":"Q2","label":null,"min":2,"max":6,"step":2}],"uniques":true},"scaffolding":[{"id":"step-0","stimulus":"&lt;p&gt;Julia y Mónica tienen un álbum de pegatinas. Cada una ha puesto &lt;span class=\"fr-math-v2 fr-draggable\" contenteditable=\"false\" data-original-math=\"\\(\\frac{{{Q1}}}{{{T1}}}\\)\" draggable=\"true\"&gt;\\(\\frac{{{Q1}}}{{{T1}}}\\)&lt;/span&gt; y &lt;span class=\"fr-math-v2 fr-draggable\" contenteditable=\"false\" data-original-math=\"\\(\\frac{{{Q2}}}{{{T2}}}\\)\" draggable=\"true\"&gt;\\(\\frac{{{Q2}}}{{{T2}}}\\)&lt;/span&gt; de las pegatinas respectivamente. ¿Cuál es la fracción de pegatinas que tienen? Escribe el resultado en forma de fracción irreducible.&lt;/p&gt;","template":"&lt;p&gt;Han coleccionado {{response}} de las pegatinas del álbum.&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pegatinas ha puesto Julia en el álbum? ¿Y Mónica?&lt;/p&gt;","template":"&lt;p&gt;Julia ha puesto {{response}} de las pegatinas y Mónica,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pegatinas que tienen.&lt;/p&gt;"},{"name":"2-A2","label":"&lt;p&gt;Calcular la fracción de pegatinas que les falta.&lt;/p&gt;","incorrect":true},{"name":"2-A3","label":"&lt;p&gt;Calcular el número de pegatinas que tienen.&lt;/p&gt;","incorrect":true}]},"algorithm":{"name":"trueFalse","template":"Multiple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</si>
  <si>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</si>
  <si>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"M5-NyO-53a-I-3",
    "seed": {
        "parameters": [
            {
                "name": "Q1",
                "label": null,
                "min": 1,
                "max": 5,
                "step": 2
            },
            {
                "name": "Q2",
                "label": null,
                "min": 2,
                "max": 6,
                "step": 2
            }
        ],
        "uniques": true
    },
    "scaffolding": [
        {
            "id": "step-0",
            "stimulus": "&lt;p&gt;Julia and Monica have a sticker album. Each has put &lt;span class=\"fr-math-v2 fr-draggable\" contenteditable=\"false\" data-original-math=\"\\(\\frac{{{Q1}}}{{{T1}}}\\)\" draggable=\"true\"&gt;\\(\\frac{{{Q1}}}{{{T1}}}\\)&lt;/span&gt; and &lt;span class=\"fr-math-v2 fr-draggable\" contenteditable=\"false\" data-original-math=\"\\(\\frac{{{Q2}}}{{{T2}}}\\)\" draggable=\"true\"&gt;\\(\\frac{{{Q2}}}{{{T2}}}\\)&lt;/span&gt; of the stickers respectively. What is the fraction of stickers they have? Type the result as an irreducible fraction.&lt;/p&gt;",
            "template": "&lt;p&gt;They have collected {{response}} from the album.&lt;/p&gt;",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stickers has Julia put in the album? And Monica?&lt;/p&gt;",
            "template": "&lt;p&gt;Julia has put {{response}} of stickers and Monica,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stickers they have.&lt;/p&gt;"
                    },
                    {
                        "name": "2-A2",
                        "label": "&lt;p&gt;To calculate the fraction of stickers they are missing.&lt;/p&gt;",
                        "incorrect": true
                    },
                    {
                        "name": "2-A3",
                        "label": "&lt;p&gt;To calculate the number of stickers they have.&lt;/p&gt;",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</si>
  <si>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Para llenar una pecera, Mariana ha vertido primero {{Q1}}/{{T1}} de una botella de agua. Después, ha añadido {{Q2}}/{{T2}} de la misma botella. ¿Qué fracción de la botella ha utilizado para llenar la pecera? Escribe el resultado en forma de fracción irreducible.
Ha utilizado {{A1}} de la botella de agua.</t>
  </si>
  <si>
    <t>Para encher um aquário, Mariana usou inicialmente {{Q1}}{{Q2}}/{{Q3}} de uma garrafa de água, depois usou mais {{Q4}}/{{Q5}}. Quanto ao todo Mariana usou da garrafa para encher o aquário??  
Ela usou {{A1}}/{{A2}} da garrafa.</t>
  </si>
  <si>
    <t>T1 = ({{Q1}}+{{Q2}})*4
T2 = ({{Q1}}+{{Q2}})*2
T0=math.lcm({{T1}},{{T2}})
T3 = {{Q1}}*{{T0}}/{{T1}}+{{Q3}}*{{T0}}/{{T2}}
T4 = {{T3}}/math.gcd({{T0}};{{T3}})
T5 = {{T0}}/math.gcd({{T0}};{{T3}})
A1 = {{T4}}/{{T5}}</t>
  </si>
  <si>
    <t xml:space="preserve">¿Qué fracción de la botella de agua ha vertido Mariana la primera vez? ¿Y la segunda?
La primera vez ha vertido {{A1}} de la botella y la segunda, {{A2}}.
(Cloze math)
A1 = {{Q1}}/{{T1}}
A2 = {{Q2}}/{{T2}} </t>
  </si>
  <si>
    <t>¿Qué pide el enunciado?
Calcular la fracción de la botella que ha necesitado Mariana.*
Calcular la fracción de la botella que no ha usado Mariana.
Calcular el volumen de la botella.
(Single choice)</t>
  </si>
  <si>
    <t>Por último, suma las fracciones equivalentes. Escribe el resultado en forma de fracción irreducible.
{{Q1}}/{{T1}} + {{Q2}}/{{T2}} = {{T6}}/{{T0}} + {{T7}}/{{T0}} = {{A5}}
#Clozemath
T0 = math.lcm({{T1}}, {{T2}})
T1 = ({{Q1}}+{{Q2}})*4
T2 = ({{Q1}}+{{Q2}})*2
T3 = {{Q1}}*{{T0}}/{{T1}}+{{Q2}}*{{T0}}/{{T2}}
T4 = {{T3}}/math.gcd({{T0}};{{T3}})
T5 = {{T0}}/math.gcd({{T0}};{{T3}})
T6 = {{Q1}}*{{T0}}/{{T1}}
T7 = {{Q2}}*{{T0}}/{{T2}}
A7 = {{T4}}/{{T5}}</t>
  </si>
  <si>
    <t>{"id":"M5-NyO-53a-I-4","seed":{"parameters":[{"name":"Q1","label":null,"min":1,"max":6,"step":1},{"name":"Q2","label":null,"min":1,"max":6,"step":1}],"uniques":true},"scaffolding":[{"id":"step-0","stimulus":"&lt;p&gt;Para llenar una pecera, Mariana ha vertido primero &lt;span class=\"fr-math-v2 fr-draggable\" contenteditable=\"false\" data-original-math=\"\\(\\frac{{{Q1}}}{{{T1}}}\\)\" draggable=\"true\"&gt;\\(\\frac{{{Q1}}}{{{T1}}}\\)&lt;/span&gt; de una botella de agua. Después, ha añadido &lt;span class=\"fr-math-v2 fr-draggable\" contenteditable=\"false\" data-original-math=\"\\(\\frac{{{Q2}}}{{{T2}}}\\)\" draggable=\"true\"&gt;\\(\\frac{{{Q2}}}{{{T2}}}\\)&lt;/span&gt; de la misma botella. ¿Qué fracción de la botella ha utilizado para llenar la pecera? Escribe el resultado en forma de fracción irreducible.&lt;/p&gt;","template":"&lt;p&gt;Ha utilizado {{response}} de la botella de agua.&lt;/p&gt;","seed":{"parameters":[],"calculated":[{"name":"A1","label":"{{function}}","function":"\\frac{{{T4}}}{{{T5}}}"},{"name":"T1","function":"({{Q1}}+{{Q2}})*4","temp":"true"},{"name":"T2","function":"({{Q1}}+{{Q2}})*2","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botella de agua ha vertido Mariana la primera vez? ¿Y la segunda?&lt;/p&gt;","template":"&lt;p&gt;La primera vez ha vertido {{response}} de la botella y la segunda, {{response}}.&lt;/p&gt;","seed":{"calculated":[{"name":"T1","function":"({{Q1}}+{{Q2}})*4","temp":"true"},{"name":"T2","function":"({{Q1}}+{{Q2}})*2","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botella que ha necesitado Mariana.&lt;/p&gt;"},{"name":"2-A2","label":"&lt;p&gt;Calcular la fracción de la botella que no ha usado Mariana.&lt;/p&gt;","incorrect":true},{"name":"2-A3","label":"&lt;p&gt;Calcular el volumen de la botella.&lt;/p&gt;","incorrect":true}]},"algorithm":{"name":"trueFalse","template":"Multiple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{{response}}.&lt;/p&gt;","seed":{"calculated":[{"name":"T1","function":"({{Q1}}+{{Q2}})*4","temp":"true"},{"name":"T2","function":"({{Q1}}+{{Q2}})*2","temp":"true"},{"name":"4-A1","label":"{{function}}","function":"math.lcm({{T1}},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4","temp":"true"},{"name":"T2","function":"({{Q1}}+{{Q2}})*2","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4","temp":"true"},{"name":"T2","function":"({{Q1}}+{{Q2}})*2","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</si>
  <si>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</si>
  <si>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"M5-NyO-53a-I-4",
    "seed": {
        "parameters": [
            {
                "name": "Q1",
                "label": null,
                "min": 1,
                "max": 6,
                "step": 1
            },
            {
                "name": "Q2",
                "label": null,
                "min": 1,
                "max": 6,
                "step": 1
            }
        ],
        "uniques": true
    },
    "scaffolding": [
        {
            "id": "step-0",
            "stimulus": "&lt;p&gt;To fill a fishbowl, Mariana first poured out &lt;span class=\"fr-math-v2 fr-draggable\" contenteditable=\"false\" data-original-math=\"\\(\\frac{{{Q1}}}{{{T1}}}\\)\" draggable=\"true\"&gt;\\(\\frac{{{Q1}}}{{{T1}}}\\)&lt;/span&gt; from a bottle of water. Then, she added &lt;span class=\"fr-math-v2 fr-draggable\" contenteditable=\"false\" data-original-math=\"\\(\\frac{{{Q2}}}{{{T2}}}\\)\" draggable=\"true\"&gt;\\(\\frac{{{Q2}}}{{{T2}}}\\)&lt;/span&gt; from the same bottle.  What fraction of the bottle did she use to fill the fishbowl? Type the result as an irreducible fraction.&lt;/p&gt;",
            "template": "&lt;p&gt;She used {{response}} from the bottle of water.&lt;/p&gt;",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water bottle did Mariana pour the first time? And the second time?&lt;/p&gt;",
            "template": "&lt;p&gt;The first time she poured {{response}} from the bottle and the second, {{response}}.&lt;/p&gt;",
            "seed": {
                "calculated": [
                    {
                        "name": "T1",
                        "function": "({{Q1}}+{{Q2}})*4",
                        "temp": "true"
                    },
                    {
                        "name": "T2",
                        "function": "({{Q1}}+{{Q2}})*2",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bottle that Mariana needed.&lt;/p&gt;"
                    },
                    {
                        "name": "2-A2",
                        "label": "&lt;p&gt;To calculate the fraction of the bottle that Mariana did not use.&lt;/p&gt;",
                        "incorrect": true
                    },
                    {
                        "name": "2-A3",
                        "label": "&lt;p&gt;To calculate the volume of the bottle.&lt;/p&gt;",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"({{Q1}}+{{Q2}})*4",
                        "temp": "true"
                    },
                    {
                        "name": "T2",
                        "function": "({{Q1}}+{{Q2}})*2",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</si>
  <si>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Joana se ha comido por la mañana {{Q1}}/{{T1}} de una empanada de atún y, por la tarde, {{Q2}}{{T2}}. ¿Qué fracción de la empanada ha comido Joana durante el día? Escribe el resultado en forma de fracción irreducible.
Ha comido {{A1}} de la empanada.</t>
  </si>
  <si>
    <t>Joana corre pela manhã {{Q1}}{{Q2}}/{{Q3}} km e pela tarde corre mais {{Q4}}{{Q5}} km. Quanto ela corre ao todo em um dia?
Ela corre {{A1}}/{{A2}} em um dia.</t>
  </si>
  <si>
    <t>T1 = ({{Q1}}+{{Q2}})*3
T2 = ({{Q1}}+{{Q2}})*4
T0=math.lcm({{T1}},{{T2}})
T3 = {{Q1}}*{{T0}}/{{T1}}+{{Q2}}*{{T0}}/{{T2}}
T4 = {{T3}}/math.gcd({{T0}};{{T3}})
T5 = {{T0}}/math.gcd({{T0}};{{T3}})
A1 = {{T4}}/{{T5}}</t>
  </si>
  <si>
    <t xml:space="preserve">¿Qué fracción de la empanada ha comido Joana por la mañana? ¿Y por la tarde?
Por la mañana ha comido {{A1}} de la empanada y por la tarde, {{A2}}.
(Cloze math)
A1 = {{Q1}}/{{T1}}
A2 = {{Q2}}/{{T2}} </t>
  </si>
  <si>
    <t>¿Qué pide el enunciado?
Calcular la fracción de la empanada que ha comido Joana.*
Calcular la fracción de la empanada que queda por comer.
Calcular la fracción del peso de la empanada.
(Single choice)</t>
  </si>
  <si>
    <t>Por último, suma las fracciones equivalentes. Escribe el resultado en forma de fracción irreducible.
{{Q1}}/{{T1}} + {{Q2}}/{{T2}} = {{T6}}/{{T0}} + {{T7}}/{{T0}} = {{A5}}
#Clozemath
T0 = math.lcm({{T1}}, {{T2}})
T1 = ({{Q1}}+{{Q2}})*3
T2 = ({{Q1}}+{{Q2}})*4
T3 = {{Q1}}*{{T0}}/{{T1}}+{{Q2}}*{{T0}}/{{T2}}
T4 = {{T3}}/math.gcd({{T0}};{{T3}})
T5 = {{T0}}/math.gcd({{T0}};{{T3}})
T6 = {{Q1}}*{{T0}}/{{T1}}
T7 = {{Q2}}*{{T0}}/{{T2}}
A7 = {{T4}}/{{T5}}</t>
  </si>
  <si>
    <t>{"id":"M5-NyO-53a-I-5","seed":{"parameters":[{"name":"Q1","label":null,"min":1,"max":6,"step":1},{"name":"Q2","label":null,"min":1,"max":6,"step":1}],"uniques":true},"scaffolding":[{"id":"step-0","stimulus":"&lt;p&gt;Joana se ha comido por la mañana &lt;span class=\"fr-math-v2 fr-draggable\" contenteditable=\"false\" data-original-math=\"\\(\\frac{{{Q1}}}{{{T1}}}\\)\" draggable=\"true\"&gt;\\(\\frac{{{Q1}}}{{{T1}}}\\)&lt;/span&gt; de una empanada de atún y, por la tarde, &lt;span class=\"fr-math-v2 fr-draggable\" contenteditable=\"false\" data-original-math=\"\\(\\frac{{{Q2}}}{{{T2}}}\\)\" draggable=\"true\"&gt;\\(\\frac{{{Q2}}}{{{T2}}}\\)&lt;/span&gt;. ¿Qué fracción de la empanada ha comido Joana durante el día? Escribe el resultado en forma de fracción irreducible.&lt;/p&gt;","template":"&lt;p&gt;Ha comido {{response}} de la empanada.&lt;/p&gt;","seed":{"parameters":[],"calculated":[{"name":"A1","label":"{{function}}","function":"\\frac{{{T4}}}{{{T5}}}"},{"name":"T1","function":"({{Q1}}+{{Q2}})*3","temp":"true"},{"name":"T2","function":"({{Q1}}+{{Q2}})*4","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empanada ha comido Joana por la mañana? ¿Y por la tarde?&lt;/p&gt;","template":"&lt;p&gt;Por la mañana ha comido {{response}} de la empanada y por la tarde, {{response}}.&lt;/p&gt;","seed":{"calculated":[{"name":"T1","function":"({{Q1}}+{{Q2}})*3","temp":"true"},{"name":"T2","function":"({{Q1}}+{{Q2}})*4","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empanada que ha comido Joana.&lt;/p&gt;"},{"name":"2-A2","label":"&lt;p&gt;Calcular la fracción de la empanada que queda por comer.&lt;/p&gt;","incorrect":true},{"name":"2-A3","label":"&lt;p&gt;Calcular la fracción del peso de la empanada.&lt;/p&gt;","incorrect":true}]},"algorithm":{"name":"trueFalse","template":"Multiple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{{response}}.&lt;/p&gt;","seed":{"calculated":[{"name":"T1","function":"({{Q1}}+{{Q2}})*3","temp":"true"},{"name":"T2","function":"({{Q1}}+{{Q2}})*4","temp":"true"},{"name":"4-A1","label":"{{function}}","function":"math.lcm({{T1}},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3","temp":"true"},{"name":"T2","function":"({{Q1}}+{{Q2}})*4","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3","temp":"true"},{"name":"T2","function":"({{Q1}}+{{Q2}})*4","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</si>
  <si>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</si>
  <si>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"M5-NyO-53a-I-5",
    "seed": {
        "parameters": [
            {
                "name": "Q1",
                "label": null,
                "min": 1,
                "max": 6,
                "step": 1
            },
            {
                "name": "Q2",
                "label": null,
                "min": 1,
                "max": 6,
                "step": 1
            }
        ],
        "uniques": true
    },
    "scaffolding": [
        {
            "id": "step-0",
            "stimulus": "&lt;p&gt;Joana ate in the morning &lt;span class=\"fr-math-v2 fr-draggable\" contenteditable=\"false\" data-original-math=\"\\(\\frac{{{Q1}}}{{{T1}}}\\)\" draggable=\"true\"&gt;\\(\\frac{{{Q1}}}{{{T1}}}\\)&lt;/span&gt; of a tuna pie and in the afternoon, &lt;span class=\"fr-math-v2 fr-draggable\" contenteditable=\"false\" data-original-math=\"\\(\\frac{{{Q2}}}{{{T2}}}\\)\" draggable=\"true\"&gt;\\(\\frac{{{Q2}}}{{{T2}}}\\)&lt;/span&gt;. What fraction of the pie did Joana eat during the day? Type the result in the form of an irreducible fraction.&lt;/p&gt;",
            "template": "&lt;p&gt;She ate {{response}} of the tuna pie.&lt;/p&gt;",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pie did Joana eat in the morning? And in the afternoon?&lt;/p&gt;",
            "template": "&lt;p&gt;In the morning she ate {{response}} and in the afternoon, {{response}}.&lt;/p&gt;",
            "seed": {
                "calculated": [
                    {
                        "name": "T1",
                        "function": "({{Q1}}+{{Q2}})*3",
                        "temp": "true"
                    },
                    {
                        "name": "T2",
                        "function": "({{Q1}}+{{Q2}})*4",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pie that Joana ate.&lt;/p&gt;"
                    },
                    {
                        "name": "2-A2",
                        "label": "&lt;p&gt;To calculate the fraction of the pie left to eat.&lt;/p&gt;",
                        "incorrect": true
                    },
                    {
                        "name": "2-A3",
                        "label": "&lt;p&gt;To calculate the weight fraction of the pie.&lt;/p&gt;",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"({{Q1}}+{{Q2}})*3",
                        "temp": "true"
                    },
                    {
                        "name": "T2",
                        "function": "({{Q1}}+{{Q2}})*4",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</si>
  <si>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En una caja, los bombones pueden ser cuadrados o redondos y llevar o no relleno. Si {{Q1}}/{T1}} de los bombones tienen forma cuadrada y {{Q3}}/{{T2}} son cuadrados y no llevan relleno, ¿cuántos bombones son cuadrados y tienen relleno?
{{A1}} de los bombones de la caja son cuadrados y tienen relleno.</t>
  </si>
  <si>
    <t>Pâmela ganhou uma caixa de doces. {{Q1}}/{{Q2}} dos doces eram de {{Q5}} e {{Q3}}/{{Q4}} eram de {{Q6}}. Quantos doces de {{Q5}} tem a mais que de {{Q6}}?
Tem {{A1}}/{{A2}} a mais?</t>
  </si>
  <si>
    <t>Q1: Mín: 4; Máx: 6; Step: 1
Q2: Mín: 1; Máx: 3; Step: 1
Q3: Mín: 4; Máx: 6; Step: 1
Q4: Mín: 5; Máx: 7; Step: 1</t>
  </si>
  <si>
    <t>T1 = {{Q1}}+{{Q2}}
T2 = {{Q3}}+{{Q4}}
T3 = math.lcm({{T1}}, {{T2}})
T4 = {{Q1}}*{{T3}}/{{T1}}-{{Q3}}*{{T3}}/{{T2}}
T5 = {{T4}}/math.gcd({{T3}}, {{T4}})
T6 = {{T3}}/math.gcd({{T3}}, {{T4}})
A1 = {{T5}}/{{T6}}</t>
  </si>
  <si>
    <t xml:space="preserve">¿Cuáles son las fracciones de bombones?
{{A1}} de los bombones son cuadrados y {{A2}} son cuadrados y sin relleno.
(Cloze math)
A1 = {{Q1}}/{{T1}}
A2 = {{Q3}}/{{T2}} </t>
  </si>
  <si>
    <t>¿Qué pide el enunciado?
Calcular cuántos bombones son cuadrados y tienen relleno.*
Calcular cuántos bombones son cuadrados.
Calcular cuántos bombones son cuadrados y sin relleno.
(Single choice)</t>
  </si>
  <si>
    <t>Para restar fracciones, estas deben escribirse con el mismo denominador. ¿Cuál es el mínimo común múltiplo de {{T1}} y {{T2}}?
El mínimo común múltiplo es {{A4}}.
#Clozemath
A4 = math.lcm({{T1}}, {{T2}})</t>
  </si>
  <si>
    <t>Convierte ahora las fracciones en otras equivalentes cuyos denominadores sean {{T0}}.
{{Q1}}/{{T1}} = {{A3}}
{{Q3}}/{{T2}} = {{A4}}
#Clozemath
T0 = math.lcm({{T1}}, {{T2}})
T4 = {{Q1}}*{{T0}}/{{T1}}
T5 = {{Q3}}*{{T0}}/{{T2}}
A3 = {{T4}}/{{T0}}
A4 = {{T5}}/{{T0}}</t>
  </si>
  <si>
    <t>Por último, resta las fracciones equivalentes. Escribe el resultado en forma de fracción irreducible.
{{Q1}}/{{T1}} − {{Q3}}/{{T2}} = {{T7}}/{{T0}} − {{T8}}/{{T0}} = {{A5}}
#Clozemath
T0 = math.lcm({{T1}}, {{T2}})
T1 = {{Q1}}+{{Q2}}
T2 = {{Q3}}+{{Q4}}
T4 = {{Q1}}*{{T0}}/{{T1}}-{{Q3}}*{{T0}}/{{T2}}
T5 = {{T4}}/math.gcd({{T0}}, {{T4}})
T6 = {{T0}}/math.gcd({{T0}}, {{T4}})
T7 = {{Q1}}*{{T0}}/{{T1}}
T8 = {{Q3}}*{{T0}}/{{T2}}
A7 = {{T5}}/{{T6}}</t>
  </si>
  <si>
    <t>{"id":"M5-NyO-53a-I-6","seed":{"parameters":[{"name":"Q1","label":null,"list":["4","5","6"]},{"name":"Q2","list":["1","2","3"]},{"name":"Q3","label":null,"list":["4","5","6"]},{"name":"Q4","list":["5","6","7"]}],"uniques":true},"scaffolding":[{"id":"step-0","stimulus":"&lt;p&gt;En una caja, los bombones pueden ser cuadrados o redondos y llevar o no relleno. Si &lt;span class=\"fr-math-v2 fr-draggable\" contenteditable=\"false\" data-original-math=\"\\(\\frac{{{Q1}}}{{{T1}}}\\)\" draggable=\"true\"&gt;\\(\\frac{{{Q1}}}{{{T1}}}\\)&lt;/span&gt; de los bombones tienen forma cuadrada y &lt;span class=\"fr-math-v2 fr-draggable\" contenteditable=\"false\" data-original-math=\"\\(\\frac{{{Q3}}}{{{T2}}}\\)\" draggable=\"true\"&gt;\\(\\frac{{{Q3}}}{{{T2}}}\\)&lt;/span&gt; son cuadrados y no llevan relleno, ¿cuántos bombones son cuadrados y tienen relleno?&lt;/p&gt;","template":"&lt;p&gt;{{response}} de los bombones de la caja son cuadrados y tienen rellen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bombones?&lt;/p&gt;","template":"&lt;p&gt;{{response}} de los bombones son cuadrados y {{response}} son cuadrados y sin rellen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bombones son cuadrados y tienen relleno.&lt;/p&gt;"},{"name":"2-A2","label":"&lt;p&gt;Calcular cuántos bombones son cuadrados.&lt;/p&gt;","incorrect":true},{"name":"2-A3","label":"&lt;p&gt;Calcular cuántos bombones son cuadrados y sin relleno.&lt;/p&gt;","incorrect":true}]},"algorithm":{"name":"trueFalse","template":"Multiple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</si>
  <si>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</si>
  <si>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"M5-NyO-53a-I-6",
    "seed": {
        "parameters": [
            {
                "name": "Q1",
                "label": null,
                "list": [
                    "4",
                    "5",
                    "6"
                ]
            },
            {
                "name": "Q2",
                "list": [
                    "1",
                    "2",
                    "3"
                ]
            },
            {
                "name": "Q3",
                "label": null,
                "list": [
                    "4",
                    "5",
                    "6"
                ]
            },
            {
                "name": "Q4",
                "list": [
                    "5",
                    "6",
                    "7"
                ]
            }
        ],
        "uniques": true
    },
    "scaffolding": [
        {
            "id": "step-0",
            "stimulus": "&lt;p&gt;In a box, the chocolates can be square or round and filled or unfilled. If &lt;span class=\"fr-math-v2 fr-draggable\" contenteditable=\"false\" data-original-math=\"\\(\\frac{{{Q1}}}{{{T1}}}\\)\" draggable=\"true\"&gt;\\(\\frac{{{Q1}}}{{{T1}}}\\)&lt;/span&gt;  of the chocolates are square-shaped and &lt;span class=\"fr-math-v2 fr-draggable\" contenteditable=\"false\" data-original-math=\"\\(\\frac{{{Q3}}}{{{T2}}}\\)\" draggable=\"true\"&gt;\\(\\frac{{{Q3}}}{{{T2}}}\\)&lt;/span&gt; are square and have no filling, how many chocolates are square and have filling?&lt;/p&gt;",
            "template": "&lt;p&gt;{{response}} of the chocolates in the box are square and have filling.&lt;/p&gt;",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chocolates?&lt;/p&gt;",
            "template": "&lt;p&gt;{{response}} of chocolates are square and {{response}} are square and unfilled.&lt;/p&gt;",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chocolates are square and have filling.&lt;/p&gt;"
                    },
                    {
                        "name": "2-A2",
                        "label": "&lt;p&gt;To calculate how many chocolates are square.&lt;/p&gt;",
                        "incorrect": true
                    },
                    {
                        "name": "2-A3",
                        "label": "&lt;p&gt;To calculate how many chocolates are square and unfilled.&lt;/p&gt;",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</si>
  <si>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En un colegio, {{Q1}}/{{T1}} de los alumnos son {{Q5}} y {{Q3}}/{{T2}} son {{Q5}} con ojos marrones. Si en el colegio solo hay {{Q5}} con ojos azules o marrones, ¿cuántos alumnos son {{Q5}} con ojos azules?
{{A1}} de los alumnos son {{Q5}} con los ojos azules.</t>
  </si>
  <si>
    <t>Em um colégio {{Q1}}/{{Q2}} dos alunos tem olhos castanhos e {{Q3}}/{{Q4}} tem olhos azuis. Quantos alunos de olhos castanhos há a mais que alunos de olhos azuis?
Há {{A1}}/{{A2}} alunos de olhos castanhos a mais.</t>
  </si>
  <si>
    <t>Q1: Mín: 4; Máx: 6; Step: 1
Q2: Mín: 1; Máx: 3; Step: 1
Q3: Mín: 4; Máx: 6; Step: 1
Q4: Mín: 5; Máx: 7; Step: 1
Q5: ["niños", "niñas"]</t>
  </si>
  <si>
    <t xml:space="preserve">¿Cuáles son las fracciones de alumnos?
{{A1}} de los alumnos son {{Q5}} y {{A2}} son {{Q5}} y tienen los ojos marrones.
(Cloze math)
A1 = {{Q1}}/{{T1}}
A2 = {{Q3}}/{{T2}} </t>
  </si>
  <si>
    <t>¿Qué pide el enunciado?
Calcular cuántos alumnos son {{Q5}} y tienen los ojos azules.*
Calcular cuántos alumnos son {{Q5}} y tienen los ojos marrones.
Calcular cuántos alumnos tienen los ojos azules.
(Single choice)</t>
  </si>
  <si>
    <t>Por último, resta las fracciones equivalentes. Escribe el resultado en forma de fracción irreducible.
{{Q1}}/{{T1}} − {{Q3}}/{{T2}} = {{T7}}/{{T0}} − {{T8}}/{{T0}} = {{A5}}
#Clozemath
T0 = math.lcm({{T1}}, {{T2}})
T1 = {{Q1}}+{{Q2}}
T2 = {{Q1}}+{{Q2}}
T4 = {{Q1}}*{{T0}}/{{T1}}-{{Q3}}*{{T0}}/{{T2}}
T5 = {{T4}}/math.gcd({{T0}}, {{T4}})
T6 = {{T0}}/math.gcd({{T0}}, {{T4}})
T7 = {{Q1}}*{{T0}}/{{T1}}
T8 = {{Q2}}*{{T0}}/{{T2}}
A7 = {{T5}}/{{T6}}</t>
  </si>
  <si>
    <t>{"id":"M5-NyO-53a-I-7","seed":{"parameters":[{"name":"Q1","label":null,"list":["4","5","6"]},{"name":"Q2","list":["1","2","3"]},{"name":"Q3","label":null,"list":["4","5","6"]},{"name":"Q4","list":["5","6","7"]},{"name":"Q5","list":["niños","niñas"]}],"uniques":true},"scaffolding":[{"id":"step-0","stimulus":"&lt;p&gt;En un colegio, &lt;span class=\"fr-math-v2 fr-draggable\" contenteditable=\"false\" data-original-math=\"\\(\\frac{{{Q1}}}{{{T1}}}\\)\" draggable=\"true\"&gt;\\(\\frac{{{Q1}}}{{{T1}}}\\)&lt;/span&gt; de los alumnos son {{Q5}} y &lt;span class=\"fr-math-v2 fr-draggable\" contenteditable=\"false\" data-original-math=\"\\(\\frac{{{Q3}}}{{{T2}}}\\)\" draggable=\"true\"&gt;\\(\\frac{{{Q3}}}{{{T2}}}\\)&lt;/span&gt; son {{Q5}} con ojos marrones. Si en el colegio solo hay {{Q5}} con ojos azules o marrones, ¿cuántos alumnos son {{Q5}} con ojos azules?&lt;/p&gt;","template":"&lt;p&gt;{{response}} de los alumnos son {{Q5}} con los ojos azules.&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alumnos?&lt;/p&gt;","template":"&lt;p&gt;{{response}} de los alumnos son {{Q5}} y {{response}} son {{Q5}} y tienen los ojos marrone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alumnos son {{Q5}} y tienen los ojos azules.&lt;/p&gt;"},{"name":"2-A2","label":"&lt;p&gt;Calcular cuántos alumnos son {{Q5}} y tienen los ojos marrones.&lt;/p&gt;","incorrect":true},{"name":"2-A3","label":"&lt;p&gt;Calcular cuántos alumnos tienen los ojos azules.&lt;/p&gt;","incorrect":true}]},"algorithm":{"name":"trueFalse","template":"Multiple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</si>
  <si>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</si>
  <si>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"M5-NyO-53a-I-7",
    "seed": {
        "parameters": [
            {
                "name": "Q1",
                "label": null,
                "list": [
                    "4",
                    "5",
                    "6"
                ]
            },
            {
                "name": "Q2",
                "list": [
                    "1",
                    "2",
                    "3"
                ]
            },
            {
                "name": "Q3",
                "label": null,
                "list": [
                    "4",
                    "5",
                    "6"
                ]
            },
            {
                "name": "Q4",
                "list": [
                    "5",
                    "6",
                    "7"
                ]
            },
            {
                "name": "Q5",
                "list": [
                    "boys",
                    "girls"
                ]
            }
        ],
        "uniques": true
    },
    "scaffolding": [
        {
            "id": "step-0",
            "stimulus": "&lt;p&gt;In one school, &lt;span class=\"fr-math-v2 fr-draggable\" contenteditable=\"false\" data-original-math=\"\\(\\frac{{{Q1}}}{{{T1}}}\\)\" draggable=\"true\"&gt;\\(\\frac{{{Q1}}}{{{T1}}}\\)&lt;/span&gt; of the students are {{Q5}} and &lt;span class=\"fr-math-v2 fr-draggable\" contenteditable=\"false\" data-original-math=\"\\(\\frac{{{Q3}}}{{{T2}}}\\)\" draggable=\"true\"&gt;\\(\\frac{{{Q3}}}{{{T2}}}\\)&lt;/span&gt; are {{Q5}} with brown eyes. If there are only {{Q5}} with blue or brown eyes, how many students are {{Q5}} with blue eyes?&lt;/p&gt;",
            "template": "&lt;p&gt;{{response}} students are {{Q5}} with blue eyes.&lt;/p&gt;",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students?&lt;/p&gt;",
            "template": "&lt;p&gt;{{response}} of the students are {{Q5}} and {{response}} are {{Q5}} and have brown eyes&lt;/p&gt;",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students are {{Q5}} and have blue eyes.&lt;/p&gt;"
                    },
                    {
                        "name": "2-A2",
                        "label": "&lt;p&gt;To calculate how many students are {{Q5}} and have brown eyes.&lt;/p&gt;",
                        "incorrect": true
                    },
                    {
                        "name": "2-A3",
                        "label": "&lt;p&gt;To calculate how many students have blue eyes.&lt;/p&gt;",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</si>
  <si>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Matilda ha revisado su colección de dibujos de animales y paisajes para ver si se han deteriorado con la humedad. En su colección, {{Q1}}/{{T1}} son dibujos de paisajes y {{Q3}}/{{T2}} son dibujos de paisajes que se han estropeado. ¿Cuántos dibujos de paisajes están en buen estado?
{{A1}} de los dibujos son de paisajes y están en buen estado.</t>
  </si>
  <si>
    <t>Marcela e Pedro estão brincando de sortear cartas com frações. Marcela sorteou a carta com a fração {{Q1}}{{Q2}}/{{Q3}} e Pedro a carta com {{Q4}}/{{Q5}}. Qual a diferença entre a fração que Marcela e a fração de Pedro?
Eles encontraram {{A1}}/{{A2}}.</t>
  </si>
  <si>
    <t xml:space="preserve">¿Cuáles son las fracciones de dibujos?
{{A1}} de los dibujos son paisajes y {{A2}} son paisajes deteriorados.
(Cloze math)
A1 = {{Q1}}/{{T1}}
A2 = {{Q3}}/{{T2}} </t>
  </si>
  <si>
    <t>¿Qué pide el enunciado?
Calcular cuántos dibujos son paisajes y están en buen estado.*
Calcular cuántos dibujos son paisajes y están deteriorados.
Calcular cuántos dibujos son de animales.
(Single choice)</t>
  </si>
  <si>
    <t>{"id":"M5-NyO-53a-I-8","seed":{"parameters":[{"name":"Q1","label":null,"list":["4","5","6"]},{"name":"Q2","list":["1","2","3"]},{"name":"Q3","label":null,"list":["4","5","6"]},{"name":"Q4","list":["5","6","7"]}],"uniques":true},"scaffolding":[{"id":"step-0","stimulus":"&lt;p&gt;Matilda ha revisado su colección de dibujos de animales y paisajes para ver si se han deteriorado con la humedad. En su colección, &lt;span class=\"fr-math-v2 fr-draggable\" contenteditable=\"false\" data-original-math=\"\\(\\frac{{{Q1}}}{{{T1}}}\\)\" draggable=\"true\"&gt;\\(\\frac{{{Q1}}}{{{T1}}}\\)&lt;/span&gt; son dibujos de paisajes y &lt;span class=\"fr-math-v2 fr-draggable\" contenteditable=\"false\" data-original-math=\"\\(\\frac{{{Q3}}}{{{T2}}}\\)\" draggable=\"true\"&gt;\\(\\frac{{{Q3}}}{{{T2}}}\\)&lt;/span&gt; son dibujos de paisajes que se han estropeado. ¿Cuántos dibujos de paisajes están en buen estado?&lt;/p&gt;","template":"&lt;p&gt;{{response}} de los dibujos son de paisajes y están en buen estad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dibujos?&lt;/p&gt;","template":"&lt;p&gt;{{response}} de los dibujos son paisajes y {{response}} son paisajes deteriorado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dibujos son paisajes y están en buen estado.&lt;/p&gt;"},{"name":"2-A2","label":"&lt;p&gt;Calcular cuántos dibujos son paisajes y están deteriorados.&lt;/p&gt;","incorrect":true},{"name":"2-A3","label":"&lt;p&gt;Calcular cuántos dibujos son de animales.&lt;/p&gt;","incorrect":true}]},"algorithm":{"name":"trueFalse","template":"Multiple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</si>
  <si>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</si>
  <si>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"M5-NyO-53a-I-8",
    "seed": {
        "parameters": [
            {
                "name": "Q1",
                "label": null,
                "list": [
                    "4",
                    "5",
                    "6"
                ]
            },
            {
                "name": "Q2",
                "list": [
                    "1",
                    "2",
                    "3"
                ]
            },
            {
                "name": "Q3",
                "label": null,
                "list": [
                    "4",
                    "5",
                    "6"
                ]
            },
            {
                "name": "Q4",
                "list": [
                    "5",
                    "6",
                    "7"
                ]
            }
        ],
        "uniques": true
    },
    "scaffolding": [
        {
            "id": "step-0",
            "stimulus": "&lt;p&gt;Matilda has gone through her collection of animal and landscape drawings to see if they have deteriorated. In her collection, &lt;span class=\"fr-math-v2 fr-draggable\" contenteditable=\"false\" data-original-math=\"\\(\\frac{{{Q1}}}{{{T1}}}\\)\" draggable=\"true\"&gt;\\(\\frac{{{Q1}}}{{{T1}}}\\)&lt;/span&gt; are drawings of landscapes and &lt;span class=\"fr-math-v2 fr-draggable\" contenteditable=\"false\" data-original-math=\"\\(\\frac{{{Q3}}}{{{T2}}}\\)\" draggable=\"true\"&gt;\\(\\frac{{{Q3}}}{{{T2}}}\\)&lt;/span&gt; are landscape drawings that have been damaged. How many landscape drawings are in good condition?&lt;/p&gt;",
            "template": "&lt;p&gt;{{response}} of the drawings are of landscapes and are in good condition.&lt;/p&gt;",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drawings?&lt;/p&gt;",
            "template": "&lt;p&gt;{{response}} of the drawings are landscapes and {{response}} are deteriorated landscapes.&lt;/p&gt;",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drawings are landscapes and are in good condition.&lt;/p&gt;"
                    },
                    {
                        "name": "2-A2",
                        "label": "&lt;p&gt;Tp calculate how many drawings are landscapes and are deteriorated.&lt;/p&gt;",
                        "incorrect": true
                    },
                    {
                        "name": "2-A3",
                        "label": "&lt;p&gt;To calculate how many drawings are of animals.&lt;/p&gt;",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</si>
  <si>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Diego jugó el año pasado al baloncesto y al voleibol. Haciendo cuentas, se ha dado cuenta de que {{Q1}}/{{T1}} de los partidos a los que jugó fueron de voleibol y que {{Q3}}/{{T2}} fueron partidos de voleibol en los que jugó con su amigo Javier. ¿En cuántos partidos de voleibol no jugó con Javier?
{{A1}} de los partidos fueron partidos de voleibol en los que no jugó con Javier.</t>
  </si>
  <si>
    <t>A altura de Giovanna é {{Q1}}{{Q2}}/{{Q3}} da altura de Alex e {{Q4}}/{{Q5}} da altura de Henrique. Calcule a diferença entre essas frações.
A diferença é {{A1}}/{{A2}}.</t>
  </si>
  <si>
    <t xml:space="preserve">¿Cuáles son las fracciones de partidos?
{{A1}} de los partidos fueron de voleibol y en {{A2}} jugó Javier.
(Cloze math)
A1 = {{Q1}}/{{T1}}
A2 = {{Q3}}/{{T2}} </t>
  </si>
  <si>
    <t>¿Qué pide el enunciado?
Calcular cuántos partidos fueron de voleibol y no jugó Javier.*
Calcular en cuántos partidos no jugó Javier.
Calcular cuántos partidos fueron de voleibol.
(Single choice)</t>
  </si>
  <si>
    <t>{"id":"M5-NyO-53a-I-9","seed":{"parameters":[{"name":"Q1","label":null,"list":["4","5","6"]},{"name":"Q2","list":["1","2","3"]},{"name":"Q3","label":null,"list":["4","5","6"]},{"name":"Q4","list":["5","6","7"]}],"uniques":true},"scaffolding":[{"id":"step-0","stimulus":"&lt;p&gt;Diego jugó el año pasado al baloncesto y al voleibol. Haciendo cuentas, se ha dado cuenta de que &lt;span class=\"fr-math-v2 fr-draggable\" contenteditable=\"false\" data-original-math=\"\\(\\frac{{{Q1}}}{{{T1}}}\\)\" draggable=\"true\"&gt;\\(\\frac{{{Q1}}}{{{T1}}}\\)&lt;/span&gt; de los partidos a los que jugó fueron de voleibol y que &lt;span class=\"fr-math-v2 fr-draggable\" contenteditable=\"false\" data-original-math=\"\\(\\frac{{{Q3}}}{{{T2}}}\\)\" draggable=\"true\"&gt;\\(\\frac{{{Q3}}}{{{T2}}}\\)&lt;/span&gt; fueron partidos de voleibol en los que jugó con su amigo Javier. ¿En cuántos partidos de voleibol no jugó con Javier?&lt;/p&gt;","template":"&lt;p&gt;{{response}} de los partidos fueron partidos de voleibol en los que no jugó con Javier.&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partidos?&lt;/p&gt;","template":"&lt;p&gt;{{response}} de los partidos fueron de voleibol y en {{response}} jugó Javier.&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partidos fueron de voleibol y no jugó Javier.&lt;/p&gt;"},{"name":"2-A2","label":"&lt;p&gt;Calcular en cuántos partidos no jugó Javier.&lt;/p&gt;","incorrect":true},{"name":"2-A3","label":"&lt;p&gt;Calcular cuántos partidos fueron de voleibol.&lt;/p&gt;","incorrect":true}]},"algorithm":{"name":"trueFalse","template":"Multiple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</si>
  <si>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</si>
  <si>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"M5-NyO-53a-I-9",
    "seed": {
        "parameters": [
            {
                "name": "Q1",
                "label": null,
                "list": [
                    "4",
                    "5",
                    "6"
                ]
            },
            {
                "name": "Q2",
                "list": [
                    "1",
                    "2",
                    "3"
                ]
            },
            {
                "name": "Q3",
                "label": null,
                "list": [
                    "4",
                    "5",
                    "6"
                ]
            },
            {
                "name": "Q4",
                "list": [
                    "5",
                    "6",
                    "7"
                ]
            }
        ],
        "uniques": true
    },
    "scaffolding": [
        {
            "id": "step-0",
            "stimulus": "&lt;p&gt;Diego played basketball and volleyball last year. Doing the math, he has realized that  &lt;span class=\"fr-math-v2 fr-draggable\" contenteditable=\"false\" data-original-math=\"\\(\\frac{{{Q1}}}{{{T1}}}\\)\" draggable=\"true\"&gt;\\(\\frac{{{Q1}}}{{{T1}}}\\)&lt;/span&gt; of the games he played were volleyball games and that  &lt;span class=\"fr-math-v2 fr-draggable\" contenteditable=\"false\" data-original-math=\"\\(\\frac{{{Q3}}}{{{T2}}}\\)\" draggable=\"true\"&gt;\\(\\frac{{{Q3}}}{{{T2}}}\\)&lt;/span&gt; were volleyball games in which he played with his friend Javier. How many volleyball games did he not play with Javier?&lt;/p&gt;",
            "template": "&lt;p&gt;{{response}} of the matches were volleyball matches in which he did not play with Javier.&lt;/p&gt;",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matches?&lt;/p&gt;",
            "template": "&lt;p&gt;{{response}} of the matches were volleyball matches and in {{response}} Javier played.&lt;/p&gt;",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matches were volleyball and Javier did not play.&lt;/p&gt;"
                    },
                    {
                        "name": "2-A2",
                        "label": "&lt;p&gt;To calculate how many matches Javier did not play in.&lt;/p&gt;",
                        "incorrect": true
                    },
                    {
                        "name": "2-A3",
                        "label": "&lt;p&gt;To calculate how many matches were volleyball.&lt;/p&gt;",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</si>
  <si>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En el cultivo de Clemente solo hay naranjos y limoneros. Si {{Q1}}/{T1}} de los árboles son naranjos y {{Q3}}/{{T2}} son naranjos con fruto, ¿cuántos naranjos no lo tienen?
{{A1}} de los árboles son naranjos sin fruto.</t>
  </si>
  <si>
    <t>No pomar de Cleide, {{Q1}}/{{Q2}} das árvores são laranjeiras e {{Q3}}/{{Q4}} são morangueiras. Quantas laranjeiras tem a mais que morangueiros?
Tem {{A1}}/{{A2}} laranjeiras a mais.</t>
  </si>
  <si>
    <t>T1 = {{Q1}}+{{Q2}}
T2 = {{Q3}}+{{Q4}}
T3 = math.lcm({{T1}}, {{T2}})
T4 = {{Q1}}*{{T3}}/{{T1}}-{{Q3}}*{{T3}}/{{T2}}
T5 = {{T4}}/math.gcd({{T3}}, {{T4}})
T6 = {{T3}}/math.gcd({{T3}}, {{T4}})
A1 = {{T5}}/{{T6}}</t>
  </si>
  <si>
    <t xml:space="preserve">¿Cuáles son las fracciones de árboles?
{{A1}} de los árboles son naranjos y {{A2}} tienen fruto.
(Cloze math)
A1 = {{Q1}}/{{T1}}
A2 = {{Q3}}/{{T2}} </t>
  </si>
  <si>
    <t>¿Qué pide el enunciado?
Calcular cuántos árboles son naranjos sin fruto.*
Calcular cuántos árboles son limoneros con fruto.
Calcular cuántos árboles son naranjos.
(Single choice)</t>
  </si>
  <si>
    <t>{"id":"M5-NyO-53a-I-10","seed":{"parameters":[{"name":"Q1","label":null,"list":["4","5","6"]},{"name":"Q2","list":["1","2","3"]},{"name":"Q3","label":null,"list":["4","5","6"]},{"name":"Q4","list":["5","6","7"]}],"uniques":true},"scaffolding":[{"id":"step-0","stimulus":"&lt;p&gt;En el cultivo de Clemente solo hay naranjos y limoneros. Si &lt;span class=\"fr-math-v2 fr-draggable\" contenteditable=\"false\" data-original-math=\"\\(\\frac{{{Q1}}}{{{T1}}}\\)\" draggable=\"true\"&gt;\\(\\frac{{{Q1}}}{{{T1}}}\\)&lt;/span&gt; de los árboles son naranjos y&lt;span class=\"fr-math-v2 fr-draggable\" contenteditable=\"false\" data-original-math=\"\\(\\frac{{{Q3}}}{{{T2}}}\\)\" draggable=\"true\"&gt;\\(\\frac{{{Q3}}}{{{T2}}}\\)&lt;/span&gt; son naranjos con fruto, ¿cuántos naranjos no lo tienen?&lt;/p&gt;","template":"&lt;p&gt;{{response}} de los árboles son naranjos sin frut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árboles?&lt;/p&gt;","template":"&lt;p&gt;{{response}} de los árboles son naranjos y {{response}} tienen frut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árboles son naranjos sin fruto.&lt;/p&gt;"},{"name":"2-A2","label":"&lt;p&gt;Calcular cuántos árboles son limoneros con fruto.&lt;/p&gt;","incorrect":true},{"name":"2-A3","label":"&lt;p&gt;Calcular cuántos árboles son naranjos.&lt;/p&gt;","incorrect":true}]},"algorithm":{"name":"trueFalse","template":"Multiple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</si>
  <si>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</si>
  <si>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"M5-NyO-53a-I-10",
    "seed": {
        "parameters": [
            {
                "name": "Q1",
                "label": null,
                "list": [
                    "4",
                    "5",
                    "6"
                ]
            },
            {
                "name": "Q2",
                "list": [
                    "1",
                    "2",
                    "3"
                ]
            },
            {
                "name": "Q3",
                "label": null,
                "list": [
                    "4",
                    "5",
                    "6"
                ]
            },
            {
                "name": "Q4",
                "list": [
                    "5",
                    "6",
                    "7"
                ]
            }
        ],
        "uniques": true
    },
    "scaffolding": [
        {
            "id": "step-0",
            "stimulus": "&lt;p&gt;In Clemente's crop there are only orange and lemon trees. If &lt;span class=\"fr-math-v2 fr-draggable\" contenteditable=\"false\" data-original-math=\"\\(\\frac{{{Q1}}}{{{T1}}}\\)\" draggable=\"true\"&gt;\\(\\frac{{{Q1}}}{{{T1}}}\\)&lt;/span&gt; of the trees are orange trees and &lt;span class=\"fr-math-v2 fr-draggable\" contenteditable=\"false\" data-original-math=\"\\(\\frac{{{Q3}}}{{{T2}}}\\)\" draggable=\"true\"&gt;\\(\\frac{{{Q3}}}{{{T2}}}\\)&lt;/span&gt; are orange trees with fruit, how many orange trees do not have fruit?&lt;/p&gt;",
            "template": "&lt;p&gt;{{response}} of the trees are fruitless orange trees.&lt;/p&gt;",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trees?&lt;/p&gt;",
            "template": "&lt;p&gt;{{response}} of the trees are orange trees and {{response}} have fruit.&lt;/p&gt;",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"&lt;p&gt;Calculate how many trees are fruitless orange trees.&lt;/p&gt;"
                    },
                    {
                        "name": "2-A2",
                        "label": "&lt;p&gt;Calculate how many trees are lemon trees with fruit.&lt;/p&gt;",
                        "incorrect": true
                    },
                    {
                        "name": "2-A3",
                        "label": "&lt;p&gt;Calculate how many trees are orange trees.&lt;/p&gt;",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</si>
  <si>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M5-NyO-35b</t>
  </si>
  <si>
    <t>Resta de frac. con distinto denominador y de números mixtos (num. y den. de 1 o 2 cifras)</t>
  </si>
  <si>
    <t>Escoge el resultado de esta resta.
{{Q5}} {{Q1}}/{{T1}} − {{Q3}}/{{T2}} = ...
A1*
A2
A3
Se ven 3</t>
  </si>
  <si>
    <t>Escolha a opção correta:
{{Q1}}{{Q2}}/{{Q3}} – {{Q4}}/{{Q5}}={{A1 A2* A3}}/{{A4 A5 A6*}}</t>
  </si>
  <si>
    <t>Q1: Mín: 4; Máx: 6; Step: 1
Q2: Mín: 1; Máx: 3; Step: 1
Q3: Mín: 4; Máx: 6; Step: 1
Q4: Mín: 5; Máx: 7; Step: 1
Q5: Mín: 1; Máx: 3; Step: 1</t>
  </si>
  <si>
    <t>T1 = {{Q1}}+{{Q2}}
T2 = {{Q3}}+{{Q4}}
T3 = math.lcm({{T1}}, {{T2}})
T4 = {{Q5}}*{{T3}}+{{Q1}}*{{T3}}/{{T1}}-{{Q3}}*{{T3}}/{{T2}}
T5 = {{T4}}/math.gcd({{T3}}, {{T4}})
T6 = {{T3}}/math.gcd({{T3}}, {{T4}})
T7 = {{T5}}+1
T8 = {{T5}}+2
T9 = {{T6}}-1
T10 = {{T6}}+1
A1 = {{T5}}/{{T6}}
A2 = {{T7}}/{{T6}}
A3 = {{T8}}/{{T6}}
A4 = {{T5}}/{{T9}}
A5 = {{T5}}/{{T10}}</t>
  </si>
  <si>
    <t>&lt;p&gt;Antes de restar, reduce las fracciones a común denominador:&lt;/p&gt;&lt;p&gt;{{Q5}} {{Q1}}/{{T1}} − {{Q3}}/{{T2}} = {{T11}}/{{T3}} + {{T12}}/{{T3}} − {{T13}}/{{T3}} = {{A1}}&lt;/p&gt;</t>
  </si>
  <si>
    <t>T11 = {{Q5}}*{{T3}}
T12 = {{Q1}}*{{T3}}/{{T1}}
T13 = {{Q3}}*{{T3}}/{{T2}}</t>
  </si>
  <si>
    <t>{"id":"M5-NyO-35b-I-1","stimulus":"&lt;p&gt;Escoge el resultado de esta resta.&lt;/p&gt;&lt;p&gt;{{Q5}}&lt;span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seed":{"parameters":[{"name":"Q1","label":null,"min":4,"max":6,"step":1},{"name":"Q2","label":null,"min":1,"max":3,"step":1},{"name":"Q3","label":null,"min":4,"max":6,"step":1},{"name":"Q4","label":null,"min":5,"max":7,"step":1},{"name":"Q5","label":null,"min":1,"max":3,"step":1}],"calculated":[{"name":"T1","function":"{{Q1}}+{{Q2}}","temp":true},{"name":"T2","function":"{{Q3}}+{{Q4}}","temp":true},{"name":"T3","function":"math.lcm({{T1}}, {{T2}})","temp":true},{"name":"T4","function":"{{Q5}}*{{T3}}+{{Q1}}*{{T3}}/{{T1}}-{{Q3}}*{{T3}}/{{T2}}","temp":true},{"name":"T5","function":"{{T4}}/math.gcd({{T3}}, {{T4}})","temp":true},{"name":"T6","function":"{{T3}}/math.gcd({{T3}}, {{T4}})","temp":true},{"name":"T7","function":"{{T5}}+1","temp":true},{"name":"T8","function":"{{T5}}+2","temp":true},{"name":"T9","function":"{{T6}}-1","temp":true},{"name":"T10","function":"{{T6}}+1","temp":true},{"name":"T11","function":"{{Q5}}*{{T3}}","temp":true},{"name":"T12","function":"{{Q1}}*{{T3}}/{{T1}}","temp":true},{"name":"T13","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t>
  </si>
  <si>
    <t>{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</si>
  <si>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
    "id": "M5-NyO-35b-I-1",
    "stimulus": "&lt;p&gt;Choose the result of this subtraction.&lt;/p&gt;&lt;p&gt;{{Q5}}&lt;span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</si>
  <si>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Escoge el resultado de esta resta.
{{Q1}}/{{T1}} − {{Q3}}/{{T2}} = ...
A1*
A2
A3</t>
  </si>
  <si>
    <t>Escolha a opção correta:
{{Q1}}/{{Q2}} – {{Q3}}/{{Q4}}={{A1 A2 A3*}}/{{A4* A5 A6}}</t>
  </si>
  <si>
    <t>T1 = {{Q1}}+{{Q2}}
T2 = {{Q3}}+{{Q4}}
T3 = math.lcm({{T1}}, {{T2}})
T4 = {{Q1}}*{{T3}}/{{T1}}-{{Q3}}*{{T3}}/{{T2}}
T5 = {{T4}}/math.gcd({{T3}}, {{T4}})
T6 = {{T3}}/math.gcd({{T3}}, {{T4}})
T7 = {{T5}}+1
T8 = {{T5}}+2
T9 = {{T6}}-1
T10 = {{T6}}+1
A1 = {{T5}}/{{T6}}
A2 = {{T7}}/{{T6}}
A3 = {{T8}}/{{T6}}
A4 = {{T5}}/{{T9}}
A5 = {{T5}}/{{T10}}</t>
  </si>
  <si>
    <t>&lt;p&gt;Antes de restar, reduce las fracciones a común denominador:&lt;/p&gt;&lt;p&gt;{{Q1}}/{{T1}} − {{Q3}}/{{T2}} = {{T10}}/{{T3}} − {{T11}}/{{T3}} = {{A1}}&lt;/p&gt;</t>
  </si>
  <si>
    <t>T11 = {{Q1}}*{{T3}}/{{T1}}
T12 = {{Q3}}*{{T3}}/{{T2}}</t>
  </si>
  <si>
    <t>{"id":"M5-NyO-35b-I-2","stimulus":"&lt;p&gt;Escoge el resultado de esta resta.&lt;/p&gt;&lt;p&gt;&lt;span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seed":{"parameters":[{"name":"Q1","label":null,"min":4,"max":6,"step":1},{"name":"Q2","label":null,"min":1,"max":3,"step":1},{"name":"Q3","label":null,"min":4,"max":6,"step":1},{"name":"Q4","label":null,"min":5,"max":7,"step":1}],"calculated":[{"name":"T1","function":"{{Q1}}+{{Q2}}","temp":true},{"name":"T2","function":"{{Q3}}+{{Q4}}","temp":true},{"name":"T3","function":"math.lcm({{T1}}, {{T2}})","temp":true},{"name":"T4","function":"{{Q1}}*{{T3}}/{{T1}}-{{Q3}}*{{T3}}/{{T2}}","temp":true},{"name":"T5","function":"{{T4}}/math.gcd({{T3}}, {{T4}})","temp":true},{"name":"T6","function":"{{T3}}/math.gcd({{T3}}, {{T4}})","temp":true},{"name":"T7","function":"{{T5}}+1","temp":true},{"name":"T8","function":"{{T5}}+2","temp":true},{"name":"T9","function":"{{T6}}-1","temp":true},{"name":"T10","function":"{{T6}}+1","temp":true},{"name":"T11","function":"{{Q1}}*{{T3}}/{{T1}}","temp":true},{"name":"T12","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t>
  </si>
  <si>
    <t>{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</si>
  <si>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
    "id": "M5-NyO-35b-I-2",
    "stimulus": "&lt;p&gt;Choose the result of this subtraction.&lt;/p&gt;&lt;p&gt;&lt;span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</si>
  <si>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Escribe el resultado de esta resta en forma de fracción irreducible.
{{Q5}} {{Q1}}/{{T1}} − {{Q3}}/{{T2}} = {{A1}}</t>
  </si>
  <si>
    <t>Calcule:
{{Q1}}{{Q2}}/{{Q3}} – {{Q4}}/{{Q5}}={{A1}}/{{A2}}</t>
  </si>
  <si>
    <t>T1 = {{Q1}}+{{Q2}}
T2 = {{Q3}}+{{Q4}}
T3 = math.lcm({{T1}}, {{T2}})
T4 = {{Q5}}*{{T3}}+{{Q1}}*{{T3}}/{{T1}}-{{Q3}}*{{T3}}/{{T2}}
T5 = {{T4}}/math.gcd({{T3}}, {{T4}})
T6 = {{T3}}/math.gcd({{T3}}, {{T4}})
A1 = {{T5}}/{{T6}}</t>
  </si>
  <si>
    <t>T11 = {{Q5}}*{{T3}}
T12 = {{Q1}}*{{T3}}/{{T1}}
T13 = {{Q3}}*{{T3}}/{{T2}}
T14 = {{{T5}}}/{{{T6}}}</t>
  </si>
  <si>
    <t>{"id":"M5-NyO-35b-E-1","stimulus":"&lt;p&gt;Escribe el resultado de esta resta en forma de fracción irreducible.&lt;/p&gt;","template":"&lt;p&gt;{{Q5}}&lt;span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seed":{"parameters":[{"name":"Q1","label":null,"list":["4","5","6"]},{"name":"Q2","label":null,"list":["1","2","3"]},{"name":"Q3","label":null,"list":["4","5","6"]},{"name":"Q4","label":null,"list":["5","6","7"]},{"name":"Q5","label":null,"list":["1","2","3"]}],"calculated":[{"name":"T1","function":"{{Q1}}+{{Q2}}","temp":true},{"name":"T2","function":"{{Q3}}+{{Q4}}","temp":true},{"name":"T3","function":"math.lcm({{T1}}, {{T2}})","temp":true},{"name":"T4","function":"{{Q5}}*{{T3}}+{{Q1}}*{{T3}}/{{T1}}-{{Q3}}*{{T3}}/{{T2}}","temp":true},{"name":"T5","function":"{{T4}}/math.gcd({{T3}}, {{T4}})","temp":true},{"name":"T6","function":"{{T3}}/math.gcd({{T3}}, {{T4}})","temp":true},{"name":"T11","function":"{{Q5}}*{{T3}}","temp":true},{"name":"T12","function":"{{Q1}}*{{T3}}/{{T1}}","temp":true},{"name":"T13","function":"{{Q3}}*{{T3}}/{{T2}}","temp":true},{"name":"T14","function":"&lt;span class=\"fr-math-v2 fr-draggable\" contenteditable=\"false\" data-original-math=\"\\(\\frac{{{T5}}}{{{T6}}}\\)\" draggable=\"true\"&gt;\\(\\frac{{{T5}}}{{{T6}}}\\)&lt;/span&gt;","temp":true},{"name":"A1","label":"{{function}}","function":"\\frac{{{T5}}}{{{T6}}}"}],"uniques":true},"algorithm":{"name":"calculateOperation","params":{"method":"equivLiteral","keyboard":"INTERMEDIATE"}}}</t>
  </si>
  <si>
    <t>{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</si>
  <si>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"id": "M5-NyO-35b-E-1",
    "stimulus": "&lt;p&gt;Type the result of this subtraction in the form of an irreducible fraction.&lt;/p&gt;",
    "template": "&lt;p&gt;{{Q5}}&lt;span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find a common denominator for the fractions:&lt;/p&gt;&lt;p&gt;{{Q5}}&lt;span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</si>
  <si>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Escribe el resultado de esta resta en forma de fracción irreducible.
{{Q1}}/{{T1}} − {{Q3}}/{{T2}} = {{A1}}</t>
  </si>
  <si>
    <t>Calcule:
{{Q1}}/{{Q2}} – {{Q3}}/{{Q4}}={{A1}}/{{A2}}</t>
  </si>
  <si>
    <t>&lt;p&gt;Antes de restar, reduce las fracciones a común denominador:&lt;/p&gt;
&lt;p&gt;{{Q1}}/{{T1}} − {{Q3}}/{{T2}} = {{T11}}/{{T3}} − {{T12}}/{{T3}} = {{T14}}&lt;/p&gt;</t>
  </si>
  <si>
    <t>T11 = {{Q1}}*{{T3}}/{{T1}}
T12 = {{Q3}}*{{T3}}/{{T2}}
T14 = {{{T5}}}/{{{T6}}}</t>
  </si>
  <si>
    <t>{"id":"M5-NyO-35b-E-2","stimulus":"&lt;p&gt;Escribe el resultado de esta resta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seed":{"parameters":[{"name":"Q1","label":null,"list":["4","5","6"]},{"name":"Q2","list":["1","2","3"]},{"name":"Q3","label":null,"list":["4","5","6"]},{"name":"Q4","list":["5","6","7"]}],"calculated":[{"name":"T1","function":"{{Q1}}+{{Q2}}","temp":true},{"name":"T2","function":"{{Q3}}+{{Q4}}","temp":true},{"name":"T3","function":"math.lcm({{T1}}, {{T2}})","temp":true},{"name":"T4","function":"{{Q1}}*{{T3}}/{{T1}}-{{Q3}}*{{T3}}/{{T2}}","temp":true},{"name":"T5","function":"{{T4}}/math.gcd({{T3}}, {{T4}})","temp":true},{"name":"T6","function":"{{T3}}/math.gcd({{T3}}, {{T4}})","temp":true},{"name":"T11","function":"{{Q1}}*{{T3}}/{{T1}}","temp":true},{"name":"T12","function":"{{Q3}}*{{T3}}/{{T2}}","temp":true},{"name":"T14","function":"&lt;span class=\"fr-math-v2 fr-draggable\" contenteditable=\"false\" data-original-math=\"\\(\\frac{{{T5}}}{{{T6}}}\\)\" draggable=\"true\"&gt;\\(\\frac{{{T5}}}{{{T6}}}\\)&lt;/span&gt;","temp":true},{"name":"A1","label":"{{function}}","function":"\\frac{{{T5}}}{{{T6}}}"}],"uniques":true},"algorithm":{"name":"calculateOperation","params":{"method":"equivLiteral","keyboard":"INTERMEDIATE"}}}</t>
  </si>
  <si>
    <t>{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</si>
  <si>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"id": "M5-NyO-35b-E-2",
    "stimulus": "&lt;p&gt;Type the result of this subtraction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</si>
  <si>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M5-NyO-36a</t>
  </si>
  <si>
    <t>Multiplicación de fracciones (num. y den. de 1 o 2 cifras)</t>
  </si>
  <si>
    <t>Escoge el resultado correcto de la siguiente multiplicación. El resultado está escrito en forma de fracción irreducible.
{{Q1}}/{{T10}} × {{Q3}}/{{T11}} = ...
{{A1}} | {{A2}} | {{A3}} | {{A4}}*</t>
  </si>
  <si>
    <t>Indica el resultado correcto de {{Q1}}/{{Q2}} × {{Q3}}/{{Q4}}.
{{A1}} | {{A2}} | {{A3}} | {{A4}} *</t>
  </si>
  <si>
    <t>Q1-Q4: Mín 1;Máx 8; Step: 1</t>
  </si>
  <si>
    <t>T10 = {{Q1}}+{{Q2}}
T11 = {{Q3}}+{{Q4}}
T1 = ({{Q1}}*{{Q3}}+1)/math.gcd({{Q1}}*{{Q3}}+1, {{T10}}*{{T11}})
T2 = {{T10}}*{{T11}} /math.gcd({{Q1}}*{{Q3}}+1, {{T10}}*{{T11}})
T3 = ({{Q1}}*{{Q3}}+2)/math.gcd({{Q1}}*{{Q3}}+2, {{T10}}*{{T11}})
T4 = {{T10}}*{{T11}} /math.gcd({{Q1}}*{{Q3}}+2, {{T10}}*{{T11}})
T5 = ({{Q1}}*{{Q3}})+3)/math.gcd({{Q1}}*{{Q3}}+3, {{T10}}*{{T11}})
T6 = {{T10}}*{{T11}} /math.gcd({{Q1}}*{{Q3}}+33, {{T10}}*{{T11}})
T7 = {{Q1}}*{{Q3}}/math.gcd({{Q1}}*{{Q3}}, {{T10}}*{{T11}})
T8 = {{T10}}*{{T11}} /math.gcd({{Q1}}*{{Q3}}, {{T10}}*{{T11}})
A1 = \\frac{{{T1}}}{{{T2}}}
A2 = \\frac{{{T3}}}{{{T4}}}
A3 = \\frac{{{T5}}}{{{T6}}}
A4 = \\frac{{{T7}}}{{{T8}}}</t>
  </si>
  <si>
    <t>Multiplica los numeradores por los numeradores y los denominadores por los denominadores.</t>
  </si>
  <si>
    <t>&lt;p&gt;Se multiplican los numeradores por los numeradores y los denominadores por los denominadores. Después, se transforma el resultado en una fracción irreducible cuando sea necesario:&lt;/p&gt;&lt;p&gt;{{Q1}}/{{T10}} × {{Q3}}/{{T11}} = ({{Q1}} × {{Q3}})/({{T10}} × {{T11}}) = {{A4}}&lt;/p&gt;
(Sin TE individual)</t>
  </si>
  <si>
    <t>{"id":"M5-NyO-36a-I-1","stimulus":"&lt;p&gt;Escoge el resultado correcto de la siguiente multiplicación. El resultado está escrito en forma de fracción irreducible.&lt;/p&gt;","template":"&lt;p&gt;&lt;span class=\"fr-math-v2 fr-draggable\" contenteditable=\"false\" data-original-math=\"\\(\\frac{{{Q1}}}{{{T10}}}\\)\" draggable=\"true\"&gt;\\(\\frac{{{Q1}}}{{{T10}}}\\)&lt;/span&gt; × &lt;span class=\"fr-math-v2 fr-draggable\" contenteditable=\"false\" data-original-math=\"\\(\\frac{{{Q3}}}{{{T11}}}\\)\" draggable=\"true\"&gt;\\(\\frac{{{Q3}}}{{{T11}}}\\)&lt;/span&gt;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seed":{"parameters":[{"name":"Q1","label":null,"min":1,"max":8,"step":1},{"name":"Q2","label":null,"min":1,"max":8,"step":1},{"name":"Q3","label":null,"min":1,"max":8,"step":1},{"name":"Q4","label":null,"min":1,"max":8,"step":1}],"calculated":[{"name":"A1","label":"{{function}}","function":"&lt;span class=\"fr-math-v2 fr-draggable\" contenteditable=\"false\" data-original-math=\"\\(\\frac{{{T1}}}{{{T2}}}\\)\" draggable=\"true\"&gt;\\(\\frac{{{T1}}}{{{T2}}}\\)&lt;/span&gt;","incorrect":true},{"name":"A2","label":"{{function}}","function":"&lt;span class=\"fr-math-v2 fr-draggable\" contenteditable=\"false\" data-original-math=\"\\(\\frac{{{T3}}}{{{T4}}}\\)\" draggable=\"true\"&gt;\\(\\frac{{{T3}}}{{{T4}}}\\)&lt;/span&gt;","incorrect":true},{"name":"A3","label":"{{function}}","function":"&lt;span class=\"fr-math-v2 fr-draggable\" contenteditable=\"false\" data-original-math=\"\\(\\frac{{{T5}}}{{{T6}}}\\)\" draggable=\"true\"&gt;\\(\\frac{{{T5}}}{{{T6}}}\\)&lt;/span&gt;","incorrect":true},{"name":"A4","label":"{{function}}","function":"&lt;span class=\"fr-math-v2 fr-draggable\" contenteditable=\"false\" data-original-math=\"\\(\\frac{{{T7}}}{{{T8}}}\\)\" draggable=\"true\"&gt;\\(\\frac{{{T7}}}{{{T8}}}\\)&lt;/span&gt;"},{"name":"T10","label":"{{function}}","function":"{{Q1}}+{{Q2}}","temp":true},{"name":"T11","label":"{{function}}","function":"{{Q3}}+{{Q4}}","temp":true},{"name":"T1","label":"{{function}}","function":"({{Q1}}*{{Q3}}+1)/ math.gcd({{Q1}}*{{Q3}}+1, {{T10}}*{{T11}})","temp":true},{"name":"T2","label":"{{function}}","function":"{{T10}}*{{T11}} / math.gcd({{Q1}}*{{Q3}}+1, {{T10}}*{{T11}})","temp":true},{"name":"T3","label":"{{function}}","function":"({{Q1}}*{{Q3}}+2)/ math.gcd({{Q1}}*{{Q3}}+2, {{T10}}*{{T11}})","temp":true},{"name":"T4","label":"{{function}}","function":"{{T10}}*{{T11}} / math.gcd({{Q1}}*{{Q3}}+2, {{T10}}*{{T11}})","temp":true},{"name":"T5","label":"{{function}}","function":"({{Q1}}*{{Q3}}+3)/ math.gcd({{Q1}}*{{Q3}}+3, {{T10}}*{{T11}})","temp":true},{"name":"T6","label":"{{function}}","function":"{{T10}}*{{T11}} / math.gcd({{Q1}}*{{Q3}}+33, {{T10}}*{{T11}})","temp":true},{"name":"T7","label":"{{function}}","function":"{{Q1}}*{{Q3}}/ math.gcd({{Q1}}*{{Q3}}, {{T10}}*{{T11}})","temp":true},{"name":"T8","label":"{{function}}","function":"{{T10}}*{{T11}} / math.gcd({{Q1}}*{{Q3}}, {{T10}}*{{T11}})","temp":true}],"uniques":true},"algorithm":{"name":"calculateOperation","template":"Cloze with drag &amp; drop","params":{"keyboard":"INTERMEDIATE"}}}</t>
  </si>
  <si>
    <t>{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t>
  </si>
  <si>
    <t>{
    "id": "M5-NyO-36a-I-1",
    "stimulus": "&lt;p&gt;Choose the correct result of the following multiplication. The result is written as a irreducible fraction.&lt;/p&gt;",
    "template": "&lt;p&gt;&lt;span class=\"fr-math-v2 fr-draggable\" contenteditable=\"false\" data-original-math=\"\\(\\frac{{{Q1}}}{{{T10}}}\\)\" draggable=\"true\"&gt;\\(\\frac{{{Q1}}}{{{T10}}}\\)&lt;/span&gt; × &lt;span class=\"fr-math-v2 fr-draggable\" contenteditable=\"false\" data-original-math=\"\\(\\frac{{{Q3}}}{{{T11}}}\\)\" draggable=\"true\"&gt;\\(\\frac{{{Q3}}}{{{T11}}}\\)&lt;/span&gt; = {{response}}&lt;/p&gt;",
    "hint": "Multiply the numerators by the numerators and the denominators by the denominators.",
    "feedback": "&lt;p&gt;Multiply the numerators by the numerators and the denominators by the denominators. Afterward, transform the result into a irreducible fraction when necessary:&lt;/p&gt;&lt;p&gt;&lt;span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"params": {
            "keyboard": "INTERMEDIATE"
        }
    }
}</t>
  </si>
  <si>
    <t>Calcula la siguiente multiplicación. Expresa el resultado en forma de fracción irreducible.
{{Q1}}/{{T1}} × {{Q3}}/{{T2}} = {{A1}}</t>
  </si>
  <si>
    <t>T1 = {{Q1}}+{{Q2}}
T2 = {{Q3}}+{{Q4}}
T3 = ({{Q1}}*{{Q3}})/math.gcd(({{Q1}}*{{Q3}}), ({{T1}}*{{T2}})) 
T4 = ({{T1}}*{{T2}})/math.gcd(({{Q1}}*{{Q3}}), ({{T1}}*{{T2}}))
A1 = \\frac{{{T3}}}{{{T4}}}</t>
  </si>
  <si>
    <t>&lt;p&gt;Se multiplican los numeradores por los numeradores y los denominadores por los denominadores. Después, se transforma el resultado en una fracción irreducible cuando sea necesario:&lt;/p&gt;&lt;p&gt;{{Q1}}/{{T1}} × {{Q3}}/{{T2}} = ({{Q1}} × {{Q3}})/({{T1}} × {{T2}}) = {{A1}}&lt;/p&gt;
(Sin TE individual)</t>
  </si>
  <si>
    <t>{"id":"M5-NyO-36a-E-1","stimulus":"&lt;p&gt;Calcula la siguiente multiplicación. Expresa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</si>
  <si>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</si>
  <si>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"M5-NyO-36a-E-1",
    "stimulus": "&lt;p&gt;Calculate the following multiplication. Express the result as a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"Multiply the numerators by the numerators and the denominators by the denominators.",
    "feedback": "&lt;p&gt;Multiply the numerators by the numerators and the denominators by the denominators. Then, transform the result into a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</si>
  <si>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M5-NyO-56a</t>
  </si>
  <si>
    <t>Multiplicación de fracciones (num. y den. de 1 o 2 cifras) o multiplicación de una fracción y un número (num. y den. de 1 o 2 cifras; núm. de 3 cifras)</t>
  </si>
  <si>
    <t>En una fiesta solo queda {{Q1}}/{{T1}} del pastel de cumpleaños. Si Andrés ha comido {{Q3}}/{{T2}} de ese restante, ¿qué fracción del total ha comido?
La fracción es {{A1}}.</t>
  </si>
  <si>
    <t>En una fiesta se comparte un pastel y al final solo quedan {{Q1}}/{{Q2}} del mismo. Si Andrés se come {{Q3}}/{{Q4}} de lo que queda. ¿Qué fracción del total se comio?
Se comió {{A1}}.</t>
  </si>
  <si>
    <t>&lt;p&gt;Se multiplican los numeradores por los numeradores y los denominadores por los denominadores. Después, se transforma el resultado en una fracción irreducible cuando sea necesario:&lt;/p&gt;&lt;p&gt;{{Q1}}/{{T1}} × {{Q3}}/{{T2}} = ({{Q1}} × {{Q3}})/({{T1}} × {{T2}}) = {{A1}}&lt;/p&gt;</t>
  </si>
  <si>
    <t>{"id":"M5-NyO-56a-I-1","stimulus":"&lt;p&gt;En una fiesta solo queda &lt;span class=\"fr-math-v2 fr-draggable\" contenteditable=\"false\" data-original-math=\"\\(\\frac{{{Q1}}}{{{T1}}}\\)\" draggable=\"true\"&gt;\\(\\frac{{{Q1}}}{{{T1}}}\\)&lt;/span&gt; del pastel de cumpleaños. Si Andrés ha comido &lt;span class=\"fr-math-v2 fr-draggable\" contenteditable=\"false\" data-original-math=\"\\(\\frac{{{Q3}}}{{{T2}}}\\)\" draggable=\"true\"&gt;\\(\\frac{{{Q3}}}{{{T2}}}\\)&lt;/span&gt; de ese restante, ¿qué fracción del total ha comido?&lt;/p&gt;","template":"&lt;p&gt;La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</si>
  <si>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</si>
  <si>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"M5-NyO-56a-I-1",
    "stimulus": "&lt;p&gt;At a party, only &lt;span class=\"fr-math-v2 fr-draggable\" contenteditable=\"false\" data-original-math=\"\\(\\frac{{{Q1}}}{{{T1}}}\\)\" draggable=\"true\"&gt;\\(\\frac{{{Q1}}}{{{T1}}}\\)&lt;/span&gt; of the birthday cake remains. If Andre has eaten &lt;span class=\"fr-math-v2 fr-draggable\" contenteditable=\"false\" data-original-math=\"\\(\\frac{{{Q3}}}{{{T2}}}\\)\" draggable=\"true\"&gt;\\(\\frac{{{Q3}}}{{{T2}}}\\)&lt;/span&gt; of that remainder, what fraction of the total did he eat?&lt;/p&gt;",
    "template": "&lt;p&gt;The fraction is {{response}}.&lt;/p&gt;",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</si>
  <si>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Se quiere empapelar {{Q1}}/{{T1}} de las paredes de un edificio. Si ya se ha cubierto con papel pintado {{Q3}}/{{T2}} de la superficie que se iba a empapelar, ¿qué fracción de las paredes se ha empapelado?
Se ha empapelado {{A1}} de las paredes.</t>
  </si>
  <si>
    <t>Se necesitan {{Q1}}/{{Q2}} litros de pintura para pintar un metro de pared, si queremos pintar {{Q2}}/{{Q4}} de metro de pared. ¿Cuánta pintura se necesita?
Se necesita {{A1}}.</t>
  </si>
  <si>
    <t>{"id":"M5-NyO-56a-I-2","stimulus":"&lt;p&gt;Se quiere empapelar &lt;span class=\"fr-math-v2 fr-draggable\" contenteditable=\"false\" data-original-math=\"\\(\\frac{{{Q1}}}{{{T1}}}\\)\" draggable=\"true\"&gt;\\(\\frac{{{Q1}}}{{{T1}}}\\)&lt;/span&gt; de las paredes de un edificio. Si ya se ha cubierto con papel pintado &lt;span class=\"fr-math-v2 fr-draggable\" contenteditable=\"false\" data-original-math=\"\\(\\frac{{{Q3}}}{{{T2}}}\\)\" draggable=\"true\"&gt;\\(\\frac{{{Q3}}}{{{T2}}}\\)&lt;/span&gt; de la superficie que se iba a empapelar, ¿qué fracción de las paredes se ha empapelado?&lt;/p&gt;","template":"&lt;p&gt;Se ha empapelado {{response}} de las paredes.&lt;/p&gt;","hint":"Multiplica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</si>
  <si>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</si>
  <si>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"M5-NyO-56a-I-2",
    "stimulus": "&lt;p&gt;Sophie wants to wallpaper &lt;span class=\"fr-math-v2 fr-draggable\" contenteditable=\"false\" data-original-math=\"\\(\\frac{{{Q1}}}{{{T1}}}\\)\" draggable=\"true\"&gt;\\(\\frac{{{Q1}}}{{{T1}}}\\)&lt;/span&gt; of the walls of a building. If &lt;span class=\"fr-math-v2 fr-draggable\" contenteditable=\"false\" data-original-math=\"\\(\\frac{{{Q3}}}{{{T2}}}\\)\" draggable=\"true\"&gt;\\(\\frac{{{Q3}}}{{{T2}}}\\)&lt;/span&gt; of the surface to be wallpapered has already been covered with wallpaper, what fraction of the walls has been wallpapered?&lt;/p&gt;",
    "template": "&lt;p&gt;{{response}} of the walls has been wallpapered.&lt;/p&gt;",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</si>
  <si>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Maria leyó {{Q1}}/{{T1}} de las páginas de un libro durante las vacaciones. De esas páginas, {{Q3}}/{{T2}} corresponden al primer capítulo. ¿Qué fracción del libro corresponde al primer capítulo?
La fracción es {{A1}}.</t>
  </si>
  <si>
    <t>Maria leyó {{Q1}}/{{Q2}} páginas de un libro durante durante el aislamiento, {{Q3}}/{{Q4}} de esas páginas corresponden al primer capítulo. ¿Que fraccion del libro corresponde el primer capítulo?
El primer capítulo corresponde a {{A1}}.</t>
  </si>
  <si>
    <t>{"id":"M5-NyO-56a-I-3","stimulus":"&lt;p&gt;Maria leyó &lt;span class=\"fr-math-v2 fr-draggable\" contenteditable=\"false\" data-original-math=\"\\(\\frac{{{Q1}}}{{{T1}}}\\)\" draggable=\"true\"&gt;\\(\\frac{{{Q1}}}{{{T1}}}\\)&lt;/span&gt; de las páginas de un libro durante las vacaciones. De esas páginas, &lt;span class=\"fr-math-v2 fr-draggable\" contenteditable=\"false\" data-original-math=\"\\(\\frac{{{Q3}}}{{{T2}}}\\)\" draggable=\"true\"&gt;\\(\\frac{{{Q3}}}{{{T2}}}\\)&lt;/span&gt; corresponden al primer capítulo. ¿Qué fracción del libro corresponde al primer capítulo?&lt;/p&gt;","template":"&lt;p&gt;La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</si>
  <si>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</si>
  <si>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"M5-NyO-56a-I-3",
    "stimulus": "&lt;p&gt;Maria read &lt;span class=\"fr-math-v2 fr-draggable\" contenteditable=\"false\" data-original-math=\"\\(\\frac{{{Q1}}}{{{T1}}}\\)\" draggable=\"true\"&gt;\\(\\frac{{{Q1}}}{{{T1}}}\\)&lt;/span&gt; of the pages of a book during vacation. Of those pages, &lt;span class=\"fr-math-v2 fr-draggable\" contenteditable=\"false\" data-original-math=\"\\(\\frac{{{Q3}}}{{{T2}}}\\)\" draggable=\"true\"&gt;\\(\\frac{{{Q3}}}{{{T2}}}\\)&lt;/span&gt; correspond to the first chapter. What fraction of the book corresponds to the first chapter?&lt;/p&gt;",
    "template": "&lt;p&gt;The fraction is {{response}}.&lt;/p&gt;",
    "hint": "Multiply numerators by numerators and denominators by denominators.",
    "feedback": "&lt;p&gt;Multiply the numerators by the numerators and the denominators by the denominators. Then, convert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</si>
  <si>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Para una receta de galletas se necesitan {{Q1}}/{{T1}} de una taza con coco. Si se quiere preparar solo {{Q3}}/{{T2}} de esta receta, ¿cuánto coco hay que utilizar?
Se necesitan {{A1}} de una taza con coco.</t>
  </si>
  <si>
    <t>Una receta de galletitas de coco requieren {{Q1}}/{{Q2}} de taza de coco. Se quiere preparar {{Q3}}/{{Q4}} de la receta. ¿Cuanto coco necesita?
Necesita {{A1}} de taza de coco</t>
  </si>
  <si>
    <t>{"id":"M5-NyO-56a-I-4","stimulus":"&lt;p&gt;Para una receta de galletas se necesitan &lt;span class=\"fr-math-v2 fr-draggable\" contenteditable=\"false\" data-original-math=\"\\(\\frac{{{Q1}}}{{{T1}}}\\)\" draggable=\"true\"&gt;\\(\\frac{{{Q1}}}{{{T1}}}\\)&lt;/span&gt; de una taza con coco. Si se quiere preparar solo &lt;span class=\"fr-math-v2 fr-draggable\" contenteditable=\"false\" data-original-math=\"\\(\\frac{{{Q3}}}{{{T2}}}\\)\" draggable=\"true\"&gt;\\(\\frac{{{Q3}}}{{{T2}}}\\)&lt;/span&gt; de esta receta, ¿cuánto coco hay que utilizar?&lt;/p&gt;","template":"&lt;p&gt;Se necesitan {{response}} de una taza con coco.&lt;/p&gt;","hint":"Multiplica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</si>
  <si>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</si>
  <si>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"M5-NyO-56a-I-4",
    "stimulus": "&lt;p&gt;For a cookie recipe, you need &lt;span class=\"fr-math-v2 fr-draggable\" contenteditable=\"false\" data-original-math=\"\\(\\frac{{{Q1}}}{{{T1}}}\\)\" draggable=\"true\"&gt;\\(\\frac{{{Q1}}}{{{T1}}}\\)&lt;/span&gt; of a cup of coconut. If you want to prepare just &lt;span class=\"fr-math-v2 fr-draggable\" contenteditable=\"false\" data-original-math=\"\\(\\frac{{{Q3}}}{{{T2}}}\\)\" draggable=\"true\"&gt;\\(\\frac{{{Q3}}}{{{T2}}}\\)&lt;/span&gt; of this recipe, how much coconut should you use?&lt;/p&gt;",
    "template": "&lt;p&gt;You need {{response}} of a cup of coconut.&lt;/p&gt;",
    "hint": "Multiply the numerators by the numerators and the denominators by the denominators.",
    "feedback": "&lt;p&gt;Multiply the numerators by the numerators and the denominators by the denominators. Then, convert the result 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</si>
  <si>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Durante una campaña solidaria se ha recaudado {{Q1}}/{{T1}} del objetivo. {{Q3}}/{{T2}} de esta fracción se corresponden con donaciones hechas desde Guadalajara. ¿Qué fracción de todo el dinero que se quiere conseguir procede de esa ciudad?
Gracias a Guadalajara se ha recaudado {{A1}} del objetivo.</t>
  </si>
  <si>
    <t>Durante una campaña solidaria se recaudó {{Q1}}/{{Q2}} del objetivo, {{Q3}}/{{Q4}} corresponde a una donación de una empresa textil. ¿Que fraccion de lo recaudado donó la empresa textil?
Donó {{A1}}.</t>
  </si>
  <si>
    <t>{"id":"M5-NyO-56a-I-5","stimulus":"&lt;p&gt;Durante una campaña solidaria se ha recaudado &lt;span class=\"fr-math-v2 fr-draggable\" contenteditable=\"false\" data-original-math=\"\\(\\frac{{{Q1}}}{{{T1}}}\\)\" draggable=\"true\"&gt;\\(\\frac{{{Q1}}}{{{T1}}}\\)&lt;/span&gt; del objetivo. De esta fracción, &lt;span class=\"fr-math-v2 fr-draggable\" contenteditable=\"false\" data-original-math=\"\\(\\frac{{{Q3}}}{{{T2}}}\\)\" draggable=\"true\"&gt;\\(\\frac{{{Q3}}}{{{T2}}}\\)&lt;/span&gt; se corresponden con donaciones hechas desde Guadalajara. ¿Qué fracción de todo el dinero que se quiere conseguir procede de esa ciudad?&lt;/p&gt;","template":"&lt;p&gt;Gracias a Guadalajara se ha recaudado {{response}} del objetivo.&lt;/p&gt;","hint":"Multiplica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</si>
  <si>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</si>
  <si>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"M5-NyO-56a-I-5",
    "stimulus": "&lt;p&gt;During a charity campaign, &lt;span class=\"fr-math-v2 fr-draggable\" contenteditable=\"false\" data-original-math=\"\\(\\frac{{{Q1}}}{{{T1}}}\\)\" draggable=\"true\"&gt;\\(\\frac{{{Q1}}}{{{T1}}}\\)&lt;/span&gt; of the goal has been raised. Of this fraction, &lt;span class=\"fr-math-v2 fr-draggable\" contenteditable=\"false\" data-original-math=\"\\(\\frac{{{Q3}}}{{{T2}}}\\)\" draggable=\"true\"&gt;\\(\\frac{{{Q3}}}{{{T2}}}\\)&lt;/span&gt; comes from donations made from Colorado. What fraction of the total money that is wanted to be raised comes from that city?&lt;/p&gt;",
    "template": "&lt;p&gt;Thanks to Colorado, {{response}} of the goal has been raised.&lt;/p&gt;",
    "hint": "Multiply numerators by numerators and denominators by denominators.",
    "feedback": "&lt;p&gt;Multiply the numerators by the numerators and the denominators by the denominators. Then, convert the result into a simplest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</si>
  <si>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Se han pavimentado {{Q1}}/{{T1}} de una carretera de {{T2}} km. Calcula los kilómetros de calzada pavimentada.
Se han pavimentado {{A1}} km.</t>
  </si>
  <si>
    <t xml:space="preserve">Q1: Mín 2;Máx 10; Step: 1 
Q2: Mín 1;Máx 10; Step: 1 
Q3: Mín 10;Máx 99; Step: 1 </t>
  </si>
  <si>
    <t>Divide el número entre el denominador y multiplica el resultado por el numerador.</t>
  </si>
  <si>
    <t>&lt;p&gt;Para obtener los kilómetros asfaltados, divide el número entre el denominador y multiplica el resultado por el numerador:&lt;/p&gt;&lt;p&gt;{{Q1}}/{{T1}} × {{T2}} = ({{T2}} : {{T1}}) × {{Q1}} = {{A1}}&lt;/p&gt;</t>
  </si>
  <si>
    <t>{"id":"M5-NyO-56a-I-6","stimulus":"&lt;p&gt;Se han pavimentado &lt;span class=\"fr-math-v2 fr-draggable\" contenteditable=\"false\" data-original-math=\"\\(\\frac{{{Q1}}}{{{T1}}}\\)\" draggable=\"true\"&gt;\\(\\frac{{{Q1}}}{{{T1}}}\\)&lt;/span&gt; de una carretera de {{T2}} km. Calcula los kilómetros de calzada pavimentada.&lt;/p&gt;","template":"Se han pavimentado {{response}} km.","hint":"Divide el número entre el denominador y multiplica el resultado por el numerador.","feedback":"&lt;p&gt;Para obtener los kilómetros asfaltados,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</si>
  <si>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</si>
  <si>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"M5-NyO-56a-I-6",
    "stimulus": "&lt;p&gt;&lt;span class=\"fr-math-v2 fr-draggable\" contenteditable=\"false\" data-original-math=\"\\(\\frac{{{Q1}}}{{{T1}}}\\)\" draggable=\"true\"&gt;\\(\\frac{{{Q1}}}{{{T1}}}\\)&lt;/span&gt; of a {{T2}} km road have been paved. Calculate the kilometers of paved roadway.&lt;/p&gt;",
    "template": "{{response}} km have been paved.",
    "hint": "Divide the number by the denominator and multiply the result by the numerator.",
    "feedback": "&lt;p&gt;To obtain the paved kilometers,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</si>
  <si>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Se han comprado {{Q1}}/{{T1}} de las entradas para una sala de cine. Si la capacidad de esta es de {{T2}} butacas, ¿cuántas entradas se han vendido?
Se han vendido {{A1}} butacas.</t>
  </si>
  <si>
    <t>Para el estreno de una película se vendieron {{Q1}}/{{Q2}} entradas, si la capacidad de la sala es de {{Q3}} personas. ¿Cuántas personas asistieron al estreno?
Asistieron {{A1}} personas.</t>
  </si>
  <si>
    <t xml:space="preserve">Q1: Mín 2;Máx 10; Step: 1 
Q2: Mín 1;Máx 10; Step: 1 
Q3: Mín 10;Máx 30; Step: 1 </t>
  </si>
  <si>
    <t>&lt;p&gt;Para obtener el número de butacas, divide el número entre el denominador y multiplica el resultado por el numerador:&lt;/p&gt;&lt;p&gt;{{Q1}}/{{T1}} × {{T2}} = ({{T2}} : {{T1}}) × {{Q1}} = {{A1}}&lt;/p&gt;</t>
  </si>
  <si>
    <t>{"id":"M5-NyO-56a-I-7","stimulus":"&lt;p&gt;Se han comprado &lt;span class=\"fr-math-v2 fr-draggable\" contenteditable=\"false\" data-original-math=\"\\(\\frac{{{Q1}}}{{{T1}}}\\)\" draggable=\"true\"&gt;\\(\\frac{{{Q1}}}{{{T1}}}\\)&lt;/span&gt; de las entradas para una sala de cine. Si la capacidad de esta es de {{T2}} butacas, ¿cuántas entradas se han vendido?&lt;/p&gt;","template":"Se han vendido {{response}} butacas.","hint":"Divide el número entre el denominador y multiplica el resultado por el numerador.","feedback":"&lt;p&gt;Para obtener el número de butacas,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30,"step":1}],"calculated":[{"name":"T1","function":"{{Q1}}+{{Q2}}","temp":true},{"name":"T2","function":"({{Q1}}+{{Q2}})*{{Q3}}","temp":true},{"name":"A1","function":"{{Q1}}*{{Q3}}"}],"uniques":true},"algorithm":{"name":"calculateOperation","params":{"method":"equivLiteral","keyboard":"INTERMEDIATE"}}}</t>
  </si>
  <si>
    <t>{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t>
  </si>
  <si>
    <t>{
    "id": "M5-NyO-56a-I-7",
    "stimulus": "&lt;p&gt;&lt;span class=\"fr-math-v2 fr-draggable\" contenteditable=\"false\" data-original-math=\"\\(\\frac{{{Q1}}}{{{T1}}}\\)\" draggable=\"true\"&gt;\\(\\frac{{{Q1}}}{{{T1}}}\\)&lt;/span&gt; of the movie theater tickets have been purchased. If the capacity of the theater is {{T2}} seats, how many tickets have been sold?&lt;/p&gt;",
    "template": "{{response}} seats have been sold.",
    "hint": "Divide the number by the denominator and multiply the result by the numerator.",
    "feedback": "&lt;p&gt;To find the number of seats,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
            "keyboard": "INTERMEDIATE"
        }
    }
}</t>
  </si>
  <si>
    <t>Ángela tiene {{T2}} seguidores, de los cuales {{Q1}}/{{T1}} son menores de {{Q4}} años. ¿Cuántos seguidores están por debajo de esta edad?
Los seguidores con menos de {{Q4}} años son {{A1}}.</t>
  </si>
  <si>
    <t>Angela tiene {{Q3}} seguidores, de los cuales {{Q1}}/{{Q2}} son menores de {{Q4}} años. ¿Cuantos seguidores menores de {{Q4}} tiene?
Tiene {{A1}}.</t>
  </si>
  <si>
    <t>Q1: Mín 2;Máx 10; Step: 1 
Q2: Mín 1;Máx 10; Step: 1 
Q3: Mín 10;Máx 99; Step: 1 
Q4: Mín 20;Máx 55; Step: 1</t>
  </si>
  <si>
    <t>&lt;p&gt;Para obtener el número de seguidores, divide el número entre el denominador y multiplica el resultado por el numerador:&lt;/p&gt;&lt;p&gt;{{Q1}}/{{T1}} × {{T2}} = ({{T2}} : {{T1}}) × {{Q1}} = {{A1}}&lt;/p&gt;</t>
  </si>
  <si>
    <t>{"id":"M5-NyO-56a-I-8","stimulus":"&lt;p&gt;Ángela tiene {{T2}} seguidores, de los cuales &lt;span class=\"fr-math-v2 fr-draggable\" contenteditable=\"false\" data-original-math=\"\\(\\frac{{{Q1}}}{{{T1}}}\\)\" draggable=\"true\"&gt;\\(\\frac{{{Q1}}}{{{T1}}}\\)&lt;/span&gt; son menores de {{Q4}} años. ¿Cuántos seguidores están por debajo de esta edad?&lt;/p&gt;","template":"Los seguidores con menos de {{Q4}} años son {{response}}.","hint":"Divide el número entre el denominador y multiplica el resultado por el numerador.","feedback":"&lt;p&gt;Para obtener el número de seguidores,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name":"Q4","label":null,"min":20,"max":55,"step":1}],"calculated":[{"name":"T1","function":"{{Q1}}+{{Q2}}","temp":true},{"name":"T2","function":"({{Q1}}+{{Q2}})*{{Q3}}","temp":true},{"name":"A1","function":"{{Q1}}*{{Q3}}"}],"uniques":true},"algorithm":{"name":"calculateOperation","params":{"method":"equivLiteral","keyboard":"INTERMEDIATE"}}}</t>
  </si>
  <si>
    <t>{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t>
  </si>
  <si>
    <t>{
    "id": "M5-NyO-56a-I-8",
    "stimulus": "&lt;p&gt;Angela has {{T2}} followers, of which &lt;span class=\"fr-math-v2 fr-draggable\" contenteditable=\"false\" data-original-math=\"\\(\\frac{{{Q1}}}{{{T1}}}\\)\" draggable=\"true\"&gt;\\(\\frac{{{Q1}}}{{{T1}}}\\)&lt;/span&gt; are under {{Q4}} years old. How many followers are below this age?&lt;/p&gt;",
    "template": "The followers less than {{Q4}} years old are {{response}}.",
    "hint": "Divide the number by the denominator and multiply the result by the numerator.",
    "feedback": "&lt;p&gt;To find the number of followers,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
            "keyboard": "INTERMEDIATE"
        }
    }
}</t>
  </si>
  <si>
    <t>En un acuario hay {{T2}} peces, de los cuales {{Q1}}/{T1}} fueron criados en cautividad. ¿De cuántos peces se trata?
{{A1}} peces nacieron en cautividad.</t>
  </si>
  <si>
    <t>En un acuario hay {{Q3}} peces, de los cuales {{Q1}}/{Q2}} criados en cautiverio. ¿Cuantos peces fueron criados en cautiverio?
Fueron criados en cautiverio {{A1}} peces.</t>
  </si>
  <si>
    <t>&lt;p&gt;Para obtener el número de peces, divide el número entre el denominador y multiplica el resultado por el numerador:&lt;/p&gt;&lt;p&gt;{{Q1}}/{{T1}} × {{T3}} = ({{T3}} : {{T1}}) × {{Q1}} = {{A1}}&lt;/p&gt;</t>
  </si>
  <si>
    <t>{"id":"M5-NyO-56a-I-9","stimulus":"&lt;p&gt;En un acuario hay {{T2}} peces, de los cuales &lt;span class=\"fr-math-v2 fr-draggable\" contenteditable=\"false\" data-original-math=\"\\(\\frac{{{Q1}}}{{{T1}}}\\)\" draggable=\"true\"&gt;\\(\\frac{{{Q1}}}{{{T1}}}\\)&lt;/span&gt; fueron criados en cautividad. ¿De cuántos peces se trata?&lt;/p&gt;","template":"{{response}} peces nacieron en cautividad.","hint":"Divide el número entre el denominador y multiplica el resultado por el numerador.","feedback":"&lt;p&gt;Para obtener el número de peces,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</si>
  <si>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</si>
  <si>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"M5-NyO-56a-I-9",
    "stimulus": "&lt;p&gt;In an aquarium there are {{T2}} fish, of which &lt;span class=\"fr-math-v2 fr-draggable\" contenteditable=\"false\" data-original-math=\"\\(\\frac{{{Q1}}}{{{T1}}}\\)\" draggable=\"true\"&gt;\\(\\frac{{{Q1}}}{{{T1}}}\\)&lt;/span&gt; were bred in captivity. How many fish are we talking about?&lt;/p&gt;",
    "template": "{{response}} fish were born in captivity.",
    "hint": "Divide the number by the denominator and multiply the result by the numerator.",
    "feedback": "&lt;p&gt;To obtain the number of fish,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</si>
  <si>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La agencia estatal de meteorología ha estado recopilando información durante {{T2}} días. Los resultados han señalado que en {{Q1}}/{{T1}} de las jornadas hizo sol. ¿Cuántos días fueron soleados?
Ha habido {{A1}} días de sol.</t>
  </si>
  <si>
    <t>&lt;p&gt;Para obtener el número de días de sol, divide el número entre el denominador y multiplica el resultado por el numerador:&lt;/p&gt;&lt;p&gt;{{Q1}}/{{T1}} × {{T3}} = ({{T3}} : {{T1}}) × {{Q1}} = {{A1}}&lt;/p&gt;</t>
  </si>
  <si>
    <t>{"id":"M5-NyO-56a-I-10","stimulus":"&lt;p&gt;La agencia estatal de meteorología ha estado recopilando información durante {{T2}} días. Los resultados han señalado que en &lt;span class=\"fr-math-v2 fr-draggable\" contenteditable=\"false\" data-original-math=\"\\(\\frac{{{Q1}}}{{{T1}}}\\)\" draggable=\"true\"&gt;\\(\\frac{{{Q1}}}{{{T1}}}\\)&lt;/span&gt; de las jornadas hizo sol. ¿Cuántos días fueron soleados?&lt;/p&gt;","template":"Ha habido {{response}} días de sol.","hint":"Divide el número entre el denominador y multiplica el resultado por el numerador.","feedback":"&lt;p&gt;Para obtener el número de días de sol,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</si>
  <si>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</si>
  <si>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"M5-NyO-56a-I-10",
    "stimulus": "&lt;p&gt;The state meteorological agency has been collecting information for {{T2}} days. The results have indicated that on &lt;span class=\"fr-math-v2 fr-draggable\" contenteditable=\"false\" data-original-math=\"\\(\\frac{{{Q1}}}{{{T1}}}\\)\" draggable=\"true\"&gt;\\(\\frac{{{Q1}}}{{{T1}}}\\)&lt;/span&gt; of the days it was sunny. How many days were sunny?&lt;/p&gt;",
    "template": "There have been {{response}} sunny days.",
    "hint": "Divide the number by the denominator and multiply the result by the numerator.",
    "feedback": "&lt;p&gt;To obtain the number of sunny days,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</si>
  <si>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M5-NyO-36b</t>
  </si>
  <si>
    <t>Multiplicación de una fracción y un número (num. y den. de 1 o 2 cifras; núm. de 3 cifras)</t>
  </si>
  <si>
    <t>Selecciona la multiplicación con el resultado correcto.
{{Q1}}/{{T1}} × {{T5}} = {{T9}}*
{{Q3}}/{{T2}} × {{T6}} = {{T10}}
{{Q5}}/{{T3}} × {{T7}} = {{T11}}
{{Q7}}/{{T4}} × {{T8}} = {{T12}}
Se ven solo 3</t>
  </si>
  <si>
    <t>Q1-Q8: Mín 1;Máx 8; Step: 1
Q9-Q12: Mín 10;Máx 99; Step: 1
Q13-Q15: Mín = 1; Máx = 10; Step = 1</t>
  </si>
  <si>
    <t>T1 = {{Q1}}+{{Q2}}
T2 = {{Q3}}+{{Q4}}
T3 = {{Q5}}+{{Q6}}
T4 = {{Q7}}+{{Q8}}
T5 = ({{Q1}}+{{Q2}})*{{Q9}}
T6 = ({{Q3}}+{{Q4}})*{{Q10}}
T7 = ({{Q5}}+{{Q6}})*{{Q11}}
T8 = ({{Q7}}+{{Q8}})*{{Q12}}
T9 = {{Q1}}*{{Q9}}
T10 = {{Q3}}*{{Q10}}+{{Q13}}
T11 = {{Q5}}*{{Q11}}+{{Q14}}
T12 = {{Q7}}*{{Q12}}-{{Q15}}</t>
  </si>
  <si>
    <t>&lt;p&gt;Para multiplicar una fracción por un número, divide el número entre el denominador y, después, multiplica el resultado por el numerador:&lt;/p&gt;&lt;p&gt;{{Q1}}/{{T1}} × {{T5}} = ({{T5}} : {{T1}}) × {{Q1}} = {{T9}}&lt;/p&gt;
-Si falla A2
&lt;p&gt;{{Q3}}/{{T2}} × {{T6}} = ({{T6}} : {{T2}}) × {{Q3}} = {{T13}}&lt;/p&gt;
-Si falla A3
&lt;p&gt;{{Q5}}/{{T3}} × {{T7}} = ({{T7}} : {{T3}}) × {{Q5}} = {{T14}}&lt;/p&gt;
-Si falla A4
&lt;p&gt;{{Q7}}/{{T4}} × {{T8}} = ({{T8}} : {{T4}}) × {{Q7}} = {{T15}}&lt;/p&gt;</t>
  </si>
  <si>
    <t>T13 = {{Q3}}*{{Q10}}
T14 = {{Q5}}*{{Q11}}
T15 = {{Q7}}*{{Q12}}</t>
  </si>
  <si>
    <t>{"id":"M5-NyO-36b-I-1","stimulus":"&lt;p&gt;Selecciona la multiplicación con el resultado correcto.&lt;/p&gt;","hint":"&lt;p&gt;Divide el número entre el denominador y multiplica el resultado por el numerador.&lt;/p&gt;","feedback":"&lt;p&gt;Para multiplicar una fracción por un número, divide el número entre el denominador y, después, multiplica el resultado por el numerador:&lt;/p&gt;&lt;p&gt;&lt;span class=\"fr-math-v2 fr-draggable\" contenteditable=\"false\" data-original-math=\"\\(\\frac{{{Q1}}}{{{T1}}}\\)\" draggable=\"true\"&gt;\\(\\frac{{{Q1}}}{{{T1}}}\\)&lt;/span&gt; × {{T5}} = ({{T5}} : {{T1}}) × {{Q1}} = {{T9}}&lt;/p&gt;","seed":{"parameters":[{"name":"Q1","label":null,"min":1,"max":8,"step":1},{"name":"Q2","label":null,"min":1,"max":8,"step":1},{"name":"Q3","label":null,"min":1,"max":8,"step":1},{"name":"Q4","label":null,"min":1,"max":8,"step":1},{"name":"Q5","label":null,"min":1,"max":8,"step":1},{"name":"Q6","label":null,"min":1,"max":8,"step":1},{"name":"Q7","label":null,"min":1,"max":8,"step":1},{"name":"Q8","label":null,"min":1,"max":8,"step":1},{"name":"Q9","label":null,"min":10,"max":99,"step":1},{"name":"Q10","label":null,"min":10,"max":99,"step":1},{"name":"Q11","label":null,"min":10,"max":99,"step":1},{"name":"Q12","label":null,"min":10,"max":99,"step":1},{"name":"Q13","label":null,"min":1,"max":10,"step":1},{"name":"Q14","label":null,"min":1,"max":10,"step":1},{"name":"Q15","label":null,"min":1,"max":10,"step":1}],"calculated":[{"name":"A1","label":"{{function}}","function":"&lt;span class=\"fr-math-v2 fr-draggable\" contenteditable=\"false\" data-original-math=\"\\(\\frac{{{Q1}}}{{{T1}}}\\)\" draggable=\"true\"&gt;\\(\\frac{{{Q1}}}{{{T1}}}\\)&lt;/span&gt; × {{T5}} = {{T9}}"},{"name":"A2","label":"{{function}}","function":"&lt;span class=\"fr-math-v2 fr-draggable\" contenteditable=\"false\" data-original-math=\"\\(\\frac{{{Q3}}}{{{T2}}}\\)\" draggable=\"true\"&gt;\\(\\frac{{{Q3}}}{{{T2}}}\\)&lt;/span&gt; × {{T6}} = {{T10}}","incorrect":true,"feedback":"&lt;p&gt;&lt;span class=\"fr-math-v2 fr-draggable\" contenteditable=\"false\" data-original-math=\"\\(\\frac{{{Q3}}}{{{T2}}}\\)\" draggable=\"true\"&gt;\\(\\frac{{{Q3}}}{{{T2}}}\\)&lt;/span&gt; × {{T6}} = ({{T6}} : {{T2}}) × {{Q3}} = {{T13}}&lt;/p&gt;"},{"name":"A3","label":"{{function}}","function":"&lt;span class=\"fr-math-v2 fr-draggable\" contenteditable=\"false\" data-original-math=\"\\(\\frac{{{Q5}}}{{{T3}}}\\)\" draggable=\"true\"&gt;\\(\\frac{{{Q5}}}{{{T3}}}\\)&lt;/span&gt; × {{T7}} = {{T11}}","feedback":"&lt;p&gt;&lt;span class=\"fr-math-v2 fr-draggable\" contenteditable=\"false\" data-original-math=\"\\(\\frac{{{Q5}}}{{{T3}}}\\)\" draggable=\"true\"&gt;\\(\\frac{{{Q5}}}{{{T3}}}\\)&lt;/span&gt; × {{T7}} = ({{T7}} : {{T3}}) × {{Q5}} = {{T14}}&lt;/p&gt;","incorrect":true},{"name":"A4","label":"{{function}}","function":"&lt;span class=\"fr-math-v2 fr-draggable\" contenteditable=\"false\" data-original-math=\"\\(\\frac{{{Q7}}}{{{T4}}}\\)\" draggable=\"true\"&gt;\\(\\frac{{{Q7}}}{{{T4}}}\\)&lt;/span&gt; × {{T8}} = {{T12}}","feedback":"&lt;p&gt;&lt;span class=\"fr-math-v2 fr-draggable\" contenteditable=\"false\" data-original-math=\"\\(\\frac{{{Q7}}}{{{T4}}}\\)\" draggable=\"true\"&gt;\\(\\frac{{{Q7}}}{{{T4}}}\\)&lt;/span&gt; × {{T8}} = ({{T8}} : {{T4}}) × {{Q7}} = {{T15}}&lt;/p&gt;","incorrect":true},{"name":"T1","function":"{{Q1}}+{{Q2}}","temp":"true"},{"name":"T2","function":"{{Q3}}+{{Q4}}","temp":"true"},{"name":"T3","function":"{{Q5}}+{{Q6}}","temp":"true"},{"name":"T4","function":"{{Q7}}+{{Q8}}","temp":"true"},{"name":"T5","function":"({{Q1}}+{{Q2}})*{{Q9}}","temp":"true"},{"name":"T6","function":"({{Q3}}+{{Q4}})*{{Q10}}","temp":"true"},{"name":"T7","function":"({{Q5}}+{{Q6}})*{{Q11}}","temp":"true"},{"name":"T8","function":"({{Q7}}+{{Q8}})*{{Q12}}","temp":"true"},{"name":"T9","function":"{{Q1}}*{{Q9}}","temp":"true"},{"name":"T10","function":"{{Q3}}*{{Q10}}+{{Q13}}","temp":"true"},{"name":"T11","function":"{{Q5}}*{{Q11}}+{{Q14}}","temp":"true"},{"name":"T12","function":"{{Q7}}*{{Q12}}-{{Q15}}","temp":"true"},{"name":"T13","function":"{{Q3}}*{{Q10}}","temp":"true"},{"name":"T14","function":"{{Q5}}*{{Q11}}","temp":"true"},{"name":"T15","function":"{{Q7}}*{{Q12}}","temp":"true"}],"uniques":true},"algorithm":{"name":"trueFalse","template":"Multiple choice – standard","params":{"countCorrect":1,"countIncorrect":2,"showCheckIcon":false,
            "columns": 3
        }
    }
}</t>
  </si>
  <si>
    <t>{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</si>
  <si>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
    "id": "M5-NyO-36b-I-1",
    "stimulus": "&lt;p&gt;Select the multiplication with the correct result.&lt;/p&gt;",
    "hint": "&lt;p&gt;Divide the number by the denominator and multiply the result by the numerator.&lt;/p&gt;",
    "feedback": "&lt;p&gt;To multiply a fraction by a number, divide the number by the denominator and then multiply the result by the numerator:&lt;/p&gt;&lt;p&gt;&lt;span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</si>
  <si>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Escribe el resultado de la siguiente multiplicación.
{{Q1}}/{{T1}} × {{T2}} = {{A1}}</t>
  </si>
  <si>
    <t xml:space="preserve">Q1: Mín 1;Máx 10; Step: 1 
Q2: Mín 1;Máx 10; Step: 1 
Q3: Mín 10;Máx 99; Step: 1 </t>
  </si>
  <si>
    <t>&lt;p&gt;Divide el número entre el denominador y, después, multiplica el resultado por el numerador:&lt;/p&gt;&lt;p&gt;{{Q1}}/{{T1}} × {{T2}} = ({{T2}} : {{T1}}) × {{Q1}} = {{A1}}&lt;/p&gt;</t>
  </si>
  <si>
    <t>{"id":"M5-NyO-36b-E-1","stimulus":"&lt;p&gt;Escribe el resultado de la siguiente multiplicación.&lt;/p&gt;","template":"&lt;p&gt;&lt;span class=\"fr-math-v2 fr-draggable\" contenteditable=\"false\" data-original-math=\"\\(\\frac{{{Q1}}}{{{T1}}}\\)\" draggable=\"true\"&gt;\\(\\frac{{{Q1}}}{{{T1}}}\\)&lt;/span&gt; × {{T2}} = {{response}}&lt;/p&gt;","hint":"Divide el número entre el denominador y multiplica el resultado por el numerador.","feedback":"&lt;p&gt;Divide el número entre el denominador y, después, multiplica el resultado por el numerador:&lt;/p&gt;&lt;p&gt;&lt;span class=\"fr-math-v2 fr-draggable\" contenteditable=\"false\" data-original-math=\"\\(\\frac{{{Q1}}}{{{T1}}}\\)\" draggable=\"true\"&gt;\\(\\frac{{{Q1}}}{{{T1}}}\\)&lt;/span&gt; × {{T2}} = ({{T2}} : {{T1}}) × {{Q1}} = {{A1}}&lt;/p&gt;","seed":{"parameters":[{"name":"Q1","label":null,"min":1,"max":10,"step":1},{"name":"Q2","label":null,"min":1,"max":10,"step":1},{"name":"Q3","label":null,"min":10,"max":99,"step":1}],"calculated":[{"name":"T1","function":"{{Q1}}+{{Q2}}","temp":true},{"name":"T2","function":"({{Q1}}+{{Q2}})*{{Q3}}","temp":true},{"name":"A1","function":"{{Q1}}*{{Q3}}"}],"uniques":true},"algorithm":{"name":"calculateOperation","params":{"method":"equivLiteral","keyboard":"INTERMEDIATE"}}}</t>
  </si>
  <si>
    <t>{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</si>
  <si>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"M5-NyO-36b-E-1",
    "stimulus": "&lt;p&gt;Type the result of the following multiplication.&lt;/p&gt;",
    "template": "&lt;p&gt;&lt;span class=\"fr-math-v2 fr-draggable\" contenteditable=\"false\" data-original-math=\"\\(\\frac{{{Q1}}}{{{T1}}}\\)\" draggable=\"true\"&gt;\\(\\frac{{{Q1}}}{{{T1}}}\\)&lt;/span&gt; × {{T2}} = {{response}}&lt;/p&gt;",
    "hint": "Divide the number by the denominator and multiply the result by the numerator.",
    "feedback": "&lt;p&gt;Divide the number by the denominator and then multiply the result by the numerator:&lt;/p&gt;&lt;p&gt;&lt;span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</si>
  <si>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M5-NyO-36c</t>
  </si>
  <si>
    <t>Calcula el área de un rectángulo con longitudes fraccionarias en los lados</t>
  </si>
  <si>
    <t>Selecciona cuál es el área de un rectángulo de base {{Q1}}/{{T1}} m y altura {{Q3}}/{{T2}} m.
{{A1}} m&lt;sup&gt;2&lt;/sup&gt;*
{{A2}} m&lt;sup&gt;2&lt;/sup&gt;
{{A3}} m&lt;sup&gt;2&lt;/sup&gt;</t>
  </si>
  <si>
    <t>Q1-Q4: Mín 1;Máx 6; Step: 1</t>
  </si>
  <si>
    <t>T1 = {{Q1}}+{{Q2}}
T2 = {{Q3}}+{{Q4}}
T3 = {{Q1}}*{{Q3}}/math.gcd({{Q1}}*{{Q3}}, {{T1}}*{{T2}})
T4 = {{T1}}*{{T2}}/math.gcd({{Q1}}*{{Q3}}, {{T1}}*{{T2}})
T5 = {{Q1}}*{{Q3}}/math.gcd({{Q1}}*{{Q3}}, {{T1}}*({{T2}}+1))
T6 = {{T1}}*({{T2}}+1)/math.gcd({{Q1}}*{{Q3}}, {{T1}}*({{T2}}+1))
T7 = {{Q1}}*({{Q3}}+1)/math.gcd({{Q1}}*({{Q3}}+1), {{T1}}*{{T2}})
T8 = {{T1}}*{{T2}}/math.gcd({{Q1}}*({{Q3}}+1), {{T1}}*{{T2}})
A1 = \\frac{{{T3}}}{{{T4}}}
A2 = \\frac{{{T5}}}{{{T6}}}
A3 = \\frac{{{T7}}}{{{T8}}}</t>
  </si>
  <si>
    <t>Área de un rectángulo = base × altura</t>
  </si>
  <si>
    <t>&lt;p&gt;Para calcular el área del rectángulo, multiplica la base por la altura.&lt;/p&gt;&lt;p&gt;Área del rectángulo = base × altura = {{Q1}}/{{T1}} m × {{Q3}}/{{T2}} m = {{A1}} m&lt;sup&gt;2&lt;/sup&gt;&lt;/p&gt;
(Sin Te particular)</t>
  </si>
  <si>
    <t>{"id":"M5-NyO-36c-I-1","stimulus":"&lt;p&gt;Selecciona cuál es el área de un rectángulo de base &lt;span class=\"fr-math-v2 fr-draggable\" contenteditable=\"false\" data-original-math=\"\\(\\frac{{{Q1}}}{{{T1}}}\\)\" draggable=\"true\"&gt;\\(\\frac{{{Q1}}}{{{T1}}}\\)&lt;/span&gt; m y altura &lt;span class=\"fr-math-v2 fr-draggable\" contenteditable=\"false\" data-original-math=\"\\(\\frac{{{Q3}}}{{{T2}}}\\)\" draggable=\"true\"&gt;\\(\\frac{{{Q3}}}{{{T2}}}\\)&lt;/span&gt; m.&lt;/p&gt;","hint":"&lt;p&gt;Área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{{A1}} m&lt;sup&gt;2&lt;/sup&gt;&lt;/p&gt;","seed":{"parameters":[{"name":"Q1","label":null,"min":1,"max":6,"step":1},{"name":"Q2","label":null,"min":1,"max":6,"step":1},{"name":"Q3","label":null,"min":1,"max":6,"step":1},{"name":"Q4","label":null,"min":1,"max":6,"step":1}],"calculated":[{"name":"A1","label":"{{function}} m&lt;sup&gt;2&lt;/sup&gt;","function":"&lt;span class=\"fr-math-v2 fr-draggable\" contenteditable=\"false\" data-original-math=\"\\(\\frac{{{T3}}}{{{T4}}}\\)\" draggable=\"true\"&gt;\\(\\frac{{{T3}}}{{{T4}}}\\)&lt;/span&gt;"},{"name":"A2","label":"{{function}} m&lt;sup&gt;2&lt;/sup&gt;","function":"&lt;span class=\"fr-math-v2 fr-draggable\" contenteditable=\"false\" data-original-math=\"\\(\\frac{{{T5}}}{{{T6}}}\\)\" draggable=\"true\"&gt;\\(\\frac{{{T5}}}{{{T6}}}\\)&lt;/span&gt;","incorrect":true},{"name":"A3","label":"{{function}} m&lt;sup&gt;2&lt;/sup&gt;","function":"&lt;span class=\"fr-math-v2 fr-draggable\" contenteditable=\"false\" data-original-math=\"\\(\\frac{{{T7}}}{{{T8}}}\\)\" draggable=\"true\"&gt;\\(\\frac{{{T7}}}{{{T8}}}\\)&lt;/span&gt;","incorrect":true},{"name":"T1","function":"{{Q1}}+{{Q2}}","temp":"true"},{"name":"T2","function":"{{Q3}}+{{Q4}}","temp":"true"},{"name":"T3","function":"{{Q1}}*{{Q3}}/math.gcd({{Q1}}*{{Q3}}, {{T1}}*{{T2}})","temp":"true"},{"name":"T4","function":"{{T1}}*{{T2}}/math.gcd({{Q1}}*{{Q3}}, {{T1}}*{{T2}})","temp":"true"},{"name":"T5","function":"{{Q1}}*{{Q3}}/math.gcd({{Q1}}*{{Q3}}, {{T1}}*({{T2}}+1))","temp":"true"},{"name":"T6","function":"{{T1}}*({{T2}}+1)/math.gcd({{Q1}}*{{Q3}}, {{T1}}*({{T2}}+1))","temp":"true"},{"name":"T7","function":"{{Q1}}*({{Q3}}+1)/math.gcd({{Q1}}*({{Q3}}+1), {{T1}}*{{T2}})","temp":"true"},{"name":"T8","function":"{{T1}}*{{T2}}/math.gcd({{Q1}}*({{Q3}}+1), {{T1}}*{{T2}})","temp":"true"}],"uniques":true},"algorithm":{"name":"trueFalse","template":"Multiple choice – standard","params":{"countCorrect":1,"countIncorrect":2,"showCheckIcon":false,
            "columns": 3
        }
    }
}</t>
  </si>
  <si>
    <t>{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t>
  </si>
  <si>
    <t>{
    "id": "M5-NyO-36c-I-1",
    "stimulus": "&lt;p&gt;Select which is the area of a rectangle with a base &lt;span class=\"fr-math-v2 fr-draggable\" contenteditable=\"false\" data-original-math=\"\\(\\frac{{{Q1}}}{{{T1}}}\\)\" draggable=\"true\"&gt;\\(\\frac{{{Q1}}}{{{T1}}}\\)&lt;/span&gt; m and height &lt;span class=\"fr-math-v2 fr-draggable\" contenteditable=\"false\" data-original-math=\"\\(\\frac{{{Q3}}}{{{T2}}}\\)\" draggable=\"true\"&gt;\\(\\frac{{{Q3}}}{{{T2}}}\\)&lt;/span&gt; m.&lt;/p&gt;",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"showCheckIcon":false,
            "columns": 3
        }
    }
}</t>
  </si>
  <si>
    <t>Calcula el área de un rectángulo cuyos lados miden {{Q1}}/{{T1}} m y {{Q3}}/{{T2}} m. Escribe el resultado en forma de fracción irreducible.
El área del rectángulo mide {{A1}} m&lt;sup&gt;2&lt;/sup&gt;.</t>
  </si>
  <si>
    <t>T1 = {{Q1}}+{{Q2}}
T2 = {{Q3}}+{{Q4}}
T3 = {{Q1}}*{{Q3}}/math.gcd({{Q1}}*{{Q3}}, {{T1}}*{{T2}})
T4 = {{T1}}*{{T2}}/math.gcd({{Q1}}*{{Q3}}, {{T1}}*{{T2}})
A1 = \\frac{{{T3}}}{{{T4}}}</t>
  </si>
  <si>
    <t>{"id":"M5-NyO-36c-E-1","stimulus":"&lt;p&gt;Calcula el área de un rectángulo cuyos lados miden &lt;span class=\"fr-math-v2 fr-draggable\" contenteditable=\"false\" data-original-math=\"\\(\\frac{{{Q1}}}{{{T1}}}\\)\" draggable=\"true\"&gt;\\(\\frac{{{Q1}}}{{{T1}}}\\)&lt;/span&gt; m y &lt;span class=\"fr-math-v2 fr-draggable\" contenteditable=\"false\" data-original-math=\"\\(\\frac{{{Q3}}}{{{T2}}}\\)\" draggable=\"true\"&gt;\\(\\frac{{{Q3}}}{{{T2}}}\\)&lt;/span&gt; m. Escribe el resultado en forma de fracción irreducible.&lt;/p&gt;","template":"&lt;p&gt;El área del rectángulo mide {{response}} m&lt;sup&gt;2&lt;/sup&gt;.&lt;/p&gt;","hint":"&lt;p&gt;Área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{{T0}} m&lt;sup&gt;2&lt;/sup&gt;&lt;/p&gt;","seed":{"parameters":[{"name":"Q1","label":null,"min":1,"max":6,"step":1},{"name":"Q2","label":null,"min":1,"max":6,"step":1},{"name":"Q3","label":null,"min":1,"max":6,"step":1},{"name":"Q4","label":null,"min":1,"max":6,"step":1}],"calculated":[{"name":"T0","function":"&lt;span class=\"fr-math-v2 fr-draggable\" contenteditable=\"false\" data-original-math=\"\\(\\frac{{{T3}}}{{{T4}}}\\)\" draggable=\"true\"&gt;\\(\\frac{{{T3}}}{{{T4}}}\\)&lt;/span&gt;","temp":true},{"name":"A1","label":"{{function}}","function":"\\frac{{{T3}}}{{{T4}}}"},{"name":"T1","function":"{{Q1}}+{{Q2}}","temp":true},{"name":"T2","function":"{{Q3}}+{{Q4}}","temp":true},{"name":"T3","function":"{{Q1}}*{{Q3}}/math.gcd({{Q1}}*{{Q3}}, {{T1}}*{{T2}})","temp":true},{"name":"T4","function":"{{T1}}*{{T2}}/math.gcd({{Q1}}*{{Q3}}, {{T1}}*{{T2}})","temp":true}],"uniques":true},"algorithm":{"name":"calculateOperation","params":{"method":"equivLiteral","keyboard":"INTERMEDIATE"}}}</t>
  </si>
  <si>
    <t>{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t>
  </si>
  <si>
    <t>{
    "id": "M5-NyO-36c-E-1",
    "stimulus": "&lt;p&gt;Calculate the area of a rectangle with sides measuring &lt;span class=\"fr-math-v2 fr-draggable\" contenteditable=\"false\" data-original-math=\"\\(\\frac{{{Q1}}}{{{T1}}}\\)\" draggable=\"true\"&gt;\\(\\frac{{{Q1}}}{{{T1}}}\\)&lt;/span&gt; m and &lt;span class=\"fr-math-v2 fr-draggable\" contenteditable=\"false\" data-original-math=\"\\(\\frac{{{Q3}}}{{{T2}}}\\)\" draggable=\"true\"&gt;\\(\\frac{{{Q3}}}{{{T2}}}\\)&lt;/span&gt; m. Type the result in the form of an irreducible fraction.&lt;/p&gt;",
    "template": "&lt;p&gt;The area of the rectangle measures {{response}} m&lt;sup&gt;2&lt;/sup&gt;.&lt;/p&gt;",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"keyboard": "INTERMEDIATE"
        }
    }
}</t>
  </si>
  <si>
    <t>Los lados de la toalla rectangular de Gerardo miden {{T1}}/{{Q2}} m y {{T2}}/{{Q4}} m. ¿Cuál es el área de la toalla?
El área de la toalla mide {{A1}} m&lt;sup&gt;2&lt;/sup&gt;.</t>
  </si>
  <si>
    <t>Q1: Mín 1;Máx 5; Step: 2 
Q2: Mín 2;Máx 6; Step: 2
Q3: Mín 1;Máx 5; Step: 2
Q4: Mín 2;Máx 6; Step: 2</t>
  </si>
  <si>
    <t>T1 = {{Q1}}+{{Q2}}
T2 = {{Q3}}+{{Q4}}
T3 = {{T1}}*{{T2}}/math.gcd({{T1}}*{{T2}}, {{Q2}}*{{Q4}})
T4 = {{Q2}}*{{Q4}}/math.gcd({{T1}}*{{T2}}, {{Q2}}*{{Q4}})
A1 = \\frac{{{T3}}}{{{T4}}}</t>
  </si>
  <si>
    <t>¿Qué pide el enunciado?
Calcular el área de una toalla rectangular.*
Calcular el área de una toalla triangular.
Calcular el área de una toalla cuadrada.
(Single Choice)</t>
  </si>
  <si>
    <t>¿Cómo se calcula el área de un rectángulo?
(Single choice)
Área del rectángulo = base × altura*
Área del rectángulo = (base × altura)/2
Área del rectángulo = lado × lado</t>
  </si>
  <si>
    <t>Por tanto, calcula el área de la toalla. Simplifica si es necesario.
Área del rectángulo = base × altura = {{T1}}/{{Q2}} m × {{T2}}/{{Q4}} m = {{A4}} m&lt;sup&gt;2&lt;/sup&gt;
(Cloze math)
A4 = \\frac{{{T3}}}{{{T4}}}</t>
  </si>
  <si>
    <t>{"id":"M5-NyO-36c-A-1","seed":{"parameters":[{"name":"Q1","label":null,"min":1,"max":5,"step":2},{"name":"Q2","label":null,"min":2,"max":6,"step":2},{"name":"Q3","label":null,"min":1,"max":5,"step":2},{"name":"Q4","label":null,"min":2,"max":6,"step":2}],"uniques":true},"scaffolding":[{"id":"step-0","stimulus":"&lt;p&gt;Los lados de la toalla rectangular de Gerardo miden &lt;span class=\"fr-math-v2 fr-draggable\" contenteditable=\"false\" data-original-math=\"\\(\\frac{{{T1}}}{{{Q2}}}\\)\" draggable=\"true\"&gt;\\(\\frac{{{T1}}}{{{Q2}}}\\)&lt;/span&gt; m y &lt;span class=\"fr-math-v2 fr-draggable\" contenteditable=\"false\" data-original-math=\"\\(\\frac{{{T2}}}{{{Q4}}}\\)\" draggable=\"true\"&gt;\\(\\frac{{{T2}}}{{{Q4}}}\\)&lt;/span&gt; m. ¿Cuál es el área de la toalla?&lt;/p&gt;","template":"&lt;p&gt;El área de la toalla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toalla rectangular.&lt;/p&gt;"},{"name":"2-A2","label":"&lt;p&gt;Calcular el área de una toalla triangular.&lt;/p&gt;","incorrect":true},{"name":"2-A3","label":"&lt;p&gt;Calcular el área de una toalla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toalla.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</si>
  <si>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</si>
  <si>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"M5-NyO-36c-A-1",
    "seed": {
        "parameters": [
            {
                "name": "Q1",
                "label": null,
                "min": 1,
                "max": 5,
                "step": 2
            },
            {
                "name": "Q2",
                "label": null,
                "min": 2,
                "max": 6,
                "step": 2
            },
            {
                "name": "Q3",
                "label": null,
                "min": 1,
                "max": 5,
                "step": 2
            },
            {
                "name": "Q4",
                "label": null,
                "min": 2,
                "max": 6,
                "step": 2
            }
        ],
        "uniques": true
    },
    "scaffolding": [
        {
            "id": "step-0",
            "stimulus": "&lt;p&gt;The sides of Gerard's rectangular towel measure &lt;span class=\"fr-math-v2 fr-draggable\" contenteditable=\"false\" data-original-math=\"\\(\\frac{{{T1}}}{{{Q2}}}\\)\" draggable=\"true\"&gt;\\(\\frac{{{T1}}}{{{Q2}}}\\)&lt;/span&gt; m and &lt;span class=\"fr-math-v2 fr-draggable\" contenteditable=\"false\" data-original-math=\"\\(\\frac{{{T2}}}{{{Q4}}}\\)\" draggable=\"true\"&gt;\\(\\frac{{{T2}}}{{{Q4}}}\\)&lt;/span&gt; m. What is the area of the towel?&lt;/p&gt;",
            "template": "&lt;p&gt;The area of the towel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towel&lt;/p&gt;"
                    },
                    {
                        "name": "2-A2",
                        "label": "&lt;p&gt;To calculate the area of a triangular towel.&lt;/p&gt;",
                        "incorrect": true
                    },
                    {
                        "name": "2-A3",
                        "label": "&lt;p&gt;To calculate the area of a square towel.&lt;/p&gt;",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towel.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</si>
  <si>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Una modista necesita un trozo de tela de {{T1}}/{{Q2}} m de base y {{T2}}/{{Q4}} m de altura para confeccionar una blusa. ¿Cuánto mide el área del retal?
Su área mide {{A1}} m&lt;sup&gt;2&lt;/sup&gt;.</t>
  </si>
  <si>
    <t>¿Qué pide el enunciado?
Calcular el área del retal rectangular.*
Calcular el área del retal triangular.
Calcular el área del retal cuadrado.
(Single Choice)</t>
  </si>
  <si>
    <t>Por tanto, calcula el área del retal. Simplifica si es necesario.
Área del rectángulo = base × altura = {{T1}}/{{Q2}} m × {{T2}}/{{Q4}} m = {{A4}} m&lt;sup&gt;2&lt;/sup&gt;
(Cloze math)
A4 = \\frac{{{T3}}}{{{T4}}}</t>
  </si>
  <si>
    <t>{"id":"M5-NyO-36c-A-2","seed":{"parameters":[{"name":"Q1","label":null,"min":1,"max":5,"step":2},{"name":"Q2","label":null,"min":2,"max":6,"step":2},{"name":"Q3","label":null,"min":1,"max":5,"step":2},{"name":"Q4","label":null,"min":2,"max":6,"step":2}],"uniques":true},"scaffolding":[{"id":"step-0","stimulus":"&lt;p&gt;Una modista necesita un trozo de tela de &lt;span class=\"fr-math-v2 fr-draggable\" contenteditable=\"false\" data-original-math=\"\\(\\frac{{{T1}}}{{{Q2}}}\\)\" draggable=\"true\"&gt;\\(\\frac{{{T1}}}{{{Q2}}}\\)&lt;/span&gt; m de base y &lt;span class=\"fr-math-v2 fr-draggable\" contenteditable=\"false\" data-original-math=\"\\(\\frac{{{T2}}}{{{Q4}}}\\)\" draggable=\"true\"&gt;\\(\\frac{{{T2}}}{{{Q4}}}\\)&lt;/span&gt; m de altura para confeccionar una blusa. ¿Cuánto mide el área del retal?&lt;/p&gt;","template":"&lt;p&gt;Su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retal rectangular.&lt;/p&gt;"},{"name":"2-A2","label":"&lt;p&gt;Calcular el área del retal triangular.&lt;/p&gt;","incorrect":true},{"name":"2-A3","label":"&lt;p&gt;Calcular el área del retal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retal.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</si>
  <si>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</si>
  <si>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"M5-NyO-36c-A-2",
    "seed": {
        "parameters": [
            {
                "name": "Q1",
                "label": null,
                "min": 1,
                "max": 5,
                "step": 2
            },
            {
                "name": "Q2",
                "label": null,
                "min": 2,
                "max": 6,
                "step": 2
            },
            {
                "name": "Q3",
                "label": null,
                "min": 1,
                "max": 5,
                "step": 2
            },
            {
                "name": "Q4",
                "label": null,
                "min": 2,
                "max": 6,
                "step": 2
            }
        ],
        "uniques": true
    },
    "scaffolding": [
        {
            "id": "step-0",
            "stimulus": "&lt;p&gt;A dressmaker needs a piece of fabric of base &lt;span class=\"fr-math-v2 fr-draggable\" contenteditable=\"false\" data-original-math=\"\\(\\frac{{{T1}}}{{{Q2}}}\\)\" draggable=\"true\"&gt;\\(\\frac{{{T1}}}{{{Q2}}}\\)&lt;/span&gt; m and height &lt;span class=\"fr-math-v2 fr-draggable\" contenteditable=\"false\" data-original-math=\"\\(\\frac{{{T2}}}{{{Q4}}}\\)\" draggable=\"true\"&gt;\\(\\frac{{{T2}}}{{{Q4}}}\\)&lt;/span&gt; m to tailor a blouse. How large is the area of the remnant?&lt;/p&gt;",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remnant.&lt;/p&gt;"
                    },
                    {
                        "name": "2-A2",
                        "label": "&lt;p&gt;To calculate the area of the triangular remnant.&lt;/p&gt;",
                        "incorrect": true
                    },
                    {
                        "name": "2-A3",
                        "label": "&lt;p&gt;To calculate the area of the square remnant.&lt;/p&gt;",
                        "incorrect": true
                    }
                ]
            },
            "algorithm": {
                "name": "trueFalse",
                "template": "Multiple choice – standard", "params": {"showCheckIcon":false, "columns":3}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
        },
        {
            "id": "step-3",
            "stimulus": "&lt;p&gt;Therefore, calculate the area of the remnant.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</si>
  <si>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Se va a cubrir con una lona un abrevadero rectangular que mide {{T1}}/{{Q2}} m de largo y {{T2}}/{{Q4}} m de ancho. ¿Cuál va a ser el aréa de la lona?
El área de la lona será de {{A1}} m&lt;sup&gt;2&lt;/sup&gt;.</t>
  </si>
  <si>
    <t>¿Qué pide el enunciado?
Calcular el área de una lona rectangular.*
Calcular el área de una lona triangular.
Calcular el área de una lona cuadrada.
(Single Choice)</t>
  </si>
  <si>
    <t>Por tanto, calcula el área de la lona. Simplifica si es necesario.
Área del rectángulo = base × altura = {{T1}}/{{Q2}} m × {{T2}}/{{Q4}} m = {{A4}} m&lt;sup&gt;2&lt;/sup&gt;
(Cloze math)
A4 = \\frac{{{T3}}}{{{T4}}}</t>
  </si>
  <si>
    <t>{"id":"M5-NyO-36c-A-3","seed":{"parameters":[{"name":"Q1","label":null,"min":1,"max":5,"step":2},{"name":"Q2","label":null,"min":2,"max":6,"step":2},{"name":"Q3","label":null,"min":1,"max":5,"step":2},{"name":"Q4","label":null,"min":2,"max":6,"step":2}],"uniques":true},"scaffolding":[{"id":"step-0","stimulus":"&lt;p&gt;Se va a cubrir con una lona un abrevadero rectangular que mide &lt;span class=\"fr-math-v2 fr-draggable\" contenteditable=\"false\" data-original-math=\"\\(\\frac{{{T1}}}{{{Q2}}}\\)\" draggable=\"true\"&gt;\\(\\frac{{{T1}}}{{{Q2}}}\\)&lt;/span&gt; m de largo y &lt;span class=\"fr-math-v2 fr-draggable\" contenteditable=\"false\" data-original-math=\"\\(\\frac{{{T2}}}{{{Q4}}}\\)\" draggable=\"true\"&gt;\\(\\frac{{{T2}}}{{{Q4}}}\\)&lt;/span&gt; m de ancho. ¿Cuál va a ser el aréa de la lona?&lt;/p&gt;","template":"&lt;p&gt;El área de la lona será 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lona rectangular.&lt;/p&gt;"},{"name":"2-A2","label":"&lt;p&gt;Calcular el área de una lona triangular.&lt;/p&gt;","incorrect":true},{"name":"2-A3","label":"&lt;p&gt;Calcular el área de una lona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lona.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</si>
  <si>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</si>
  <si>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"M5-NyO-36c-A-3",
    "seed": {
        "parameters": [
            {
                "name": "Q1",
                "label": null,
                "min": 1,
                "max": 5,
                "step": 2
            },
            {
                "name": "Q2",
                "label": null,
                "min": 2,
                "max": 6,
                "step": 2
            },
            {
                "name": "Q3",
                "label": null,
                "min": 1,
                "max": 5,
                "step": 2
            },
            {
                "name": "Q4",
                "label": null,
                "min": 2,
                "max": 6,
                "step": 2
            }
        ],
        "uniques": true
    },
    "scaffolding": [
        {
            "id": "step-0",
            "stimulus": "&lt;p&gt;A rectangular trough is to be covered with a tarpaulin &lt;span class=\"fr-math-v2 fr-draggable\" contenteditable=\"false\" data-original-math=\"\\(\\frac{{{T1}}}{{{Q2}}}\\)\" draggable=\"true\"&gt;\\(\\frac{{{T1}}}{{{Q2}}}\\)&lt;/span&gt; m long and &lt;span class=\"fr-math-v2 fr-draggable\" contenteditable=\"false\" data-original-math=\"\\(\\frac{{{T2}}}{{{Q4}}}\\)\" draggable=\"true\"&gt;\\(\\frac{{{T2}}}{{{Q4}}}\\)&lt;/span&gt; m wide. What will be the area of the tarpaulin?&lt;/p&gt;",
            "template": "&lt;p&gt;The area of the tarpaulin will be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tarpaulin.&lt;/p&gt;"
                    },
                    {
                        "name": "2-A2",
                        "label": "&lt;p&gt;To calculate the area of a triangular tarpaulin.&lt;/p&gt;",
                        "incorrect": true
                    },
                    {
                        "name": "2-A3",
                        "label": "&lt;p&gt;To calculate the area of a square tarpaulin.&lt;/p&gt;",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tarpaulin.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</si>
  <si>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Un obrero tiene que colocar una ventana en un hueco rectangular cuyas medidas son {{T1}}/{{Q2}} m y {{T2}}/{{Q4}} m. ¿Cuál es el área del hueco?
Su área mide {{A1}} cm&lt;sup&gt;2&lt;/sup&gt;.</t>
  </si>
  <si>
    <t>¿Qué pide el enunciado?
Calcular el área del hueco rectangular.*
Calcular el área del hueco triangular.
Calcular el área del hueco cuadrado.
(Single Choice)</t>
  </si>
  <si>
    <t>Por tanto, calcula el área del hueco de la pared. Simplifica si es necesario.
Área del rectángulo = base × altura = {{T1}}/{{Q2}} m × {{T2}}/{{Q4}} m = {{A4}} m&lt;sup&gt;2&lt;/sup&gt;
(Cloze math)
A4 = \\frac{{{T3}}}{{{T4}}}</t>
  </si>
  <si>
    <t>{"id":"M5-NyO-36c-A-4","seed":{"parameters":[{"name":"Q1","label":null,"min":1,"max":5,"step":2},{"name":"Q2","label":null,"min":2,"max":6,"step":2},{"name":"Q3","label":null,"min":1,"max":5,"step":2},{"name":"Q4","label":null,"min":2,"max":6,"step":2}],"uniques":true},"scaffolding":[{"id":"step-0","stimulus":"&lt;p&gt;Un obrero tiene que colocar una ventana en un hueco rectangular cuyas medidas son &lt;span class=\"fr-math-v2 fr-draggable\" contenteditable=\"false\" data-original-math=\"\\(\\frac{{{T1}}}{{{Q2}}}\\)\" draggable=\"true\"&gt;\\(\\frac{{{T1}}}{{{Q2}}}\\)&lt;/span&gt; m y &lt;span class=\"fr-math-v2 fr-draggable\" contenteditable=\"false\" data-original-math=\"\\(\\frac{{{T2}}}{{{Q4}}}\\)\" draggable=\"true\"&gt;\\(\\frac{{{T2}}}{{{Q4}}}\\)&lt;/span&gt; m. ¿Cuál es el área del hueco?&lt;/p&gt;","template":"&lt;p&gt;Su área mide {{response}} cm&lt;sup&gt;2&lt;/sup&gt;.&lt;/p&gt;","seed":{"parameters":[],"calculated":[{"name":"T1","label":"{{function}}","function":"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hueco rectangular.&lt;/p&gt;"},{"name":"2-A2","label":"&lt;p&gt;Calcular el área del hueco triangular.&lt;/p&gt;","incorrect":true},{"name":"2-A3","label":"&lt;p&gt;Calcular el área del hueco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hueco de la pared.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</si>
  <si>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</si>
  <si>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"M5-NyO-36c-A-4",
    "seed": {
        "parameters": [
            {
                "name": "Q1",
                "label": null,
                "min": 1,
                "max": 5,
                "step": 2
            },
            {
                "name": "Q2",
                "label": null,
                "min": 2,
                "max": 6,
                "step": 2
            },
            {
                "name": "Q3",
                "label": null,
                "min": 1,
                "max": 5,
                "step": 2
            },
            {
                "name": "Q4",
                "label": null,
                "min": 2,
                "max": 6,
                "step": 2
            }
        ],
        "uniques": true
    },
    "scaffolding": [
        {
            "id": "step-0",
            "stimulus": "&lt;p&gt;A worker has to place a window in a rectangular opening whose dimensions are &lt;span class=\"fr-math-v2 fr-draggable\" contenteditable=\"false\" data-original-math=\"\\(\\frac{{{T1}}}{{{Q2}}}\\)\" draggable=\"true\"&gt;\\(\\frac{{{T1}}}{{{Q2}}}\\)&lt;/span&gt; m and &lt;span class=\"fr-math-v2 fr-draggable\" contenteditable=\"false\" data-original-math=\"\\(\\frac{{{T2}}}{{{Q4}}}\\)\" draggable=\"true\"&gt;\\(\\frac{{{T2}}}{{{Q4}}}\\)&lt;/span&gt; m. What is the area of the opening?&lt;/p&gt;",
            "template": "&lt;p&gt;Its area measures {{response}} cm&lt;sup&gt;2&lt;/sup&gt;.&lt;/p&gt;",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opening.&lt;/p&gt;"
                    },
                    {
                        "name": "2-A2",
                        "label": "&lt;p&gt;To calculate the area of the triangular opening.&lt;/p&gt;",
                        "incorrect": true
                    },
                    {
                        "name": "2-A3",
                        "label": "&lt;p&gt;To calculate the area of the square opening.&lt;/p&gt;",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wall opening.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</si>
  <si>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La escuela tiene una pizarra rectangular cuyos lados miden {{T1}}/{{Q2}} m y {{T2}}/{{Q4}} m. ¿Cuál es el área de la pizarra?
Su área mide {{A1}} m&lt;sup&gt;2&lt;/sup&gt;.</t>
  </si>
  <si>
    <t>¿Qué pide el enunciado?
Calcular el área de una pizarra rectangular.*
Calcular el área de una pizarra triangular.
Calcular el área de una pizarra cuadrada.
(Single Choice)</t>
  </si>
  <si>
    <t>Por tanto, calcula el área de la pizarra. Simplifica si es necesario.
Área del rectángulo = base × altura = {{T1}}/{{Q2}} m × {{T2}}/{{Q4}} m = {{A4}} m&lt;sup&gt;2&lt;/sup&gt;
(Cloze math)
A4 = \\frac{{{T3}}}{{{T4}}}</t>
  </si>
  <si>
    <t>{"id":"M5-NyO-36c-A-5","seed":{"parameters":[{"name":"Q1","label":null,"min":1,"max":5,"step":2},{"name":"Q2","label":null,"min":2,"max":6,"step":2},{"name":"Q3","label":null,"min":1,"max":5,"step":2},{"name":"Q4","label":null,"min":2,"max":6,"step":2}],"uniques":true},"scaffolding":[{"id":"step-0","stimulus":"&lt;p&gt;La escuela tiene una pizarra rectangular cuyos lados miden &lt;span class=\"fr-math-v2 fr-draggable\" contenteditable=\"false\" data-original-math=\"\\(\\frac{{{T1}}}{{{Q2}}}\\)\" draggable=\"true\"&gt;\\(\\frac{{{T1}}}{{{Q2}}}\\)&lt;/span&gt; m y &lt;span class=\"fr-math-v2 fr-draggable\" contenteditable=\"false\" data-original-math=\"\\(\\frac{{{T2}}}{{{Q4}}}\\)\" draggable=\"true\"&gt;\\(\\frac{{{T2}}}{{{Q4}}}\\)&lt;/span&gt; m. ¿Cuál es el área de la pizarra?&lt;/p&gt;","template":"&lt;p&gt;Su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pizarra rectangular.&lt;/p&gt;"},{"name":"2-A2","label":"&lt;p&gt;Calcular el área de una pizarra triangular.&lt;/p&gt;","incorrect":true},{"name":"2-A3","label":"&lt;p&gt;Calcular el área de una pizarra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pizarra.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</si>
  <si>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</si>
  <si>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"M5-NyO-36c-A-5",
    "seed": {
        "parameters": [
            {
                "name": "Q1",
                "label": null,
                "min": 1,
                "max": 5,
                "step": 2
            },
            {
                "name": "Q2",
                "label": null,
                "min": 2,
                "max": 6,
                "step": 2
            },
            {
                "name": "Q3",
                "label": null,
                "min": 1,
                "max": 5,
                "step": 2
            },
            {
                "name": "Q4",
                "label": null,
                "min": 2,
                "max": 6,
                "step": 2
            }
        ],
        "uniques": true
    },
    "scaffolding": [
        {
            "id": "step-0",
            "stimulus": "&lt;p&gt;The school has a rectangular blackboard whose sides measure &lt;span class=\"fr-math-v2 fr-draggable\" contenteditable=\"false\" data-original-math=\"\\(\\frac{{{T1}}}{{{Q2}}}\\)\" draggable=\"true\"&gt;\\(\\frac{{{T1}}}{{{Q2}}}\\)&lt;/span&gt; m and &lt;span class=\"fr-math-v2 fr-draggable\" contenteditable=\"false\" data-original-math=\"\\(\\frac{{{T2}}}{{{Q4}}}\\)\" draggable=\"true\"&gt;\\(\\frac{{{T2}}}{{{Q4}}}\\)&lt;/span&gt; m. What is the area of the blackboard?&lt;/p&gt;",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blackboard.&lt;/p&gt;"
                    },
                    {
                        "name": "2-A2",
                        "label": "&lt;p&gt;To calculate the area of a triangular blackboard.&lt;/p&gt;",
                        "incorrect": true
                    },
                    {
                        "name": "2-A3",
                        "label": "&lt;p&gt;To calculate the area of a square blackboard.&lt;/p&gt;",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blackboard.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</si>
  <si>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M5-NyO-55a</t>
  </si>
  <si>
    <t>Sin calcular, determina si el resultado de un producto de un núm. por una fracción (mayor o menor que 1) da como resultado un núm. mayor o menor que el original.</t>
  </si>
  <si>
    <t>Sin hacer los cálculos, selecciona la afirmacion correcta.
El resultado de multiplicar {{T11}} por {{T2}} es mayor que {{T11}}. *
El resultado de multiplicar {{T22}} por {{T4}} es menor que {{T22}}.*
El resultado de multiplicar {{T33}} por {{T6}} es menor que {{T33}}.
El resultado de multiplicar {{T44}} por {{T8}} es mayor que {{T44}}.
(Se ven 3)</t>
  </si>
  <si>
    <t>Q1-Q8: Mín 1; Máx 10; Step 1
Q9-Q12: Mín 20;Máx 30; Step: 1</t>
  </si>
  <si>
    <t>T1: {{Q2}}+{{Q1}}
T2: \\frac{{{T1}}}{{{Q2}}
(mayor que 1)
T11 = {{Q2}}*{{Q9}}
T3: {{Q4}}+{{Q3}}
T4: \\frac{{{Q4}}}{{{T3}}
(menor que 1)
T22 = {{T3}}*{{Q10}}
T5: {{Q6}}+{{Q5}}
T6: \\frac{{{T5}}}{{{Q6}}
(menor que 1)
T33 = {{Q6}}*{{Q11}}
T7: {{Q8}}+{{Q7}}
T8: \\frac{{{Q8}}}{{{T7}}
(mayor que 1)
T44 = {{T7}}*{{Q12}}</t>
  </si>
  <si>
    <t>Si se multiplica un número por una fracción menor que 1, el resultado será menor que el número original.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</si>
  <si>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
Sin TE individual</t>
  </si>
  <si>
    <t>{
    "id": "M5-NyO-55a-I-1",
    "stimulus": "&lt;p&gt;Sin hacer los cálculos, selecciona la afirmacion correcta.&lt;/p&gt;",
    "hint": "&lt;p&gt;Si se multiplica un número por una fracción menor que 1, el resultado será menor que el número original.&lt;/p&gt;",
    "feedback": "&lt;p&gt;Si se multiplica un número por una fracción &lt;b&gt;menor que 1,&lt;/b&gt; el resultado será &lt;b&gt;menor&lt;/b&gt; que el número original.&lt;/p&gt;&lt;p&gt;Si se multiplica un número por una fracción &lt;b&gt;mayor que 1,&lt;/b&gt; el resultado será &lt;b&gt;mayor&lt;/b&gt; que el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"El resultado de multiplicar {{T11}} por &lt;span class=\"fr-math-v2 fr-draggable\" contenteditable=\"false\" data-original-math=\"\\(\\frac{{{T1}}}{{{Q2}}}\\)\" draggable=\"true\"&gt;\\(\\frac{{{T1}}}{{{Q2}}}\\)&lt;/span&gt; es mayor que {{T11}}."
            },
            {
                "name": "A2",
                "label": "El resultado de multiplicar {{T22}} por &lt;span class=\"fr-math-v2 fr-draggable\" contenteditable=\"false\" data-original-math=\"\\(\\frac{{{Q4}}}{{{T3}}}\\)\" draggable=\"true\"&gt;\\(\\frac{{{Q4}}}{{{T3}}}\\)&lt;/span&gt; es menor que {{T22}}."
            },
            {
                "name": "A3",
                "label": "El resultado de multiplicar {{T33}} por &lt;span class=\"fr-math-v2 fr-draggable\" contenteditable=\"false\" data-original-math=\"\\(\\frac{{{T5}}}{{{Q6}}}\\)\" draggable=\"true\"&gt;\\(\\frac{{{T5}}}{{{Q6}}}\\)&lt;/span&gt; es menor que {{T33}}.",
                "incorrect": true
            },
            {
                "name": "A4",
                "label": "El resultado de multiplicar {{T44}} por &lt;span class=\"fr-math-v2 fr-draggable\" contenteditable=\"false\" data-original-math=\"\\(\\frac{{{Q8}}}{{{T7}}}\\)\" draggable=\"true\"&gt;\\(\\frac{{{Q8}}}{{{T7}}}\\)&lt;/span&gt; es mayor que {{T44}}.",
                "incorrect": true
            }
        ],
        "uniques": true
    },
    "algorithm": {
        "name": "trueFalse",
        "template": "Multiple choice – standard",
        "params": {
            "countCorrect": 1,
            "countIncorrect": 2,
            "showCheckIcon": true
        }
    }
}</t>
  </si>
  <si>
    <t>{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t>
  </si>
  <si>
    <t>{
    "id": "M5-NyO-55a-I-1",
    "stimulus": "&lt;p&gt;Without doing the calculations, select the correct statement.&lt;/p&gt;",
    "hint": "&lt;p&gt;If a number is multiplied by a fraction less than 1, the result will be less than the original number.&lt;/p&gt;",
    "feedback": "&lt;p&gt;If a number is multiplied by a fraction &lt;b&gt;less than 1,&lt;/b&gt; the result will be &lt;b&gt;less&lt;/b&gt; than the original number.&lt;/p&gt;&lt;p&gt;If a number is multiplied by a fraction &lt;b&gt;greater than 1,&lt;/b&gt; the result will be &lt;b&gt;greater&lt;/b&gt; than the original number.&lt;/p&gt;",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"The result of multiplying {{T11}} by &lt;span class=\"fr-math-v2 fr-draggable\" contenteditable=\"false\" data-original-math=\"\\(\\frac{{{T1}}}{{{Q2}}}\\)\" draggable=\"true\"&gt;\\(\\frac{{{T1}}}{{{Q2}}}\\)&lt;/span&gt; is greater than {{T11}}."
            },
            {
                "name": "A2",
                "label": "The result of multiplying {{T22}} by &lt;span class=\"fr-math-v2 fr-draggable\" contenteditable=\"false\" data-original-math=\"\\(\\frac{{{Q4}}}{{{T3}}}\\)\" draggable=\"true\"&gt;\\(\\frac{{{Q4}}}{{{T3}}}\\)&lt;/span&gt; is less than {{T22}}."
            },
            {
                "name": "A3",
                "label": "The result of multiplying {{T33}} by &lt;span class=\"fr-math-v2 fr-draggable\" contenteditable=\"false\" data-original-math=\"\\(\\frac{{{T5}}}{{{Q6}}}\\)\" draggable=\"true\"&gt;\\(\\frac{{{T5}}}{{{Q6}}}\\)&lt;/span&gt; is less than {{T33}}.",
                "incorrect": true
            },
            {
                "name": "A4",
                "label": "The result of multiplying {{T44}} by &lt;span class=\"fr-math-v2 fr-draggable\" contenteditable=\"false\" data-original-math=\"\\(\\frac{{{Q8}}}{{{T7}}}\\)\" draggable=\"true\"&gt;\\(\\frac{{{Q8}}}{{{T7}}}\\)&lt;/span&gt; is greater than {{T44}}.",
                "incorrect": true
            }
        ],
        "uniques": true
    },
    "algorithm": {
        "name": "trueFalse",
        "template": "Multiple choice – standard",
        "params": {
            "countCorrect": 1,
            "countIncorrect": 2,
            "showCheckIcon": true
        }
    }
}</t>
  </si>
  <si>
    <t>Sin hacer el cálculo, completa esta oración.
El resultado de multiplicar {{T11}} por {{T2}} es {{A1}} que {{T11}}.</t>
  </si>
  <si>
    <t>Sin hacer el cálculo,indica sí en estos productos el resultado será mayor o menor que el número de color rojo
(Q1 de color rojo)
{{Q1}} × {{Q2}} : mayor * - menor
{{Q3}} × {{Q4}} : mayor - menor *
(mayor/menor)</t>
  </si>
  <si>
    <t>Q1-Q2: Mín 1; Máx 10; Step 1
Q9: Mín 20;Máx 30; Step: 1</t>
  </si>
  <si>
    <t>T1: {{Q2}}+{{Q1}}
T2: \\frac{{{T1}}}{{{Q2}}
(mayor que 1)
T11 = {{Q2}}*{{Q9}}
A1 = "mayor"
A2 = "menor"
A3 = "igual"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</si>
  <si>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t>
  </si>
  <si>
    <t>{"id":"M5-NyO-55a-I-2","stimulus":"&lt;p&gt;Sin hacer el cálculo, completa esta oración.&lt;/p&gt;","template":"&lt;p&gt;El resultado de multiplicar {{T11}} por &lt;span class=\"fr-math-v2 fr-draggable\" contenteditable=\"false\" data-original-math=\"\\(\\frac{{{T1}}}{{{Q2}}}\\)\" draggable=\"true\"&gt;\\(\\frac{{{T1}}}{{{Q2}}}\\)&lt;/span&gt;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ayor","function":"mayor"},{"name":"A2","label":"menor","function":"menor","incorrect":true},{"name":"A3","label":"igual","function":"igual","incorrect":true}],"uniques":true},"algorithm":{"name":"calculateOperation","template":"Cloze with drag &amp; drop","params":{"keyboard":"INTERMEDIATE"}}}</t>
  </si>
  <si>
    <t>{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t>
  </si>
  <si>
    <t>{
    "id": "M5-NyO-55a-I-2",
    "stimulus": "&lt;p&gt;Without doing the calculation, complete this sentence.&lt;/p&gt;",
    "template": "&lt;p&gt;The result of multiplying {{T11}} by &lt;span class=\"fr-math-v2 fr-draggable\" contenteditable=\"false\" data-original-math=\"\\(\\frac{{{T1}}}{{{Q2}}}\\)\" draggable=\"true\"&gt;\\(\\frac{{{T1}}}{{{Q2}}}\\)&lt;/span&gt;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"greater",
                "function": "greater"
            },
            {
                "name": "A2",
                "label": "less",
                "function": "less",
                "incorrect": true
            },
            {
                "name": "A3",
                "label": "equal",
                "function": "equal",
                "incorrect": true
            }
        ],
        "uniques": true
    },
    "algorithm": {
        "name": "calculateOperation",
        "template": "Cloze with drag &amp; drop",
        "params": {
            "keyboard": "INTERMEDIATE"
        }
    }
}</t>
  </si>
  <si>
    <t>T1: {{Q2}}+{{Q1}}
T2: \\frac{{{Q2}}}{{{T2}}
(mayor que 1)
T11 = {{T2}}*{{Q9}}
A1 = "menor"
A2 = "mayor"
A3 = "igual"</t>
  </si>
  <si>
    <t>{"id":"M5-NyO-55a-I-3","stimulus":"&lt;p&gt;Sin hacer el cálculo, completa esta oración.&lt;/p&gt;","template":"&lt;p&gt;El resultado de multiplicar {{T11}} por &lt;span class=\"fr-math-v2 fr-draggable\" contenteditable=\"false\" data-original-math=\"\\(\\frac{{{Q2}}}{{{T1}}}\\)\" draggable=\"true\"&gt;\\(\\frac{{{Q2}}}{{{T1}}}\\)&lt;/span&gt;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enor","function":"menor"},{"name":"A2","label":"mayor","function":"mayor","incorrect":true},{"name":"A3","label":"igual","function":"igual","incorrect":true}],"uniques":true},"algorithm":{"name":"calculateOperation","template":"Cloze with drag &amp; drop","params":{"keyboard":"INTERMEDIATE"}}}</t>
  </si>
  <si>
    <t>{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t>
  </si>
  <si>
    <t>{
    "id": "M5-NyO-55a-I-3",
    "stimulus": "&lt;p&gt;Without doing the calculation, complete this sentence.&lt;/p&gt;",
    "template": "&lt;p&gt;The result of multiplying {{T11}} by &lt;span class=\"fr-math-v2 fr-draggable\" contenteditable=\"false\" data-original-math=\"\\(\\frac{{{Q2}}}{{{T1}}}\\)\" draggable=\"true\"&gt;\\(\\frac{{{Q2}}}{{{T1}}}\\)&lt;/span&gt;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"less",
                "function": "less"
            },
            {
                "name": "A2",
                "label": "greater",
                "function": "greater",
                "incorrect": true
            },
            {
                "name": "A3",
                "label": "equal",
                "function": "equal",
                "incorrect": true
            }
        ],
        "uniques": true
    },
    "algorithm": {
        "name": "calculateOperation",
        "template": "Cloze with drag &amp; drop",
        "params": {
            "keyboard": "INTERMEDIATE"
        }
    }
}</t>
  </si>
  <si>
    <t>M5-NyO-37a</t>
  </si>
  <si>
    <t>División de una fracción por un número entero (den. y num. menores de 20)</t>
  </si>
  <si>
    <t>Selecciona el resultado de dividir {{Q1}}/{{T0}} entre {{Q3}}.
{{A1}} *
{{A2}}
{{A3}}
{{A4}}
(Se visualizan 3 opciones, 1 correcta)</t>
  </si>
  <si>
    <t>Q1: mín = 1; máx = 10; step = 1
Q2: mín = 1; máx = 10; step = 1
Q3: mín = 2; máx = 10; step = 1</t>
  </si>
  <si>
    <t>T0 = {{Q1}}+{{Q2}}
Resultado correcto
T1 = {{Q1}}/math.gcd({{Q1}}, ({{Q1}}+{{Q2}})*{{Q3}})
T2 = ({{Q1}}+{{Q2}})*{{Q3}}/math.gcd({{Q1}}, ({{Q1}}+{{Q2}})*{{Q3}})
A1 = \\frac{{{T1}}}{{{T2}}}
Multiplicación
T3 = {{Q1}}*{{Q3}}/math.gcd({{Q1}}*{{Q3}}, ({{Q1}}+{{Q2}}))
T4 = ({{Q1}}+{{Q2}})/math.gcd({{Q1}}*{{Q3}}, ({{Q1}}+{{Q2}}))
A2 = \\frac{{{T3}}}{{{T4}}}
Suma
T5 = ({{Q1}}+({{Q1}}*{{Q2}})*{{Q3}})/math.gcd({{Q3}}, ({{Q1}}+({{Q1}}*{{Q2}})*{{Q3}}))
T6 = {{Q3}}/math.gcd({{Q3}}, ({{Q1}}+({{Q1}}*{{Q2}})*{{Q3}}))
A3 = \\frac{{{T5}}}{{{T6}}}
Multiplicar arriba y abajo por el mismo número
T7 = {{Q1}}*{{Q3}}
T8 = ({{Q1}}+{{Q2}})*{{Q3}}
A4 = \\frac{{{T7}}}{{{T8}}}</t>
  </si>
  <si>
    <t>Para dividir estos números, convierte el número entero en una fracción: {{Q3}} = {{Q3}}/1.</t>
  </si>
  <si>
    <t>&lt;p&gt;Para dividir estos números, primero convierte el número entero en una fracción. Luego, multiplica los términos en cruz, como en una división de fracciones. Por último, si es necesario, calcula la fracción irreducible.&lt;/p&gt;
&lt;p&gt;{{Q1}}/{{T1}} : {{Q3}} = {{Q1}}/{{T1}} : {{Q3}}/1 → {{Q1}} × 1/{{T1}} × {{Q3}} = {{Q1}}/{{T9}}&lt;/p&gt;</t>
  </si>
  <si>
    <t>T9 = ({{Q1}}+{{Q2}})*{{Q3}}</t>
  </si>
  <si>
    <t>{"id":"M5-NyO-37a-I-1","stimulus":"&lt;p&gt;Selecciona el resultado de dividir &lt;span class=\"fr-math-v2 fr-draggable\" contenteditable=\"false\" data-original-math=\"\\(\\frac{{{Q1}}}{{{T0}}}\\)\" draggable=\"true\"&gt;\\(\\frac{{{Q1}}}{{{T0}}}\\)&lt;/span&gt; entre {{Q3}}.&lt;/p&gt;","hint":"&lt;p&gt;Para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seed":{"parameters":[{"name":"Q1","label":null,"min":1,"max":10,"step":1},{"name":"Q2","label":null,"min":1,"max":10,"step":1},{"name":"Q3","label":null,"min":2,"max":10,"step":1}],"calculated":[{"name":"T0","function":"{{Q1}}+{{Q2}}","temp":true},{"name":"T1","function":"{{Q1}}/math.gcd({{Q1}}, ({{Q1}}+{{Q2}})*{{Q3}})","temp":true},{"name":"T2","function":"({{Q1}}+{{Q2}})*{{Q3}}/math.gcd({{Q1}}, ({{Q1}}+{{Q2}})*{{Q3}})","temp":true},{"name":"T3","function":"{{Q1}}*{{Q3}}/math.gcd({{Q1}}*{{Q3}}, ({{Q1}}+{{Q2}}))","temp":true},{"name":"T4","function":"({{Q1}}+{{Q2}})/math.gcd({{Q1}}*{{Q3}}, ({{Q1}}+{{Q2}}))","temp":true},{"name":"T5","function":"({{Q1}}+({{Q1}}*{{Q2}})*{{Q3}})/math.gcd({{Q3}}, ({{Q1}}+({{Q1}}*{{Q2}})*{{Q3}}))","temp":true},{"name":"T6","function":"{{Q3}}/math.gcd({{Q3}}, ({{Q1}}+({{Q1}}*{{Q2}})*{{Q3}}))","temp":true},{"name":"T7","function":"{{Q1}}*{{Q3}}","temp":true},{"name":"T8","function":"({{Q1}}+{{Q2}})*{{Q3}}","temp":true},{"name":"T9","function":"({{Q1}}+{{Q2}})*{{Q3}}","temp":true},{"name":"A1","label":"&lt;span class=\"fr-math-v2 fr-draggable\" contenteditable=\"false\" data-original-math=\"\\(\\frac{{{T1}}}{{{T2}}}\\)\" draggable=\"true\"&gt;\\(\\frac{{{T1}}}{{{T2}}}\\)&lt;/span&gt;"},{"name":"A2","label":"&lt;span class=\"fr-math-v2 fr-draggable\" contenteditable=\"false\" data-original-math=\"\\(\\frac{{{T3}}}{{{T4}}}\\)\" draggable=\"true\"&gt;\\(\\frac{{{T3}}}{{{T4}}}\\)&lt;/span&gt;","incorrect":true},{"name":"A3","label":"&lt;span class=\"fr-math-v2 fr-draggable\" contenteditable=\"false\" data-original-math=\"\\(\\frac{{{T5}}}{{{T6}}}\\)\" draggable=\"true\"&gt;\\(\\frac{{{T5}}}{{{T6}}}\\)&lt;/span&gt;","incorrect":true},{"name":"A4","label":"&lt;span class=\"fr-math-v2 fr-draggable\" contenteditable=\"false\" data-original-math=\"\\(\\frac{{{T7}}}{{{T8}}}\\)\" draggable=\"true\"&gt;\\(\\frac{{{T7}}}{{{T8}}}\\)&lt;/span&gt;","incorrect":true}],"uniques":true},"algorithm":{"name":"trueFalse","template":"Multiple choice – standard","params":{"countCorrect":1,"countIncorrect":2,"showCheckIcon":false,
            "columns": 3
        }
    }
}</t>
  </si>
  <si>
    <t>{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</si>
  <si>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
    "id": "M5-NyO-37a-I-1",
    "stimulus": "&lt;p&gt;Select the result of dividing &lt;span class=\"fr-math-v2 fr-draggable\" contenteditable=\"false\" data-original-math=\"\\(\\frac{{{Q1}}}{{{T0}}}\\)\" draggable=\"true\"&gt;\\(\\frac{{{Q1}}}{{{T0}}}\\)&lt;/span&gt; by {{Q3}}.&lt;/p&gt;",
    "hint": "&lt;p&gt;To divide these numbers, convert the whole number to a fraction: {{Q3}} = &lt;span class=\"fr-math-v2 fr-draggable\" contenteditable=\"false\" data-original-math=\"\\(\\frac{{{Q3}}}{{{1}}}\\)\" draggable=\"true\"&gt;\\(\\frac{{{Q3}}}{{{1}}}\\)&lt;/span&gt;.&lt;/p&gt;",
    "feedback": "&lt;p&gt;To divide these numbers, first convert the whole number to a fraction. Then multiply the terms diagonally, as in a fraction division.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</si>
  <si>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Resuelve este cálculo.
{{Q1}}/{{T0}} : {{Q3}} = {{A1}}</t>
  </si>
  <si>
    <t>Q1: mín = 1; máx = 10; step = 1
Q2: mín = 1; máx = 10; step = 1
Q3: mín = 2; máx = 20; step = 1</t>
  </si>
  <si>
    <t>T0 = {{Q1}}+{{Q2}}
T1 = {{Q1}}/math.gcd({{Q1}}, ({{Q1}}+{{Q2}})*{{Q3}})
T2 = ({{Q1}}+{{Q2}})*{{Q3}}/math.gcd({{Q1}}, ({{Q1}}+{{Q2}})*{{Q3}})
A1 = \\frac{{{T1}}}{{{T2}}}</t>
  </si>
  <si>
    <t>&lt;p&gt;Para dividir estos números, primero convierte el número entero en una fracción. Luego, multiplica los términos en cruz, como en una división de fracciones. Por último, si es necesario, calcula la fracción irreducible.&lt;/p&gt;
&lt;p&gt;{{Q1}}/{{T0}} : {{Q3}} = {{Q1}}/{{T0}} : {{Q3}}/1 = {{Q1}} × 1 / {{T0}} × {{Q3}} = {{Q1}}/{{T9}}&lt;/p&gt;</t>
  </si>
  <si>
    <t>{"id":"M5-NyO-37a-E-1","stimulus":"&lt;p&gt;Resuelve este cálculo.&lt;/p&gt;","template":"&lt;p&gt;&lt;span class=\"fr-math-v2 fr-draggable\" contenteditable=\"false\" data-original-math=\"\\(\\frac{{{Q1}}}{{{T0}}}\\)\" draggable=\"true\"&gt;\\(\\frac{{{Q1}}}{{{T0}}}\\)&lt;/span&gt; : {{Q3}} = {{response}}&lt;/p&gt;","hint":"&lt;p&gt;Para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seed":{"parameters":[{"name":"Q1","label":null,"min":1,"max":10,"step":1},{"name":"Q2","label":null,"min":1,"max":10,"step":1},{"name":"Q3","label":null,"min":2,"max":20,"step":1}],"calculated":[{"name":"T0","function":"{{Q1}}+{{Q2}}","temp":true},{"name":"T1","function":"{{Q1}}/math.gcd({{Q1}}, ({{Q1}}+{{Q2}})*{{Q3}})","temp":true},{"name":"T2","function":"({{Q1}}+{{Q2}})*{{Q3}}/math.gcd({{Q1}}, ({{Q1}}+{{Q2}})*{{Q3}})","temp":true},{"name":"T9","function":"({{Q1}}+{{Q2}})*{{Q3}}","temp":true},{"name":"A1","label":"{{function}}","function":"\\frac{{{T1}}}{{{T2}}}"}],"uniques":true},"algorithm":{"name":"calculateOperation","params":{"method":"equivLiteral","keyboard":"INTERMEDIATE"}}}</t>
  </si>
  <si>
    <t>{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t>
  </si>
  <si>
    <t>{
    "id": "M5-NyO-37a-E-1",
    "stimulus": "&lt;p&gt;Solve this calculation.&lt;/p&gt;",
    "template": "&lt;p&gt;&lt;span class=\"fr-math-v2 fr-draggable\" contenteditable=\"false\" data-original-math=\"\\(\\frac{{{Q1}}}{{{T0}}}\\)\" draggable=\"true\"&gt;\\(\\frac{{{Q1}}}{{{T0}}}\\)&lt;/span&gt; : {{Q3}} = {{response}}&lt;/p&gt;",
    "hint": "&lt;p&gt;To divide these numbers, convert the whole number into a fraction: {{Q3}} = &lt;span class=\"fr-math-v2 fr-draggable\" contenteditable=\"false\" data-original-math=\"\\(\\frac{{{Q3}}}{{{1}}}\\)\" draggable=\"true\"&gt;\\(\\frac{{{Q3}}}{{{1}}}\\)&lt;/span&gt;.&lt;/p&gt;",
    "feedback": "&lt;p&gt;To divide these numbers, first convert the whole number into a fraction. Then, multiply the terms diagonally, as in a division of fractions.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
            "keyboard": "INTERMEDIATE"
        }
    }
}</t>
  </si>
  <si>
    <t>Susana ha comprado {{Q1}}/{{T1}} de un bloque de queso para compartirlo con sus {{Q3}} hermanos. ¿Cuál es la fracción de queso que recibirá cada uno? Escribe el resultado en forma de fracción irreducible.
Cada uno ha recibido {{A1}} del queso.</t>
  </si>
  <si>
    <t>Susana compra una horma de queso de 3/4 kg, para compartir con sus 3 hermanos. Indica que fracción le toca a cada uno.
Le toca a cada uno ... kg de queso</t>
  </si>
  <si>
    <t>Q1: mín = 1; máx = 5; step = 1
Q2: mín = 1; máx = 5; step = 1
Q3: mín = 2; máx = 6; step = 1</t>
  </si>
  <si>
    <t>T1 = {{Q1}}+{{Q2}}
T2 = {{Q1}}/math.gcd({{Q1}}, ({{Q1}}+{{Q2}})*{{Q3}})
T3 = ({{Q1}}+{{Q2}})*{{Q3}}/math.gcd({{Q1}}, ({{Q1}}+{{Q2}})*{{Q3}})
A1 = \\frac{{{T2}}}{{{T3}}}</t>
  </si>
  <si>
    <t>¿Cuál es la fracción de queso que va a repartir Susana entre sus hermanos?
Va a repartir {{A2}} del queso.
A2 = {{Q1}}/{{T1}}
T1 = {{Q1}}+{{Q2}}</t>
  </si>
  <si>
    <t>¿Cuántos hermanos tiene Susana?
Susana tiene {{Q3}} hermanos. *
Susana tiene {{T4}} hermanos.
Susana tiene {{T5}} hermanos.
T4: {{Q3}}+1
T5: {{Q3}}-1</t>
  </si>
  <si>
    <t>¿Qué pide el enunciado?
Calcular la fracción de queso que va a recibir cada hermano. *
Calcular los gramos de queso que compró Susana.
Calcular cuánto queso compró cada hermano.</t>
  </si>
  <si>
    <t xml:space="preserve">Para calcular la fracción de queso que recibirá cada hermano, ¿qué operación hay que realizar?
{{Q1}}/{{T1}} : {{Q3}} *
{{Q1}}/{{T1}} × {{Q3}}
{{Q1}}/{{T1}} + {{Q3}}
</t>
  </si>
  <si>
    <t>Por tanto, completa la anterior operación para saber la fracción de queso que va a recibir cada hermano. Escribe el resultado en forma de fracción irreducible.
{{Q1}}/{{T1}} : {{Q3}} = {{A1}}
(cloze math)
A1= \\frac{{{T2}}}{{{T3}}}
T2 = {{Q1}}/math.gcd({{Q1}}, ({{Q1}}+{{Q2}})*{{Q3}})
T3 = ({{Q1}}+{{Q2}})*{{Q3}}/math.gcd({{Q1}}, ({{Q1}}+{{Q2}})*{{Q3}})</t>
  </si>
  <si>
    <t>{"id":"M5-NyO-37a-A-1","seed":{"parameters":[{"name":"Q1","label":null,"min":1,"max":5,"step":1},{"name":"Q2","label":null,"min":1,"max":5,"step":1},{"name":"Q3","label":null,"min":2,"max":6,"step":1}],"uniques":true},"scaffolding":[{"id":"step-0","stimulus":"&lt;p&gt;Susana ha comprado &lt;span class=\"fr-math-v2 fr-draggable\" contenteditable=\"false\" data-original-math=\"\\(\\frac{{{Q1}}}{{{T1}}}\\)\" draggable=\"true\"&gt;\\(\\frac{{{Q1}}}{{{T1}}}\\)&lt;/span&gt; de un bloque de queso para compartirlo con sus {{Q3}} hermanos. ¿Qué fracción de queso recibirá cada uno? Escribe el resultado en forma de fracción irreducible.&lt;/p&gt;","template":"&lt;p&gt;Cada uno recibirá {{response}} del queso.&lt;/p&gt;","seed":{"parameters":[],"calculated":[{"name":"T1","label":"{{function}}","function":"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queso va a repartir Susana entre sus hermanos?&lt;/p&gt;","template":"&lt;p&gt;Va a repartir {{response}} del queso.&lt;/p&gt;","seed":{"calculated":[{"name":"T1","label":"{{function}}","function":" {{Q1}}+{{Q2}}","temp":true},{"name":"1-A2","label":"{{function}}","function":"\\frac{{{Q1}}}{{{T1}}}"}]},"uniques":true,"algorithm":{"name":"calculateOperation","params":{"method":"equivLiteral","decimalPlaces":2,"keyboard":"INTERMEDIATE"}}},{"id":"step-2","stimulus":"&lt;p&gt;¿Cuántos hermanos tiene Susana?&lt;/p&gt;","seed":{"calculated":[{"name":"T4","function":"{{Q3}}+1","temp":true},{"name":"T5","function":"{{Q3}}-1","temp":true},{"name":"2-A1","label":"&lt;p&gt;Susana tiene {{Q3}} hermanos.&lt;/p&gt;"},{"name":"2-A2","label":"&lt;p&gt;Susana tiene {{T4}} hermanos.&lt;/p&gt;","incorrect":true},{"name":"2-A3","label":"&lt;p&gt;Susana tiene {{T5}} hermanos.&lt;/p&gt;","incorrect":true}]},"algorithm":{"name":"trueFalse","template":"Multiple choice – standard"}},{"id":"step-3","stimulus":"&lt;p&gt;¿Qué pide el enunciado?&lt;/p&gt;","seed":{"calculated":[{"name":"2-A1","label":"&lt;p&gt;Calcular la fracción de queso que va a recibir cada hermano.&lt;/p&gt;"},{"name":"2-A2","label":"&lt;p&gt;Calcular los gramos de queso que ha comprado Susana.&lt;/p&gt;","incorrect":true},{"name":"2-A3","label":"&lt;p&gt;Calcular cuánto queso ha comprado cada hermano.&lt;/p&gt;","incorrect":true}]},"algorithm":{"name":"trueFalse","template":"Multiple choice – standard"}},{"id":"step-4","stimulus":"&lt;p&gt;Para calcular la fracción de queso que recibirá cada hermano,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queso que va a recibir cada hermano.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</si>
  <si>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</si>
  <si>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"M5-NyO-37a-A-1",
    "seed": {
        "parameters": [
            {
                "name": "Q1",
                "label": null,
                "min": 1,
                "max": 5,
                "step": 1
            },
            {
                "name": "Q2",
                "label": null,
                "min": 1,
                "max": 5,
                "step": 1
            },
            {
                "name": "Q3",
                "label": null,
                "min": 2,
                "max": 6,
                "step": 1
            }
        ],
        "uniques": true
    },
    "scaffolding": [
        {
            "id": "step-0",
            "stimulus": "&lt;p&gt;Susan has bought &lt;span class=\"fr-math-v2 fr-draggable\" contenteditable=\"false\" data-original-math=\"\\(\\frac{{{Q1}}}{{{T1}}}\\)\" draggable=\"true\"&gt;\\(\\frac{{{Q1}}}{{{T1}}}\\)&lt;/span&gt; of a block of cheese to share with her {{Q3}} siblings. What fraction of the cheese will each receive? Type the result as an irreducible fraction.&lt;/p&gt;",
            "template": "&lt;p&gt;Each will receive {{response}} from the cheese.&lt;/p&gt;",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the cheese is Susan going to divide among her siblings?&lt;/p&gt;",
            "template": "&lt;p&gt;She is going to distribute {{response}} of the cheese.&lt;/p&gt;",
            "seed": {
                "calculated": [
                    {
                        "name": "T1",
                        "label": "{{function}}",
                        "function": " {{Q1}}+{{Q2}}",
                        "temp": true
                    },
                    {
                        "name": "1-A2",
                        "label": "{{function}}",
                        "function": "\\frac{{{Q1}}}{{{T1}}}"
                    }
                ]
            },
            "uniques": true,
            "algorithm": {
                "name": "calculateOperation",
                "params": {
                    "method": "equivLiteral",
                    "decimalPlaces": 2,
                    "keyboard": "INTERMEDIATE"
                }
            }
        },
        {
            "id": "step-2",
            "stimulus": "&lt;p&gt;How many siblings does Susan have?&lt;/p&gt;",
            "seed": {
                "calculated": [
                    {
                        "name": "T4",
                        "function": "{{Q3}}+1",
                        "temp": true
                    },
                    {
                        "name": "T5",
                        "function": "{{Q3}}-1",
                        "temp": true
                    },
                    {
                        "name": "2-A1",
                        "label": "&lt;p&gt;Susan has {{Q3}} siblings.&lt;/p&gt;"
                    },
                    {
                        "name": "2-A2",
                        "label": "&lt;p&gt;Susan has {{T4}} siblings.&lt;/p&gt;",
                        "incorrect": true
                    },
                    {
                        "name": "2-A3",
                        "label": "&lt;p&gt;Susan has {{T5}} siblings.&lt;/p&gt;",
                        "incorrect": true
                    }
                ]
            },
            "algorithm": {
                "name": "trueFalse",
                "template": "Multiple choice – standard"
            }
        },
        {
            "id": "step-3",
            "stimulus": "&lt;p&gt;What does the statement ask for?&lt;/p&gt;",
            "seed": {
                "calculated": [
                    {
                        "name": "2-A1",
                        "label": "&lt;p&gt;To calculate the fraction of cheese each sibling is to receive.&lt;/p&gt;"
                    },
                    {
                        "name": "2-A2",
                        "label": "&lt;p&gt;To calculate the grams of cheese that Susan has bought.&lt;/p&gt;",
                        "incorrect": true
                    },
                    {
                        "name": "2-A3",
                        "label": "&lt;p&gt;To calculate how much cheese each sibling has bought.&lt;/p&gt;",
                        "incorrect": true
                    }
                ]
            },
            "algorithm": {
                "name": "trueFalse",
                "template": "Multiple choice – standard"
            }
        },
        {
            "id": "step-4",
            "stimulus": "&lt;p&gt;To calculate the fraction of cheese that each sibling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cheese each sibling will receive.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</si>
  <si>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De una tableta de chocolate se apartan {{Q1}}/{{T1}} y se divide esa cantidad en partes iguales para repartirlas entre {{Q3}} amigos. ¿Cuál es la fracción del chocolate que le toca a cada uno? Escribe el resultado en forma de fracción irreducible.
A cada uno le tocan {{A1}} del chocolate.</t>
  </si>
  <si>
    <t xml:space="preserve">De una barra de chocolate se toma {{Q1}}/{{Q2}} , y se fracciona esa cantidad entre {{Q3}} amigos. ¿Qué fracción del chocolate le toca a cada uno?.
Le toca a cada uno {{A1}} del chocolate.
</t>
  </si>
  <si>
    <t>¿Qué fracción de chocolate se va a repartir?
Se va a repartir {{Q1}}/{{T1}} de la tableta de chocolate.
T1 = {{Q1}}+{{Q2}}</t>
  </si>
  <si>
    <t>¿Entre cuántos amigos se quiere repartir el chocolate?
Entre {{Q3}} amigos.*
Entre {{T4}} amigos.
Entre {{T5}} amigos.
T4: {{Q3}}+2
T5: {{Q3}}+1</t>
  </si>
  <si>
    <t>¿Qué pide el enunciado?
Calcular cuánto chocolate le corresponde a cada amigo.*
Calcular cuántos gramos pesa el chocolate.
Calcular cuánto cuesta el chocolate.</t>
  </si>
  <si>
    <t xml:space="preserve">Para calcular la fracción de chocolate que recibirá cada amigo, ¿qué operación hay que realizar?
{{Q1}}/{{T1}} : {{Q3}} *
{{Q1}}/{{T1}} × {{Q3}}
{{Q1}}/{{T1}} + {{Q3}}
</t>
  </si>
  <si>
    <t>Por tanto, completa la anterior operación para saber la fracción de chocolate que va a recibir cada amigo. Escribe el resultado en forma de fracción irreducible.
{{Q1}}/{{T1}} : {{Q3}} = {{A1}}
(cloze math)
A1= \\frac{{{T2}}}{{{T3}}}
T2 = {{Q1}}/math.gcd({{Q1}}, ({{Q1}}+{{Q2}})*{{Q3}})
T3 = ({{Q1}}+{{Q2}})*{{Q3}}/math.gcd({{Q1}}, ({{Q1}}+{{Q2}})*{{Q3}})</t>
  </si>
  <si>
    <t>{"id":"M5-NyO-37a-A-2","seed":{"parameters":[{"name":"Q1","label":null,"min":1,"max":5,"step":1},{"name":"Q2","label":null,"min":1,"max":5,"step":1},{"name":"Q3","label":null,"min":2,"max":6,"step":1}],"uniques":true},"scaffolding":[{"id":"step-0","stimulus":"&lt;p&gt;De una tableta de chocolate se apartan &lt;span class=\"fr-math-v2 fr-draggable\" contenteditable=\"false\" data-original-math=\"\\(\\frac{{{Q1}}}{{{T1}}}\\)\" draggable=\"true\"&gt;\\(\\frac{{{Q1}}}{{{T1}}}\\)&lt;/span&gt; y se divide esa cantidad en partes iguales para repartirlas entre {{Q3}} amigos. ¿Cuál es la fracción del chocolate que le toca a cada uno? Escribe el resultado en forma de fracción irreducible.&lt;/p&gt;","template":"&lt;p&gt;A cada uno le tocan {{response}} del chocolate.&lt;/p&gt;","seed":{"parameters":[],"calculated":[{"name":"T1","label":"{{function}}","function":"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chocolate se va a repartir?&lt;/p&gt;","template":"&lt;p&gt;Se va a repartir {{response}} de la tableta de chocolate.&lt;/p&gt;","seed":{"calculated":[{"name":"T1","label":"{{function}}","function":" {{Q1}}+{{Q2}}","temp":true},{"name":"1-A2","label":"{{function}}","function":"\\frac{{{Q1}}}{{{T1}}}"}]},"uniques":true,"algorithm":{"name":"calculateOperation","params":{"method":"equivLiteral","decimalPlaces":2,"keyboard":"INTERMEDIATE"}}},{"id":"step-2","stimulus":"&lt;p&gt;¿Entre cuántos amigos se quiere repartir el chocolate?&lt;/p&gt;","seed":{"calculated":[{"name":"T4","function":"{{Q3}}+2","temp":true},{"name":"T5","function":"{{Q3}}+1","temp":true},{"name":"2-A1","label":"&lt;p&gt;Entre {{Q3}} amigos.&lt;/p&gt;"},{"name":"2-A2","label":"&lt;p&gt;Entre {{T4}} amigos.&lt;/p&gt;","incorrect":true},{"name":"2-A3","label":"&lt;p&gt;Entre {{T5}} amigos.&lt;/p&gt;","incorrect":true}]},"algorithm":{"name":"trueFalse","template":"Multiple choice – standard"}},{"id":"step-3","stimulus":"&lt;p&gt;¿Qué pide el enunciado?&lt;/p&gt;","seed":{"calculated":[{"name":"2-A1","label":"&lt;p&gt;Calcular cuánto chocolate le corresponde a cada amigo.&lt;/p&gt;"},{"name":"2-A2","label":"&lt;p&gt;Calcular cuántos gramos pesa el chocolate.&lt;/p&gt;","incorrect":true},{"name":"2-A3","label":"&lt;p&gt;Calcular cuánto cuesta el chocolate.&lt;/p&gt;","incorrect":true}]},"algorithm":{"name":"trueFalse","template":"Multiple choice – standard"}},{"id":"step-4","stimulus":"&lt;p&gt;Para calcular la fracción de chocolate que recibirá cada amigo,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chocolate que va a recibir cada amigo.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</si>
  <si>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</si>
  <si>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"M5-NyO-37a-A-2",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bar of chocolate is divided equally between {{Q3}} friends. What is the fraction of the chocolate that goes to each of them? Type the result as an irreducible fraction.&lt;/p&gt;",
            "template": "&lt;p&gt;Each one gets {{response}} from the chocolate.&lt;/p&gt;",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chocolate is to be divided?&lt;/p&gt;",
            "template": "&lt;p&gt;{{response}} of the chocolate bar is to be divided.",
            "seed": {
                "calculated": [
                    {
                        "name": "T1",
                        "label": "{{function}}",
                        "function": " {{Q1}}+{{Q2}}",
                        "temp": true
                    },
                    {
                        "name": "1-A2",
                        "label": "{{function}}",
                        "function": "\\frac{{{Q1}}}{{{T1}}}"
                    }
                ]
            },
            "uniques": true,
            "algorithm": {
                "name": "calculateOperation",
                "params": {
                    "method": "equivLiteral",
                    "decimalPlaces": 2,
                    "keyboard": "INTERMEDIATE"
                }
            }
        },
        {
            "id": "step-2",
            "stimulus": "&lt;p&gt;Between how many friends is it going to be shared?&lt;/p&gt;",
            "seed": {
                "calculated": [
                    {
                        "name": "T4",
                        "function": "{{Q3}}+2",
                        "temp": true
                    },
                    {
                        "name": "T5",
                        "function": "{{Q3}}+1",
                        "temp": true
                    },
                    {
                        "name": "2-A1",
                        "label": "&lt;p&gt;Between {{Q3}} friends.&lt;/p&gt;"
                    },
                    {
                        "name": "2-A2",
                        "label": "&lt;p&gt;Between {{T4}} friends.&lt;/p&gt;",
                        "incorrect": true
                    },
                    {
                        "name": "2-A3",
                        "label": "&lt;p&gt;Between {{T5}} friends.&lt;/p&gt;",
                        "incorrect": true
                    }
                ]
            },
            "algorithm": {
                "name": "trueFalse",
                "template": "Multiple choice – standard"
            }
        },
        {
            "id": "step-3",
            "stimulus": "&lt;p&gt;What does the statement ask for?&lt;/p&gt;",
            "seed": {
                "calculated": [
                    {
                        "name": "2-A1",
                        "label": "&lt;p&gt;To calculate how much chocolate each friend is entitled to.&lt;/p&gt;"
                    },
                    {
                        "name": "2-A2",
                        "label": "&lt;p&gt;To calculate how many grams the chocolate weighs&lt;/p&gt;",
                        "incorrect": true
                    },
                    {
                        "name": "2-A3",
                        "label": "&lt;p&gt;To calculate how much the chocolate costs.&lt;/p&gt;",
                        "incorrect": true
                    }
                ]
            },
            "algorithm": {
                "name": "trueFalse",
                "template": "Multiple choice – standard"
            }
        },
        {
            "id": "step-4",
            "stimulus": "&lt;p&gt;To calculate the fraction of chocolate that each friend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chocolate each friend will receive.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</si>
  <si>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En una hamburguesería utilizan {{Q1}}/{{T1}} de la carne que se guarda en una caja para preparar {{Q3}} filetes. ¿Cuál es la fracción de carne que hay en cada filete? Escribe el resultado en forma de fracción irreducible.
En cada filete hay {{A1}} de carne de la caja.</t>
  </si>
  <si>
    <t>En la hamburguesería utilizan 20/4 kg de carne para preparar 20 medallones. ¿Qué fracción de carne requiere cada medallón?.
Cada medallón necesita ... kg de carne.</t>
  </si>
  <si>
    <t>¿Cuánta carne utiliza la hamburguesería para preparar {{Q3}} filetes?
Utiliza {{Q1}}/{{T1}} de la carne que tienen almacenada.
T1: {{Q1}}+{{Q2}}</t>
  </si>
  <si>
    <t>¿Qué pide el enunciado?
Calcular cuánta carne se necesita para cada filete. *
Calcular cuántos gramos pesa cada medallón.
Calcular cuánto cuesta cada hamburguesa.</t>
  </si>
  <si>
    <t xml:space="preserve">Para calcular la fracción de carne necesaria para un filete, ¿qué operación hay que realizar?
{{Q1}}/{{T1}} : {{Q3}} *
{{Q1}}/{{T1}} × {{Q3}}
{{Q1}}/{{T1}} + {{Q3}}
</t>
  </si>
  <si>
    <t>Por tanto, completa la anterior operación para saber la fracción de carne que se usa para cada filete. Escribe el resultado en forma de fracción irreducible.
{{Q1}}/{{T1}} : {{Q3}} = {{A1}}
(cloze math)
A1= \\frac{{{T2}}}{{{T3}}}
T2 = {{Q1}}/math.gcd({{Q1}}, ({{Q1}}+{{Q2}})*{{Q3}})
T3 = ({{Q1}}+{{Q2}})*{{Q3}}/math.gcd({{Q1}}, ({{Q1}}+{{Q2}})*{{Q3}})</t>
  </si>
  <si>
    <t>{"id":"M5-NyO-37a-A-3","seed":{"parameters":[{"name":"Q1","label":null,"min":1,"max":5,"step":1},{"name":"Q2","label":null,"min":1,"max":5,"step":1},{"name":"Q3","label":null,"min":2,"max":6,"step":1}],"uniques":true},"scaffolding":[{"id":"step-0","stimulus":"&lt;p&gt;En una hamburguesería utilizan &lt;span class=\"fr-math-v2 fr-draggable\" contenteditable=\"false\" data-original-math=\"\\(\\frac{{{Q1}}}{{{T1}}}\\)\" draggable=\"true\"&gt;\\(\\frac{{{Q1}}}{{{T1}}}\\)&lt;/span&gt; de la carne que se guarda en una caja para preparar {{Q3}} filetes. ¿Cuál es la fracción de carne que hay en cada filete? Escribe el resultado en forma de fracción irreducible.&lt;/p&gt;","template":"&lt;p&gt;En cada filete hay {{response}} de carne de la caja.&lt;/p&gt;","seed":{"parameters":[],"calculated":[{"name":"T1","label":"{{function}}","function":"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carne utiliza la hamburguesería para preparar {{Q3}} filetes?&lt;/p&gt;","template":"&lt;p&gt;Utiliza {{response}} de la carne que tienen almacenada.&lt;/p&gt;","seed":{"calculated":[{"name":"T1","label":"{{function}}","function":"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cuánta carne se necesita para cada filete.&lt;/p&gt;"},{"name":"2-A2","label":"&lt;p&gt;Calcular cuántos gramos pesa cada medallón.&lt;/p&gt;","incorrect":true},{"name":"2-A3","label":"&lt;p&gt;Calcular cuánto cuesta cada hamburguesa.&lt;/p&gt;","incorrect":true}]},"algorithm":{"name":"trueFalse","template":"Multiple choice – standard"}},{"id":"step-3","stimulus":"&lt;p&gt;Para calcular la fracción de carne necesaria para un filete,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carne que se usa para cada filete.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</si>
  <si>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</si>
  <si>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"M5-NyO-37a-A-3",
    "seed": {
        "parameters": [
            {
                "name": "Q1",
                "label": null,
                "min": 1,
                "max": 5,
                "step": 1
            },
            {
                "name": "Q2",
                "label": null,
                "min": 1,
                "max": 5,
                "step": 1
            },
            {
                "name": "Q3",
                "label": null,
                "min": 2,
                "max": 6,
                "step": 1
            }
        ],
        "uniques": true
    },
    "scaffolding": [
        {
            "id": "step-0",
            "stimulus": "&lt;p&gt;In a hamburger restaurant they use &lt;span class=\"fr-math-v2 fr-draggable\" contenteditable=\"false\" data-original-math=\"\\(\\frac{{{Q1}}}{{{T1}}}\\)\" draggable=\"true\"&gt;\\(\\frac{{{Q1}}}{{{T1}}}\\)&lt;/span&gt;  of the meat kept in a box to prepare {{Q3}} steaks. What is the fraction of meat in each steak? Type the result as an irreducible fraction.&lt;/p&gt;",
            "template": "&lt;p&gt;In each steak there is {{response}} meat from the box.&lt;/p&gt;",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meat does the burger joint use to prepare {{Q3}} steaks?&lt;/p&gt;",
            "template": "&lt;p&gt;Use {{response}} of the meat they have in stock.&lt;/p&gt;",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much meat is needed for each steak.&lt;/p&gt;"
                    },
                    {
                        "name": "2-A2",
                        "label": "&lt;p&gt;To calculate how many grams each medallion weighs.&lt;/p&gt;",
                        "incorrect": true
                    },
                    {
                        "name": "2-A3",
                        "label": "&lt;p&gt;To calculate how much each burger costs.&lt;/p&gt;",
                        "incorrect": true
                    }
                ]
            },
            "algorithm": {
                "name": "trueFalse",
                "template": "Multiple choice – standard"
            }
        },
        {
            "id": "step-3",
            "stimulus": "&lt;p&gt;To calculate the fraction of meat required for a steak, what operation is to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meat used for each steak.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</si>
  <si>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María ha utilizado {{Q1}}/{{T1}} de los cereales que guarda en la cocina para preparar {{Q3}} desayunos iguales. ¿Qué fracción de cereales hay en cada desayuno? Escribe el resultado en forma de fracción irreducible.
En cada desayuno hay {{A1}} de los cereales.</t>
  </si>
  <si>
    <t>De una caja de cereales, se utilizan 3/4 partes para preparar 10 desayunos. ¿Qué fracción de cereales se necesita para cada desayuno?.
Se necesitan ... cereales.</t>
  </si>
  <si>
    <t xml:space="preserve">¿Cuántos cereales ha utilizado Maria para preparar {{Q3}} desayunos?
María ha utilizado {{Q1}}/{{T1}} de los cereales.
T1: {{Q1}}+{{Q2}}
</t>
  </si>
  <si>
    <t>¿Qué pide el enunciado?
Calcular cuántos cereales hay en cada desayuno. *
Calcular cuántos gramos pesa el desayuno.
Calcular el precio de cada desayuno.</t>
  </si>
  <si>
    <t>Para calcular la fracción de cereales necesaria para un desayuno, ¿qué operación hay que realizar?
{{Q1}}/{{T1}} : {{Q3}} *
{{Q1}}/{{T1}} × {{Q3}}
{{Q1}}/{{T1}} + {{Q3}}</t>
  </si>
  <si>
    <t>Por tanto, completa la anterior operación para saber la fracción de cereales que hay en cada desayuno. Escribe el resultado en forma de fracción irreducible.
{{Q1}}/{{T1}} : {{Q3}} = {{A1}}
(cloze math)
A1= \\frac{{{T2}}}{{{T3}}}
T2 = {{Q1}}/math.gcd({{Q1}}, ({{Q1}}+{{Q2}})*{{Q3}})
T3 = ({{Q1}}+{{Q2}})*{{Q3}}/math.gcd({{Q1}}, ({{Q1}}+{{Q2}})*{{Q3}})</t>
  </si>
  <si>
    <t>{"id":"M5-NyO-37a-A-4","seed":{"parameters":[{"name":"Q1","label":null,"min":1,"max":5,"step":1},{"name":"Q2","label":null,"min":1,"max":5,"step":1},{"name":"Q3","label":null,"min":2,"max":6,"step":1}],"uniques":true},"scaffolding":[{"id":"step-0","stimulus":"&lt;p&gt;María ha utilizado &lt;span class=\"fr-math-v2 fr-draggable\" contenteditable=\"false\" data-original-math=\"\\(\\frac{{{Q1}}}{{{T1}}}\\)\" draggable=\"true\"&gt;\\(\\frac{{{Q1}}}{{{T1}}}\\)&lt;/span&gt; de los cereales que guarda en la cocina para preparar {{Q3}} desayunos iguales. ¿Qué fracción de cereales hay en cada desayuno? Escribe el resultado en forma de fracción irreducible.&lt;/p&gt;","template":"&lt;p&gt;En cada desayuno hay {{response}} de los cereales.&lt;/p&gt;","seed":{"parameters":[],"calculated":[{"name":"T1","label":"{{function}}","function":"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os cereales ha utilizado Maria para preparar {{Q3}} desayunos?&lt;/p&gt;","template":"&lt;p&gt;María ha utilizado {{response}} de los cereales.&lt;/p&gt;","seed":{"calculated":[{"name":"T1","label":"{{function}}","function":"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cuántos cereales hay en cada desayuno.&lt;/p&gt;"},{"name":"2-A2","label":"&lt;p&gt;Calcular cuántos gramos pesa el desayuno.&lt;/p&gt;","incorrect":true},{"name":"2-A3","label":"&lt;p&gt;Calcular el precio de cada desayuno.&lt;/p&gt;","incorrect":true}]},"algorithm":{"name":"trueFalse","template":"Multiple choice – standard"}},{"id":"step-3","stimulus":"&lt;p&gt;Para calcular la fracción de cereales necesaria para un desayuno,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cereales que hay en cada desayuno.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</si>
  <si>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</si>
  <si>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"M5-NyO-37a-A-4",
    "seed": {
        "parameters": [
            {
                "name": "Q1",
                "label": null,
                "min": 1,
                "max": 5,
                "step": 1
            },
            {
                "name": "Q2",
                "label": null,
                "min": 1,
                "max": 5,
                "step": 1
            },
            {
                "name": "Q3",
                "label": null,
                "min": 2,
                "max": 6,
                "step": 1
            }
        ],
        "uniques": true
    },
    "scaffolding": [
        {
            "id": "step-0",
            "stimulus": "&lt;p&gt;Maria has used&lt;span class=\"fr-math-v2 fr-draggable\" contenteditable=\"false\" data-original-math=\"\\(\\frac{{{Q1}}}{{{T1}}}\\)\" draggable=\"true\"&gt;\\(\\frac{{{Q1}}}{{{T1}}}\\)&lt;/span&gt; of the cereal she keeps in the kitchen to prepare 4 equal breakfasts. What fraction of cereal is in each breakfast? Type the result as an irreducible fraction.&lt;/p&gt;",
            "template": "&lt;p&gt;In every breakfast there is {{response}} of cereals.&lt;/p&gt;",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many cereals has Maria used to prepare {{Q3}} breakfasts?&lt;/p&gt;",
            "template": "&lt;p&gt;Maria has used {{response}} of the cereals.&lt;/p&gt;",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many cereals are in each breakfast.&lt;/p&gt;"
                    },
                    {
                        "name": "2-A2",
                        "label": "&lt;p&gt;To calculate how many grams the breakfast weighs.&lt;/p&gt;",
                        "incorrect": true
                    },
                    {
                        "name": "2-A3",
                        "label": "&lt;p&gt;To calculate the price of each breakfast.&lt;/p&gt;",
                        "incorrect": true
                    }
                ]
            },
            "algorithm": {
                "name": "trueFalse",
                "template": "Multiple choice – standard"
            }
        },
        {
            "id": "step-3",
            "stimulus": "&lt;p&gt;To calculate the fraction of cereals needed for breakfast,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out the fraction of cereal in each breakfast.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</si>
  <si>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Se ha utilizado {{Q1}}/{{T1}} de una lata de pintura para pintar {{Q3}} paredes iguales. ¿Qué fracción de pintura se ha usado en cada pared? Escribe el resultado en forma de fracción irreducible.
En cada pared se se ha usado {{A1}} de la pintura.</t>
  </si>
  <si>
    <t>En una lata de pintura quedan 8/15 litros, con eso se pintan 5 pizarrones.
¿Con qué fracción de pintura se pinta cada pizarrón?
Cada pizarrón se pinta con ... litros.</t>
  </si>
  <si>
    <t>¿Cuánta pintura queda en la lata?
En la lata queda {{Q1}}/{{T1}} de la pintura.
T1 = {{Q1}}+{{Q2}}</t>
  </si>
  <si>
    <t>¿Cuántas paredes se han pintado con la pintura?
Se han pintado {{Q3}} paredes.*
Se han pintado {{T4}} paredes.
Se han pintado {{T5}} paredes.
T4: {{Q3}}-1
T5: {{Q3}}-2</t>
  </si>
  <si>
    <t>¿Qué pide el enunciado?
Calcular la pintura que se ha usado en cada pared. *
Calcular cuánta pintura queda en la lata.
Calcular cuántas paredes faltan por pintar.</t>
  </si>
  <si>
    <t>Para calcular la fracción de pintura necesaria para cada pared, ¿qué operación hay que realizar?
{{Q1}}/{{T1}} : {{Q3}} *
{{Q1}}/{{T1}} × {{Q3}}
{{Q1}}/{{T1}} + {{Q3}}</t>
  </si>
  <si>
    <t>Por tanto, completa la anterior operación para saber la fracción de pintura que se ha usado para cada pared. Escribe el resultado en forma de fracción irreducible.
{{Q1}}/{{T1}} : {{Q3}} = {{A1}}
(cloze math)
A1= \\frac{{{T2}}}{{{T3}}}
T2 = {{Q1}}/math.gcd({{Q1}}, ({{Q1}}+{{Q2}})*{{Q3}})
T3 = ({{Q1}}+{{Q2}})*{{Q3}}/math.gcd({{Q1}}, ({{Q1}}+{{Q2}})*{{Q3}})</t>
  </si>
  <si>
    <t>{"id":"M5-NyO-37a-A-5","seed":{"parameters":[{"name":"Q1","label":null,"min":1,"max":5,"step":1},{"name":"Q2","label":null,"min":1,"max":5,"step":1},{"name":"Q3","label":null,"min":2,"max":6,"step":1}],"uniques":true},"scaffolding":[{"id":"step-0","stimulus":"&lt;p&gt;Se ha utilizado &lt;span class=\"fr-math-v2 fr-draggable\" contenteditable=\"false\" data-original-math=\"\\(\\frac{{{Q1}}}{{{T1}}}\\)\" draggable=\"true\"&gt;\\(\\frac{{{Q1}}}{{{T1}}}\\)&lt;/span&gt; de una lata de pintura para pintar {{Q3}} paredes iguales. ¿Qué fracción de pintura se ha usado en cada pared? Escribe el resultado en forma de fracción irreducible.&lt;/p&gt;","template":"&lt;p&gt;En cada pared se han usado {{response}} litros.&lt;/p&gt;","seed":{"parameters":[],"calculated":[{"name":"T1","label":"{{function}}","function":"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pintura quedaba en la lata?&lt;/p&gt;","template":"&lt;p&gt;En la lata quedaba {{response}} de la pintura.&lt;/p&gt;","seed":{"calculated":[{"name":"T1","label":"{{function}}","function":" {{Q1}}+{{Q2}}","temp":true},{"name":"1-A2","label":"{{function}}","function":"\\frac{{{Q1}}}{{{T1}}}"}]},"uniques":true,"algorithm":{"name":"calculateOperation","params":{"method":"equivLiteral","decimalPlaces":2,"keyboard":"INTERMEDIATE"}}},{"id":"step-2","stimulus":"&lt;p&gt;¿Cuántas paredes se han pintado?&lt;/p&gt;","seed":{"calculated":[{"name":"T4","label":"{{function}}","function":"{{Q3}}-1","temp":true},{"name":"T5","label":"{{function}}","function":"{{Q3}}-2","temp":true},{"name":"2-A1","label":"&lt;p&gt;Se han pintado {{Q3}} paredes.&lt;/p&gt;"},{"name":"2-A2","label":"&lt;p&gt;Se han pintado {{T4}} paredes.&lt;/p&gt;","incorrect":true},{"name":"2-A3","label":"&lt;p&gt;Se han pintado {{T5}} paredes.&lt;/p&gt;","incorrect":true}]},"algorithm":{"name":"trueFalse","template":"Multiple choice – standard"}},{"id":"step-3","stimulus":"&lt;p&gt;¿Qué pide el enunciado?&lt;/p&gt;","seed":{"calculated":[{"name":"2-A1","label":"&lt;p&gt;Calcular la pintura que se ha usado en cada pared.&lt;/p&gt;"},{"name":"2-A2","label":"&lt;p&gt;Calcular cuánta pintura queda en la lata.&lt;/p&gt;","incorrect":true},{"name":"2-A3","label":"&lt;p&gt;Calcular cuántas paredes faltan por pintar.&lt;/p&gt;","incorrect":true}]},"algorithm":{"name":"trueFalse","template":"Multiple choice – standard"}},{"id":"step-3","stimulus":"&lt;p&gt;Para calcular la fracción de pintura necesaria para cada pared,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pintura que se ha usado para cada pared.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</si>
  <si>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</si>
  <si>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"M5-NyO-37a-A-5",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can of paint has been used to paint {{Q3}} equal walls. What fraction of paint has been used on each wall? Type the result as an irreducible fraction.&lt;/p&gt;",
            "template": "&lt;p&gt;{{response}} litres have been used in each wall.&lt;/p&gt;",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paint was left in the can?&lt;/p&gt;",
            "template": "&lt;p&gt;There was {{response}} of paint left in the can.&lt;/p&gt;",
            "seed": {
                "calculated": [
                    {
                        "name": "T1",
                        "label": "{{function}}",
                        "function": " {{Q1}}+{{Q2}}",
                        "temp": true
                    },
                    {
                        "name": "1-A2",
                        "label": "{{function}}",
                        "function": "\\frac{{{Q1}}}{{{T1}}}"
                    }
                ]
            },
            "uniques": true,
            "algorithm": {
                "name": "calculateOperation",
                "params": {
                    "method": "equivLiteral",
                    "decimalPlaces": 2,
                    "keyboard": "INTERMEDIATE"
                }
            }
        },
        {
            "id": "step-2",
            "stimulus": "&lt;p&gt;How many walls have been painted?&lt;/p&gt;",
            "seed": {
                "calculated": [
                    {
                        "name": "T4",
                        "label": "{{function}}",
                        "function": "{{Q3}}-1",
                        "temp": true
                    },
                    {
                        "name": "T5",
                        "label": "{{function}}",
                        "function": "{{Q3}}-2",
                        "temp": true
                    },
                    {
                        "name": "2-A1",
                        "label": "&lt;p&gt;{{Q3}} walls.&lt;/p&gt;"
                    },
                    {
                        "name": "2-A2",
                        "label": "&lt;p&gt;{{T4}} walls.&lt;/p&gt;",
                        "incorrect": true
                    },
                    {
                        "name": "2-A3",
                        "label": "&lt;p&gt;{{T5}} walls.&lt;/p&gt;",
                        "incorrect": true
                    }
                ]
            },
            "algorithm": {
                "name": "trueFalse",
                "template": "Multiple choice – standard"
            }
        },
        {
            "id": "step-3",
            "stimulus": "&lt;p&gt;What does the statement ask for?&lt;/p&gt;",
            "seed": {
                "calculated": [
                    {
                        "name": "2-A1",
                        "label": "&lt;p&gt;To calculate the paint used on each wall.&lt;/p&gt;"
                    },
                    {
                        "name": "2-A2",
                        "label": "&lt;p&gt;To calculate how much paint is left in the can.&lt;/p&gt;",
                        "incorrect": true
                    },
                    {
                        "name": "2-A3",
                        "label": "&lt;p&gt;To calculate how many walls remain to be painted.&lt;/p&gt;",
                        "incorrect": true
                    }
                ]
            },
            "algorithm": {
                "name": "trueFalse",
                "template": "Multiple choice – standard"
            }
        },
        {
            "id": "step-3",
            "stimulus": "&lt;p&gt;To calculate the fraction of paint required for each wall,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paint used for each wall.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</si>
  <si>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M5-NyO-37b</t>
  </si>
  <si>
    <t>División de un número entero por una fracción (den. y num. menores de 20)</t>
  </si>
  <si>
    <t>Selecciona el resultado de dividir {{T1}} entre {{Q2}}/{{Q3}}.
{{A1}}*
{{A2}}
{{A3}}
{{A4}}
{{A5}}
(Se visualizan 3 opciones)</t>
  </si>
  <si>
    <t>Indica cúal es el resultado de dividir {{Q1}} con {{Q2}}/{{Q3}}.
{{A1}} = {{T1}} *
{{A2}} = {{T2}}
{{A3}} = {{T3}}
{{A4}} = {{T4}}"</t>
  </si>
  <si>
    <t>Q1: mín = 2; máx = 30; step = 1
Q2: mín = 2; máx = 10; step = 1
Q3: mín = 2; máx = 10; step = 1</t>
  </si>
  <si>
    <t>T1 = {{Q1}}*{{Q2}}
A1 = {{Q1}}*{{Q3}}
T2 = {{Q1}}*{{Q2}}*{{Q2}}
A2 = \\frac{{{T2}}}{{{Q3}}}
T3: {{Q2}}*{{Q3}}*{{Q3}}+{{Q2}}
A3: \\frac{{{T3}}}{{{Q2}}}
A4 = {{Q2}}*{{Q3}}
A5 = {{Q1}}*{{Q2}}*{{Q3}}</t>
  </si>
  <si>
    <t>&lt;p&gt;Un número natural se puede escribir como fracción poniendo un 1 en el denominador:&lt;/p&gt;&lt;p&gt;{{Q1}} = {{Q1}}/1&lt;/p&gt;</t>
  </si>
  <si>
    <t>&lt;p&gt;Un número natural se puede escribir como fracción poniendo un 1 en el denominador:&lt;/p&gt;&lt;p&gt;{{T1}} = {{T1}}/1&lt;/p&gt;&lt;p&gt;Para dividir dos fracciones, multiplica las fracciones en cruz:&lt;/p&gt;&lt;p&gt;{{T1}}/1 : {{Q2}}/{{Q3}} = {{T1}} × {{Q3}}/ 1 × {{Q2}} = {{A1}}&lt;/p&gt;</t>
  </si>
  <si>
    <t>{"id":"M5-NyO-37b-I-1","stimulus":"&lt;p&gt;Selecciona el resultado de dividir {{T1}} entre &lt;span class=\"fr-math-v2 fr-draggable\" contenteditable=\"false\" data-original-math=\"\\(\\frac{{{Q2}}}{{{Q3}}}\\)\" draggable=\"true\"&gt;\\(\\frac{{{Q2}}}{{{Q3}}}\\)&lt;/span&gt;.&lt;/p&gt;","hint":"&lt;p&gt;Un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2,"max":10,"step":1},{"name":"Q3","label":null,"min":2,"max":10,"step":1}],"calculated":[{"name":"T1","function":"{{Q1}}*{{Q2}}","temp":true},{"name":"T2","function":"{{Q1}}*{{Q2}}*{{Q2}}","temp":true},{"name":"T3","function":"{{Q2}}*{{Q3}}*{{Q3}}+{{Q2}}","temp":true},{"name":"A1","label":"{{function}}","function":"{{Q1}}*{{Q3}}"},{"name":"A2","label":"&lt;span class=\"fr-math-v2 fr-draggable\" contenteditable=\"false\" data-original-math=\"\\(\\frac{{{T2}}}{{{Q3}}}\\)\" draggable=\"true\"&gt;\\(\\frac{{{T2}}}{{{Q3}}}\\)&lt;/span&gt;","incorrect":true},{"name":"A3","label":"&lt;span class=\"fr-math-v2 fr-draggable\" contenteditable=\"false\" data-original-math=\"\\(\\frac{{{T3}}}{{{Q2}}}\\)\" draggable=\"true\"&gt;\\(\\frac{{{T3}}}{{{Q2}}}\\)&lt;/span&gt;","incorrect":true},{"name":"A4","label":"{{function}}","function":"{{Q2}}*{{Q3}}","incorrect":true},{"name":"A5","label":"{{function}}","function":"{{Q1}}*{{Q2}}*{{Q3}}","incorrect":true}],"uniques":true},"algorithm":{"name":"trueFalse","template":"Multiple choice – standard","params":{"countCorrect":1,"countIncorrect":2,"showCheckIcon":false,
            "columns": 3
        }
    }
}</t>
  </si>
  <si>
    <t>{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</si>
  <si>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
    "id": "M5-NyO-37b-I-1",
    "stimulus": "&lt;p&gt;Select the result of dividing {{T1}} by &lt;span class=\"fr-math-v2 fr-draggable\" contenteditable=\"false\" data-original-math=\"\\(\\frac{{{Q2}}}{{{Q3}}}\\)\" draggable=\"true\"&gt;\\(\\frac{{{Q2}}}{{{Q3}}}\\)&lt;/span&gt;.&lt;/p&gt;",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across:&lt;/p&gt;&lt;p&gt;&lt;span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</si>
  <si>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Resuelve la siguiente división.
{{T1}} : {{Q2}}/{{Q3}} = {{A1}}</t>
  </si>
  <si>
    <t xml:space="preserve">Resuelve estos cálculos
({{T1}}/{{T2}}) = {{A1}}
({{T3}}/{{T4}}) = {{A2}}
</t>
  </si>
  <si>
    <t>Q1: mín = 2; máx = 30; step = 1
Q2: mín = 1; máx = 10; step = 1
Q3: mín = 1; máx = 10; step = 1</t>
  </si>
  <si>
    <t>T1 = {{Q1}}*{{Q2}}
A1 = {{Q1}}*{{Q3}}</t>
  </si>
  <si>
    <t>{"id":"M5-NyO-37b-E-1","stimulus":"&lt;p&gt;Resuelve la siguiente división.&lt;/p&gt;","template":"&lt;p&gt;{{T1}} : &lt;span class=\"fr-math-v2 fr-draggable\" contenteditable=\"false\" data-original-math=\"\\(\\frac{{{Q2}}}{{{Q3}}}\\)\" draggable=\"true\"&gt;\\(\\frac{{{Q2}}}{{{Q3}}}\\)&lt;/span&gt; = {{response}}&lt;/p&gt;","hint":"&lt;p&gt;Un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</si>
  <si>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</si>
  <si>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"M5-NyO-37b-E-1",
    "stimulus": "&lt;p&gt;Solve the following division.&lt;/p&gt;",
    "template": "&lt;p&gt;{{T1}} : &lt;span class=\"fr-math-v2 fr-draggable\" contenteditable=\"false\" data-original-math=\"\\(\\frac{{{Q2}}}{{{Q3}}}\\)\" draggable=\"true\"&gt;\\(\\frac{{{Q2}}}{{{Q3}}}\\)&lt;/span&gt; = {{response}}&lt;/p&gt;",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</si>
  <si>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Se están repartiendo {{T1}} litros de agua en recipientes con una capacidad de {{Q2}}/{{Q3}} litros. ¿Cuántos recipientes van a ser necesarios?
Se van a utilizar {{A1}} recipientes.</t>
  </si>
  <si>
    <t>La auxiliar de la escuela, necesita por cada refresco que prepara para los niños, {{Q1}}/{{Q2}} litros de agua. ¿Cuál es la fracción que indica la cantidad de refrescos que prepara con {{Q3}} litros de agua?.
Prepara {{A1}} refrescos.</t>
  </si>
  <si>
    <t>{"id":"M5-NyO-37b-A-1","stimulus":"&lt;p&gt;Se están repartiendo {{T1}} litros de agua en recipientes con una capacidad de &lt;span class=\"fr-math-v2 fr-draggable\" contenteditable=\"false\" data-original-math=\"\\(\\frac{{{Q2}}}{{{Q3}}}\\)\" draggable=\"true\"&gt;\\(\\frac{{{Q2}}}{{{Q3}}}\\)&lt;/span&gt; litros. ¿Cuántos recipientes van a ser necesarios?&lt;/p&gt;","template":"&lt;p&gt;Se van a utilizar {{response}} recipientes.&lt;/p&gt;","hint":"&lt;p&gt;Un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</si>
  <si>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</si>
  <si>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"M5-NyO-37b-A-1",
    "stimulus": "&lt;p&gt;{{T1}} liters of water are being distributed in containers with a capacity of &lt;span class=\"fr-math-v2 fr-draggable\" contenteditable=\"false\" data-original-math=\"\\(\\frac{{{Q2}}}{{{Q3}}}\\)\" draggable=\"true\"&gt;\\(\\frac{{{Q2}}}{{{Q3}}}\\)&lt;/span&gt; liters. How many containers will be needed?&lt;/p&gt;",
    "template": "&lt;p&gt;{{response}} containers will be used.&lt;/p&gt;",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</si>
  <si>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Se va a colocar en una carretera de {{T1}} km una señal de tráfico cada {{Q2}}/{{Q3}} km. ¿Cuántas señales van a ser en total?
Se van a colocar {{A1}} señales.</t>
  </si>
  <si>
    <t>3/4 de un paquete de harina, se prepara un cupcake. ¿Cuál es la fracción que indica la cantidad de cupcakes  que se preparan con 10 paquetes de harina?.
Se preparan ... cupcakes.</t>
  </si>
  <si>
    <t>{"id":"M5-NyO-37b-A-2","stimulus":"&lt;p&gt;Se va a colocar en una carretera de &lt;span class=\"no-break\"&gt;{{T1}} km&lt;/span&gt; una señal de tráfico cada &lt;span class=\"fr-math-v2 fr-draggable\" contenteditable=\"false\" data-original-math=\"\\(\\frac{{{Q2}}}{{{Q3}}}\\)\" draggable=\"true\"&gt;\\(\\frac{{{Q2}}}{{{Q3}}}\\)&lt;/span&gt; km. ¿Cuántas señales van a ser en total?&lt;/p&gt;","template":"&lt;p&gt;Se van a colocar {{response}} señales.&lt;/p&gt;","hint":"&lt;p&gt;Un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</si>
  <si>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</si>
  <si>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"M5-NyO-37b-A-2",
    "stimulus": "&lt;p&gt;Traffic signs will be placed every &lt;span class=\"fr-math-v2 fr-draggable\" contenteditable=\"false\" data-original-math=\"\\(\\frac{{{Q2}}}{{{Q3}}}\\)\" draggable=\"true\"&gt;\\(\\frac{{{Q2}}}{{{Q3}}}\\)&lt;/span&gt; km along a &lt;span class=\"no-break\"&gt;{{T1}} km&lt;/span&gt; road. How many signs will there be in total?&lt;/p&gt;",
    "template": "&lt;p&gt;{{response}} signs will be placed.&lt;/p&gt;",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</si>
  <si>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El suelo de un gran salón de {{T1}} m&lt;sup&gt;2&lt;/sup&gt; está cubierto con baldosas de {{Q2}}/{{Q3}} m&lt;sup&gt;2&lt;/sup&gt; cada una. ¿Cuántas baldosas hay en el suelo de ese salón?
El suelo está formado por {{A1}} baldosas.</t>
  </si>
  <si>
    <t>Cada empleado de una fábrica automotriz, emplea 5/7 de la hora de descanso, para almorzar. Calcula la fracción que representa la cantidad de empleados que almuerzan en 5 horas. 
Almuerzan ... empleados en 5 horas</t>
  </si>
  <si>
    <t>{"id":"M5-NyO-37b-A-3","stimulus":"&lt;p&gt;El suelo de un gran salón de &lt;span class=\"no-break\"&gt;{{T1}} m&lt;/span&gt;&lt;sup&gt;2&lt;/sup&gt; está cubierto con baldosas de &lt;span class=\"fr-math-v2 fr-draggable\" contenteditable=\"false\" data-original-math=\"\\(\\frac{{{Q2}}}{{{Q3}}}\\)\" draggable=\"true\"&gt;\\(\\frac{{{Q2}}}{{{Q3}}}\\)&lt;/span&gt; m&lt;sup&gt;2&lt;/sup&gt; cada una. ¿Cuántas baldosas hay en el suelo de ese salón?&lt;/p&gt;","template":"&lt;p&gt;El suelo está formado por {{response}} baldosas.&lt;/p&gt;","hint":"&lt;p&gt;Un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</si>
  <si>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</si>
  <si>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"M5-NyO-37b-A-3",
    "stimulus": "&lt;p&gt;The floor of a large room of &lt;span class=\"no-break\"&gt;{{T1}} m&lt;/span&gt;&lt;sup&gt;2&lt;/sup&gt; is covered with tiles of &lt;span class=\"fr-math-v2 fr-draggable\" contenteditable=\"false\" data-original-math=\"\\(\\frac{{{Q2}}}{{{Q3}}}\\)\" draggable=\"true\"&gt;\\(\\frac{{{Q2}}}{{{Q3}}}\\)&lt;/span&gt; m&lt;sup&gt;2&lt;/sup&gt; each. How many tiles are there on the floor of that room?&lt;/p&gt;",
    "template": "&lt;p&gt;The floor is made up of {{response}} tiles.&lt;/p&gt;",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</si>
  <si>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Una tienda de alimentación ha repartido {{T1}} kg de legrumbres en paquetes de {{Q2}}/{{Q3}} kg cada uno. ¿Cuántos paquetes se han hecho?
Han hecho {{A1}} paquetes.</t>
  </si>
  <si>
    <t>Joaquín organiza eventos para niños y utiliza 3/5 de las bolsas con globos, para cada animación. ¿Qué fracción representa la cantidad de eventos que puede animar con 10 bolsas?. 
Anima {{A1}} eventos.</t>
  </si>
  <si>
    <t>Q1: mín = 2; máx = 10; step = 1
Q2: mín = 1; máx = 10; step = 1
Q3: mín = 1; máx = 10; step = 1</t>
  </si>
  <si>
    <t>{"id":"M5-NyO-37b-A-4","stimulus":"&lt;p&gt;Una tienda de alimentación ha repartido &lt;span class=\"no-break\"&gt;{{T1}} kg&lt;/span&gt; de legrumbres en paquetes de &lt;span class=\"fr-math-v2 fr-draggable\" contenteditable=\"false\" data-original-math=\"\\(\\frac{{{Q2}}}{{{Q3}}}\\)\" draggable=\"true\"&gt;\\(\\frac{{{Q2}}}{{{Q3}}}\\)&lt;/span&gt; kg cada uno. ¿Cuántos paquetes se han hecho?&lt;/p&gt;","template":"&lt;p&gt;Han hecho {{response}} paquetes.&lt;/p&gt;","hint":"&lt;p&gt;Un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</si>
  <si>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</si>
  <si>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"M5-NyO-37b-A-4",
    "stimulus": "&lt;p&gt;A grocery store has distributed &lt;span class=\"no-break\"&gt;{{T1}} kg&lt;/span&gt; of legumes in packages of &lt;span class=\"fr-math-v2 fr-draggable\" contenteditable=\"false\" data-original-math=\"\\(\\frac{{{Q2}}}{{{Q3}}}\\)\" draggable=\"true\"&gt;\\(\\frac{{{Q2}}}{{{Q3}}}\\)&lt;/span&gt; kg each. How many packages have been made?&lt;/p&gt;",
    "template": "&lt;p&gt;They made {{response}} packages.&lt;/p&gt;",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</si>
  <si>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En el descanso de una carrera se reparten {{T1}} litros de agua entre los competidores. Si cada uno recibe {{Q2}}/{{Q3}} litros, ¿cuántos corredores bebieron agua?
Bebieron agua {{A1}} corredores.</t>
  </si>
  <si>
    <t>Un youtuber graba un video para sus redes en 2/10 de minutos. ¿Cuál es la fracción que indica la cantidad de videos, con las mismas características, que puede grabar en {{Q3}} minutos?.
Puede grabar {{A1}} videos.</t>
  </si>
  <si>
    <t>{"id":"M5-NyO-37b-A-5","stimulus":"&lt;p&gt;En el descanso de una carrera se reparten {{T1}} litros de agua entre los competidores. Si cada uno recibe &lt;span class=\"fr-math-v2 fr-draggable\" contenteditable=\"false\" data-original-math=\"\\(\\frac{{{Q2}}}{{{Q3}}}\\)\" draggable=\"true\"&gt;\\(\\frac{{{Q2}}}{{{Q3}}}\\)&lt;/span&gt; litros, ¿cuántos corredores bebieron agua?&lt;/p&gt;","template":"&lt;p&gt;Bebieron agua {{response}} corredores.&lt;/p&gt;","hint":"&lt;p&gt;Un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</si>
  <si>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</si>
  <si>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"M5-NyO-37b-A-5",
    "stimulus": "&lt;p&gt;During the break of a race, {{T1}} liters of water are distributed among the competitors. If each one receives &lt;span class=\"fr-math-v2 fr-draggable\" contenteditable=\"false\" data-original-math=\"\\(\\frac{{{Q2}}}{{{Q3}}}\\)\" draggable=\"true\"&gt;\\(\\frac{{{Q2}}}{{{Q3}}}\\)&lt;/span&gt; liters, how many runners drank water?&lt;/p&gt;",
    "template": "&lt;p&gt;{{response}} runners drank water.&lt;/p&gt;",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</si>
  <si>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M5-NyO-58a</t>
  </si>
  <si>
    <t>Resuelve problemas del mundo real que impliquen la división de fracciones (den. y num. menores de 20) entre números enteros</t>
  </si>
  <si>
    <t>&lt;p&gt;A un perfumero le han encargado que reparta a partes iguales &lt;span class="fr-math-v2 fr-draggable" contenteditable="false" data-original-math="\(\frac{{{Q1}}}{{{T1}}}\)" draggable="true"&gt;\(\frac{{{Q1}}}{{{T1}}}\)&lt;/span&gt; l de colonia en {{Q3}} botecitos de cristal. ¿Cuánta tendrá que echar en cada uno?&lt;/p&gt;</t>
  </si>
  <si>
    <t>Q1 = Min = 2; Max = 10; Step = 1
Q2 = Min = 1; Max = 10; Step = 1
Q3 = Min = 2; Max = 9; Step = 1</t>
  </si>
  <si>
    <t>T1 = {{Q1}}+{{Q2}}
T2 = math.gcd({{Q1}}, ({{Q1}}+{{Q2}})*{{Q3}})
T3 = {{Q1}}/{{T2}}
T4 = ({{Q1}}+{{Q2}})*{{Q3}}/{{T2}}
T5 = {{Q1}}*{{Q3}}
T6 = ({{Q1}}+{{Q2}})*{{Q3}}
A1 = &lt;span class="fr-math-v2 fr-draggable" contenteditable="false" data-original-math="\(\frac{{{T3}}}{{{T4}}}\)" draggable="true"&gt;\(\frac{{{T3}}}{{{T4}}}\)&lt;/span&gt;*
A2 = &lt;span class="fr-math-v2 fr-draggable" contenteditable="false" data-original-math="\(\frac{{{T5}}}{{{T1}}}\)" draggable="true"&gt;\(\frac{{{T5}}}{{{T1}}}\)&lt;/span&gt;
A3 = &lt;span class="fr-math-v2 fr-draggable" contenteditable="false" data-original-math="\(\frac{{{T5}}}{{{T6}}}\)" draggable="true"&gt;\(\frac{{{T5}}}{{{T6}}}\)&lt;/span&gt;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</si>
  <si>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</si>
  <si>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</si>
  <si>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"id": "M5-NyO-58a-I-1",
    "stimulus": "&lt;p&gt;A un perfumero le han encargado que reparta a partes iguales &lt;span class=\"fr-math-v2 fr-draggable\" contenteditable=\"false\" data-original-math=\"\\(\\frac{{{Q1}}}{{{T1}}}\\)\" draggable=\"true\"&gt;\\(\\frac{{{Q1}}}{{{T1}}}\\)&lt;/span&gt; l de colonia en {{Q3}} botecitos de cristal. ¿Cuánta tendrá que echar en cada uno?&lt;/p&gt;",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t>
  </si>
  <si>
    <t>{
    "id": "M5-NyO-58a-I-1",
    "stimulus": "&lt;p&gt;A perfumer has been asked to equally distribute &lt;span class=\"fr-math-v2 fr-draggable\" contenteditable=\"false\" data-original-math=\"\\(\\frac{{{Q1}}}{{{T1}}}\\)\" draggable=\"true\"&gt;\\(\\frac{{{Q1}}}{{{T1}}}\\)&lt;/span&gt; l of cologne into {{Q3}} glass bottles. How much will he have to pour into each one?&lt;/p&gt;",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t>
  </si>
  <si>
    <t xml:space="preserve">Un agricultor ha comprado &lt;span class=\"fr-math-v2 fr-draggable\" contenteditable=\"false\" data-original-math=\"\\(\\frac{{{Q1}}}{{{T1}}}\\)\" draggable=\"true\"&gt;\\(\\frac{{{Q1}}}{{{T1}}}\\)&lt;/span&gt; toneladas de abono para sus las {{Q3}} fincas que tiene. Si lo va a repartir a partes iguales, ¿cuánto usará en cada una?
A1*
A2
A3 </t>
  </si>
  <si>
    <t>T1 = {{Q1}}+{{Q2}}
T2 = math.gcd({{Q1}}, ({{Q1}}+{{Q2}})*{{Q3}})
T3 = {{Q1}}/{{T2}}
T4 = ({{Q1}}+{{Q2}})*{{Q3}}/{{T2}}
T5 = {{Q1}}*{{Q3}}
T6 = ({{Q1}}+{{Q2}})*{{Q3}}
A1 = &lt;span class=\"fr-math-v2 fr-draggable\" contenteditable=\"false\" data-original-math=\"\\(\\frac{{{T3}}}{{{T4}}}\\)\" draggable=\"true\"&gt;\\(\\frac{{{T3}}}{{{T4}}}\\)&lt;/span&gt; toneladas
A2 = &lt;span class=\"fr-math-v2 fr-draggable\" contenteditable=\"false\" data-original-math=\"\\(\\frac{{{T5}}}{{{T1}}}\\)\" draggable=\"true\"&gt;\\(\\frac{{{T5}}}{{{T1}}}\\)&lt;/span&gt; toneladas
A3 = &lt;span class=\"fr-math-v2 fr-draggable\" contenteditable=\"false\" data-original-math=\"\\(\\frac{{{T5}}}{{{T6}}}\\)\" draggable=\"true\"&gt;\\(\\frac{{{T5}}}{{{T6}}}\\)&lt;/span&gt; toneladas</t>
  </si>
  <si>
    <t>{
    "id": "M5-NyO-58a-I-2",
    "stimulus": "Un agricultor ha comprado &lt;span class=\"fr-math-v2 fr-draggable\" contenteditable=\"false\" data-original-math=\"\\(\\frac{{{Q1}}}{{{T1}}}\\)\" draggable=\"true\"&gt;\\(\\frac{{{Q1}}}{{{T1}}}\\)&lt;/span&gt; toneladas de abono para sus las {{Q3}} fincas que tiene. Si lo va a repartir a partes iguales, ¿cuánto usará en cada una?",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toneladas"
            },
            {
                "name": "A2",
                "label": "&lt;span class=\"fr-math-v2 fr-draggable\" contenteditable=\"false\" data-original-math=\"\\(\\frac{{{T5}}}{{{T1}}}\\)\" draggable=\"true\"&gt;\\(\\frac{{{T5}}}{{{T1}}}\\)&lt;/span&gt; toneladas",
                "incorrect": true
            },
            {
                "name": "A3",
                "label": "&lt;span class=\"fr-math-v2 fr-draggable\" contenteditable=\"false\" data-original-math=\"\\(\\frac{{{T5}}}{{{T6}}}\\)\" draggable=\"true\"&gt;\\(\\frac{{{T5}}}{{{T6}}}\\)&lt;/span&gt; toneladas",
                "incorrect": true
            }
        ],
        "uniques": true
    },
    "algorithm": {
        "name": "trueFalse",
        "template": "Multiple choice – standard",
        "params": {
            "countCorrect": 1,
            "countIncorrect": 2,
            "showCheckIcon": false,
            "columns": 3
        }
    }
}</t>
  </si>
  <si>
    <t>{
    "id": "M5-NyO-58a-I-2",
    "stimulus": "A farmer has bought &lt;span class=\"fr-math-v2 fr-draggable\" contenteditable=\"false\" data-original-math=\"\\(\\frac{{{Q1}}}{{{T1}}}\\)\" draggable=\"true\"&gt;\\(\\frac{{{Q1}}}{{{T1}}}\\)&lt;/span&gt; tons of fertilizer for his {{Q3}} properties. If he will distribute it equally, how much will he use on each one?",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tons"
            },
            {
                "name": "A2",
                "label": "&lt;span class=\"fr-math-v2 fr-draggable\" contenteditable=\"false\" data-original-math=\"\\(\\frac{{{T5}}}{{{T1}}}\\)\" draggable=\"true\"&gt;\\(\\frac{{{T5}}}{{{T1}}}\\)&lt;/span&gt; tons",
                "incorrect": true
            },
            {
                "name": "A3",
                "label": "&lt;span class=\"fr-math-v2 fr-draggable\" contenteditable=\"false\" data-original-math=\"\\(\\frac{{{T5}}}{{{T6}}}\\)\" draggable=\"true\"&gt;\\(\\frac{{{T5}}}{{{T6}}}\\)&lt;/span&gt; tons",
                "incorrect": true
            }
        ],
        "uniques": true
    },
    "algorithm": {
        "name": "trueFalse",
        "template": "Multiple choice – standard",
        "params": {
            "countCorrect": 1,
            "countIncorrect": 2,
            "showCheckIcon": false,
            "columns": 3
        }
    }
}</t>
  </si>
  <si>
    <t>&lt;p&gt;Un ayuntamiento quiere dividir un terreno de &lt;span class="fr-math-v2 fr-draggable" contenteditable="false" data-original-math="\(\frac{{{Q1}}}{{{T1}}}\)" draggable="true"&gt;\(\frac{{{Q1}}}{{{T1}}}\)&lt;/span&gt; km&lt;sup&gt;2&lt;/sup&gt; en {{Q3}} partes iguales para dedicar una de ellas a parques y ocio. ¿Cuántos km&lt;sup&gt;2&lt;/sup&gt; utilizará con esta intención?&lt;/p&gt;</t>
  </si>
  <si>
    <t>T1 = {{Q1}}+{{Q2}}
T2 = math.gcd({{Q1}}, ({{Q1}}+{{Q2}})*{{Q3}})
T3 = {{Q1}}/{{T2}}
T4 = ({{Q1}}+{{Q2}})*{{Q3}}/{{T2}}
T5 = {{Q1}}*{{Q3}}
T6 = ({{Q1}}+{{Q2}})*{{Q3}}
A1 = &lt;span class="fr-math-v2 fr-draggable" contenteditable="false" data-original-math="\(\frac{{{T3}}}{{{T4}}}\)" draggable="true"&gt;\(\frac{{{T3}}}{{{T4}}}\)&lt;/span&gt; km&lt;sup&gt;2&lt;/sup&gt;*
A2 = &lt;span class="fr-math-v2 fr-draggable" contenteditable="false" data-original-math="\(\frac{{{T5}}}{{{T1}}}\)" draggable="true"&gt;\(\frac{{{T5}}}{{{T1}}}\)&lt;/span&gt; km&lt;sup&gt;2&lt;/sup&gt;
A3 = &lt;span class="fr-math-v2 fr-draggable" contenteditable="false" data-original-math="\(\frac{{{T5}}}{{{T6}}}\)" draggable="true"&gt;\(\frac{{{T5}}}{{{T6}}}\)&lt;/span&gt; km&lt;sup&gt;2&lt;/sup&gt;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</si>
  <si>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</si>
  <si>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</si>
  <si>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"id": "M5-NyO-58a-I-3",
    "stimulus": "&lt;p&gt;Un ayuntamiento quiere dividir un terreno de &lt;span class=\"fr-math-v2 fr-draggable\" contenteditable=\"false\" data-original-math=\"\\(\\frac{{{Q1}}}{{{T1}}}\\)\" draggable=\"true\"&gt;\\(\\frac{{{Q1}}}{{{T1}}}\\)&lt;/span&gt; km&lt;sup&gt;2&lt;/sup&gt; en {{Q3}} partes iguales para dedicar una de ellas a parques y ocio. ¿Cuántos km&lt;sup&gt;2&lt;/sup&gt; utilizará con esta intención?&lt;/p&gt;",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t>
  </si>
  <si>
    <t>{
    "id": "M5-NyO-58a-I-3",
    "stimulus": "&lt;p&gt;A city council wants to divide a &lt;span class=\"fr-math-v2 fr-draggable\" contenteditable=\"false\" data-original-math=\"\\(\\frac{{{Q1}}}{{{T1}}}\\)\" draggable=\"true\"&gt;\\(\\frac{{{Q1}}}{{{T1}}}\\)&lt;/span&gt; km&lt;sup&gt;2&lt;/sup&gt; piece of land into {{Q3}} equal parts so that one of them can be be used for parks and recreation. How many square kilometers will be used for this purpose?&lt;/p&gt;",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t>
  </si>
  <si>
    <t>&lt;p&gt;A Pedro le quedan &lt;span class="fr-math-v2 fr-draggable" contenteditable="false" data-original-math="\(\frac{{{Q1}}}{{{T1}}}\)" draggable="true"&gt;\(\frac{{{Q1}}}{{{T1}}}\)&lt;/span&gt; de su bombona de helio con la que llena globos por la calle. Ha decidido que va a gastar la misma cantidad de helio en cada uno de los {{Q3}} barrios que va a visitar antes de gastarla. ¿Qué fracción de la bombona usará en cada barrio? Escribe el resultado en forma de fracción simplificada.&lt;/p&gt;</t>
  </si>
  <si>
    <t>&lt;p&gt;Gastará {{response}} de la bombona.&lt;/p&gt;</t>
  </si>
  <si>
    <t>T1 = {{Q1}}+{{Q2}}
T2 = math.gcd({{Q1}}, ({{Q1}}+{{Q2}})*{{Q3}})
T3 = {{Q1}}/{{T2}}
T4 = ({{Q1}}+{{Q2}})*{{Q3}}/{{T2}}
A1 = \frac{{{T3}}}{{{T4}}}</t>
  </si>
  <si>
    <t>{
    "id": "M5-NyO-58a-E-1",
    "stimulus": "&lt;p&gt;A Pedro le quedan &lt;span class=\"fr-math-v2 fr-draggable\" contenteditable=\"false\" data-original-math=\"\\(\\frac{{{Q1}}}{{{T1}}}\\)\" draggable=\"true\"&gt;\\(\\frac{{{Q1}}}{{{T1}}}\\)&lt;/span&gt; de su bombona de helio con la que llena globos por la calle. Ha decidido que va a gastar la misma cantidad de helio en cada uno de los {{Q3}} barrios que va a visitar antes de gastarla. ¿Qué fracción de la bombona usará en cada barrio? Escribe el resultado en forma de fracción simplificada.&lt;/p&gt;",
    "template": "&lt;p&gt;Gastará {{response}} de la bombona.&lt;/p&gt;",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</si>
  <si>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"M5-NyO-58a-E-1",
    "stimulus": "&lt;p&gt;Peter has &lt;span class=\"fr-math-v2 fr-draggable\" contenteditable=\"false\" data-original-math=\"\\(\\frac{{{Q1}}}{{{T1}}}\\)\" draggable=\"true\"&gt;\\(\\frac{{{Q1}}}{{{T1}}}\\)&lt;/span&gt; of his helium tank left, which he uses to fill balloons on the street. He decided to spend the same amount of helium on each of the {{Q3}} neighborhoods he will visit before using it up. What fraction of the tank will he use in each neighborhood? Type the result as a simplified fraction.&lt;/p&gt;",
    "template": "&lt;p&gt;He will spend {{response}} of the tank.&lt;/p&gt;",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</si>
  <si>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&lt;p&gt;Un cocinero va usar &lt;span class="fr-math-v2 fr-draggable" contenteditable="false" data-original-math="\(\frac{{{Q1}}}{{{T1}}}\)" draggable="true"&gt;\(\frac{{{Q1}}}{{{T1}}}\)&lt;/span&gt; kg de azúcar para preparar {{Q3}} pasteles. Si va a utilizar la misma cantidad de azúcar en cada uno, ¿cuánto llevará cada pastel? Escribe el resultado en forma de fracción simplificada.&lt;/p&gt;</t>
  </si>
  <si>
    <t>&lt;p&gt;Cada uno llevará {{response}} kg de azúcar.&lt;/p&gt;</t>
  </si>
  <si>
    <t>{
    "id": "M5-NyO-58a-E-2",
    "stimulus": "&lt;p&gt;Un cocinero va usar &lt;span class=\"fr-math-v2 fr-draggable\" contenteditable=\"false\" data-original-math=\"\\(\\frac{{{Q1}}}{{{T1}}}\\)\" draggable=\"true\"&gt;\\(\\frac{{{Q1}}}{{{T1}}}\\)&lt;/span&gt; kg de azúcar para preparar {{Q3}} pasteles. Si va a utilizar la misma cantidad de azúcar en cada uno, ¿cuánto llevará cada pastel? Escribe el resultado en forma de fracción simplificada.&lt;/p&gt;",
    "template": "&lt;p&gt;Cada uno llevará {{response}} kg de azúcar.&lt;/p&gt;",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</si>
  <si>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"M5-NyO-58a-E-2",
    "stimulus": "&lt;p&gt;A cook will use &lt;span class=\"fr-math-v2 fr-draggable\" contenteditable=\"false\" data-original-math=\"\\(\\frac{{{Q1}}}{{{T1}}}\\)\" draggable=\"true\"&gt;\\(\\frac{{{Q1}}}{{{T1}}}\\)&lt;/span&gt; kg of sugar to prepare {{Q3}} cakes. If she will use the same amount of sugar for each cake, how much sugar will each cake get? Type the result in simplified fraction form.&lt;/p&gt;",
    "template": "&lt;p&gt;Each cake will get {{response}} kg of sugar.&lt;/p&gt;",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</si>
  <si>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&lt;p&gt;Estefanía todavía no ha decidido qué hacer con los &lt;span class="fr-math-v2 fr-draggable" contenteditable="false" data-original-math="\(\frac{{{Q1}}}{{{T1}}}\)" draggable="true"&gt;\(\frac{{{Q1}}}{{{T1}}}\)&lt;/span&gt; del dinero que apartó para comprar regalos a su familia. Con lo que le queda, quiere hacerle el mismo regalo a cada uno de sus {{Q3}} sobrinos. ¿Qué fracción del dinero que apartó se gastará en cada uno? Escribe el resultado en forma de fracción simplificada.&lt;/p&gt;</t>
  </si>
  <si>
    <t>&lt;p&gt;En cada uno gastará {{response}} del dinero que apartó.&lt;/p&gt;</t>
  </si>
  <si>
    <t>{
    "id": "M5-NyO-58a-E-3",
    "stimulus": "&lt;p&gt;Estefanía todavía no ha decidido qué hacer con los &lt;span class=\"fr-math-v2 fr-draggable\" contenteditable=\"false\" data-original-math=\"\\(\\frac{{{Q1}}}{{{T1}}}\\)\" draggable=\"true\"&gt;\\(\\frac{{{Q1}}}{{{T1}}}\\)&lt;/span&gt; del dinero que apartó para comprar regalos a su familia. Con lo que le queda, quiere hacerle el mismo regalo a cada uno de sus {{Q3}} sobrinos. ¿Qué fracción del dinero que apartó se gastará en cada uno? Escribe el resultado en forma de fracción simplificada.&lt;/p&gt;",
    "template": "&lt;p&gt;En cada uno gastará {{response}} del dinero que apartó.&lt;/p&gt;",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</si>
  <si>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"M5-NyO-58a-E-3",
    "stimulus": "&lt;p&gt;Stephanie still has not decided what to do with the &lt;span class=\"fr-math-v2 fr-draggable\" contenteditable=\"false\" data-original-math=\"\\(\\frac{{{Q1}}}{{{T1}}}\\)\" draggable=\"true\"&gt;\\(\\frac{{{Q1}}}{{{T1}}}\\)&lt;/span&gt; of the money she set aside to buy gifts for her family. With the remaining money, she wants to give the same gift to each of her {{Q3}} nephews. What fraction of the money she set aside will she spend on each? Type the result in simplified fraction form.&lt;/p&gt;",
    "template": "&lt;p&gt;She will spend {{response}} of the money she set aside on each.&lt;/p&gt;",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</si>
  <si>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M5-NyO-58b</t>
  </si>
  <si>
    <t>Resuelve problemas del mundo real que impliquen la división de números enteros entre fracciones (den. y num. menores de 20)</t>
  </si>
  <si>
    <t>Si quisiésemos repartir {{T2}} l de agua en recipientes de &lt;span class=\"fr-math-v2 fr-draggable\" contenteditable=\"false\" data-original-math=\"\\(\\frac{{{Q1}}}{{{T1}}}\\)\" draggable=\"true\"&gt;\\(\\frac{{{Q1}}}{{{T1}}}\\)&lt;/span&gt; l, ¿cuántos necesitaríamos?
A1*
A2
A3</t>
  </si>
  <si>
    <t>T1 = {{Q1}}+{{Q2}}
T2 = {{Q1}}*{{Q3}}
A1 = ({{Q1}}+{{Q2}})*{{Q3}}
A2 = ({{Q1}}+{{Q2}})*{{Q4}}
A3 = ({{Q1}}+{{Q5}})*{{Q3}}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</si>
  <si>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</si>
  <si>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recipientes&lt;/p&gt;</t>
  </si>
  <si>
    <t>{
    "id": "M5-NyO-58b-I-1",
    "stimulus": "&lt;p&gt;Si quisiésemos repartir {{T2}} l de agua en recipientes de &lt;span class=\"fr-math-v2 fr-draggable\" contenteditable=\"false\" data-original-math=\"\\(\\frac{{{Q1}}}{{{T1}}}\\)\" draggable=\"true\"&gt;\\(\\frac{{{Q1}}}{{{T1}}}\\)&lt;/span&gt; l, ¿cuántos necesitaríamos?",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recipientes&lt;/p&gt;",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recipientes",
                "function": "({{Q1}}+{{Q2}})*{{Q3}}"
            },
            {
                "name": "A2",
                "label": "{{function}} recipientes",
                "function": "({{Q1}}+{{Q2}})*{{Q4}}",
                "incorrect": true
            },
            {
                "name": "A3",
                "label": "{{function}} recipientes",
                "function": "({{Q1}}+{{Q5}})*{{Q3}}",
                "incorrect": true
            }
        ],
        "uniques": true
    },
    "algorithm": {
        "name": "trueFalse",
        "template": "Multiple choice – standard",
        "params": {
            "countCorrect": 1,
            "countIncorrect": 2,
            "showCheckIcon": false,
            "columns": 3
        }
    }
}</t>
  </si>
  <si>
    <t>{
    "id": "M5-NyO-58b-I-1",
    "stimulus": "&lt;p&gt;If we wanted to distribute {{T2}} l of water into containers of &lt;span class=\"fr-math-v2 fr-draggable\" contenteditable=\"false\" data-original-math=\"\\(\\frac{{{Q1}}}{{{T1}}}\\)\" draggable=\"true\"&gt;\\(\\frac{{{Q1}}}{{{T1}}}\\)&lt;/span&gt; l, how many would we need?",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containers&lt;/p&gt;",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containers",
                "function": "({{Q1}}+{{Q2}})*{{Q3}}"
            },
            {
                "name": "A2",
                "label": "{{function}} containers",
                "function": "({{Q1}}+{{Q2}})*{{Q4}}",
                "incorrect": true
            },
            {
                "name": "A3",
                "label": "{{function}} containers",
                "function": "({{Q1}}+{{Q5}})*{{Q3}}",
                "incorrect": true
            }
        ],
        "uniques": true
    },
    "algorithm": {
        "name": "trueFalse",
        "template": "Multiple choice – standard",
        "params": {
            "countCorrect": 1,
            "countIncorrect": 2,
            "showCheckIcon": false,
            "columns": 3
        }
    }
}</t>
  </si>
  <si>
    <t>Un ganadero ha comprado {{T2}} kg de pienso. Le quiere dar &lt;span class=\"fr-math-v2 fr-draggable\" contenteditable=\"false\" data-original-math=\"\\(\\frac{{{Q1}}}{{{T1}}}\\)\" draggable=\"true\"&gt;\\(\\frac{{{Q1}}}{{{T1}}}\\)&lt;/span&gt; kg a cada una de sus vacas. ¿Cuántas van a comer?
A1*
A2
A3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</si>
  <si>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vacas&lt;/p&gt;</t>
  </si>
  <si>
    <t>{
    "id": "M5-NyO-58b-I-2",
    "stimulus": "&lt;p&gt;Un ganadero ha comprado {{T2}} kg de pienso. Le quiere dar &lt;span class=\"fr-math-v2 fr-draggable\" contenteditable=\"false\" data-original-math=\"\\(\\frac{{{Q1}}}{{{T1}}}\\)\" draggable=\"true\"&gt;\\(\\frac{{{Q1}}}{{{T1}}}\\)&lt;/span&gt; kg a cada una de sus vacas. ¿Cuántas van a comer?&lt;/p&gt;",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vacas&lt;/p&gt;",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vacas",
                "function": "({{Q1}}+{{Q2}})*{{Q3}}"
            },
            {
                "name": "A2",
                "label": "{{function}} vacas",
                "function": "({{Q1}}+{{Q2}})*{{Q4}}",
                "incorrect": true
            },
            {
                "name": "A3",
                "label": "{{function}} vacas",
                "function": "({{Q1}}+{{Q5}})*{{Q3}}",
                "incorrect": true
            }
        ],
        "uniques": true
    },
    "algorithm": {
        "name": "trueFalse",
        "template": "Multiple choice – standard",
        "params": {
            "countCorrect": 1,
            "countIncorrect": 2,
            "showCheckIcon": false,
            "columns": 3
        }
    }
}</t>
  </si>
  <si>
    <t>{
    "id": "M5-NyO-58b-I-2",
    "stimulus": "&lt;p&gt;A rancher has purchased {{T2}} kg of animal feed. They want to give &lt;span class=\"fr-math-v2 fr-draggable\" contenteditable=\"false\" data-original-math=\"\\(\\frac{{{Q1}}}{{{T1}}}\\)\" draggable=\"true\"&gt;\\(\\frac{{{Q1}}}{{{T1}}}\\)&lt;/span&gt; kg to each of their cows. How many will eat?&lt;/p&gt;",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cows&lt;/p&gt;",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cows",
                "function": "({{Q1}}+{{Q2}})*{{Q3}}"
            },
            {
                "name": "A2",
                "label": "{{function}} cows",
                "function": "({{Q1}}+{{Q2}})*{{Q4}}",
                "incorrect": true
            },
            {
                "name": "A3",
                "label": "{{function}} cows",
                "function": "({{Q1}}+{{Q5}})*{{Q3}}",
                "incorrect": true
            }
        ],
        "uniques": true
    },
    "algorithm": {
        "name": "trueFalse",
        "template": "Multiple choice – standard",
        "params": {
            "countCorrect": 1,
            "countIncorrect": 2,
            "showCheckIcon": false,
            "columns": 3
        }
    }
}</t>
  </si>
  <si>
    <t>&lt;p&gt;Los amigos de Cristian han preparado un vídeo de {{T2}} min para ponerlo durante la celebración de su boda. En él han puesto fotos en las que se ven a él y a su novia y que duran &lt;span class=\"fr-math-v2 fr-draggable\" contenteditable=\"false\" data-original-math=\"\\(\\frac{{{Q1}}}{{{T1}}}\\)\" draggable=\"true\"&gt;\\(\\frac{{{Q1}}}{{{T1}}}\\)&lt;/span&gt; min cada una. ¿Cuántas fotos hay en el vídeo?&lt;/p&gt;
A1*
A2
A3</t>
  </si>
  <si>
    <t>Q1 = Min = 1; Max = 10; Step = 1
Q2 = Min = 1; Max = 10; Step = 1
Q3 = Min = 1; Max = 5; Step = 1
Q4 = Min = 1; Max = 10; Step = 1
Q5 = Min = 1; Max = 10; Step = 1</t>
  </si>
  <si>
    <t>T1 = {{Q1}}+{{Q2}}
T2 = {{Q1}}*{{Q3}}
A1 = ({{Q1}}+{{Q2}})*{{Q3}}
A2 = ({{Q1}}+{{Q2}})*{{Q4}}
A3 = ({{Q1}}+{{Q5}})*{{Q3}}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</si>
  <si>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fotos&lt;/p&gt;</t>
  </si>
  <si>
    <t>{
    "id": "M5-NyO-58b-I-3",
    "stimulus": "&lt;p&gt;Los amigos de Cristian han preparado un vídeo de {{T2}} min para ponerlo durante la celebración de su boda. En él han puesto fotos en las que se ven a él y a su novia y que duran &lt;span class=\"fr-math-v2 fr-draggable\" contenteditable=\"false\" data-original-math=\"\\(\\frac{{{Q1}}}{{{T1}}}\\)\" draggable=\"true\"&gt;\\(\\frac{{{Q1}}}{{{T1}}}\\)&lt;/span&gt; min cada una. ¿Cuántas fotos hay en el vídeo?&lt;/p&gt;",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fotos&lt;/p&gt;",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fotos",
                "function": "({{Q1}}+{{Q2}})*{{Q3}}"
            },
            {
                "name": "A2",
                "label": "{{function}} fotos",
                "function": "({{Q1}}+{{Q2}})*{{Q4}}",
                "incorrect": true
            },
            {
                "name": "A3",
                "label": "{{function}} fotos",
                "function": "({{Q1}}+{{Q5}})*{{Q3}}",
                "incorrect": true
            }
        ],
        "uniques": true
    },
    "algorithm": {
        "name": "trueFalse",
        "template": "Multiple choice – standard",
        "params": {
            "countCorrect": 1,
            "countIncorrect": 2,
            "showCheckIcon": false,
            "columns": 3
        }
    }
}</t>
  </si>
  <si>
    <t>{
    "id": "M5-NyO-58b-I-3",
    "stimulus": "&lt;p&gt;Christian's friends have prepared a {{T2}}-minute video to play during his wedding celebration. In it, they have included photos of him and his fiancée, each lasting &lt;span class=\"fr-math-v2 fr-draggable\" contenteditable=\"false\" data-original-math=\"\\(\\frac{{{Q1}}}{{{T1}}}\\)\" draggable=\"true\"&gt;\\(\\frac{{{Q1}}}{{{T1}}}\\)&lt;/span&gt; min. How many photos are in the video?&lt;/p&gt;",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photos&lt;/p&gt;",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photos",
                "function": "({{Q1}}+{{Q2}})*{{Q3}}"
            },
            {
                "name": "A2",
                "label": "{{function}} photos",
                "function": "({{Q1}}+{{Q2}})*{{Q4}}",
                "incorrect": true
            },
            {
                "name": "A3",
                "label": "{{function}} photos",
                "function": "({{Q1}}+{{Q5}})*{{Q3}}",
                "incorrect": true
            }
        ],
        "uniques": true
    },
    "algorithm": {
        "name": "trueFalse",
        "template": "Multiple choice – standard",
        "params": {
            "countCorrect": 1,
            "countIncorrect": 2,
            "showCheckIcon": false,
            "columns": 3
        }
    }
}</t>
  </si>
  <si>
    <t>&lt;p&gt;Para lavar los platos, José Luis ha necesitado {{T2}} l de agua. Dice que, si hubiese gastado la misma cantidad de agua en cada plato, entonces habría usado &lt;span class=\"fr-math-v2 fr-draggable\" contenteditable=\"false\" data-original-math=\"\\(\\frac{{{Q1}}}{{{T1}}}\\)\" draggable=\"true\"&gt;\\(\\frac{{{Q1}}}{{{T1}}}\\)&lt;/span&gt; l de agua en cada uno. Entonces, ¿cuántos ha lavado?&lt;/p&gt;</t>
  </si>
  <si>
    <t>&lt;p&gt;Ha lavado {{response}} platos.&lt;/p&gt;</t>
  </si>
  <si>
    <t>Q1 = Min = 2; Max = 5; Step = 1
Q2 = Min = 1; Max = 10; Step = 1
Q3 = Min = 1; Max = 5; Step = 1</t>
  </si>
  <si>
    <t>T1 = {{Q1}}+{{Q2}}
T2 = {{Q1}}*{{Q3}}
A1 = ({{Q1}}+{{Q2}})*{{Q3}}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</si>
  <si>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platos&lt;/p&gt;</t>
  </si>
  <si>
    <t>{
    "id": "M5-NyO-58b-E-1",
    "stimulus": "&lt;p&gt;Para lavar los platos, José Luis ha necesitado {{T2}} l de agua. Dice que, si hubiese gastado la misma cantidad de agua en cada plato, entonces habría usado &lt;span class=\"fr-math-v2 fr-draggable\" contenteditable=\"false\" data-original-math=\"\\(\\frac{{{Q1}}}{{{T1}}}\\)\" draggable=\"true\"&gt;\\(\\frac{{{Q1}}}{{{T1}}}\\)&lt;/span&gt; l de agua en cada uno. Entonces, ¿cuántos ha lavado?&lt;/p&gt;",
    "template": "&lt;p&gt;Ha lavado {{response}} platos.&lt;/p&gt;",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platos&lt;/p&gt;",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</si>
  <si>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"id": "M5-NyO-58b-E-1",
    "stimulus": "&lt;p&gt;To wash the dishes, Mike has needed {{T2}} l of water. If he had used the same amount of water for each dish, then he would have used &lt;span class=\"fr-math-v2 fr-draggable\" contenteditable=\"false\" data-original-math=\"\\(\\frac{{{Q1}}}{{{T1}}}\\)\" draggable=\"true\"&gt;\\(\\frac{{{Q1}}}{{{T1}}}\\)&lt;/span&gt; l of water for each one. How many has he washed?&lt;/p&gt;",
    "template": "&lt;p&gt;He has washed {{response}} dishes.&lt;/p&gt;",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dishes&lt;/p&gt;",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</si>
  <si>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&lt;p&gt;Carla tiene una carpeta en el ordenador que ocupa {{T2}} MB  en la que guarda unas imágenes que ocupan &lt;span class="fr-math-v2 fr-draggable" contenteditable="false" data-original-math="\(\frac{{{Q1}}}{{{T1}}}\)" draggable="true"&gt;\(\frac{{{Q1}}}{{{T1}}}\)&lt;/span&gt; MB cada una. ¿Cuántas imágenes hay en la carpeta?&lt;/p&gt;</t>
  </si>
  <si>
    <t>Hay {{response}} imágenes.</t>
  </si>
  <si>
    <t>Q1 = Min = 1; Max = 10; Step = 1
Q2 = Min = 1; Max = 10; Step = 1
Q3 = Min = 1; Max = 10; Step = 1</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</si>
  <si>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</si>
  <si>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imágenes&lt;/p&gt;</t>
  </si>
  <si>
    <t>{
    "id": "M5-NyO-58b-E-2",
    "stimulus": "&lt;p&gt;Carla tiene una carpeta en el ordenador que ocupa {{T2}} MB  en la que guarda unas imágenes que ocupan &lt;span class=\"fr-math-v2 fr-draggable\" contenteditable=\"false\" data-original-math=\"\\(\\frac{{{Q1}}}{{{T1}}}\\)\" draggable=\"true\"&gt;\\(\\frac{{{Q1}}}{{{T1}}}\\)&lt;/span&gt; MB cada una. ¿Cuántas imágenes hay en la carpeta?&lt;/p&gt;",
    "template": "&lt;p&gt;Hay {{response}} imágenes.&lt;/p&gt;",
    "hint": "&lt;p&gt;Una división con fracciones se puede convertir en una multiplicación:&lt;/p&gt;&lt;p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imágenes&lt;/p&gt;",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</si>
  <si>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"id": "M5-NyO-58b-E-2",
    "stimulus": "&lt;p&gt;Charlotte has a folder on her computer that takes up {{T2}} mb where she stores images that are &lt;span class=\"fr-math-v2 fr-draggable\" contenteditable=\"false\" data-original-math=\"\\(\\frac{{{Q1}}}{{{T1}}}\\)\" draggable=\"true\"&gt;\\(\\frac{{{Q1}}}{{{T1}}}\\)&lt;/span&gt; mb each. How many images are in the folder?&lt;/p&gt;",
    "template": "&lt;p&gt;There are {{response}} images.&lt;/p&gt;",
    "hint": "&lt;p&gt;A division with fractions can be turned into a multiplication:&lt;/p&gt;&lt;p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images&lt;/p&gt;",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</si>
  <si>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&lt;p&gt;En clase de plástica, la profesora ha explicado cómo hacer una manualidad con &lt;span class=\"fr-math-v2 fr-draggable\" contenteditable=\"false\" data-original-math=\"\\(\\frac{{{Q1}}}{{{T1}}}\\)\" draggable=\"true\"&gt;\\(\\frac{{{Q1}}}{{{T1}}}\\)&lt;/span&gt; m de cuerda. Si ha traido a clase {{T2}} m de cuerda para sus alumnos, ¿cuántas manualidades se podrán hacer?&lt;/p&gt;</t>
  </si>
  <si>
    <t>En clase se podrán construir {{response}} manualidades.</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</si>
  <si>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manualidades&lt;/p&gt;</t>
  </si>
  <si>
    <t>{
    "id": "M5-NyO-58b-E-3",
    "stimulus": "&lt;p&gt;En clase de plástica, la profesora ha explicado cómo hacer una manualidad con &lt;span class=\"fr-math-v2 fr-draggable\" contenteditable=\"false\" data-original-math=\"\\(\\frac{{{Q1}}}{{{T1}}}\\)\" draggable=\"true\"&gt;\\(\\frac{{{Q1}}}{{{T1}}}\\)&lt;/span&gt; m de cuerda. Si ha traido a clase {{T2}} m de cuerda para sus alumnos, ¿cuántas manualidades se podrán hacer?&lt;/p&gt;",
    "template": "&lt;p&gt;En clase se podrán construir {{response}} manualidades.&lt;/p&gt;",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manualidades&lt;/p&gt;",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meses",
                "function": "({{Q1}}+{{Q2}})*{{Q3}}"
            },
            {
                "name": "A2",
                "label": "{{function}} meses",
                "function": "({{Q1}}+{{Q2}})*{{Q4}}",
                "incorrect": true
            },
            {
                "name": "A3",
                "label": "{{function}} meses",
                "function": "({{Q1}}+{{Q5}})*{{Q3}}",
                "incorrect": true
            }
        ],
        "uniques": true
    },
    "algorithm": {
        "name": "calculateOperation",
        "params": {
            "method": "equivLiteral",
            "keyboard": "INTERMEDIATE"
        }
    }
}</t>
  </si>
  <si>
    <t>{
    "id": "M5-NyO-58b-E-3",
    "stimulus": "&lt;p&gt;In the art class, the teacher has explained how to make a craft with &lt;span class=\"fr-math-v2 fr-draggable\" contenteditable=\"false\" data-original-math=\"\\(\\frac{{{Q1}}}{{{T1}}}\\)\" draggable=\"true\"&gt;\\(\\frac{{{Q1}}}{{{T1}}}\\)&lt;/span&gt; m of rope. If she has brought {{T2}} m of rope for her students, how many crafts can be made?&lt;/p&gt;",
    "template": "&lt;p&gt;{{response}} crafts can be made.&lt;/p&gt;",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crafts&lt;/p&gt;",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crafts",
                "function": "({{Q1}}+{{Q2}})*{{Q3}}"
            },
            {
                "name": "A2",
                "label": "{{function}} crafts",
                "function": "({{Q1}}+{{Q2}})*{{Q4}}",
                "incorrect": true
            },
            {
                "name": "A3",
                "label": "{{function}} crafts",
                "function": "({{Q1}}+{{Q5}})*{{Q3}}",
                "incorrect": true
            }
        ],
        "uniques": true
    },
    "algorithm": {
        "name": "calculateOperation",
        "params": {
            "method": "equivLiteral",
            "keyboard": "INTERMEDIATE"
        }
    }
}</t>
  </si>
  <si>
    <t>M5-NyO-59a</t>
  </si>
  <si>
    <t>Usa la relación entre la multiplicación y la división para explicar que una división de una fracción (num y den de 1 cifra) entre un número (1 cifra) es igual que una multiplicación</t>
  </si>
  <si>
    <t>&lt;p&gt;¿Cuál de las siguientes opciones da el mismo resultado que esta división?&lt;/p&gt;&lt;p style="text-align: center"&gt;&lt;span class="fr-math-v2 fr-draggable" contenteditable="false" data-original-math="\(\frac{{{Q1}}}{{{T1}}}\)" draggable="true"&gt;\(\frac{{{Q1}}}{{{T1}}}\)&lt;/span&gt; : {{Q3}}&lt;/p&gt;</t>
  </si>
  <si>
    <t>Q1 = Min = 1; Max = 9; Step = 1
Q2 = Min = 1; Max = 9; Step = 1
Q3 = Min = 1; Max = 9; Step = 1
Q4 = Min = 1; Max = 9; Step = 1</t>
  </si>
  <si>
    <t>T1 = {{Q1}}+{{Q2}}
T2 = {{Q2}}+{{Q3}}
T3 = {{Q4}}+{{Q1}}
T4 = ({{Q1}}+{{Q2}})*{{Q3}}
A1=&lt;span class="fr-math-v2 fr-draggable" contenteditable="false" data-original-math="\(\frac{{{Q1}}}{{{T1}}}\)" draggable="true"&gt;\(\frac{{{Q1}}}{{{T1}}}\)&lt;/span&gt; × &lt;span class="fr-math-v2 fr-draggable" contenteditable="false" data-original-math="\(\frac{1}{{{Q3}}}\)" draggable="true"&gt;\(\frac{1}{{{Q3}}}\)&lt;/span&gt;#*
A2=&lt;span class="fr-math-v2 fr-draggable" contenteditable="false" data-original-math="\(\frac{{{Q1}}}{{{T1}}}\)" draggable="true"&gt;\(\frac{{{Q1}}}{{{T1}}}\)&lt;/span&gt; : &lt;span class="fr-math-v2 fr-draggable" contenteditable="false" data-original-math="\(\frac{1}{{{Q3}}}\)" draggable="true"&gt;\(\frac{1}{{{Q3}}}\)&lt;/span&gt;#
A3=&lt;span class="fr-math-v2 fr-draggable" contenteditable="false" data-original-math="\(\frac{{{Q1}}}{{{T1}}}\)" draggable="true"&gt;\(\frac{{{Q1}}}{{{T1}}}\)&lt;/span&gt; × {{Q3}}#
A4=&lt;span class="fr-math-v2 fr-draggable" contenteditable="false" data-original-math="\(\frac{{{T1}}}{{{Q1}}}\)" draggable="true"&gt;\(\frac{{{T1}}}{{{Q1}}}\)&lt;/span&gt; × &lt;span class="fr-math-v2 fr-draggable" contenteditable="false" data-original-math="\(\frac{1}{{{Q3}}}\)" draggable="true"&gt;\(\frac{1}{{{Q3}}}\)&lt;/span&gt;#
A5=&lt;span class="fr-math-v2 fr-draggable" contenteditable="false" data-original-math="\(\frac{{{T1}}}{{{Q1}}}\)" draggable="true"&gt;\(\frac{{{T1}}}{{{Q1}}}\)&lt;/span&gt; : &lt;span class="fr-math-v2 fr-draggable" contenteditable="false" data-original-math="\(\frac{1}{{{Q3}}}\)" draggable="true"&gt;\(\frac{1}{{{Q3}}}\)&lt;/span&gt;#
A6=&lt;span class="fr-math-v2 fr-draggable" contenteditable="false" data-original-math="\(\frac{{{T1}}}{{{Q1}}}\)" draggable="true"&gt;\(\frac{{{T1}}}{{{Q1}}}\)&lt;/span&gt; × {{Q3}}#
A7=&lt;span class="fr-math-v2 fr-draggable" contenteditable="false" data-original-math="\(\frac{{{T1}}}{{{Q1}}}\)" draggable="true"&gt;\(\frac{{{T1}}}{{{Q1}}}\)&lt;/span&gt; : {{Q3}}#</t>
  </si>
  <si>
    <t>&lt;p&gt;Una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t>
  </si>
  <si>
    <t>&lt;p&gt;Una división con fracciones se puede convertir en una multiplicación.&lt;/p&gt;&lt;p&gt;En este caso:&lt;/p&gt;&lt;p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t>
  </si>
  <si>
    <t>{
    "id": "M5-NyO-59a-I-1",
    "stimulus": "&lt;p&gt;¿Cuál de las siguientes opciones da el mismo resultado que esta división?&lt;/p&gt;&lt;p style=\"text-align: center\"&gt;&lt;span class=\"fr-math-v2 fr-draggable\" contenteditable=\"false\" data-original-math=\"\\(\\frac{{{Q1}}}{{{T1}}}\\)\" draggable=\"true\"&gt;\\(\\frac{{{Q1}}}{{{T1}}}\\)&lt;/span&gt; : {{Q3}}&lt;/p&gt;",
    "hint": "&lt;p&gt;Una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"&lt;p&gt;Una división con fracciones se puede convertir en una multiplicación.&lt;/p&gt;&lt;p&gt;En este caso:&lt;/p&gt;&lt;p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t>
  </si>
  <si>
    <t>{
    "id": "M5-NyO-59a-I-1",
    "stimulus": "&lt;p&gt;Which of the following options gives the same result as this division?&lt;/p&gt;&lt;p style=\"text-align: center\"&gt;&lt;span class=\"fr-math-v2 fr-draggable\" contenteditable=\"false\" data-original-math=\"\\(\\frac{{{Q1}}}{{{T1}}}\\)\" draggable=\"true\"&gt;\\(\\frac{{{Q1}}}{{{T1}}}\\)&lt;/span&gt; : {{Q3}}&lt;/p&gt;",
    "hint": "&lt;p&gt;A division with fractions can be converted into a multiplication.&lt;/p&gt;&lt;p&gt;Observe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"&lt;p&gt;A division with fractions can be converted into a multiplication.&lt;/p&gt;&lt;p&gt;In this case:&lt;/p&gt;&lt;p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t>
  </si>
  <si>
    <t>M5-NyO-59b</t>
  </si>
  <si>
    <t>Usa la relación entre la multiplicación y la división para explicar que una división de un número (1 cifra) entre una fracción (num y den de 1 cifra) es igual que una multiplicación</t>
  </si>
  <si>
    <t>&lt;p&gt;¿Cuál de las siguientes opciones da el mismo resultado que esta multiplicación?&lt;/p&gt;&lt;p style="text-align: center"&gt;{{Q3}} : &lt;span class="fr-math-v2 fr-draggable" contenteditable="false" data-original-math="\(\frac{{{Q1}}}{{{T1}}}\)" draggable="true"&gt;\(\frac{{{Q1}}}{{{T1}}}\)&lt;/span&gt;&lt;/p&gt;</t>
  </si>
  <si>
    <t>T1 = {{Q1}}+{{Q2}}
T2 = {{Q2}}+{{Q3}}
T3 = {{Q4}}+{{Q1}}
T4 = ({{Q1}}+{{Q2}})*{{Q3}}
A1={{Q3}} × &lt;span class="fr-math-v2 fr-draggable" contenteditable="false" data-original-math="\(\frac{{{T1}}}{{{Q1}}}\)" draggable="true"&gt;\(\frac{{{T1}}}{{{Q1}}}\)&lt;/span&gt;#*
A2={{Q3}} : &lt;span class="fr-math-v2 fr-draggable" contenteditable="false" data-original-math="\(\frac{{{T1}}}{{{Q1}}}\)" draggable="true"&gt;\(\frac{{{T1}}}{{{Q1}}}\)&lt;/span&gt;#
A3={{Q3}} × &lt;span class="fr-math-v2 fr-draggable" contenteditable="false" data-original-math="\(\frac{{{Q1}}}{{{T1}}}\)" draggable="true"&gt;\(\frac{{{Q1}}}{{{T1}}}\)&lt;/span&gt;#
A4=&lt;span class="fr-math-v2 fr-draggable" contenteditable="false" data-original-math="\(\frac{1}{{{Q3}}}\)" draggable="true"&gt;\(\frac{1}{{{Q3}}}\)&lt;/span&gt; × &lt;span class="fr-math-v2 fr-draggable" contenteditable="false" data-original-math="\(\frac{{{T1}}}{{{Q1}}}\)" draggable="true"&gt;\(\frac{{{T1}}}{{{Q1}}}\)&lt;/span&gt;#
A5=&lt;span class="fr-math-v2 fr-draggable" contenteditable="false" data-original-math="\(\frac{1}{{{Q3}}}\)" draggable="true"&gt;\(\frac{1}{{{Q3}}}\)&lt;/span&gt; : &lt;span class="fr-math-v2 fr-draggable" contenteditable="false" data-original-math="\(\frac{{{T1}}}{{{Q1}}}\)" draggable="true"&gt;\(\frac{{{T1}}}{{{Q1}}}\)&lt;/span&gt;#
A6=&lt;span class="fr-math-v2 fr-draggable" contenteditable="false" data-original-math="\(\frac{1}{{{Q3}}}\)" draggable="true"&gt;\(\frac{1}{{{Q3}}}\)&lt;/span&gt; × &lt;span class="fr-math-v2 fr-draggable" contenteditable="false" data-original-math="\(\frac{{{Q1}}}{{{T1}}}\)" draggable="true"&gt;\(\frac{{{Q1}}}{{{T1}}}\)&lt;/span&gt;#
A7=&lt;span class="fr-math-v2 fr-draggable" contenteditable="false" data-original-math="\(\frac{1}{{{Q3}}}\)" draggable="true"&gt;\(\frac{1}{{{Q3}}}\)&lt;/span&gt; : &lt;span class="fr-math-v2 fr-draggable" contenteditable="false" data-original-math="\(\frac{{{Q1}}}{{{T1}}}\)" draggable="true"&gt;\(\frac{{{Q1}}}{{{T1}}}\)&lt;/span&gt;#</t>
  </si>
  <si>
    <t>&lt;p&gt;Una división con fracciones se puede convertir en una multiplicación.&lt;/p&gt;&lt;p&gt;En este caso:&lt;/p&gt;
&lt;p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t>
  </si>
  <si>
    <t>{
    "id": "M5-NyO-59b-I-1",
    "stimulus": "&lt;p&gt;¿Cuál de las siguientes opciones da el mismo resultado que esta multiplicación?&lt;/p&gt;&lt;p style=\"text-align: center\"&gt;{{Q3}} : &lt;span class=\"fr-math-v2 fr-draggable\" contenteditable=\"false\" data-original-math=\"\\(\\frac{{{Q1}}}{{{T1}}}\\)\" draggable=\"true\"&gt;\\(\\frac{{{Q1}}}{{{T1}}}\\)&lt;/span&gt;&lt;/p&gt;",
    "hint": "&lt;p&gt;Una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"&lt;p&gt;Una división con fracciones se puede convertir en una multiplicación.&lt;/p&gt;&lt;p&gt;En este caso:&lt;/p&gt;\n&lt;p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</si>
  <si>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
    "id": "M5-NyO-59b-I-1",
    "stimulus": "&lt;p&gt;Which of the following options gives the same result as this multiplication?&lt;/p&gt;&lt;p style=\"text-align: center\"&gt;{{Q3}} : &lt;span class=\"fr-math-v2 fr-draggable\" contenteditable=\"false\" data-original-math=\"\\(\\frac{{{Q1}}}{{{T1}}}\\)\" draggable=\"true\"&gt;\\(\\frac{{{Q1}}}{{{T1}}}\\)&lt;/span&gt;&lt;/p&gt;",
    "hint": "&lt;p&gt;A division with fractions can be converted into a multiplication.&lt;/p&gt;&lt;p&gt;Look at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contenteditable=\"false\"-data-original-math=\"\\(\\frac{{{Q2}}}{{{T2}}}\\)\" draggable=\"true\"&gt;\\(\\frac{{{Q2}}}{{{T2}}}\\)&lt;/span&gt; × &lt;span class=\"fr-math-v2 fr-draggable\" contenteditable=\"false\" data-original-math=\"\\(\\frac{{{T3}}}{{{Q4}}}\\)\" draggable=\"true\"&gt;\\(\\frac{{{T3}}}{{{Q4}}}\\)&lt;/span&gt;&lt;/p&gt;",
    "feedback": "&lt;p&gt;A division with fractions can be converted into a multiplication.&lt;/p&gt;&lt;p&gt;In this case:&lt;/p&gt;\n&lt;p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</si>
  <si>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M5-NyO-38a</t>
  </si>
  <si>
    <t>Resuelve problemas sencillos de recuento que impliquen el principio multiplicativo (EF05MA09)</t>
  </si>
  <si>
    <t>Juan tiene en su armario {{Q1}} camisetas y {{Q2}} pantalones. ¿De cuántas formas distintas puede vestirse combinando estas dos prendas?
{{A1}}*
{{A2}}
{{A3}}</t>
  </si>
  <si>
    <t>Q1 : 2, 3, 4
Q2 : 2, 3, 4
Q3 : 1, 2, 3</t>
  </si>
  <si>
    <t>A1 = {{Q1}}*{{Q2}}
A2 = {{Q1}}+{{Q2}}
A3 = {{Q1}}*{{Q2}} + {{Q3}}</t>
  </si>
  <si>
    <t>El número de combinaciones de todas las posibilidades es el resultado de multiplicar las primeras por las segundas.</t>
  </si>
  <si>
    <t>&lt;p&gt;Si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
Sin TE particular</t>
  </si>
  <si>
    <t>{"id":"M5-NyO-38a-I-1","stimulus":"&lt;p&gt;Juan tiene en su armario {{Q1}} camisetas y {{Q2}} pantalones. ¿De cuántas formas distintas puede vestirse combinando estas dos prendas?&lt;/p&gt;","hint":"&lt;p&gt;El número de combinaciones de todas las posibilidades es el resultado de multiplicar las primeras por las segundas.&lt;/p&gt;","feedback":"&lt;p&gt;Si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</si>
  <si>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</si>
  <si>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Un club de atletismo quiere diseñar una bandera que tenga dos franjas horizontales de colores. Para la franja de arriba podemos elegir entre {{Q1}} tonos de rojo y para la de abajo entre {{Q2}} tonos de azul. ¿Cuántas banderas distintas podemos hacer? 
{{A1}} *
{{A2}}
{{A3}}</t>
  </si>
  <si>
    <t>&lt;p&gt;Si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
Sin TE particular</t>
  </si>
  <si>
    <t>{"id":"M5-NyO-38a-I-2","stimulus":"&lt;p&gt;Un club de atletismo quiere diseñar una bandera que tenga dos franjas horizontales de colores. Para la franja de arriba podemos elegir entre {{Q1}} tonos de rojo y para la de abajo entre {{Q2}} tonos de azul. ¿Cuántas banderas distintas podemos hacer?&lt;/p&gt;","hint":"&lt;p&gt;El número de combinaciones de todas las posibilidades es el resultado de multiplicar las primeras por las segundas.&lt;/p&gt;","feedback":"&lt;p&gt;Si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</si>
  <si>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</si>
  <si>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El menú de un restaurante ofrece {{Q1}} primeros platos y {{Q2}} segundos diferentes. ¿Cuántas son las combinaciones que pueden hacer los clientes para elegir su menú?
Los clientes pueden elegir entre {{A1}} combinaciones.</t>
  </si>
  <si>
    <t>Q1 : 2, 3, 4
Q2 : 2, 3, 4</t>
  </si>
  <si>
    <t>&lt;p&gt;Si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t>
  </si>
  <si>
    <t>{"id":"M5-NyO-38a-E-1","stimulus":"&lt;p&gt;El menú de un restaurante ofrece {{Q1}} primeros platos y {{Q2}} segundos diferentes. ¿Cuántas son las combinaciones que pueden hacer los clientes para elegir su menú?&lt;/p&gt;","template":"&lt;p&gt;Los clientes pueden elegir entre {{response}} combinaciones.&lt;/p&gt;","hint":"&lt;p&gt;El número de combinaciones de todas las posibilidades es el resultado de multiplicar las primeras por las segundas.&lt;/p&gt;","feedback":"&lt;p&gt;Si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seed":{"parameters":[{"name":"Q1","list":[2,3,4]},{"name":"Q2","list":[2,3,4]}],"calculated":[{"name":"A1","label":"{{function}}","function":"{{Q1}}*{{Q2}}"}],"uniques":true},"algorithm":{"name":"calculateOperation","params":{"method":"equivLiteral","keyboard":"NUMERICAL"}}}</t>
  </si>
  <si>
    <t>{"id":"M5-NyO-38a-E-1","stimulus":"&lt;p&gt;O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t>
  </si>
  <si>
    <t xml:space="preserve">Para preparar la &lt;i&gt;pizza especial,&lt;/i&gt; el pizzero dispone de {{Q1}} tipos de queso diferentes, {{Q2}} tipos de carne y {{Q3}} tipos de vegetales. Si la pizza lleva un ingrediente de cada, ¿cuántas pizzas diferentes puede preparar?
El pizzero puede preparar {{A1}} pizzas diferentes.
</t>
  </si>
  <si>
    <t>Q1 : 2, 3
Q2 : 2, 3
Q3 : 2, 3</t>
  </si>
  <si>
    <t>A1 = {{Q1}}*{{Q2}}*{{Q3}}</t>
  </si>
  <si>
    <t>&lt;p&gt;Si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t>
  </si>
  <si>
    <t>{"id":"M5-NyO-38a-E-2","stimulus":"&lt;p&gt;Para preparar la &lt;i&gt;pizza especial,&lt;/i&gt; el pizzero dispone de {{Q1}} tipos de queso diferentes, {{Q2}} tipos de carne y {{Q3}} tipos de vegetales. Si la pizza lleva un ingrediente de cada, ¿cuántas pizzas diferentes puede preparar?&lt;/p&gt;","template":"&lt;p&gt;El pizzero puede preparar {{response}} pizzas diferentes.&lt;/p&gt;","hint":"&lt;p&gt;El número de combinaciones de todas las posibilidades es el resultado de multiplicar las primeras por las segundas.&lt;/p&gt;","feedback":"&lt;p&gt;Si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seed":{"parameters":[{"name":"Q1","list":[2,3]},{"name":"Q2","list":[2,3]},{"name":"Q3","list":[2,3]}],"calculated":[{"name":"A1","label":"{{function}}","function":"{{Q1}}*{{Q2}}*{{Q3}}"}],"uniques":true},"algorithm":{"name":"calculateOperation","params":{"method":"equivLiteral","keyboard":"NUMERICAL"}}}</t>
  </si>
  <si>
    <t>{"id":"M5-NyO-38a-E-2","stimulus":"&lt;p&gt;Para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t>
  </si>
  <si>
    <t>M5-NyO-39a</t>
  </si>
  <si>
    <t>Construir la noción de equivalencia: la relación de igualdad entre dos miembros se mantiene al sumar, restar, multiplicar o dividir cada uno de estos miembros por el mismo número (EF05MA10)</t>
  </si>
  <si>
    <t>Completa la siguiente igualdad.
{{Q3}} + ... = {{Q1}} + {{Q2}}
{{A1}}*
{{A2}}
{{A3}}</t>
  </si>
  <si>
    <t xml:space="preserve">{{Q1}} : Mín = 60 ; Máx = 100 ; Step = 1
{{Q2}} : Mín = 10; Máx = 30; Step =1
{{Q3}} : Mín = 10; Máx = 30; Step = 1
</t>
  </si>
  <si>
    <t>A1 = {{Q1}}+{{Q2}}-{{Q3}}
A2 = {{Q2}}+{{Q3}}
A3 = {{Q1}}+{{Q2}}+{{Q3}}</t>
  </si>
  <si>
    <t>El resultado de la suma a la izquierda del igual tiene dar el mismo resultado que la suma a la derecha del igual.</t>
  </si>
  <si>
    <t>&lt;p&gt;Si en cada una de las partes de esta igualdad se realiza la misma operación, la igualdad no cambia.&lt;/p&gt;&lt;p&gt;En este caso, hay que restar {{Q3}} a ambas partes.&lt;/p&gt;&lt;p&gt;{{Q3}} + ... − {{Q3}} = {{Q1}} + {{Q2}} − {{Q3}}&lt;/p&gt;&lt;p&gt;... = {{Q1}} + {{Q2}} − {{Q3}} = {{A1}}&lt;/p&gt;</t>
  </si>
  <si>
    <t>{"id":"M5-NyO-39a-I-1","stimulus":"&lt;p&gt;Completa la siguiente igualdad.&lt;/p&gt;","template":"&lt;p&gt;{{Q3}} + {{response}} = {{Q1}} + {{Q2}}&lt;/p&gt;","hint":"El resultado de la suma a la izquierda del igual tiene dar el mismo resultado que la suma a la derecha del igual.","feedback":"&lt;p&gt;Si en cada una de las partes de esta igualdad se realiza la misma operación, la igualdad no cambia.&lt;/p&gt;&lt;p&gt;En este caso, hay que restar {{Q3}} a ambas partes.&lt;/p&gt;&lt;p&gt;{{Q3}}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</si>
  <si>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</si>
  <si>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Completa la siguiente igualdad.
{{Q1}} × {{Q2}} = {{Q3}} + ...
{{A1}}*
{{A2}}
{{A3}}</t>
  </si>
  <si>
    <t>{{Q1}} : Mín = 5; Máx = 10 ; Step = 1
{{Q2}} : Mín = 5; Máx = 10; Step =1
{{Q3}} : Mín = 1; Máx = 24; Step = 1</t>
  </si>
  <si>
    <t>A1 = {{Q1}}*{{Q2}} - {{Q3}}
A2 = {{Q1}}*{{Q2}}
A3 = {{Q1}}*{{Q2}} + {{Q3}}</t>
  </si>
  <si>
    <t>El resultado de la multiplicación tiene que ser igual al resultado de la suma.</t>
  </si>
  <si>
    <t>&lt;p&gt;Si en cada una de las partes de esta igualdad se realiza la misma operación, la igualdad no cambia.&lt;/p&gt;&lt;p&gt;En este caso, hay que restar {{Q3}} a ambas partes.&lt;/p&gt;&lt;p&gt;{{Q1}} × {{Q2}} − {{Q3}} = {{Q3}} + ... − {{Q3}}&lt;/p&gt;&lt;p&gt;{{Q1}} × {{Q2}} − {{Q3}} = ... = {{A1}}&lt;/p&gt;</t>
  </si>
  <si>
    <t>{"id":"M5-NyO-39a-I-2","stimulus":"&lt;p&gt;Completa la siguiente igualdad.&lt;/p&gt;","template":"&lt;p&gt;{{Q1}} × {{Q2}} = {{Q3}} + {{response}}&lt;/p&gt;","hint":"El resultado de la multiplicación tiene que ser igual al resultado de la suma.","feedback":"&lt;p&gt;Si en cada una de las partes de esta igualdad se realiza la misma operación, la igualdad no cambia.&lt;/p&gt;&lt;p&gt;En este caso, hay que restar {{Q3}} a ambas partes.&lt;/p&gt;&lt;p&gt;{{Q1}}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</si>
  <si>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</si>
  <si>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Completa la siguiente igualdad.
{{Q1}} + {{Q2}} = ... − {{Q3}}
{{A1}}*
{{A2}}
{{A3}}</t>
  </si>
  <si>
    <t>{{Q1}} : Mín = 20; Máx = 50 ; Step = 1
{{Q2}} : Mín = 20; Máx = 50; Step =1
{{Q3}} : Mín = 1; Máx = 49; Step = 1</t>
  </si>
  <si>
    <t>A1 = {{Q1}}+{{Q2}}+{{Q3}}
A2 = {{Q1}}+{{Q2}}-{{Q3}}
A3 = {{Q1}}+{{Q2}}</t>
  </si>
  <si>
    <t>El resultado de la suma tiene que ser igual al resultado de la resta.</t>
  </si>
  <si>
    <t>&lt;p&gt;Si en cada una de las partes de esta igualdad se realiza la misma operación, la igualdad no cambia.&lt;/p&gt;&lt;p&gt;En este caso, hay que sumar {{Q3}} a ambas partes.&lt;/p&gt;&lt;p&gt;{{Q1}} + {{Q2}} + {{Q3}} = ... − {{Q3}} + {{Q3}}&lt;/p&gt;&lt;p&gt;{{Q1}} + {{Q2}} + {{Q3}} = ... = {{A1}}&lt;/p&gt;</t>
  </si>
  <si>
    <t>{"id":"M5-NyO-39a-I-3","stimulus":"&lt;p&gt;Completa la siguiente igualdad.&lt;/p&gt;","template":"&lt;p&gt;{{Q1}} + {{Q2}} = {{response}} − {{Q3}}&lt;/p&gt;","hint":"El resultado de la suma tiene que ser igual al resultado de la resta.","feedback":"&lt;p&gt;Si en cada una de las partes de esta igualdad se realiza la misma operación, la igualdad no cambia.&lt;/p&gt;&lt;p&gt;En este caso, hay que sumar {{Q3}} a ambas partes.&lt;/p&gt;&lt;p&gt;{{Q1}}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</si>
  <si>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</si>
  <si>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Completa la siguiente igualdad.
{{Q1}} + {{Q2}} + {{Q3}} = {{Q4}} + {{A1}}</t>
  </si>
  <si>
    <t>{{Q1}} : Mín = 40 ; Máx = 99 ; Step = 1
{{Q2}} : Mín = 1 ; Máx = 99 ; Step = 1
{{Q3}} : Mín = 1 ; Máx = 99 ; Step = 1
{{Q4}} : Min = 1 ; Máx = 40 ; Step = 1</t>
  </si>
  <si>
    <t>A1 = {{Q1}} + {{Q2}} + {{Q3}} - {{Q4}}</t>
  </si>
  <si>
    <t>El resultado de la suma de la izquierda tiene que ser igual que el de la derecha.</t>
  </si>
  <si>
    <t>&lt;p&gt;Si en cada una de las partes de esta igualdad se realiza la misma operación, la igualdad no cambia.&lt;/p&gt;&lt;p&gt;En este caso, hay que restar {{Q4}} a ambas partes.&lt;/p&gt;&lt;p&gt;{{Q1}} + {{Q2}} + {{Q3}} − {{Q4}} = {{Q4}} + ... − {{Q4}}&lt;/p&gt;&lt;p&gt;{{Q1}} + {{Q2}} + {{Q3}} − {{Q4}} = ... = {{A1}}&lt;/p&gt;</t>
  </si>
  <si>
    <t>{"id":"M5-NyO-39a-E-1","stimulus":"&lt;p&gt;Completa la siguiente igualdad.&lt;/p&gt;","template":"&lt;p&gt;{{Q1}} + {{Q2}} + {{Q3}} = {{Q4}} + {{response}}&lt;/p&gt;","hint":"El resultado de la suma de la izquierda tiene que ser igual que el de la derecha.","feedback":"&lt;p&gt;Si en cada una de las partes de esta igualdad se realiza la misma operación, la igualdad no cambia.&lt;/p&gt;&lt;p&gt;En este caso, hay que restar {{Q4}} a ambas partes.&lt;/p&gt;&lt;p&gt;{{Q1}}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</si>
  <si>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</si>
  <si>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Completa la siguiente igualdad.
{{T1}} : {{Q2}} = {{Q3}} − {{A1}}</t>
  </si>
  <si>
    <t>Q1: Mín = 2 ; Máx = 5 ; Step = 1
Q2: Mín = 10 ; Máx = 25 ; Step = 1
Q3: Mín = 1; Máx = 50 ; Step = 1</t>
  </si>
  <si>
    <t>T1 = {{Q1}}*{{Q2}}
A1 = {{Q3}}-{{Q1}}</t>
  </si>
  <si>
    <t>El resultado de la división tiene que ser el mismo que el de la resta.</t>
  </si>
  <si>
    <t>&lt;p&gt;Primero hay que calcular la división:&lt;/p&gt;&lt;p&gt;{{T1}} : {{Q2}} = {{Q3}} − ...&lt;/p&gt;&lt;p&gt;{{Q1}} = {{Q3}} − ...&lt;/p&gt;&lt;p&gt;En este caso, el número que hay que restar a {{Q3}} para que el resultado sea {{Q1}} es {{A1}}.&lt;/p&gt;</t>
  </si>
  <si>
    <t>{"id":"M5-NyO-39a-E-2","stimulus":"&lt;p&gt;Completa la siguiente igualdad.&lt;/p&gt;","template":"&lt;p&gt;{{T1}} : {{Q2}} = {{Q3}} − {{response}}&lt;/p&gt;","hint":"El resultado de la división tiene que ser el mismo que el de la resta.","feedback":"&lt;p&gt;Primero hay que calcular la división:&lt;/p&gt;&lt;p&gt;{{T1}} : {{Q2}} = {{Q3}} − ...&lt;/p&gt;&lt;p&gt;{{Q1}} = {{Q3}} − ...&lt;/p&gt;&lt;p&gt;En este caso, el número que hay que restar a {{Q3}} para que el resultado sea {{Q1}} es {{A1}}.&lt;/p&gt;","seed":{"parameters":[{"name":"Q1","label":null,"min":2,"max":5,"step":1},{"name":"Q2","label":null,"min":10,"max":25,"step":1},{"name":"Q3","label":null,"min":1,"max":50,"step":1}],"calculated":[{"name":"T1","function":"{{Q1}}*{{Q2}}","temp":true},{"name":"A1","label":"{{function}}","function":"{{Q3}}-{{Q1}}"}],"uniques":true},"algorithm":{"name":"calculateOperation","params":{"method":"equivLiteral","keyboard":"NUMERICAL"}}}</t>
  </si>
  <si>
    <t>{"id":"M5-NyO-39a-E-2","stimulus":"&lt;p&gt;Complete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t>
  </si>
  <si>
    <t>Completa la siguiente igualdad.
{{Q1}} + {{Q2}} = {{A1}} − {{Q3}}</t>
  </si>
  <si>
    <t>Q1: Mín = 10; Máx = 50; Step = 1
Q2: Mín = 10; Máx = 50; Step = 1
Q3: Mín = 10; Máx = 50; Step = 1</t>
  </si>
  <si>
    <t>A1 = {{Q1}}+{{Q2}}+{{Q3}}</t>
  </si>
  <si>
    <t>El resultado de la suma tiene que ser el mismo que el de la resta.</t>
  </si>
  <si>
    <t>&lt;p&gt;Si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...&lt;/span&gt;&lt;/p&gt;&lt;p&gt;{{A1}} = ...&lt;/p&gt;</t>
  </si>
  <si>
    <t>{"id":"M5-NyO-39a-E-3","stimulus":"&lt;p&gt;Completa la siguiente igualdad.&lt;/p&gt;","template":"&lt;p&gt;{{Q1}} + {{Q2}} = {{response}} − {{Q3}}&lt;/p&gt;","hint":"&lt;p&gt;El resultado de la suma tiene que ser el mismo que el de la resta.&lt;/p&gt;","feedback":"&lt;p&gt;Si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</si>
  <si>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</si>
  <si>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M5-NyO-42a</t>
  </si>
  <si>
    <t>Resuelve problemas sencillos de enunciados matemáticos con un término desconocido (EF05MA11)</t>
  </si>
  <si>
    <t>Si Juan tuviese {{Q1}} años más, tendría la edad de su hermana Lucía. Si Lucía tiene {{T0}} años, ¿cuántos años tiene Juan? Selecciona la respuesta correcta.
{{T1}} años*
{{T2}} años
{{T3}} años
{{T4}} años
{{T5}} años
(Se ven 3)</t>
  </si>
  <si>
    <t>(Pendiente de revisar)</t>
  </si>
  <si>
    <t>Q1: Mín: 2; Máx: 10; Step: 1 
Q2: Mín: 2; Máx: 20; Step: 1</t>
  </si>
  <si>
    <t>T0 = {{Q1}}+{{Q2}}
T1 = {{Q2}}
T2 = {{Q2}}+1
T3 = {{Q2}}+2
T4 = {{Q2}}-1
T5 = {{Q2}}-2</t>
  </si>
  <si>
    <t>&lt;p&gt;Esta situación se puede reflejar con esta igualdad:&lt;/p&gt;&lt;p&gt;... + {{Q1}} = {{T0}}&lt;/p&gt;</t>
  </si>
  <si>
    <t>&lt;p&gt;Hay que sumar {{Q1}} años a la edad de Juan para obtener la de Lucía. Es decir:&lt;/p&gt;&lt;p&gt;... + {{Q1}} = {{T0}}&lt;/p&gt;&lt;p&gt;Por lo que la edad de Juan es:&lt;/p&gt;&lt;p&gt;{{T0}} − {{Q1}} = {{Q2}}&lt;/p&gt;</t>
  </si>
  <si>
    <t>{"id":"M5-NyO-42a-I-1","stimulus":"&lt;p&gt;Si Juan tuviese {{Q1}} años más, tendría la edad de su hermana Lucía. Si Lucía tiene {{T0}} años, ¿cuántos años tiene Juan? Selecciona la respuesta correcta.&lt;/p&gt;","hint":"&lt;p&gt;Esta situación se puede reflejar con esta igualdad:&lt;/p&gt;&lt;p&gt;... + {{Q1}} = {{T0}}&lt;/p&gt;","feedback":"&lt;p&gt;Hay que sumar {{Q1}} años a la edad de Juan para obtener la de Lucía. Es decir:&lt;/p&gt;&lt;p&gt;... + {{Q1}} = {{T0}}&lt;/p&gt;&lt;p&gt;Por lo que la edad de Juan es:&lt;/p&gt;&lt;p&gt;{{T0}}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años"},{"name":"A2","label":"{{T2}} años","incorrect":true},{"name":"A3","label":"{{T3}} años","incorrect":true},{"name":"A4","label":"{{T4}} años","incorrect":true},{"name":"A5","label":"{{T5}} años","incorrect":true}],"uniques":true},"algorithm":{"name":"trueFalse","template":"Multiple choice – standard","params":{"countCorrect":1,"countIncorrect":2,"showCheckIcon":false,"columns":3}}}</t>
  </si>
  <si>
    <t>{"id":"M5-NyO-42a-I-1","stimulus":"&lt;p&gt;Se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t>
  </si>
  <si>
    <t>La abuela de Patricia se ha tomado hasta ahora {{Q1}} pastillas de un envase de medicamentos. Si en el envase quedan {{Q2}} pastillas, ¿cuántas contenía al principio? Selecciona la respuesta correcta.
{{T1}} pastillas*
{{T2}} pastillas
{{T3}} pastillas
{{T4}} pastillas
{{T5}} pastillas
(Se ven 3)</t>
  </si>
  <si>
    <t>Q1: Mín = 2; Máx = 16; Step = 2
Q2: Mín = 2; Máx = 16; Step = 2</t>
  </si>
  <si>
    <t>T1 = {{Q1}}+{{Q2}}
T2 = {{Q1}}+{{Q2}}+1
T3 = {{Q1}}+{{Q2}}+2
T4 = {{Q1}}+{{Q2}}-1
T5 = {{Q1}}+{{Q2}}-2</t>
  </si>
  <si>
    <t>&lt;p&gt;Esta situación se puede reflejar con esta igualdad:&lt;/p&gt;&lt;p&gt;... − {{Q1}} = {{Q2}}&lt;/p&gt;</t>
  </si>
  <si>
    <t>&lt;p&gt;Hay que restar {{Q1}} a las pastillas iniciales del envase para obtener las que quedan. Es decir:&lt;/p&gt;&lt;p&gt;... − {{Q1}} = {{Q2}}&lt;/p&gt;&lt;p&gt;Por lo que las pastillas que había al principio eran:&lt;/p&gt;&lt;p&gt;{{Q2}} + {{Q1}} = {{T1}}&lt;/p&gt;</t>
  </si>
  <si>
    <t>{"id":"M5-NyO-42a-I-2","stimulus":"&lt;p&gt;La abuela de Patricia se ha tomado hasta ahora {{Q1}} pastillas de un envase de medicamentos. Si en el envase quedan {{Q2}} pastillas, ¿cuántas contenía al principio? Selecciona la respuesta correcta.&lt;/p&gt;","hint":"&lt;p&gt;Esta situación se puede reflejar con esta igualdad:&lt;/p&gt;&lt;p&gt;... − {{Q1}} = {{Q2}}&lt;/p&gt;","feedback":"&lt;p&gt;Hay que restar {{Q1}} a las pastillas iniciales del envase para obtener las que quedan. Es decir:&lt;/p&gt;&lt;p&gt;... − {{Q1}} = {{Q2}}&lt;/p&gt;&lt;p&gt;Por lo que las pastillas que había al principio eran:&lt;/p&gt;&lt;p&gt;{{Q2}}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pastillas"},{"name":"A2","label":"{{T2}} pastillas","incorrect":true},{"name":"A3","label":"{{T3}} pastillas","incorrect":true},{"name":"A4","label":"{{T4}} pastillas","incorrect":true},{"name":"A5","label":"{{T5}} pastillas","incorrect":true}],"uniques":true},"algorithm":{"name":"trueFalse","template":"Multiple choice – standard","params":{"countCorrect":1,"countIncorrect":2,"showCheckIcon":false,"columns":3}}}</t>
  </si>
  <si>
    <t>{"id":"M5-NyO-42a-I-2","stimulus":"&lt;p&gt;A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t>
  </si>
  <si>
    <t>Guillermo les ha regalado {{Q1}} caramelos a cada uno de sus sobrinos. Si en total ha dado {{T0}} caramelos, ¿cuántos sobrinos tiene Guillermo? Selecciona la respuesta correcta.
{{T1}} sobrinos*
{{T2}} sobrinos
{{T3}} sobrinos
{{T4}} sobrinos
{{T5}} sobrinos
Se ven 3</t>
  </si>
  <si>
    <t>Q1: Mín = 4; Máx = 10; Step = 1
Q2: Mín = 4; Máx = 10; Step = 1</t>
  </si>
  <si>
    <t>T0 = {{Q1}}*{{Q2}}
T1 = {{Q2}}
T2 = {{Q2}} + 1
T3 = {{Q2}} + 2
T4 = {{Q2}} - 1
T5 = {{Q2}} - 2</t>
  </si>
  <si>
    <t>&lt;p&gt;Esta situación se puede reflejar con esta igualdad:&lt;/p&gt;&lt;p&gt;... × {{Q1}} = {{T0}}&lt;/p&gt;</t>
  </si>
  <si>
    <t>&lt;p&gt;Hay que multiplicar los {{Q1}} caramelos por el número de sobrinos para obtener todos los caramelos que se repartieron. Es decir:&lt;/p&gt;&lt;p&gt;... × {{Q1}} = {{T0}}&lt;/p&gt;&lt;p&gt;Por lo que el número de sobrinos es:&lt;/p&gt;&lt;p&gt;{{T0}} : {{Q1}} = {{Q2}}&lt;/p&gt;</t>
  </si>
  <si>
    <t>{"id":"M5-NyO-42a-I-3","stimulus":"&lt;p&gt;Guillermo les ha regalado {{Q1}} caramelos a cada uno de sus sobrinos. Si en total ha dado {{T0}} caramelos, ¿cuántos sobrinos tiene Guillermo? Selecciona la respuesta correcta.&lt;/p&gt;","hint":"&lt;p&gt;Esta situación se puede reflejar con esta igualdad:&lt;/p&gt;&lt;p&gt;... × {{Q1}} = {{T0}}&lt;/p&gt;","feedback":"&lt;p&gt;Hay que multiplicar los {{Q1}} caramelos por el número de sobrinos para obtener todos los caramelos que se repartieron. Es decir:&lt;/p&gt;&lt;p&gt;... × {{Q1}} = {{T0}}&lt;/p&gt;&lt;p&gt;Por lo que el número de sobrinos es:&lt;/p&gt;&lt;p&gt;{{T0}}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sobrinos"},{"name":"A2","label":"{{T2}} sobrinos","incorrect":true},{"name":"A3","label":"{{T3}} sobrinos","incorrect":true},{"name":"A4","label":"{{T4}} sobrinos","incorrect":true},{"name":"A5","label":"{{T5}} sobrinos","incorrect":true}],"uniques":true},"algorithm":{"name":"trueFalse","template":"Multiple choice – standard","params":{"countCorrect":1,"countIncorrect":2,"showCheckIcon":false,"columns":3}}}</t>
  </si>
  <si>
    <t>{"id":"M5-NyO-42a-I-3","stimulus":"&lt;p&gt;Guilherme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t>
  </si>
  <si>
    <t>Una frutería ha repartido en {{Q1}} cajas los melocotones que tiene. Si en cada caja ha puesto {{Q2}} melocotones, ¿cuántos melocotones tiene?
{{T1}} melocotones*
{{T2}} melocotones
{{T3}} melocotones
{{T4}} melocotones
{{T5}} melocotones
Se ven 3</t>
  </si>
  <si>
    <t>Q1: Mín = 3; Máx = 8; Step = 1
Q2: Mín = 8; Máx = 12; Step = 1</t>
  </si>
  <si>
    <t>T1 = {{Q1}}*{{Q2}}
T2 = {{Q1}}*{{Q2}}+1
T3 = {{Q1}}*{{Q2}}+2
T4 = {{Q1}}*{{Q2}}-1
T5 = {{Q1}}*{{Q2}}-2</t>
  </si>
  <si>
    <t>&lt;p&gt;Esta situación se puede reflejar con esta igualdad:&lt;/p&gt;&lt;p&gt;... : {{Q1}} = {{Q2}}&lt;/p&gt;</t>
  </si>
  <si>
    <t>&lt;p&gt;Hay que dividir todos los melocotones entre {{Q1}} cajas para obtener los que hay en cada una. Es decir:&lt;/p&gt;&lt;p&gt;... : {{Q1}} = {{Q2}}&lt;/p&gt;&lt;p&gt;Por lo que el número total de melocones es:&lt;/p&gt;&lt;p&gt;{{Q2}} × {{Q1}} = {{T1}}&lt;/p&gt;</t>
  </si>
  <si>
    <t>{"id":"M5-NyO-42a-I-4","stimulus":"&lt;p&gt;Una frutería ha repartido en {{Q1}} cajas los melocotones que tiene. Si en cada caja ha puesto {{Q2}} melocotones, ¿cuántos melocotones tiene?&lt;/p&gt;","hint":"&lt;p&gt;Esta situación se puede reflejar con esta igualdad:&lt;/p&gt;&lt;p&gt;... : {{Q1}} = {{Q2}}&lt;/p&gt;","feedback":"&lt;p&gt;Hay que dividir todos los melocotones entre {{Q1}} cajas para obtener los que hay en cada una. Es decir:&lt;/p&gt;&lt;p&gt;... : {{Q1}} = {{Q2}}&lt;/p&gt;&lt;p&gt;Por lo que el número total de melocones es:&lt;/p&gt;&lt;p&gt;{{Q2}}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melocotones"},{"name":"A2","label":"{{T2}} melocotones","incorrect":true},{"name":"A3","label":"{{T3}} melocotones","incorrect":true},{"name":"A4","label":"{{T4}} melocotones","incorrect":true},{"name":"A5","label":"{{T5}} melocotones","incorrect":true}],"uniques":true},"algorithm":{"name":"trueFalse","template":"Multiple choice – standard","params":{"countCorrect":1,"countIncorrect":2,"showCheckIcon":false,"columns":3}}}</t>
  </si>
  <si>
    <t>{"id":"M5-NyO-42a-I-4","stimulus":"&lt;p&gt;Um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t>
  </si>
  <si>
    <t>En un juego de mesa, Nacho ha avanzado su ficha {{T1}} casillas después de tirar dos dados. La puntuación de uno de los dos es {{Q1}}, ¿cuál es la puntuación del otro?
La puntuación del otro dado es {{A1}}.</t>
  </si>
  <si>
    <t>Q1-Q2: Mín: 1; Máx: 6; Step: 1</t>
  </si>
  <si>
    <t>&lt;p&gt;Esta situación se puede reflejar con esta igualdad:&lt;/p&gt;&lt;p&gt;... + {{Q1}} = {{T1}}&lt;/p&gt;</t>
  </si>
  <si>
    <t>&lt;p&gt;Hay que sumar {{Q1}} a los puntos del otro dado para obtener la puntuación total. Es decir:&lt;/p&gt;&lt;p&gt;... + {{Q1}} = {{T1}}&lt;/p&gt;&lt;p&gt;Por lo que la puntuación del segundo dado es:&lt;/p&gt;&lt;p&gt;{{T1}} − {{Q1}} = {{Q2}}&lt;/p&gt;</t>
  </si>
  <si>
    <t>{"id":"M5-NyO-42a-E-1","stimulus":"&lt;p&gt;En un juego de mesa, Nacho ha avanzado su ficha {{T1}} casillas después de tirar dos dados. La puntuación de uno de los dos es {{Q1}}, ¿cuál es la puntuación del otro?&lt;/p&gt;","template":"&lt;p&gt;La puntuación del otro dado es {{response}}.&lt;/p&gt;","hint":"&lt;p&gt;Esta situación se puede reflejar con esta igualdad:&lt;/p&gt;&lt;p&gt;... + {{Q1}} = {{T1}}&lt;/p&gt;","feedback":"&lt;p&gt;Hay que sumar {{Q1}} a los puntos del otro dado para obtener la puntuación total. Es decir:&lt;/p&gt;&lt;p&gt;... + {{Q1}} = {{T1}}&lt;/p&gt;&lt;p&gt;Por lo que la puntuación del segundo dado es:&lt;/p&gt;&lt;p&gt;{{T1}} − {{Q1}} = {{Q2}}&lt;/p&gt;","seed":{"parameters":[{"name":"Q1","label":null,"min":1,"max":6,"step":1},{"name":"Q2","label":null,"min":1,"max":6,"step":1}],"calculated":[{"name":"T1","label":"{{function}}","function":"{{Q1}}+{{Q2}}","temp":true},{"name":"A1","label":"{{function}}","function":"{{Q2}}"}],"uniques":true},"algorithm":{"name":"calculateOperation","params":{"method":"equivLiteral","keyboard":"NUMERICAL"}}}</t>
  </si>
  <si>
    <t>{"id":"M5-NyO-42a-E-1","stimulus":"&lt;p&gt;Em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t>
  </si>
  <si>
    <t>Un jardinero tiene que regar todos los árboles de una plaza. Si ya ha regado {{Q1}} y le quedan {{Q2}}, ¿cuántos árboles hay en la plaza?
En la plaza hay {{A1}} árboles.</t>
  </si>
  <si>
    <t>Q1-Q2: Mín = 2; Máx = 16; Step = 1</t>
  </si>
  <si>
    <t>&lt;p&gt;Hay que restar {{Q1}} a los árboles de la plaza para obtener los que quedan por regar. Es decir:&lt;/p&gt;&lt;p&gt;... − {{Q1}} = {{Q2}}&lt;/p&gt;&lt;p&gt;Por lo que los árboles de la plaza son:&lt;/p&gt;&lt;p&gt;{{Q2}} + {{Q1}} = {{A1}}&lt;/p&gt;</t>
  </si>
  <si>
    <t>{"id":"M5-NyO-42a-E-2","stimulus":"&lt;p&gt;Un jardinero tiene que regar todos los árboles de una plaza. Si ya ha regado {{Q1}} y le quedan {{Q2}}, ¿cuántos árboles hay en la plaza?&lt;/p&gt;","template":"&lt;p&gt;En la plaza hay {{response}} árboles.&lt;/p&gt;","hint":"&lt;p&gt;Esta situación se puede reflejar con esta igualdad:&lt;/p&gt;&lt;p&gt;... − {{Q1}} = {{Q2}}&lt;/p&gt;","feedback":"&lt;p&gt;Hay que restar {{Q1}} a los árboles de la plaza para obtener los que quedan por regar. Es decir:&lt;/p&gt;&lt;p&gt;... − {{Q1}} = {{Q2}}&lt;/p&gt;&lt;p&gt;Por lo que los árboles de la plaza son:&lt;/p&gt;&lt;p&gt;{{Q2}} + {{Q1}} = {{A1}}&lt;/p&gt;","seed":{"parameters":[{"name":"Q1","label":null,"min":2,"max":16,"step":1},{"name":"Q2","label":null,"min":2,"max":16,"step":1}],"calculated":[{"name":"A1","label":"{{function}}","function":"{{Q1}}+{{Q2}}"}],"uniques":true},"algorithm":{"name":"calculateOperation","params":{"method":"equivLiteral","keyboard":"NUMERICAL"}}}</t>
  </si>
  <si>
    <t>{"id":"M5-NyO-42a-E-2","stimulus":"&lt;p&gt;Um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t>
  </si>
  <si>
    <t>Para realizar la mudanza de unas oficinas, cada trabajador ha bajado {{Q1}} cajas hasta la calle. Si han sido {{T0}} cajas en total, ¿cuántas personas se han encargado de la mudanza?
Se han encargado {{A1}} trabajadores.</t>
  </si>
  <si>
    <t>Q1: Mín = 10; Máx = 20; Step = 1
Q2: Mín = 10; Máx = 20; Step = 1</t>
  </si>
  <si>
    <t>T0 = {{Q1}}*{{Q2}}
A1 = {{Q2}}</t>
  </si>
  <si>
    <t>&lt;p&gt;Hay que multiplicar las {{Q1}} cajas por el número de trabajadores para obtener el número total de cajas. Es decir:&lt;/p&gt;&lt;p&gt;... × {{Q1}} = {{T0}}&lt;/p&gt;&lt;p&gt;Por lo que el número de trabajadores es:&lt;/p&gt;&lt;p&gt;{{T0}} : {{Q1}} = {{Q2}}&lt;/p&gt;</t>
  </si>
  <si>
    <t>{"id":"M5-NyO-42a-E-3","stimulus":"&lt;p&gt;Para realizar la mudanza de unas oficinas, cada trabajador ha bajado {{Q1}} cajas hasta la calle. Si han sido {{T0}} cajas en total, ¿cuántas personas se han encargado de la mudanza?&lt;/p&gt;","template":"&lt;p&gt;Se han encargado {{response}} trabajadores.&lt;/p&gt;","hint":"&lt;p&gt;Esta situación se puede reflejar con esta igualdad:&lt;/p&gt;&lt;p&gt;... × {{Q1}} = {{T0}}&lt;/p&gt;","feedback":"&lt;p&gt;Hay que multiplicar las {{Q1}} cajas por el número de trabajadores para obtener el número total de cajas. Es decir:&lt;/p&gt;&lt;p&gt;... × {{Q1}} = {{T0}}&lt;/p&gt;&lt;p&gt;Por lo que el número de trabajadores es:&lt;/p&gt;&lt;p&gt;{{T0}} : {{Q1}} = {{Q2}}&lt;/p&gt;","seed":{"parameters":[{"name":"Q1","label":null,"min":10,"max":20,"step":1},{"name":"Q2","label":null,"min":10,"max":20,"step":1}],"calculated":[{"name":"T0","label":"{{function}}","function":"{{Q1}}*{{Q2}}"},{"name":"A1","label":"{{function}}","function":"{{Q2}}"}],"uniques":true},"algorithm":{"name":"calculateOperation","params":{"method":"equivLiteral","keyboard":"NUMERICAL"}}}</t>
  </si>
  <si>
    <t>{"id":"M5-NyO-42a-E-3","stimulus":"&lt;p&gt;Para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t>
  </si>
  <si>
    <t>Los padres de Martina han comprado globos por su fiesta de cumpleaños. Si en cada una de las {{Q1}} mesas han colocado {{Q1}} globos, ¿cuántos globos había?
Había {{A1}} globos.</t>
  </si>
  <si>
    <t>Q1: Mín = 3; Máx = 10; Step = 1
Q2: Mín = 20; Máx = 50; Step = 1</t>
  </si>
  <si>
    <t>&lt;p&gt;Hay que dividir todos los globos entre {{Q1}} mesas para obtener los que hay en cada una. Es decir:&lt;/p&gt;&lt;p&gt;... : {{Q1}} = {{Q2}}&lt;/p&gt;&lt;p&gt;Por lo que el número total de globos es:&lt;/p&gt;&lt;p&gt;{{Q2}} × {{Q1}} = {{A1}}&lt;/p&gt;</t>
  </si>
  <si>
    <t>{"id":"M5-NyO-42a-E-4","stimulus":"&lt;p&gt;Los padres de Martina han comprado globos por su fiesta de cumpleaños. Si en cada una de las {{Q1}} mesas han colocado {{Q2}} globos, ¿cuántos globos había?&lt;/p&gt;","template":"&lt;p&gt;Había {{response}} globos.&lt;/p&gt;","hint":"&lt;p&gt;Esta situación se puede reflejar con esta igualdad:&lt;/p&gt;&lt;p&gt;... : {{Q1}} = {{Q2}}&lt;/p&gt;","feedback":"&lt;p&gt;Hay que dividir todos los globos entre {{Q1}} mesas para obtener los que hay en cada una. Es decir:&lt;/p&gt;&lt;p&gt;... : {{Q1}} = {{Q2}}&lt;/p&gt;&lt;p&gt;Por lo que el número total de globos es:&lt;/p&gt;&lt;p&gt;{{Q2}} × {{Q1}} = {{A1}}&lt;/p&gt;","seed":{"parameters":[{"name":"Q1","label":null,"min":3,"max":10,"step":1},{"name":"Q2","label":null,"min":20,"max":50,"step":1}],"calculated":[{"name":"A1","label":"{{function}}","function":"{{Q1}}*{{Q2}}"}],"uniques":true},"algorithm":{"name":"calculateOperation","params":{"method":"equivLiteral","keyboard":"NUMERICAL"}}}</t>
  </si>
  <si>
    <t>{"id":"M5-NyO-42a-E-4","stimulus":"&lt;p&gt;Os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t>
  </si>
  <si>
    <t>M5-NyO-43a</t>
  </si>
  <si>
    <t>Resuelve problemas que implican una variación de proporcionalidad directa entre dos cantidades (como ingredientes de recetas de cocina) (EF05MA12)</t>
  </si>
  <si>
    <t>En un bar ponen {{Q1}} g de embutido en cada bocadillo. ¿Cuánto embutido llevarán {{Q2}} bocadillos?
{{A1}} g*
{{A2}} g
{{A3}} g
{{A4}} g
(Se ven 3 opciones)</t>
  </si>
  <si>
    <t>Q1: Mín = 20; Máx = 30 ; Step = 1
Q2: Mín = 2; Máx = 20 ; Step = 1</t>
  </si>
  <si>
    <t>A1 = {{Q1}}*{{Q2}}
A2 = {{Q1}}+{{Q2}}
A3 = {{A1}}+1
A4 = {{A1}}-1</t>
  </si>
  <si>
    <t>Dos cantidades son directamente proporcionales si, al multiplicar o dividir una por un número determinado, la otra se multiplica o se divide por el mismo número.</t>
  </si>
  <si>
    <t>&lt;p&gt;Dos cantidades son directamente proporcionales si, al multiplicar o dividir una por un número determinado, la otra se multiplica o se divide por el mismo número.&lt;/p&gt;&lt;p&gt;En este caso, si 1 bocadillo contiene {{Q1}} g de embutido, 1 × {{Q2}} bocadillos contendrán {{Q1}} × {{Q2}} g de embutido.&lt;/p&gt;
Sin TE individual</t>
  </si>
  <si>
    <t>{"id":"M5-NyO-43a-I-1","stimulus":"&lt;p&gt;En un restaurante ponen &lt;span class=\"no-break\"&gt;{{Q1}} g&lt;/span&gt; de embutido en cada bocadillo. ¿Cuánto embutido llevarán {{Q2}} bocadillos?&lt;/p&gt;","hint":"Dos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1 bocadillo contiene &lt;span class=\"no-break\"&gt;{{Q1}} g&lt;/span&gt; de embutido, 1 × {{Q2}} bocadillos contendrán &lt;span class=\"no-break\"&gt;{{Q1}} × {{Q2}} g&lt;/span&gt; de embutido.&lt;/p&gt;","seed":{"parameters":[{"name":"Q1","label":null,"min":20,"max":30,"step":1},{"name":"Q2","label":null,"min":2,"max":20,"step":1}],"calculated":[{"name":"A1","label":"{{function}}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</si>
  <si>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</si>
  <si>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Una cocinera utiliza {{Q1}} g de matequilla para preparar un pastel. ¿Cuánta mantequilla llevarán {{Q2}} pasteles?
{{A1}} g*
{{A2}} g
{{A3}} g
{{A4}} g
(Se ven 3 opciones)</t>
  </si>
  <si>
    <r>
      <rPr>
        <rFont val="Calibri"/>
        <color theme="1"/>
        <sz val="12.0"/>
      </rPr>
      <t xml:space="preserve">Para preparar un pastel se necesitan {{Q1}} gr de matequilla. Completa la tabla de acuerdo a esta información.
</t>
    </r>
    <r>
      <rPr>
        <rFont val="Calibri"/>
        <b/>
        <color theme="1"/>
        <sz val="12.0"/>
      </rPr>
      <t xml:space="preserve">TABLA
Cantidad de pasteles | Cantidad de mantequilla (gr)
</t>
    </r>
    <r>
      <rPr>
        <rFont val="Calibri"/>
        <color theme="1"/>
        <sz val="12.0"/>
      </rPr>
      <t>1                                     | {{Q1}}
{{Q2}}                            | {{A1}}
{{Q3}}                            | {</t>
    </r>
    <r>
      <rPr>
        <rFont val="Calibri"/>
        <b/>
        <color theme="1"/>
        <sz val="12.0"/>
      </rPr>
      <t xml:space="preserve">{A2}}
</t>
    </r>
  </si>
  <si>
    <r>
      <rPr>
        <rFont val="Calibri"/>
        <color rgb="FF000000"/>
        <sz val="12.0"/>
      </rPr>
      <t xml:space="preserve">Q1: Mín = 50; Máx = 200; Step = 10
</t>
    </r>
    <r>
      <rPr>
        <rFont val="Calibri"/>
        <color rgb="FF000000"/>
        <sz val="12.0"/>
      </rPr>
      <t>Q2: Mín = 2; Máx = 20; Step = 1</t>
    </r>
  </si>
  <si>
    <t>&lt;p&gt;Dos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
Sin TE individual</t>
  </si>
  <si>
    <t>{"id":"M5-NyO-43a-I-2","stimulus":"&lt;p&gt;Una cocinera utiliza {{Q1}} g de matequilla para preparar un pastel. ¿Cuánta mantequilla llevarán {{Q2}} pasteles?&lt;/p&gt;","hint":"Dos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</si>
  <si>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</si>
  <si>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Josefina sabe escribir {{Q1}} palabras en 1 minuto en el ordenador. ¿Cuántas puede escribir en {{Q2}} minutos? 
Puede escribir {{A1}} palabras en {{Q2}} minutos.</t>
  </si>
  <si>
    <t>Q1: Min = 20 ; Máx = 30; Step = 1
Q2: Min = 10; Máx = 30; Step = 1</t>
  </si>
  <si>
    <t>&lt;p&gt;Dos cantidades son directamente proporcionales si, al multiplicar o dividir una por un número determinado, la otra se multiplica o se divide por el mismo número.&lt;/p&gt;&lt;p&gt;En este caso, si escribe {{Q1}} palabras en 1 minuto, escribirá {{Q1}} × {{Q2}} palabras en 1 × {{Q2}} minutos.&lt;/p&gt;
Sin TE individual</t>
  </si>
  <si>
    <t>{"id":"M5-NyO-43a-E-1","stimulus":"&lt;p&gt;Josefina sabe escribir {{Q1}} palabras en 1 minuto en el ordenador. ¿Cuántas puede escribir en {{Q2}} minutos?&lt;/p&gt;","template":"&lt;p&gt;Puede escribir {{response}} palabras en {{Q2}} minutos.&lt;/p&gt;","hint":"&lt;p&gt;Dos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escribe {{Q1}} palabras en 1 minuto, escribirá {{Q1}} × {{Q2}} palabras en 1 × {{Q2}} minutos.&lt;/p&gt;","seed":{"parameters":[{"name":"Q1","label":null,"min":20,"max":30,"step":1},{"name":"Q2","label":null,"min":10,"max":30,"step":1}],"calculated":[{"name":"A1","label":"{{function}}","function":"{{Q1}}*{{Q2}}"}],"uniques":true},"algorithm":{"name":"calculateOperation","params":{"method":"equivLiteral","keyboard":"NUMERICAL"}}}</t>
  </si>
  <si>
    <t>{"id":"M5-NyO-43a-E-1","stimulus":"&lt;p&gt;Josefina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t>
  </si>
  <si>
    <t>Durante una boda se van a servir {{Q1}} aperitivos para cada invitado. Si van a venir {{Q2}} invitados, ¿cuántos aperitivos se van a preparar?
Se van a preparar {{A1}} aperitivos.</t>
  </si>
  <si>
    <t>Q1: Mín = 10; Máx = 20 ; Step = 1
Q2: Mín = 30; Máx = 50; Step = 1</t>
  </si>
  <si>
    <t>&lt;p&gt;Dos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
Sin TE individual</t>
  </si>
  <si>
    <t>{"id":"M5-NyO-43a-E-2","stimulus":"&lt;p&gt;Durante una boda se van a servir {{Q1}} aperitivos para cada invitado. Si van a venir {{Q2}} invitados, ¿cuántos aperitivos se van a preparar?&lt;/p&gt;","template":"&lt;p&gt;Se van a preparar {{response}} aperitivos.&lt;/p&gt;","hint":"&lt;p&gt;Dos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seed":{"parameters":[{"name":"Q1","label":null,"min":10,"max":20,"step":1},{"name":"Q2","label":null,"min":30,"max":50,"step":1}],"calculated":[{"name":"A1","label":"{{function}}","function":"{{Q1}}*{{Q2}}"}],"uniques":true},"algorithm":{"name":"calculateOperation","params":{"method":"equivLiteral","keyboard":"NUMERICAL"}}}</t>
  </si>
  <si>
    <t>{"id":"M5-NyO-43a-E-2","stimulus":"&lt;p&gt;Durante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t>
  </si>
  <si>
    <t>M5-NyO-44a</t>
  </si>
  <si>
    <t>Resuelve problemas que implican la división de una cantidad en dos partes desiguales, de las cuales una es el doble de la otra (EF05MA13)</t>
  </si>
  <si>
    <t>Se ha dividido al número {{Q1}} en dos partes desiguales de forma que una sea el doble que la otra. ¿Cuál es el valor de la parte más grande?
{{A1}}*
{{A2}}
{{A3}}
{{A4}}
{{A5}}
Se ven 3</t>
  </si>
  <si>
    <t>{{Q1}} : Min = 102 ; Máx = 999 ; Step = 3</t>
  </si>
  <si>
    <t>A1 = 2*{{Q1}}/3
A2 = {{Q1}}/3
A3 = 3*{{Q1}}/2
A4 =1+ 2*{{Q1}}/3 
A5 =2*{{Q1}}/3 -1</t>
  </si>
  <si>
    <t>La parte mayor es 2/3 de {{Q1}} y la menor, 1/3 de {{Q1}}.</t>
  </si>
  <si>
    <t>&lt;p&gt;El resultado es 2/3 de {{Q1}}.&lt;/p&gt;&lt;p&gt;{{Q1}} × 2/3 = ({{Q1}} : 3) × 2 = {{T1}} × 2 = {{A1}}&lt;/p&gt;</t>
  </si>
  <si>
    <t>{{T1}} = {{Q1}}/3</t>
  </si>
  <si>
    <t>{"id":"M5-NyO-44a-I-1","stimulus":"&lt;p&gt;Se ha dividido al número {{Q1}} en dos partes desiguales de forma que una sea el doble que la otra. ¿Cuál es el valor de la parte más grande?&lt;/p&gt;","hint":"La parte mayor es &lt;span class=\"fr-math-v2 fr-draggable\" contenteditable=\"false\" data-original-math=\"\\(\\frac{{{2}}}{{{3}}}\\)\" draggable=\"true\"&gt;\\(\\frac{{{2}}}{{{3}}}\\)&lt;/span&gt; de {{Q1}} y la menor, &lt;span class=\"fr-math-v2 fr-draggable\" contenteditable=\"false\" data-original-math=\"\\(\\frac{{{1}}}{{{3}}}\\)\" draggable=\"true\"&gt;\\(\\frac{{{1}}}{{{3}}}\\)&lt;/span&gt; de {{Q1}}.","feedback":"&lt;p&gt;El resultado es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</si>
  <si>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</si>
  <si>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Se ha dividido al número {{Q1}} en dos partes desiguales de forma que una sea el doble que la otra. ¿Cuál es el valor de cada una?
La parte mayor vale {{A1}} y la menor, {{A2}}.</t>
  </si>
  <si>
    <t>A1 = 2*{{Q1}}/3
A2 = {{Q1}}/3</t>
  </si>
  <si>
    <t>&lt;p&gt;La parte mayor es 2/3 de {{Q1}}.&lt;/p&gt;&lt;p&gt;{{Q1}} × 2/3 = ({{Q1}} : 3 ) × 2 = {{A2}} × 2 = {{A1}}&lt;/p&gt;&lt;p&gt;La parte menor es 1/3 de {{Q1}}.&lt;/p&gt;&lt;p&gt;{{Q1}} × 1/3 = {{Q1}} : 3 = {{A1}}&lt;/p&gt;</t>
  </si>
  <si>
    <t>{"id":"M5-NyO-44a-E-1","stimulus":"&lt;p&gt;Se ha dividido al número {{Q1}} en dos partes desiguales de forma que una sea el doble que la otra. ¿Cuál es el valor de cada una?&lt;/p&gt;","template":"La parte mayor vale {{response}} y la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{{Q1}}.","feedback":"&lt;p&gt;La parte mayor es &lt;span class=\"fr-math-v2 fr-draggable\" contenteditable=\"false\" data-original-math=\"\\(\\frac{{{2}}}{{{3}}}\\)\" draggable=\"true\"&gt;\\(\\frac{{{2}}}{{{3}}}\\)&lt;/span&gt; de {{Q1}}.&lt;/p&gt;&lt;p&gt;{{Q1}} × &lt;span class=\"fr-math-v2 fr-draggable\" contenteditable=\"false\" data-original-math=\"\\(\\frac{{{2}}}{{{3}}}\\)\" draggable=\"true\"&gt;\\(\\frac{{{2}}}{{{3}}}\\)&lt;/span&gt; = ({{Q1}} : 3 ) × 2 = {{A2}} × 2 = {{A1}}&lt;/p&gt;&lt;p&gt;La parte menor es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</si>
  <si>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</si>
  <si>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Una madre ha repartido {{Q1}} monedas entre sus dos hijos de tal forma que al hijo menor le ha dado el doble que al mayor. ¿Cuántas monedas ha recibido el hijo mayor?
El hijo mayor ha recibido {{A1}} monedas.</t>
  </si>
  <si>
    <t>{{Q1}} : Min = 6 ; Máx = 120 ; Step = 3</t>
  </si>
  <si>
    <t>A1 = {{Q1}}/3</t>
  </si>
  <si>
    <t>&lt;p&gt;El hijo mayor ha recibido 1/3 de {{Q1}} monedas.&lt;/p&gt;&lt;p&gt;{{Q1}} × 1/3 = {{Q1}} : 3 = {{A1}} monedas&lt;/p&gt;</t>
  </si>
  <si>
    <t>{"id":"M5-NyO-44a-A-1","stimulus":"&lt;p&gt;Una madre ha repartido {{Q1}} monedas entre sus dos hijos de tal forma que al hijo menor le ha dado el doble que al mayor. ¿Cuántas monedas ha recibido el hijo mayor?&lt;/p&gt;","template":"El hijo mayor ha recibido {{response}} monedas.","hint":"La parte mayor es &lt;span class=\"fr-math-v2 fr-draggable\" contenteditable=\"false\" data-original-math=\"\\(\\frac{{{2}}}{{{3}}}\\)\" draggable=\"true\"&gt;\\(\\frac{{{2}}}{{{3}}}\\)&lt;/span&gt; de {{Q1}} y la menor, &lt;span class=\"fr-math-v2 fr-draggable\" contenteditable=\"false\" data-original-math=\"\\(\\frac{{{1}}}{{{3}}}\\)\" draggable=\"true\"&gt;\\(\\frac{{{1}}}{{{3}}}\\)&lt;/span&gt; de {{Q1}}.","feedback":"&lt;p&gt;El hijo mayor ha recibido &lt;span class=\"fr-math-v2 fr-draggable\" contenteditable=\"false\" data-original-math=\"\\(\\frac{{{1}}}{{{3}}}\\)\" draggable=\"true\"&gt;\\(\\frac{{{1}}}{{{3}}}\\)&lt;/span&gt; de {{Q1}} monedas.&lt;/p&gt;&lt;p&gt;{{Q1}} × &lt;span class=\"fr-math-v2 fr-draggable\" contenteditable=\"false\" data-original-math=\"\\(\\frac{{{1}}}{{{3}}}\\)\" draggable=\"true\"&gt;\\(\\frac{{{1}}}{{{3}}}\\)&lt;/span&gt; = {{Q1}} : 3 = {{A1}} monedas&lt;/p&gt;","seed":{"parameters":[{"name":"Q1","label":null,"min":6,"max":120,"step":3}],"calculated":[{"name":"A1","label":"{{function}}","function":"{{Q1}}/3"}],"uniques":true},"algorithm":{"name":"calculateOperation","params":{"method":"equivLiteral","keyboard":"NUMERICAL"}}}</t>
  </si>
  <si>
    <t>{"id":"M5-NyO-44a-A-1","stimulus":"&lt;p&gt;Uma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t>
  </si>
  <si>
    <t>Hemos cortado una cuerda de &lt;span class=\"no-break\"&gt;{{Q1}} m&lt;/span&gt; de longitud en dos trozos de forma que el primero mide el doble que el segundo. ¿Cuánto mide el trozo más grande?
El trozo más grande mide &lt;span class=\"no-break\"&gt;{{A1}} m.&lt;/span&gt;</t>
  </si>
  <si>
    <t>{{Q1}} : Min = 6 ; Máx = 60 ; Step = 3</t>
  </si>
  <si>
    <t>A1 = 2*{{Q1}}/3</t>
  </si>
  <si>
    <t>&lt;p&gt;El trozo mayor es 2/3 de {{Q1}} m.&lt;/p&gt;&lt;p&gt;{{Q1}} × 2/3 = ({{Q1}} : 3) × 2 = {{T1}} × 2 = {{A1}} m&lt;/p&gt;</t>
  </si>
  <si>
    <t>{"id":"M5-NyO-44a-A-2","stimulus":"&lt;p&gt;Hemos cortado una cuerda de &lt;span class=\"no-break\"&gt;{{Q1}} m&lt;/span&gt; de longitud en dos trozos de forma que el primero mide el doble que el segundo. ¿Cuánto mide el trozo más grande?&lt;/p&gt;","template":"El trozo más grande mide &lt;span class=\"no-break\"&gt;{{response}} 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{{Q1}}.","feedback":"&lt;p&gt;El trozo mayor es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</si>
  <si>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</si>
  <si>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Un grupo de amigos pretende hacer en bicicleta los {{Q1}} km que separan dos pueblos. Si han parado a merendar cuando la distancia recorrida era el doble de la que quedaba por recorrer, ¿cuántos kilómetros llevaban pedaleados ya?
Han pedaleado &lt;span class=\"no-break\"&gt;{{A1}} km.&lt;/span&gt;</t>
  </si>
  <si>
    <t>{{Q1}} : Min = 12 ; Máx = 45 ; Step = 3</t>
  </si>
  <si>
    <t>A1= 2*{{Q1}}/3</t>
  </si>
  <si>
    <t>&lt;p&gt;Llevan pedaleados 2/3 de {{Q1}} km.&lt;/p&gt;&lt;p&gt;{{Q1}} × 2/3 = ({{Q1}} : 3) × 2 = {{T1}} × 2 = {{A1}} km&lt;/p&gt;</t>
  </si>
  <si>
    <t>{"id":"M5-NyO-44a-A-3","stimulus":"&lt;p&gt;Un grupo de amigos pretende hacer en bicicleta los {{Q1}} km que separan dos pueblos. Si han parado a merendar cuando la distancia recorrida era el doble de la que quedaba por recorrer, ¿cuántos kilómetros llevaban pedaleados?&lt;/p&gt;","template":"Han pedaleado &lt;span class=\"no-break\"&gt;{{response}} km.&lt;/span&gt;","hint":"La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{{Q1}}.","feedback":"&lt;p&gt;Llevan pedaleados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</si>
  <si>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</si>
  <si>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Para un trabajo de clase, un profesor va a dividir sus {{Q1}} alumnos en dos grupos de forma que el primero tendrá el doble de alumnos que el segundo. ¿De cuántos alumnos se compondrá cada grupo?
El grupo mayor tendrá {{A1}} alumnos, mientras que el menor, {{A2}}.</t>
  </si>
  <si>
    <t>{{Q1}} : Min = 15 ; Máx = 39 ; Step = 3</t>
  </si>
  <si>
    <t>&lt;p&gt;El primer grupo es 2/3 de {{Q1}} alumnos.&lt;/p&gt;&lt;p&gt;{{Q1}} × 2/3 = ({{Q1}} : 3 ) × 2 = {{A2}} × 2 = {{A1}}&lt;/p&gt;&lt;p&gt;El segundo grupo es 1/3 de {{Q1}} alumnos.&lt;/p&gt;&lt;p&gt;{{Q1}} × 1/3 = {{Q1}} : 3 = {{A1}} alumnos&lt;/p&gt;</t>
  </si>
  <si>
    <t>{"id":"M5-NyO-44a-A-4","stimulus":"&lt;p&gt;Para un trabajo de clase, un profesor va a dividir sus {{Q1}} alumnos en dos grupos de forma que el primero tendrá el doble de alumnos que el segundo. ¿De cuántos alumnos se compondrá cada grupo?&lt;/p&gt;","template":"El grupo mayor tendrá {{response}} alumnos, mientras que el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{{Q1}}.","feedback":"&lt;p&gt;El primer grupo es &lt;span class=\"fr-math-v2 fr-draggable\" contenteditable=\"false\" data-original-math=\"\\(\\frac{{{2}}}{{{3}}}\\)\" draggable=\"true\"&gt;\\(\\frac{{{2}}}{{{3}}}\\)&lt;/span&gt; de {{Q1}} alumnos.&lt;/p&gt;&lt;p&gt;{{Q1}} × &lt;span class=\"fr-math-v2 fr-draggable\" contenteditable=\"false\" data-original-math=\"\\(\\frac{{{2}}}{{{3}}}\\)\" draggable=\"true\"&gt;\\(\\frac{{{2}}}{{{3}}}\\)&lt;/span&gt; = ({{Q1}} : 3 ) × 2 = {{A2}} × 2 = {{A1}} alumnos&lt;/p&gt;&lt;p&gt;El segundo grupo es &lt;span class=\"fr-math-v2 fr-draggable\" contenteditable=\"false\" data-original-math=\"\\(\\frac{{{1}}}{{{3}}}\\)\" draggable=\"true\"&gt;\\(\\frac{{{1}}}{{{3}}}\\)&lt;/span&gt; de {{Q1}} alumnos.&lt;/p&gt;&lt;p&gt;{{Q1}} × &lt;span class=\"fr-math-v2 fr-draggable\" contenteditable=\"false\" data-original-math=\"\\(\\frac{{{1}}}{{{3}}}\\)\" draggable=\"true\"&gt;\\(\\frac{{{1}}}{{{3}}}\\)&lt;/span&gt; = {{Q1}} : 3 = {{A2}} alumnos&lt;/p&gt;","seed":{"parameters":[{"name":"Q1","label":null,"min":15,"max":39,"step":3}],"calculated":[{"name":"A1","label":"{{function}}","function":"2*{{Q1}}/3"},{"name":"A2","label":"{{function}}","function":"{{Q1}}/3"}],"uniques":true},"algorithm":{"name":"calculateOperation","params":{"method":"equivLiteral","keyboard":"NUMERICAL"}}}</t>
  </si>
  <si>
    <t>{"id":"M5-NyO-44a-A-4","stimulus":"&lt;p&gt;Para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t>
  </si>
  <si>
    <t>Un artista ha tardado {{Q1}} min en pintar dos cuadros. Para el primero ha dedicado el doble de tiempo que para el segundo. ¿Cuántos minutos ha destinado al segundo cuadro?
Ha pintado el segundo cuadro en {{A1}} min.</t>
  </si>
  <si>
    <t>{{Q1}} : Min = 60 ; Máx = 360 ; Step = 3</t>
  </si>
  <si>
    <t>&lt;p&gt;El pintor ha dedicado 1/3 de los {{Q1}} min al segundo cuadro.&lt;/p&gt;&lt;p&gt;{{Q1}} × 1/3 = {{Q1}} : 3 = {{A1}} min&lt;/p&gt;</t>
  </si>
  <si>
    <t>{"id":"M5-NyO-44a-A-5","stimulus":"&lt;p&gt;Un artista ha tardado {{Q1}} min en pintar dos cuadros. Para el primero ha dedicado el doble de tiempo que para el segundo. ¿Cuántos minutos ha destinado al segundo cuadro?&lt;/p&gt;","template":"Ha pintado el segundo cuadro en {{response}} min.","hint":"La parte mayor es &lt;span class=\"fr-math-v2 fr-draggable\" contenteditable=\"false\" data-original-math=\"\\(\\frac{{{2}}}{{{3}}}\\)\" draggable=\"true\"&gt;\\(\\frac{{{2}}}{{{3}}}\\)&lt;/span&gt; de {{Q1}} y la menor, &lt;span class=\"fr-math-v2 fr-draggable\" contenteditable=\"false\" data-original-math=\"\\(\\frac{{{1}}}{{{3}}}\\)\" draggable=\"true\"&gt;\\(\\frac{{{1}}}{{{3}}}\\)&lt;/span&gt; de {{Q1}}.","feedback":"&lt;p&gt;El pintor ha dedicado &lt;span class=\"fr-math-v2 fr-draggable\" contenteditable=\"false\" data-original-math=\"\\(\\frac{{{1}}}{{{3}}}\\)\" draggable=\"true\"&gt;\\(\\frac{{{1}}}{{{3}}}\\)&lt;/span&gt; de los {{Q1}} min al segundo cuadro.&lt;/p&gt;&lt;p&gt;{{Q1}}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</si>
  <si>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</si>
  <si>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M5-NyO-26a</t>
  </si>
  <si>
    <t>Escribe números decimales usando palabras (sin parte entera, hasta 3 decimales)</t>
  </si>
  <si>
    <t>Selecciona cómo se lee el número {{Q1}}.{{Q2}}.
Se lee: &lt;i&gt;{{T1}} unidades y {{T2}} milésimas.&lt;/i&gt;*
Se lee: &lt;i&gt;{{T1}} coma {{T2}}.&lt;/i&gt;*
Se lee: &lt;i&gt;{{T1}} coma cero {{T2}}.&lt;/i&gt;
Se lee: &lt;i&gt;{{T1}} unidades y {{T2}} centésimas.&lt;/i&gt;
Se lee: &lt;i&gt;{{T1}} unidades y {{T2}} décimas.&lt;/i&gt;
Se lee: &lt;i&gt;{{T2}} milésimas.&lt;/i&gt;
(se ven 3 opciones, 1 correcta)</t>
  </si>
  <si>
    <t>Q1: Mín: 2; Máx: 9; Step: 1
Q2: Mín: 101; Máx: 999; Step: 1</t>
  </si>
  <si>
    <t>T1 = Lemonlib.numToWords({{Q1}}, 'es')
T2 = Lemonlib.numToWords({{Q2}}, 'es')</t>
  </si>
  <si>
    <t>Según la posición que ocupan detrás de la coma, los números pueden ser décimas, centésimas o milésimas.</t>
  </si>
  <si>
    <t>&lt;p&gt;Según la posición que ocupan detrás de la coma, los números pueden ser décimas, centésimas o milésimas.&lt;/p&gt;
-Si falla A3
&lt;p&gt;Después de la coma no hay un cero.&lt;/p&gt;
-Si falla A4
&lt;p&gt;Como el número tiene tres decimales, se leen como milésimas.&lt;/p&gt;
-Si falla A5
&lt;p&gt;Como el número tiene tres decimales, se leen como milésimas.&lt;/p&gt;
-Si falla A6
&lt;p&gt;El número tiene también una parte entera, el {{Q1}}.&lt;/p&gt;</t>
  </si>
  <si>
    <t>{"id":"M5-NyO-26a-I-1","stimulus":"&lt;p&gt;Selecciona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milésimas.&lt;/p&gt;","seed":{"parameters":[{"name":"Q1","label":null,"min":2,"max":9,"step":1},{"name":"Q2","label":null,"min":101,"max":999,"step":1}],"calculated":[{"name":"T1","function":"Lemonlib.numToWords({{Q1}}, 'es', 'female')[0].toUpperCase() + Lemonlib.numToWords({{Q1}}, 'es', 'female').slice(1,)","temp":true},{"name":"T2","function":"Lemonlib.numToWords({{Q2}}, 'es', 'female')","temp":true},{"name":"T3","function":"Lemonlib.numToWords({{Q2}}, 'es')","temp":true},{"name":"T4","function":"Lemonlib.numToWords({{Q2}}, 'es', 'female')[0].toUpperCase() + Lemonlib.numToWords({{Q2}}, 'es', 'female').slice(1,)","temp":true},{"name":"A1","label":"{{T1}} unidades y {{T2}} milésimas.","function":""},{"name":"A2","label":"{{T1}} coma {{T3}}.","function":""},{"name":"A3","label":"{{T1}} coma cero {{T3}}.","function":"","incorrect":true,"feedback":"&lt;p&gt;Después de la coma no hay un cero.&lt;/p&gt;"},{"name":"A4","label":"{{T1}} unidades y {{T2}} centésimas.","function":"","incorrect":true,"feedback":"&lt;p&gt;Como el número tiene tres decimales, se leen como milésimas.&lt;/p&gt;"},{"name":"A5","label":"{{T1}} unidades y {{T2}} décimas.","function":"","incorrect":true,"feedback":"&lt;p&gt;Como el número tiene tres decimales, se leen como milésimas.&lt;/p&gt;"},{"name":"A6","label":"{{T4}} milésimas.","function":"","incorrect":true,"feedback":"&lt;p&gt;El número tiene también una parte entera, el {{Q1}}.&lt;/p&gt;"}],"uniques":true},"algorithm":{"name":"trueFalse","template":"Multiple choice – standard","params":{"countCorrect":1,"countIncorrect":2,"showCheckIcon":false,"columns":3}}}</t>
  </si>
  <si>
    <t>{"id":"M5-NyO-26a-I-1","stimulus":"&lt;p&gt;Selecione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t>
  </si>
  <si>
    <t>{
    "id": "M5-NyO-26a-I-1",
    "stimulus": "&lt;p&gt;Select how the number {{Q1}}.{{Q2}} is read.&lt;/p&gt;",
    "hint": "&lt;p&gt;Based on their position after the decimal point, numbers can be tenths, hundredths, or thousandths.&lt;/p&gt;",
    "feedback": "&lt;p&gt;Based on their position after the decimal point, numbers can be tenths, hundredths, or thousandths.&lt;/p&gt;",
    "seed": {
        "parameters": [
            {
                "name": "Q1",
                "label": null,
                "min": 2,
                "max": 9,
                "step": 1
            },
            {
                "name": "Q2",
                "label": null,
                "min": 101,
                "max": 999,
                "step": 1
            }
        ],
        "calculated": [
            {
                "name": "T1",
                "function": "Lemonlib.numToWords({{Q1}}, 'en', 'female')[0].toUpperCase() + Lemonlib.numToWords({{Q1}}, 'en', 'female').slice(1,)",
                "temp": true
            },
            {
                "name": "T2",
                "function": "Lemonlib.numToWords({{Q2}}, 'en', 'female')",
                "temp": true
            },
            {
                "name": "T3",
                "function": "Lemonlib.numToWords({{Q2}}, 'en')",
                "temp": true
            },
            {
                "name": "T4",
                "function": "Lemonlib.numToWords({{Q2}}, 'en', 'female')[0].toUpperCase() + Lemonlib.numToWords({{Q2}}, 'en', 'female').slice(1,)",
                "temp": true
            },
            {
                "name": "A1",
                "label": "{{T1}} units {{T2}} thousandths.",
                "function": ""
            },
            {
                "name": "A2",
                "label": "{{T1}} point {{T3}}.",
                "function": ""
            },
            {
                "name": "A3",
                "label": "{{T1}} point zero {{T3}}.",
                "function": "",
                "incorrect": true,
                "feedback": "&lt;p&gt;There is no zero after the decimal point.&lt;/p&gt;"
            },
            {
                "name": "A4",
                "label": "{{T1}} ones {{T2}} hundredths.",
                "function": "",
                "incorrect": true,
                "feedback": "&lt;p&gt;Since the number has three decimal places, they are read as thousandths.&lt;/p&gt;"
            },
            {
                "name": "A5",
                "label": "{{T1}} ones {{T2}} tenths.",
                "function": "",
                "incorrect": true,
                "feedback": "&lt;p&gt;Since the number has three decimal places, they are read as thousandths.&lt;/p&gt;"
            },
            {
                "name": "A6",
                "label": "{{T4}} thousandths.",
                "function": "",
                "incorrect": true,
                "feedback": "&lt;p&gt;The number also has an inexact part, the {{Q1}}.&lt;/p&gt;"
            }
        ],
        "uniques": true
    },
    "algorithm": {
        "name": "trueFalse",
        "template": "Multiple choice – standard",
        "params": {
            "countCorrect": 1,
            "countIncorrect": 2,
            "showCheckIcon": false,"columns":3}}}</t>
  </si>
  <si>
    <t>Selecciona cómo se lee el número {{Q1}}.{{Q2}}.
Se lee: &lt;i&gt;{{T1}} unidades y {{T2}} centésimas.&lt;/i&gt;*
Se lee: &lt;i&gt;{{T1}} coma {{T2}}.&lt;/i&gt;*
Se lee: &lt;i&gt;{{T1}} coma cero {{T2}}.&lt;/i&gt;
Se lee: &lt;i&gt;{{T1}} unidades y {{T2}} décimas.&lt;/i&gt;
Se lee: &lt;i&gt;{{T1}} unidades y {{T2}} milésimas.&lt;/i&gt;
Se lee: &lt;i&gt;{{T2}} centésimas.&lt;/i&gt;
(se ven 3 opciones, 1 correcta)</t>
  </si>
  <si>
    <t>Q1: Mín: 2; Máx: 9; Step: 1
Q2: Mín = 10; Máx = 99; Step: 1</t>
  </si>
  <si>
    <t>&lt;p&gt;Según la posición que ocupan detrás de la coma, los números pueden ser décimas, centésimas o milésimas.&lt;/p&gt;
-Si falla A3
&lt;p&gt;Después de la coma no hay un cero.&lt;/p&gt;
-Si falla A4
&lt;p&gt;Como el número tiene dos decimales, se leen como centésimas.&lt;/p&gt;
-Si falla A5
&lt;p&gt;Como el número tiene dos decimales, se leen como centésimas.&lt;/p&gt;
-Si falla A6
&lt;p&gt;El número tiene también una parte entera, el {{Q1}}.&lt;/p&gt;</t>
  </si>
  <si>
    <t>{"id":"M5-NyO-26a-I-2","stimulus":"&lt;p&gt;Selecciona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milésimas.&lt;/p&gt;","seed":{"parameters":[{"name":"Q1","label":null,"min":2,"max":9,"step":1},{"name":"Q2","label":null,"min":10,"max":99,"step":1}],"calculated":[{"name":"T1","function":"Lemonlib.numToWords({{Q1}},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centésimas.","function":"Lemonlib.numToWords({{Q2}}, 'es')"},{"name":"A2","label":"{{T1}} coma {{T3}}.","function":"Lemonlib.numToWords({{Q2}},'es')"},{"name":"A3","label":"{{T1}} coma cero {{T3}}.","function":"Lemonlib.numToWords({{Q2}},'es')","incorrect":true,"feedback":"&lt;p&gt;Después de la coma no hay un cero.&lt;/p&gt;"},{"name":"A4","label":"Se lee: &lt;i&gt;{{T1}} unidades y {{T2}} décimas.&lt;/i&gt;","function":"Lemonlib.numToWords({{Q2}}, 'es')","incorrect":true,"feedback":"&lt;p&gt;Como el número tiene dos decimales, se leen como centésimas.&lt;/p&gt;"},{"name":"A5","label":"{{T1}} unidades y {{T2}} milésimas.","function":"Lemonlib.numToWords({{Q2}}, 'es')","incorrect":true,"feedback":"&lt;p&gt;Como el número tiene dos decimales, se leen como centésimas.&lt;/p&gt;"},{"name":"A6","label":"{{T4}} centésimas.","function":"Lemonlib.numToWords({{Q2}}, 'es')","incorrect":true,"feedback":"&lt;p&gt;El número tiene también una parte entera, el {{Q1}}.&lt;/p&gt;"}],"uniques":true},"algorithm":{"name":"trueFalse","template":"Multiple choice – standard","params":{"countCorrect":1,"countIncorrect":2,"showCheckIcon":true}}}</t>
  </si>
  <si>
    <t>{"id":"M5-NyO-26a-I-2","stimulus":"&lt;p&gt;Selecione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t>
  </si>
  <si>
    <t>{
    "id": "M5-NyO-26a-I-2",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10,
                "max": 99,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hundredths.",
                "function": "Lemonlib.numToWords({{Q2}}, 'en')"
            },
            {
                "name": "A2",
                "label": "{{T1}} point {{T3}}.",
                "function": "Lemonlib.numToWords({{Q2}},'en')"
            },
            {
                "name": "A3",
                "label": "{{T1}} point zero {{T3}}.",
                "function": "Lemonlib.numToWords({{Q2}},'en')",
                "incorrect": true,
                "feedback": "&lt;p&gt;There is no zero after the decimal point.&lt;/p&gt;"
            },
            {
                "name": "A4",
                "label": "{{T1}} ones {{T2}} tenths",
                "function": "Lemonlib.numToWords({{Q2}}, 'en')",
                "incorrect": true,
                "feedback": "&lt;p&gt;Since the number has two decimal places, they are read as hundredths.&lt;/p&gt;"
            },
            {
                "name": "A5",
                "label": "{{T1}} ones and {{T2}} thousandths.",
                "function": "Lemonlib.numToWords({{Q2}}, 'en')",
                "incorrect": true,
                "feedback": "&lt;p&gt;Since the number has two decimal places, they are read as hundredths.&lt;/p&gt;"
            },
            {
                "name": "A6",
                "label": "{{T4}} hundredths.",
                "function": "Lemonlib.numToWords({{Q2}}, 'en')",
                "incorrect": true,
                "feedback": "&lt;p&gt;The number also has an inexact part, the {{Q1}}.&lt;/p&gt;"
            }
        ],
        "uniques": true
    },
    "algorithm": {
        "name": "trueFalse",
        "template": "Multiple choice – standard",
        "params": {
            "countCorrect": 1,
            "countIncorrect": 2,
            "showCheckIcon": true
        }
    }
}</t>
  </si>
  <si>
    <t>Selecciona cómo se lee el número {{Q1}}.{{Q2}}.
Se lee: &lt;i&gt;{{T1}} unidades y {{T2}} décimas.&lt;/i&gt;*
Se lee: &lt;i&gt;{{T1}} coma {{T2}}.&lt;/i&gt;*
Se lee: &lt;i&gt;{{T1}} coma cero {{T2}}.&lt;/i&gt;
Se lee: &lt;i&gt;{{T1}} unidades y {{T2}} centésimas.&lt;/i&gt;
Se lee: &lt;i&gt;{{T1}} unidades y {{T2}} milésimas.&lt;/i&gt;
Se lee: &lt;i&gt;{{T2}} décimas.&lt;/i&gt;
(se ven 3 opciones, 1 correcta)</t>
  </si>
  <si>
    <t>Q1: Mín: 2; Máx: 9; Step: 1
Q2: Mín = 2; Máx = 9; Step: 1</t>
  </si>
  <si>
    <t>&lt;p&gt;Según la posición que ocupan detrás de la coma, los números pueden ser décimas, centésimas o milésimas.&lt;/p&gt;
-Si falla A3
&lt;p&gt;Después de la coma no hay un cero.&lt;/p&gt;
-Si falla A4
&lt;p&gt;Como el número tiene un decimal, se lee como décimas.&lt;/p&gt;
-Si falla A5
&lt;p&gt;Como el número tiene un decimal, se lee como décimas.&lt;/p&gt;
-Si falla A6
&lt;p&gt;El número tiene también una parte entera, el {{Q1}}.&lt;/p&gt;</t>
  </si>
  <si>
    <t>{"id":"M5-NyO-26a-I-3","stimulus":"&lt;p&gt;Selecciona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milésimas.&lt;/p&gt;","seed":{"parameters":[{"name":"Q1","label":null,"min":2,"max":9,"step":1},{"name":"Q2","label":null,"min":2,"max":9,"step":1}],"calculated":[{"name":"T1","function":"Lemonlib.numToWords({{Q1}},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décimas.","function":"Lemonlib.numToWords({{Q2}}, 'es')"},{"name":"A2","label":"{{T1}} coma {{T3}}.","function":"Lemonlib.numToWords({{Q2}},'es')"},{"name":"A3","label":"{{T1}} coma cero {{T3}}.","function":"Lemonlib.numToWords({{Q2}},'es')","incorrect":true,"feedback":"&lt;p&gt;Después de la coma no hay un cero.&lt;/p&gt;"},{"name":"A4","label":"{{T1}} unidades y {{T2}} centésimas.","function":"Lemonlib.numToWords({{Q2}}, 'es')","incorrect":true,"feedback":"&lt;p&gt;Como el número tiene un decimal, se lee como décimas.&lt;/p&gt;"},{"name":"A5","label":"{{T1}} unidades y {{T2}} milésimas.","function":"Lemonlib.numToWords({{Q2}}, 'es')","incorrect":true,"feedback":"&lt;p&gt;Como el número tiene un decimal, se lee como décimas.&lt;/p&gt;"},{"name":"A6","label":"{{T4}} décimas.","function":"Lemonlib.numToWords({{Q2}}, 'es')","incorrect":true,"feedback":"&lt;p&gt;El número tiene también una parte entera, el {{Q1}}.&lt;/p&gt;"}],"uniques":true},"algorithm":{"name":"trueFalse","template":"Multiple choice – standard","params":{"countCorrect":1,"countIncorrect":2,"showCheckIcon":true}}}</t>
  </si>
  <si>
    <t>{"id":"M5-NyO-26a-I-3","stimulus":"&lt;p&gt;Selecione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t>
  </si>
  <si>
    <t>{
    "id": "M5-NyO-26a-I-3",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2,
                "max": 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tenths.",
                "function": "Lemonlib.numToWords({{Q2}}, 'en')"
            },
            {
                "name": "A2",
                "label": "{{T1}} point {{T3}}.",
                "function": "Lemonlib.numToWords({{Q2}}, 'en')"
            },
            {
                "name": "A3",
                "label": "{{T1}} point zero {{T3}}.",
                "function": "Lemonlib.numToWords({{Q2}}, 'en')",
                "incorrect": true,
                "feedback": "&lt;p&gt;After the decimal point, there is no zero.&lt;/p&gt;"
            },
            {
                "name": "A4",
                "label": "{{T1}} ones and {{T2}} hundredths.",
                "function": "Lemonlib.numToWords({{Q2}}, 'en')",
                "incorrect": true,
                "feedback": "&lt;p&gt;As the number has one decimal, it is read as tenths.&lt;/p&gt;"
            },
            {
                "name": "A5",
                "label": "{{T1}} ones and {{T2}} thousandths.",
                "function": "Lemonlib.numToWords({{Q2}}, 'en')",
                "incorrect": true,
                "feedback": "&lt;p&gt;As the number has one decimal, it is read as tenths.&lt;/p&gt;"
            },
            {
                "name": "A6",
                "label": "{{T4}} tenths.",
                "function": "Lemonlib.numToWords({{Q2}}, 'en')",
                "incorrect": true,
                "feedback": "&lt;p&gt;The number also has a whole part, the {{Q1}}.&lt;/p&gt;"
            }
        ],
        "uniques": true
    },
    "algorithm": {
        "name": "trueFalse",
        "template": "Multiple choice – standard",
        "params": {
            "countCorrect": 1,
            "countIncorrect": 2,
            "showCheckIcon": true
        }
    }
}</t>
  </si>
  <si>
    <t>Completa la forma en la que se escribe el siguiente número decimal.
{{T1}}: {{T2}} {{A1}}</t>
  </si>
  <si>
    <t>Q1 = Min = 2; Max = 9; Step 1</t>
  </si>
  <si>
    <t>T1 = {{Q1}}/10
T2 = Lemonlib.numToWords({{Q1}}, 'es')
A1 = "décimas"</t>
  </si>
  <si>
    <t>&lt;p&gt;Según la posición que ocupan detrás de la coma, los números pueden ser décimas, centésimas o milésimas.&lt;/p&gt;</t>
  </si>
  <si>
    <t>{"id":"M5-NyO-26a-E-1","stimulus":"&lt;p&gt;Completa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milésimas.&lt;/p&gt;","seed":{"parameters":[{"name":"Q1","label":null,"min":1,"max":9,"step":1}],"calculated":[{"name":"T1","label":"{{function}}","function":"{{Q1}}/10","temp":true},{"name":"T2","label":" {{Q1}}/10","function":"Lemonlib.numToWords({{Q1}}, 'es','female')","temp":true},{"name":"A1","label":"{{function}}","function":"if({{Q1}}==1){'décima'}else{'décimas'}"}],"uniques":true},"algorithm":{"name":"calculateOperation","template":"Cloze with text"}}</t>
  </si>
  <si>
    <t>{"id":"M5-NyO-26a-E-1","stimulus":"&lt;p&gt;Escreva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t>
  </si>
  <si>
    <t>{
    "id": "M5-NyO-26a-E-1",
    "stimulus": "&lt;p&gt;Fill in the blank with the way the following decimal number is written.&lt;/p&gt;",
    "template": "&lt;p&gt;{{T1}}: {{T2}} {{response}}&lt;/p&gt;",
    "hint": "&lt;p&gt;Based on their position after the decimal point, numbers can be tenths, hundredths, or thousandths.&lt;/p&gt;",
    "feedback": "&lt;p&gt;Based on their position after the decimal point, numbers can be tenths, hundredths, or thousandths.&lt;/p&gt;",
    "seed": {
        "parameters": [
            {
                "name": "Q1",
                "label": null,
                "min": 1,
                "max": 9,
                "step": 1
            }
        ],
        "calculated": [
            {
                "name": "T1",
                "label": "{{function}}",
                "function": "{{Q1}}/10",
                "temp": true
            },
            {
                "name": "T2",
                "label": " {{Q1}}/10",
                "function": "Lemonlib.numToWords({{Q1}}, 'en', 'female')",
                "temp": true
            },
            {
                "name": "A1",
                "label": "{{function}}",
                "function": "if({{Q1}}==1){'tenth'}else{'tenths'}"
            }
        ],
        "uniques": true
    },
    "algorithm": {
        "name": "calculateOperation",
        "template": "Cloze with text"
    }
}</t>
  </si>
  <si>
    <t>Q1 = Min = 2; Max = 99; Step 1</t>
  </si>
  <si>
    <t>T1 = {{Q1}}/100
T2 = Lemonlib.numToWords({{Q1}}, 'es')
A1 = "centésimas"</t>
  </si>
  <si>
    <t>{"id":"M5-NyO-26a-E-2","stimulus":"&lt;p&gt;Completa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milésimas.&lt;/p&gt;","seed":{"parameters":[{"name":"Q1","label":null,"min":1,"max":99,"step":1}],"calculated":[{"name":"T3","label":"{{function}}","function":"{{Q1}}/100","temp":true},{"name":"T1","label":"{{function}}","function":"if({{Q1}}%10==0){'{{T3}}' + '0'}else{'{{T3}}'}","temp":true},{"name":"T2","label":" {{Q1}}/100","function":"Lemonlib.numToWords({{Q1}}, 'es','female')","temp":true},{"name":"A1","label":"{{function}}","function":"if({{Q1}}==1){'centésima'}else{'centésimas'}"}],"uniques":true},"algorithm":{"name":"calculateOperation","template":"Cloze with text"}}</t>
  </si>
  <si>
    <t>{"id":"M5-NyO-26a-E-2","stimulus":"&lt;p&gt;Escreva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t>
  </si>
  <si>
    <t>{
    "id": "M5-NyO-26a-E-2",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
                "step": 1
            }
        ],
        "calculated": [
            {
                "name": "T3",
                "label": "{{function}}",
                "function": "{{Q1}}/100",
                "temp": true
            },
            {
                "name": "T1",
                "label": "{{function}}",
                "function": "if({{Q1}}%10==0){'{{T3}}' + '0'}else{'{{T3}}'}",
                "temp": true
            },
            {
                "name": "T2",
                "label": " {{Q1}}/100",
                "function": "Lemonlib.numToWords({{Q1}}, 'en','female')",
                "temp": true
            },
            {
                "name": "A1",
                "label": "{{function}}",
                "function": "if({{Q1}}==1){'hundredth'}else{'hundredths'}"
            }
        ],
        "uniques": true
    },
    "algorithm": {
        "name": "calculateOperation",
        "template": "Cloze with text"
    }
}</t>
  </si>
  <si>
    <t>Q1 = Min = 2; Max = 999; Step 1</t>
  </si>
  <si>
    <t>T1 = {{Q1}}/1000
T2 = Lemonlib.numToWords({{Q1}}, 'es')
A1 =  "milésimas"</t>
  </si>
  <si>
    <t>{"id":"M5-NyO-26a-E-3","stimulus":"&lt;p&gt;Completa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milésimas.&lt;/p&gt;","seed":{"parameters":[{"name":"Q1","label":null,"min":1,"max":999,"step":1}],"calculated":[{"name":"T3","label":"{{function}}","function":"{{Q1}}/1000","temp":true},{"name":"T1","label":"{{function}}","function":"if({{Q1}}%100==0){'{{T3}}' + '00'}else if({{Q1}}%10==0){'{{T3}}' + '0'}else{'{{T3}}'}","temp":true},{"name":"T2","label":" {{Q1}}/1000","function":"Lemonlib.numToWords({{Q1}}, 'es','female')","temp":true},{"name":"A1","label":"{{function}}","function":"if({{Q1}}==1){'milésima'}else{'milésimas'}"}],"uniques":true},"algorithm":{"name":"calculateOperation","template":"Cloze with text"}}</t>
  </si>
  <si>
    <t>{"id":"M5-NyO-26a-E-3","stimulus":"&lt;p&gt;Escreva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t>
  </si>
  <si>
    <t>{
    "id": "M5-NyO-26a-E-3",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999,
                "step": 1
            }
        ],
        "calculated": [
            {
                "name": "T3",
                "label": "{{function}}",
                "function": "{{Q1}}/1000",
                "temp": true
            },
            {
                "name": "T1",
                "label": "{{function}}",
                "function": "if({{Q1}}%100==0){'{{T3}}' + '00'}else if({{Q1}}%10==0){'{{T3}}' + '0'}else{'{{T3}}'}",
                "temp": true
            },
            {
                "name": "T2",
                "label": " {{Q1}}/1000",
                "function": "Lemonlib.numToWords({{Q1}}, 'en','female')",
                "temp": true
            },
            {
                "name": "A1",
                "label": "{{function}}",
                "function": "if({{Q1}}==1){'thousandth'}else{'thousandths'}"
            }
        ],
        "uniques": true
    },
    "algorithm": {
        "name": "calculateOperation",
        "template": "Cloze with text"
    }
}</t>
  </si>
  <si>
    <t>M5-NyO-26b</t>
  </si>
  <si>
    <t>Establece equivalencias entre los diferentes decimales (décimas, centésimas y milésimas)</t>
  </si>
  <si>
    <t>Selecciona la equivalencia decimal correcta.
{{T1}} milésimas = {{Q1}} décimas*
{{Q2}} unidades = {{T2}} milésimas*
{{Q3}} centésimas = {{T3}} milésimas*
{{T4}} décimas = {{Q4}} unidades*
{{T5}} milésimas = {{Q5}} décimas
{{Q6}} unidades = {{T6}} milésimas
{{Q7}} centésimas = {{T7}} milésimas
{{T8}} décimas = {{Q8}} unidades
(Se ven 3)</t>
  </si>
  <si>
    <t>Unir cada expresión con su equivalencia
7 unidades = ... décimas
4 centésimas = ... milésimas
{{Q3}} unidades = {{A3}} centésimas
{{Q4}} décimas = {{A4}} centésimas</t>
  </si>
  <si>
    <t>Q1-Q8: mín = 1; máx = 50; step 1</t>
  </si>
  <si>
    <t>T1 = {{Q1}}*100
T2 = {{Q2}}*1000
T3 = {{Q3}}*10
T4 = {{Q4}}*10
T5 = {{Q5}}*1000
T6 = {{Q6}}*100
T7 = {{Q7}}*1000
T8 = {{Q8}}*100</t>
  </si>
  <si>
    <t>IMAGEN M5-NyO-26b-1</t>
  </si>
  <si>
    <t>&lt;p&gt;Las equivalencias entre decimales son:&lt;/p&gt;
IMAGEN M5-NyO-26b-1
-Si falla A5
&lt;p&gt;En realidad:&lt;/p&gt;&lt;p&gt;{{T5}} milésimas = {{T10}} décimas&lt;/p&gt;
-Si falla A6
&lt;p&gt;En realidad:&lt;/p&gt;&lt;p&gt;{{Q6}} unidades = {{T11}} milésimas&lt;/p&gt;
-Si falla A7
&lt;p&gt;En realidad:&lt;/p&gt;&lt;p&gt;{{Q7}} centésimas = {{T12}} milésimas&lt;/p&gt;
-Si falla A8
&lt;p&gt;En realidad:&lt;/p&gt;&lt;p&gt;{{T8}} décimas = {{T13}} unidades&lt;/p&gt;</t>
  </si>
  <si>
    <t>T10 = {{Q5}}*10
T11 = {{Q6}}*1000
T12 = {{Q7}}*10
T13 = {{Q8}}*10</t>
  </si>
  <si>
    <r>
      <rPr>
        <rFont val="Calibri"/>
        <sz val="12.0"/>
      </rPr>
      <t>{"id":"M5-NyO-26b-I-1","stimulus":"&lt;p&gt;Selecciona la equivalencia decimal correcta.&lt;/p&gt;","hint":"&lt;div style=\"display:flex; justify-content:center;\"&gt;&lt;img src=\"https://blueberry-</t>
    </r>
    <r>
      <rPr>
        <rFont val="Calibri"/>
        <color rgb="FF000000"/>
        <sz val="12.0"/>
      </rPr>
      <t>assets.oneclick.es/M5_NyO_26b_1.svg\" width=\"400\"&gt;&lt;/img&gt;&lt;/div&gt;","feedback</t>
    </r>
    <r>
      <rPr>
        <rFont val="Calibri"/>
        <sz val="12.0"/>
      </rPr>
      <t>":"&lt;p&gt;Las equivalencias entre decimales son:&lt;/p&gt;&lt;div style=\"display:flex; justify-content:center;\"&gt;&lt;img src=\"https://blueberry-assets.oneclick.es/M5_NyO_26b_1.svg\" width=\"400\"&gt;&lt;/img&gt;&lt;/div&gt;","seed":{"parameters":[{"name":"Q1","label":null,"min":1,"max":50,"step":1},{"name":"Q2","label":null,"min":1,"max":50,"step":1},{"name":"Q3","label":null,"min":1,"max":50,"step":1},{"name":"Q4","label":null,"min":1,"max":50,"step":1},{"name":"Q5","label":null,"min":1,"max":50,"step":1},{"name":"Q6","label":null,"min":1,"max":50,"step":1},{"name":"Q7","label":null,"min":1,"max":50,"step":1},{"name":"Q8","label":null,"min":1,"max":50,"step":1}],"calculated":[{"name":"T1","function":"{{Q1}}*100","temp":true},{"name":"T2","function":"{{Q2}}*1000","temp":true},{"name":"T3","function":"{{Q3}}*10","temp":true},{"name":"T4","function":"{{Q4}}*10","temp":true},{"name":"T5","function":"{{Q5}}*1000","temp":true},{"name":"T6","function":"{{Q6}}*100","temp":true},{"name":"T7","function":"{{Q7}}*1000","temp":true},{"name":"T8","function":"{{Q8}}*100","temp":true},{"name":"T10","function":"{{Q5}}*10","temp":true},{"name":"T11","function":"{{Q6}}*1000","temp":true},{"name":"T12","function":"{{Q7}}*10","temp":true},{"name":"T13","function":"{{Q8}}*10","temp":true},{"name":"A1","label":"{{T1}} milésimas = {{Q1}} décimas"},{"name":"A2","label":"{{Q2}} unidades = {{T2}} milésimas"},{"name":"A3","label":"{{Q3}} centésimas = {{T3}} milésimas"},{"name":"A4","label":"{{T4}} décimas = {{Q4}} unidades","function":"Lemonlib.numToWords({{Q2}}, 'es')"},{"name":"A5","label":"{{T5}} milésimas = {{Q5}} décimas","incorrect":true,"feedback":"&lt;p&gt;En realidad:&lt;/p&gt;&lt;p&gt;{{T5}} milésimas = {{T10}} décimas&lt;/p&gt;"},{"name":"A6","label":"{{Q6}} unidades = {{T6}} milésimas","incorrect":true,"feedback":"&lt;p&gt;En realidad:&lt;/p&gt;&lt;p&gt;{{Q6}} unidades = {{T11}} milésimas&lt;/p&gt;"},{"name":"A7","label":"{{Q7}} centésimas = {{T7}} milésimas","incorrect":true,"feedback":"&lt;p&gt;En realidad:&lt;/p&gt;&lt;p&gt;{{Q7}} centésimas = {{T12}} milésimas&lt;/p&gt;"},{"name":"A8","label":"{{T8}} décimas = {{Q8}} unidades","incorrect":true,"feedback":"&lt;p&gt;En realidad:&lt;/p&gt;&lt;p&gt;{{T8}} décimas = {{T13}} unidades&lt;/p&gt;"}],"uniques":true},"algorithm":{"name":"trueFalse","template":"Multiple choice – standard","params":{"countCorrect":1,"countIncorrect":2,"showCheckIcon":true}}}</t>
    </r>
  </si>
  <si>
    <t>{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t>
  </si>
  <si>
    <t>{
    "id": "M5-NyO-26b-I-1",
    "stimulus": "&lt;p&gt;Select the correct decimal equivalent.&lt;/p&gt;",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thousandths = {{Q1}} tenths"
            },
            {
                "name": "A2",
                "label": "{{Q2}} units = {{T2}} thousandths"
            },
            {
                "name": "A3",
                "label": "{{Q3}} hundredths = {{T3}} thousandths"
            },
            {
                "name": "A4",
                "label": "{{T4}} tenths = {{Q4}} units",
                "function": "Lemonlib.numToWords({{Q2}}, 'is')"
            },
            {
                "name": "TO 5",
                "label": "{{T5}} thousandths = {{Q5}} tenths",
                "incorrect": true,
                "feedback": "&lt;p&gt;Actually:&lt;/p&gt;&lt;p&gt;{{T5}} thousandths = {{T10}} tenths&lt;/p&gt;"
            },
            {
                "name": "A6",
                "label": "{{Q6}} units = {{T6}} thousandths",
                "incorrect": true,
                "feedback": "&lt;p&gt;Actually:&lt;/p&gt;&lt;p&gt;{{Q6}} units = {{T11}} thousandths&lt;/p&gt;"
            },
            {
                "name": "A7",
                "label": "{{Q7}} hundredths = {{T7}} thousandths",
                "incorrect": true,
                "feedback": "&lt;p&gt;Actually:&lt;/p&gt;&lt;p&gt;{{Q7}} hundredths = {{T12}} thousandths&lt;/p&gt;"
            },
            {
                "name": "A8",
                "label": "{{T8}} tenths = {{Q8}} units",
                "incorrect": true,
                "feedback": "&lt;p&gt;Actually:&lt;/p&gt;&lt;p&gt;{{T8}} tenths = {{T13}} units&lt;/p&gt;"
            }
        ],
        "uniques": true
    },
    "algorithm": {
        "name": "trueFalse",
        "template": "Multiple choice – standard",
        "params": {
            "countCorrect": 1,
            "countIncorrect": 2,
            "showCheckIcon": true
        }
    }
}</t>
  </si>
  <si>
    <t>Completa estas equivalencias.
{{Q1}} unidades = {{A1}} milésimas
{{Q2}} décimas = {{A2}} centésimas</t>
  </si>
  <si>
    <t>Q1: mín = 1; máx = 100; step 1
Q2: mín = 1; máx = 99; step 1</t>
  </si>
  <si>
    <t>A1 = {{Q1}}*1000
A2 = {{Q2}}*10</t>
  </si>
  <si>
    <t>&lt;p&gt;Las equivalencias entre decimales son:&lt;/p&gt;
IMAGEN M5-NyO-26b-1
- Si A1:
{{Q1}} unidades = {{Q1}} × 1 000 = {{A1}} milésimas
- Si A2:
{{Q2}} décimas = {{Q2}} × 10 = {{A1}} centésimas</t>
  </si>
  <si>
    <t>{"id":"M5-NyO-26b-E-1","stimulus":"&lt;p&gt;Completa estas equivalencias.&lt;/p&gt;","template":"&lt;p&gt;{{Q1}} unidades = {{response}} milésimas&lt;/p&gt;&lt;p&gt;{{Q2}} décimas = {{response}} centésimas&lt;/p&gt;","hint":"&lt;div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width=\"400\"&gt;&lt;/img&gt;&lt;/div&gt;","seed":{"parameters":[{"name":"Q1","label":null,"min":1,"max":100,"step":1},{"name":"Q2","label":null,"min":1,"max":99,"step":1}],"calculated":[{"name":"A1","label":"{{Q1}}*1000","function":"{{Q1}}*1000","feedback":"{{Q1}} unidades = {{Q1}} × 1 000 = {{function}} milésimas"},{"name":"A2","label":"{{Q2}}*10","function":"{{Q2}}*10","feedback":"{{Q2}} décimas = {{Q2}} × 10 = {{function}} centésimas"}],"uniques":true},"algorithm":{"name":"calculateOperation","params":{"method":"equivLiteral","keyboard":"NUMERICAL"}}}</t>
  </si>
  <si>
    <t>{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t>
  </si>
  <si>
    <r>
      <rPr>
        <rFont val="Calibri"/>
        <sz val="12.0"/>
      </rPr>
      <t>{
    "id": "M5-NyO-26b-E-1",
    "stimulus": "&lt;p&gt;Complete these equivalences.&lt;/p&gt;",
    "template": "&lt;p&gt;{{Q1}} units = {{response}} thousandths&lt;/p&gt;&lt;p&gt;{{Q2}} tenths = {{response}} hundredths&lt;/p&gt;",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100,
                "step": 1
            },
            {
                "name": "Q2",
                "label": null,
                "min": 1,
                "max": 99,
                "step": 1
            }
        ],
        "calculated": [
            {
                "name": "A1",
                "label": "{{Q1}}*1000",
                "function": "{{Q1}}*1000",
                "feedback": "{{Q1}} units = {{Q1}} × 1 000 = {{function}} thousandths"
            },
            {
                "name": "A2",
                "label": "{{Q2}}*10",
                "function": "{{Q2}}*10",
                "feedback": "{{Q2}} tenths = {{Q2}} × 10 = {{function}} hundredths"
            }
        ],
        "uniques": true
    },
    "algorithm": {
        "name": "calculateOperation",
        "params": {
            "method": "equivLiteral",
            "keyboard": "NUMERICAL"
        }
    }
}</t>
    </r>
  </si>
  <si>
    <t>Completa estas equivalencias.
{{Q1}} décimas = {{A1}} milésimas
{{Q2}} unidades = {{A2}} décimas</t>
  </si>
  <si>
    <t>Q1: mín = 1; máx = 99; step 1
Q2: mín = 1; máx = 99; step 1</t>
  </si>
  <si>
    <t>A1 = {{Q1}}*100
A2 = {{Q2}}*10</t>
  </si>
  <si>
    <t>&lt;p&gt;Las equivalencias entre decimales son:&lt;/p&gt;
IMAGEN M5-NyO-26b-1
- Si A1:
{{Q1}} décimas = {{Q1}} × 100 = {{A1}} milésimas
- Si A2:
{{Q2}} unidades = {{Q2}} × 10 = {{A2}} décimas</t>
  </si>
  <si>
    <t>{"id":"M5-NyO-26b-E-2","stimulus":"&lt;p&gt;Completa estas equivalencias.&lt;/p&gt;","template":"&lt;p&gt;{{Q1}} décimas = {{response}} milésimas&lt;/p&gt;&lt;p&gt;{{Q2}} unidades = {{response}} décimas&lt;/p&gt;","hint":"&lt;div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décimas = {{Q1}} × 100 = &lt;span class=\"no-break\"&gt;{{function}}&lt;/span&gt; milésimas"},{"name":"A2","label":"{{Q2}}*10","function":"{{Q2}}*10","feedback":"{{Q2}} unidades = {{Q2}} × 10 = {{function}} décimas"}],"uniques":true},"algorithm":{"name":"calculateOperation","params":{"method":"equivLiteral","keyboard":"NUMERICAL"}}}</t>
  </si>
  <si>
    <t>{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t>
  </si>
  <si>
    <r>
      <rPr>
        <rFont val="Calibri"/>
        <sz val="12.0"/>
      </rPr>
      <t>{
    "id": "M5-NyO-26b-E-2",
    "stimulus": "&lt;p&gt;Complete these equivalences.&lt;/p&gt;",
    "template": "&lt;p&gt;{{Q1}} tenths = {{response}} thousandths&lt;/p&gt;&lt;p&gt;{{Q2}} units = {{response}} tenths&lt;/p&gt;",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99,
                "step": 1
            },
            {
                "name": "Q2",
                "label": null,
                "min": 1,
                "max": 99,
                "step": 1
            }
        ],
        "calculated": [
            {
                "name": "A1",
                "label": "{{Q1}}*100",
                "function": "{{Q1}}*100",
                "feedback": "{{Q1}} tenths = {{Q1}} ×100 = &lt;span class=\"no-break\"&gt;{{function}}&lt;/span&gt; thousandths"
            },
            {
                "name": "A2",
                "label": "{{Q2}}*10",
                "function": "{{Q2}}*10",
                "feedback": "{{Q2}} units = {{Q2}} × 10 = {{function}} tenths"
            }
        ],
        "uniques": true
    },
    "algorithm": {
        "name": "calculateOperation",
        "params": {
            "method": "equivLiteral",
            "keyboard": "NUMERICAL"
        }
    }
}</t>
    </r>
  </si>
  <si>
    <t>Completa estas equivalencias.
{{Q1}} unidades = {{A1}} centésimas 
{{Q2}} centésimas = {{A2}} milésimas</t>
  </si>
  <si>
    <t>&lt;p&gt;Las equivalencias entre decimales son:&lt;/p&gt;
IMAGEN M5-NyO-26b-1
- Si A1:
{{Q1}} unidades = {{Q1}} × 100 = {{A1}} centésimas 
- Si A2:
{{Q2}} centésimas = {{Q2}} × 10 = {{A2}} milésimas</t>
  </si>
  <si>
    <t>{"id":"M5-NyO-26b-E-3","stimulus":"&lt;p&gt;Completa estas equivalencias.&lt;/p&gt;","template":"&lt;p&gt;{{Q1}} unidades = {{response}} centésimas&lt;/p&gt;&lt;p&gt;{{Q2}} centésimas = {{response}} milésimas&lt;/p&gt;","hint":"&lt;div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unidades = {{Q1}} × 100 = &lt;span class=\"no-break\"&gt;{{function}}&lt;/span&gt; centésimas "},{"name":"A2","label":"{{Q2}}*10","function":"{{Q2}}*10","feedback":"{{Q2}} centésimas = {{Q2}} × 10 = {{function}} milésimas"}],"uniques":true},"algorithm":{"name":"calculateOperation","params":{"method":"equivLiteral","keyboard":"NUMERICAL"}}}</t>
  </si>
  <si>
    <t>{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t>
  </si>
  <si>
    <r>
      <rPr>
        <rFont val="Calibri"/>
        <sz val="12.0"/>
      </rPr>
      <t>{
    "id": "M5-NyO-26b-E-3",
    "stimulus": "&lt;p&gt;Complete these equivalences.&lt;/p&gt;",
    "template": "&lt;p&gt;{{Q1}} units = {{response}} hundredths&lt;/p&gt;&lt;p&gt;{{Q2}} hundredths = {{response}} thousandths&lt;/p&gt;",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99,
                "step": 1
            },
            {
                "name": "Q2",
                "label": null,
                "min": 1,
                "max": 99,
                "step": 1
            }
        ],
        "calculated": [
            {
                "name": "A1",
                "label": "{{Q1}}*100",
                "function": "{{Q1}}*100",
                "feedback": "{{Q1}} units = {{Q1}} × 100 = &lt;span class=\"no-break\"&gt;{{function}}&lt;/span&gt; hundredths "
            },
            {
                "name": "A2",
                "label": "{{Q2}}*10",
                "function": "{{Q2}}*10",
                "feedback": "{{Q2}} hundredths = {{Q2}} × 10 = {{function}} thousandths"
            }
        ],
        "uniques": true
    },
    "algorithm": {
        "name": "calculateOperation",
        "params": {
            "method": "equivLiteral",
            "keyboard": "NUMERICAL"
        }
    }
}</t>
    </r>
  </si>
  <si>
    <t>Un cronómetro marca {{Q1}} décimas de segundo. ¿A cuántas centésimas equivalen?
Equivalen a {{A1}} centésimas.</t>
  </si>
  <si>
    <t>Q1: mín = 2; máx = 999; step 1</t>
  </si>
  <si>
    <t>¿Cuánto tiempo marca el cronómetro?
Marca {{A2}} décimas de segundo.
(cloze math)
A2 = {{Q1}}</t>
  </si>
  <si>
    <t>¿Qué hay que calcular?
El tiempo del cronómetro en centésimas de segundo. *
El tiempo del cronómetro en décimas de segundo.
El tiempo del cronómetro en milésimas de segundo.
(Single choice)</t>
  </si>
  <si>
    <t>¿En qué tabla están las conversiones de unidades correctas?
Imagen M5-NyO-26b-1*
Imagen M5-NyO-26b-2
Imagen M5-NyO-26b-3</t>
  </si>
  <si>
    <t>Con ayuda de la anterior tabla, calcula las centésimas de segundo que marca el cronómetro.
{{Q1}} décimas = {{Q1}} × 10 = {{A2}} centésimas
(Cloze math)
A3: {{Q1}}*10</t>
  </si>
  <si>
    <t>{"id":"M5-NyO-26b-A-1","seed":{"parameters":[{"name":"Q1","label":null,"min":2,"max":999,"step":1}],"uniques":true},"scaffolding":[{"id":"step-0","stimulus":"&lt;p&gt;Un cronómetro marca {{Q1}} décimas de segundo. ¿A cuántas centésimas equivalen?&lt;/p&gt;","template":"&lt;p&gt;Equivalen a {{response}} centésimas.&lt;/p&gt;","seed":{"parameters":[],"calculated":[{"name":"A1","function":"{{Q1}}*10"}]},"algorithm":{"name":"calculateOperation","params":{"method":"equivLiteral","keyboard":"NUMERICAL"}}},{"id":"step-1","stimulus":"&lt;p&gt;¿Cuánto tiempo marca el cronómetro?&lt;/p&gt;","template":"&lt;p&gt;Marca {{response}} décimas de segundo.&lt;/p&gt;","seed":{"calculated":[{"name":"2A1","label":"","function":"{{Q1}}"}]},"algorithm":{"name":"calculateOperation","params":{"method":"equivLiteral","keyboard":"NUMERICAL"}}},{"id":"step-2","stimulus":"&lt;p&gt;¿Qué hay que calcular?&lt;/p&gt;","seed":{"calculated":[{"name":"2-A1","label":"&lt;p&gt;El tiempo del cronómetro en centésimas de segundo.&lt;/p&gt;"},{"name":"2-A2","label":"&lt;p&gt;El tiempo del cronómetro en décimas de segundo.&lt;/p&gt;","incorrect":true},{"name":"2-A3","label":"&lt;p&gt;El tiempo del cronómetro en milésimas de segundo.&lt;/p&gt;","incorrect":true}]},"algorithm":{"name":"trueFalse","template":"Multiple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centésimas de segundo que marca el cronómetro.&lt;/p&gt;","template":"&lt;p&gt;{{Q1}} décimas = {{Q1}} × 10 = {{response}} centésimas&lt;/p&gt;","seed":{"calculated":[{"name":"A1","function":"{{Q1}}*10"}]},"algorithm":{"name":"calculateOperation","params":{"method":"equivLiteral","keyboard":"NUMERICAL"}}}]}</t>
  </si>
  <si>
    <t>{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t>
  </si>
  <si>
    <r>
      <rPr>
        <rFont val="Calibri"/>
        <sz val="12.0"/>
      </rPr>
      <t>{
    "id": "M5-NyO-26b-A-1",
    "seed": {
        "parameters": [
            {
                "name": "Q1",
                "label": null,
                "min": 2,
                "max": 999,
                "step": 1
            }
        ],
        "uniques": true
    },
    "scaffolding": [
        {
            "id": "step-0",
            "stimulus": "&lt;p&gt;A stopwatch reads {{Q1}} tenths of a second. How many hundredths does this equal?&lt;/p&gt;",
            "template": "&lt;p&gt;They are equivalent to {{response}} hundredths.&lt;/p&gt;",
            "seed": {
                "parameters": [],
                "calculated": [
                    {
                        "name": "A1",
                        "function": "{{Q1}}*10"
                    }
                ]
            },
            "algorithm": {
                "name": "calculateOperation",
                "params": {
                    "method": "equivLiteral",
                    "keyboard": "NUMERICAL"
                }
            }
        },
        {
            "id": "step-1",
            "stimulus": "&lt;p&gt;How much time does the stopwatch show?&lt;/p&gt;",
            "template": "&lt;p&gt;{{response}} tenths of a second.&lt;/p&gt;",
            "seed": {
                "calculated": [
                    {
                        "name": "2A1",
                        "label": "",
                        "function": "{{Q1}}"
                    }
                ]
            },
            "algorithm": {
                "name": "calculateOperation",
                "params": {
                    "method": "equivLiteral",
                    "keyboard": "NUMERICAL"
                }
            }
        },
        {
            "id": "step-2",
            "stimulus": "&lt;p&gt;What has to be calculated?&lt;/p&gt;",
            "seed": {
                "calculated": [
                    {
                        "name": "2-A1",
                        "label": "&lt;p&gt;The stopwatch time in hundredths of a second.&lt;/p&gt;"
                    },
                    {
                        "name": "2-A2",
                        "label": "&lt;p&gt;The stopwatch time in tenths of a second.&lt;/p&gt;",
                        "incorrect": true
                    },
                    {
                        "name": "2-A3",
                        "label": "&lt;p&gt;The stopwatch time in thousandths of a second.&lt;/p&gt;",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t>
    </r>
    <r>
      <rPr>
        <rFont val="Calibri"/>
        <color rgb="FF1155CC"/>
        <sz val="12.0"/>
        <u/>
      </rPr>
      <t>https://blueberry-assets.oneclick.es/M5_NyO_26b_3b.svg</t>
    </r>
    <r>
      <rPr>
        <rFont val="Calibri"/>
        <sz val="12.0"/>
      </rPr>
      <t>\" width=\"400\"&gt;&lt;/img&gt;&lt;/div&gt;",
                        "incorrect": true
                    }
                ]
            },
            "algorithm": {
                "name": "trueFalse",
                "template": "Multiple choice – standard", "params": {"showCheckIcon":false, "columns":1}
            }
        },
        {
            "id": "step-4",
            "stimulus": "&lt;p&gt;With the help of the previous table, calculate the hundredths of a second that the stopwatch shows.&lt;/p&gt;",
            "template": "&lt;p&gt;{{Q1}} tenths = {{Q1}} × 10 = {{response}} hundredths&lt;/p&gt;",
            "seed": {
                "calculated": [
                    {
                        "name": "A1",
                        "function": "{{Q1}}*10"
                    }
                ]
            },
            "algorithm": {
                "name": "calculateOperation",
                "params": {
                    "method": "equivLiteral",
                    "keyboard": "NUMERICAL"
                }
            }
        }
    ]
}</t>
    </r>
  </si>
  <si>
    <t>La solución de un problema de matemáticas que Diana ha resuelto en el colegio es {{Q1}} centésimas. ¿A cuántas milésimas equivale ese número?
Equivale a {{A1}} milésimas.</t>
  </si>
  <si>
    <t>Q1: mín = 2; máx = 100; step 1</t>
  </si>
  <si>
    <t>¿Cuál es la solución del problema de Diana?
La solución es {{A2}} centésimas.
(cloze math)
A2 = {{Q1}}</t>
  </si>
  <si>
    <t>¿Qué hay que calcular?
El valor de la solución en centésimas.
El valor de la solución en décimas.
El valor de la solución en milésimas.*
(Single choice)</t>
  </si>
  <si>
    <t>Con ayuda de la anterior tabla, calcula las milésimas de la solucón del problema.
{{Q1}} centésimas = {{Q1}} × 10 = {{A2}} milésimas
(Cloze math)
A2: {{Q1}}*10</t>
  </si>
  <si>
    <t>{"id":"M5-NyO-26b-A-2","seed":{"parameters":[{"name":"Q1","label":null,"min":2,"max":100,"step":1}],"uniques":true},"scaffolding":[{"id":"step-0","stimulus":"&lt;p&gt;La solución de un problema de matemáticas que Diana ha resuelto en el colegio es {{Q1}} centésimas. ¿A cuántas milésimas equivale ese número?&lt;/p&gt;","template":"&lt;p&gt;Equivale a {{response}} milésimas.&lt;/p&gt;","seed":{"parameters":[],"calculated":[{"name":"A1","function":"{{Q1}}*10"}]},"algorithm":{"name":"calculateOperation","params":{"method":"equivLiteral","keyboard":"NUMERICAL"}}},{"id":"step-1","stimulus":"&lt;p&gt;¿Cuál es la solución del problema de Diana?&lt;/p&gt;","template":"&lt;p&gt;La solución es {{response}} centésimas.&lt;/p&gt;","seed":{"calculated":[{"name":"2A1","label":"","function":"{{Q1}}"}]},"algorithm":{"name":"calculateOperation","params":{"method":"equivLiteral","keyboard":"NUMERICAL"}}},{"id":"step-2","stimulus":"&lt;p&gt;¿Qué hay que calcular?&lt;/p&gt;","seed":{"calculated":[{"name":"2-A1","label":"&lt;p&gt;El valor de la solución en milésimas.&lt;/p&gt;"},{"name":"2-A2","label":"&lt;p&gt;El valor de la solución en centésimas.&lt;/p&gt;","incorrect":true},{"name":"2-A3","label":"&lt;p&gt;El valor de la solución en décimas.&lt;/p&gt;","incorrect":true}]},"algorithm":{"name":"trueFalse","template":"Multiple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la solucón del problema.&lt;/p&gt;","template":"&lt;p&gt;{{Q1}} centésimas = {{Q1}} × 10 = {{response}} milésimas&lt;/p&gt;","seed":{"calculated":[{"name":"A1","function":"{{Q1}}*10"}]},"algorithm":{"name":"calculateOperation","params":{"method":"equivLiteral","keyboard":"NUMERICAL"}}}]}</t>
  </si>
  <si>
    <t>{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t>
  </si>
  <si>
    <t>{
    "id": "M5-NyO-26b-A-2",
    "seed": {
        "parameters": [
            {
                "name": "Q1",
                "label": null,
                "min": 2,
                "max": 100,
                "step": 1
            }
        ],
        "uniques": true
    },
    "scaffolding": [
        {
            "id": "step-0",
            "stimulus": "&lt;p&gt;The solution to a maths problem that Diana has solved at school is {{Q1}} hundredths. How many thousandths does that number equal?&lt;/p&gt;",
            "template": "&lt;p&gt;It equals {{response}} thousandths&lt;/p&gt;",
            "seed": {
                "parameters": [],
                "calculated": [
                    {
                        "name": "A1",
                        "function": "{{Q1}}*10"
                    }
                ]
            },
            "algorithm": {
                "name": "calculateOperation",
                "params": {
                    "method": "equivLiteral",
                    "keyboard": "NUMERICAL"
                }
            }
        },
        {
            "id": "step-1",
            "stimulus": "&lt;p&gt;What is the solution to Diana's problem?&lt;/p&gt;",
            "template": "&lt;p&gt;The solution is {{response}} hundredths.&lt;/p&gt;",
            "seed": {
                "calculated": [
                    {
                        "name": "2A1",
                        "label": "",
                        "function": "{{Q1}}"
                    }
                ]
            },
            "algorithm": {
                "name": "calculateOperation",
                "params": {
                    "method": "equivLiteral",
                    "keyboard": "NUMERICAL"
                }
            }
        },
        {
            "id": "step-2",
            "stimulus": "&lt;p&gt;What has to be calculated?&lt;/p&gt;",
            "seed": {
                "calculated": [
                    {
                        "name": "2-A1",
                        "label": "&lt;p&gt;The value of the solution in thousandths.&lt;/p&gt;"
                    },
                    {
                        "name": "2-A2",
                        "label": "&lt;p&gt;The value of the solution in hundredths.&lt;/p&gt;",
                        "incorrect": true
                    },
                    {
                        "name": "2-A3",
                        "label": "&lt;p&gt;The value of the solution in tenths.&lt;/p&gt;",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the solution of the problem.&lt;/p&gt;",
            "template": "&lt;p&gt;{{Q1}} hundredths = {{Q1}} × 10 = {{response}} thousandths&lt;/p&gt;",
            "seed": {
                "calculated": [
                    {
                        "name": "A1",
                        "function": "{{Q1}}*10"
                    }
                ]
            },
            "algorithm": {
                "name": "calculateOperation",
                "params": {
                    "method": "equivLiteral",
                    "keyboard": "NUMERICAL"
                }
            }
        }
    ]
}</t>
  </si>
  <si>
    <t>Un robot ha resuelto un cubo de Rubik en {{Q1}} centésimas de segundo. Escribe a cuántas milésimas de segundo equivalen.
El robot ha resuelto en cubo en {{A1}} milésimas de segundo.</t>
  </si>
  <si>
    <t>Q1: mín = 40; máx = 99; step 1</t>
  </si>
  <si>
    <t>¿En cuánto tiempo ha resuelto el robot el cubo?
El robot ha necesitado {{A2}} centésimas de segundo.
(cloze math)
A2 = {{Q1}}</t>
  </si>
  <si>
    <t>¿Qué hay que calcular?
El tiempo que ha necesitado el robot en centésimas de segundo.
El tiempo que ha necesitado el robot en décimas de segundo.
El tiempo que ha necesitado el robot en milésimas de segundo.*
(Single choice)</t>
  </si>
  <si>
    <t>Con ayuda de la anterior tabla, calcula las milésimas de segundo que ha necesitado el robot para resolver el cubo de Rubik.
{{Q1}} centésimas = {{Q1}} × 10 = {{A2}} milésimas
(Cloze math)
A2: {{Q1}}*10</t>
  </si>
  <si>
    <t>{"id":"M5-NyO-26b-A-3","seed":{"parameters":[{"name":"Q1","label":null,"min":40,"max":99,"step":1}],"uniques":true},"scaffolding":[{"id":"step-0","stimulus":"&lt;p&gt;Un robot ha resuelto un cubo de Rubik en {{Q1}} centésimas de segundo. Escribe a cuántas milésimas de segundo equivalen.&lt;/p&gt;","template":"&lt;p&gt;El robot ha resuelto el cubo en {{response}} milésimas de segundo.&lt;/p&gt;","seed":{"parameters":[],"calculated":[{"name":"A1","function":"{{Q1}}*10"}]},"algorithm":{"name":"calculateOperation","params":{"method":"equivLiteral","keyboard":"NUMERICAL"}}},{"id":"step-1","stimulus":"&lt;p&gt;¿En cuánto tiempo ha resuelto el robot el cubo?&lt;/p&gt;","template":"&lt;p&gt;El robot ha necesitado {{response}} centésimas de segundo.&lt;/p&gt;","seed":{"calculated":[{"name":"2A1","label":"","function":"{{Q1}}"}]},"algorithm":{"name":"calculateOperation","params":{"method":"equivLiteral","keyboard":"NUMERICAL"}}},{"id":"step-2","stimulus":"&lt;p&gt;¿Qué hay que calcular?&lt;/p&gt;","seed":{"calculated":[{"name":"2-A1","label":"&lt;p&gt;El tiempo que ha necesitado el robot en centésimas de segundo.&lt;/p&gt;","incorrect":true},{"name":"2-A2","label":"&lt;p&gt;El tiempo que ha necesitado el robot en décimas de segundo.&lt;/p&gt;","incorrect":true},{"name":"2-A3","label":"&lt;p&gt;El tiempo que ha necesitado el robot en milésimas de segundo.&lt;/p&gt;"}]},"algorithm":{"name":"trueFalse","template":"Multiple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segundo que ha necesitado el robot para resolver el cubo de Rubik.&lt;/p&gt;","template":"&lt;p&gt;{{Q1}} centésimas = {{Q1}} × 10 = {{response}} milésimas&lt;/p&gt;","seed":{"calculated":[{"name":"A1","function":"{{Q1}}*10"}]},"algorithm":{"name":"calculateOperation","params":{"method":"equivLiteral","keyboard":"NUMERICAL"}}}]}</t>
  </si>
  <si>
    <t>{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t>
  </si>
  <si>
    <t>{
    "id": "M5-NyO-26b-A-3",
    "seed": {
        "parameters": [
            {
                "name": "Q1",
                "label": null,
                "min": 40,
                "max": 99,
                "step": 1
            }
        ],
        "uniques": true
    },
    "scaffolding": [
        {
            "id": "step-0",
            "stimulus": "&lt;p&gt;A robot solved a Rubik's cube in {{Q1}} hundredths of a second. Type that quantity in thousandths of a second.&lt;/p&gt;",
            "template": "&lt;p&gt;The robot solved the cube in {{response}} thousandths of a second.&lt;/p&gt;",
            "seed": {
                "parameters": [],
                "calculated": [
                    {
                        "name": "A1",
                        "function": "{{Q1}}*10"
                    }
                ]
            },
            "algorithm": {
                "name": "calculateOperation",
                "params": {
                    "method": "equivLiteral",
                    "keyboard": "NUMERICAL"
                }
            }
        },
        {
            "id": "step-1",
            "stimulus": "&lt;p&gt;How long did the robot need to solve the cube?&lt;/p&gt;",
            "template": "&lt;p&gt;The robot needed {{response}} hundredths of a second.&lt;/p&gt;",
            "seed": {
                "calculated": [
                    {
                        "name": "2A1",
                        "label": "",
                        "function": "{{Q1}}"
                    }
                ]
            },
            "algorithm": {
                "name": "calculateOperation",
                "params": {
                    "method": "equivLiteral",
                    "keyboard": "NUMERICAL"
                }
            }
        },
        {
            "id": "step-2",
            "stimulus": "&lt;p&gt;What has to be calculated?&lt;/p&gt;",
            "seed": {
                "calculated": [
                    {
                        "name": "2-A1",
                        "label": "&lt;p&gt;The time that the robot needed in hundredths of a second.&lt;/p&gt;",
                        "incorrect": true
                    },
                    {
                        "name": "2-A2",
                        "label": "&lt;p&gt;The time that the robot needed in tenths of a second.&lt;/p&gt;",
                        "incorrect": true
                    },
                    {
                        "name": "2-A3",
                        "label": "&lt;p&gt;The time that the robot needed in thousandths of a second.&lt;/p&gt;"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second that the robot needed to solve the Rubik's cube.&lt;/p&gt;",
            "template": "&lt;p&gt;{{Q1}} hundredths = {{Q1}} × 10 = {{response}} thousandths&lt;/p&gt;",
            "seed": {
                "calculated": [
                    {
                        "name": "A1",
                        "function": "{{Q1}}*10"
                    }
                ]
            },
            "algorithm": {
                "name": "calculateOperation",
                "params": {
                    "method": "equivLiteral",
                    "keyboard": "NUMERICAL"
                }
            }
        }
    ]
}</t>
  </si>
  <si>
    <t>La fiebre de Elsa ha subido {{Q1}} décimas de grado. ¿A cuántas milésimas equivalen?
Equivalen a {{A1}} milésimas.</t>
  </si>
  <si>
    <t>Q1: mín = 1; máx = 9; step = 1</t>
  </si>
  <si>
    <t>¿Cuánto le ha subido la fiebre a Elsa?
La fiebre le ha subido {{A2}} décimas de grado.
(cloze math)
A2 = {{Q1}}</t>
  </si>
  <si>
    <t>¿Qué hay que calcular?
El aumento de fiebre en centésimas de grado.
El aumento de fiebre en décimas de grado.
El aumento de fiebre en milésimas de grado.*
(Single choice)</t>
  </si>
  <si>
    <t>Con ayuda de la anterior tabla, calcula las milésimas de grado que le ha subido la fiebre a Elsa.
{{Q1}} décimas = {{Q1}} × 100 = {{A2}} milésimas
(Cloze math)
A2: {{Q1}}*100</t>
  </si>
  <si>
    <t>{"id":"M5-NyO-26b-A-4","seed":{"parameters":[{"name":"Q1","label":null,"min":1,"max":9,"step":1}],"uniques":true},"scaffolding":[{"id":"step-0","stimulus":"&lt;p&gt;La fiebre de Elsa ha subido {{Q1}} décimas de grado. ¿A cuántas milésimas equivalen?&lt;/p&gt;","template":"&lt;p&gt;Equivalen a {{response}} milésimas.&lt;/p&gt;","seed":{"parameters":[],"calculated":[{"name":"A1","function":"{{Q1}}*100"}]},"algorithm":{"name":"calculateOperation","params":{"method":"equivLiteral","keyboard":"NUMERICAL"}}},{"id":"step-1","stimulus":"&lt;p&gt;¿Cuánto le ha subido la fiebre a Elsa?&lt;/p&gt;","template":"&lt;p&gt;La fiebre le ha subido {{response}} décimas de grado.&lt;/p&gt;","seed":{"calculated":[{"name":"2A1","label":"","function":"{{Q1}}"}]},"algorithm":{"name":"calculateOperation","params":{"method":"equivLiteral","keyboard":"NUMERICAL"}}},{"id":"step-2","stimulus":"&lt;p&gt;¿Qué hay que calcular?&lt;/p&gt;","seed":{"calculated":[{"name":"2-A1","label":"&lt;p&gt;El aumento de fiebre en centésimas de grado.&lt;/p&gt;","incorrect":true},{"name":"2-A2","label":"&lt;p&gt;El aumento de fiebre en décimas de grado.&lt;/p&gt;","incorrect":true},{"name":"2-A3","label":"&lt;p&gt;El aumento de fiebre en milésimas de grado.&lt;/p&gt;"}]},"algorithm":{"name":"trueFalse","template":"Multiple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grado que le ha subido la fiebre a Elsa.&lt;/p&gt;","template":"&lt;p&gt;{{Q1}} décimas = {{Q1}} × 100 = {{response}} milésimas&lt;/p&gt;","seed":{"calculated":[{"name":"A1","function":"{{Q1}}*100"}]},"algorithm":{"name":"calculateOperation","params":{"method":"equivLiteral","keyboard":"NUMERICAL"}}}]}</t>
  </si>
  <si>
    <t>{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t>
  </si>
  <si>
    <t>{
    "id": "M5-NyO-26b-A-4",
    "seed": {
        "parameters": [
            {
                "name": "Q1",
                "label": null,
                "min": 1,
                "max": 9,
                "step": 1
            }
        ],
        "uniques": true
    },
    "scaffolding": [
        {
            "id": "step-0",
            "stimulus": "&lt;p&gt;Elsa's fever has risen {{Q1}} tenths of a degree. How many thousandths of a degree does that equal?&lt;/p&gt;",
            "template": "&lt;p&gt;It equals {{response}} thousandths&lt;/p&gt;",
            "seed": {
                "parameters": [],
                "calculated": [
                    {
                        "name": "A1",
                        "function": "{{Q1}}*100"
                    }
                ]
            },
            "algorithm": {
                "name": "calculateOperation",
                "params": {
                    "method": "equivLiteral",
                    "keyboard": "NUMERICAL"
                }
            }
        },
        {
            "id": "step-1",
            "stimulus": "&lt;p&gt;How high has Elsa's fever risen?&lt;/p&gt;",
            "template": "&lt;p&gt;The fever has risen {{response}} tenths of a degree&lt;/p&gt;",
            "seed": {
                "calculated": [
                    {
                        "name": "2A1",
                        "label": "",
                        "function": "{{Q1}}"
                    }
                ]
            },
            "algorithm": {
                "name": "calculateOperation",
                "params": {
                    "method": "equivLiteral",
                    "keyboard": "NUMERICAL"
                }
            }
        },
        {
            "id": "step-2",
            "stimulus": "&lt;p&gt;What has to be calculated?&lt;/p&gt;",
            "seed": {
                "calculated": [
                    {
                        "name": "2-A1",
                        "label": "&lt;p&gt;The increase in fever in hundredths of a degree.&lt;/p&gt;",
                        "incorrect": true
                    },
                    {
                        "name": "2-A2",
                        "label": "&lt;p&gt;The increase in fever in tenths of a degree.&lt;/p&gt;",
                        "incorrect": true
                    },
                    {
                        "name": "2-A3",
                        "label": "&lt;p&gt;The increase in fever in thousandths of a degree.&lt;/p&gt;"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degree that Elsa's fever has risen.&lt;/p&gt;",
            "template": "&lt;p&gt;{{Q1}} tenths = {{Q1}} × 100 = {{response}} thousandths&lt;/p&gt;",
            "seed": {
                "calculated": [
                    {
                        "name": "A1",
                        "function": "{{Q1}}*100"
                    }
                ]
            },
            "algorithm": {
                "name": "calculateOperation",
                "params": {
                    "method": "equivLiteral",
                    "keyboard": "NUMERICAL"
                }
            }
        }
    ]
}</t>
  </si>
  <si>
    <t xml:space="preserve">Una editorial utiliza unas cartulinas de {{Q1}} centésimas de milímetro de grosor para las cubiertas de sus libros. ¿Cuál es el grosor en milésimas de milímetro?
El grosor de las cartulinas es de {{A1}} milésimas de milímetro.
</t>
  </si>
  <si>
    <t>Q1: mín = 25; máx = 35; step 1</t>
  </si>
  <si>
    <t>¿Cuál es el grosor de la cartulina?
El grosor es de {{A2}} centésimas de milímetro.
(cloze math)
A2 = {{Q1}}</t>
  </si>
  <si>
    <t>¿Qué hay que calcular?
El grosor de la cartulina en milésimas de milímetro. *
El grosor de la cartulina en décimas de milímetro.
El grosor de la cartulina en centésimas de milímetro.
(Single choice)</t>
  </si>
  <si>
    <t>Con ayuda de la anterior tabla, calcula las milésimas de milímetro del grosor de la cartulina.
{{Q1}} centésimas = {{Q1}} × 10 = {{A2}} milésimas
(Cloze math)
A2: {{Q1}}*10</t>
  </si>
  <si>
    <t>{"id":"M5-NyO-26b-A-5","seed":{"parameters":[{"name":"Q1","label":null,"min":25,"max":35,"step":1}],"uniques":true},"scaffolding":[{"id":"step-0","stimulus":"&lt;p&gt;Una editorial utiliza unas cartulinas de {{Q1}} centésimas de milímetro de grosor para las cubiertas de sus libros. ¿Cuál es el grosor en milésimas de milímetro?&lt;/p&gt;","template":"&lt;p&gt;El grosor de las cartulinas es de {{response}} milésimas de milímetro.&lt;/p&gt;","seed":{"parameters":[],"calculated":[{"name":"A1","function":"{{Q1}}*10"}]},"algorithm":{"name":"calculateOperation","params":{"method":"equivLiteral","keyboard":"NUMERICAL"}}},{"id":"step-1","stimulus":"&lt;p&gt;¿Cuál es el grosor de la cartulina?&lt;/p&gt;","template":"&lt;p&gt;El grosor es de {{response}} centésimas de milímetro.&lt;/p&gt;","seed":{"calculated":[{"name":"2A1","label":"","function":"{{Q1}}"}]},"algorithm":{"name":"calculateOperation","params":{"method":"equivLiteral","keyboard":"NUMERICAL"}}},{"id":"step-2","stimulus":"&lt;p&gt;¿Qué hay que calcular?&lt;/p&gt;","seed":{"calculated":[{"name":"2-A1","label":"&lt;p&gt;El grosor de la cartulina en décimas de milímetro.&lt;/p&gt;","incorrect":true},{"name":"2-A2","label":"&lt;p&gt;El grosor de la cartulina en centésimas de milímetro.&lt;/p&gt;","incorrect":true},{"name":"2-A3","label":"&lt;p&gt;El grosor de la cartulina en milésimas de milímetro.&lt;/p&gt;"}]},"algorithm":{"name":"trueFalse","template":"Multiple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milímetro del grosor de la cartulina.&lt;/p&gt;","template":"&lt;p&gt;{{Q1}} centésimas = {{Q1}} × 10 = {{response}} milésimas&lt;/p&gt;","seed":{"calculated":[{"name":"A1","function":"{{Q1}}*10"}]},"algorithm":{"name":"calculateOperation","params":{"method":"equivLiteral","keyboard":"NUMERICAL"}}}]}</t>
  </si>
  <si>
    <t>{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t>
  </si>
  <si>
    <t>{
    "id": "M5-NyO-26b-A-5",
    "seed": {
        "parameters": [
            {
                "name": "Q1",
                "label": null,
                "min": 25,
                "max": 35,
                "step": 1
            }
        ],
        "uniques": true
    },
    "scaffolding": [
        {
            "id": "step-0",
            "stimulus": "&lt;p&gt;A publishing house uses cardboard {{Q1}} hundredths of a millimetre thick for its book covers. What is the thickness in thousandths of a millimetre?&lt;/p&gt;",
            "template": "&lt;p&gt;The thickness of the cards is {{response}} thousandths of a millimeter.&lt;/p&gt;",
            "seed": {
                "parameters": [],
                "calculated": [
                    {
                        "name": "A1",
                        "function": "{{Q1}}*10"
                    }
                ]
            },
            "algorithm": {
                "name": "calculateOperation",
                "params": {
                    "method": "equivLiteral",
                    "keyboard": "NUMERICAL"
                }
            }
        },
        {
            "id": "step-1",
            "stimulus": "&lt;p&gt;What is the thickness of the cardboard?&lt;/p&gt;",
            "template": "&lt;p&gt;The thickness is {{response}} hundredths of a millimeter.&lt;/p&gt;",
            "seed": {
                "calculated": [
                    {
                        "name": "2A1",
                        "label": "",
                        "function": "{{Q1}}"
                    }
                ]
            },
            "algorithm": {
                "name": "calculateOperation",
                "params": {
                    "method": "equivLiteral",
                    "keyboard": "NUMERICAL"
                }
            }
        },
        {
            "id": "step-2",
            "stimulus": "&lt;p&gt;What has to be calculated?&lt;/p&gt;",
            "seed": {
                "calculated": [
                    {
                        "name": "2-A1",
                        "label": "&lt;p&gt;The thickness of the cardboard in tenths of a millimeter.&lt;/p&gt;",
                        "incorrect": true
                    },
                    {
                        "name": "2-A2",
                        "label": "&lt;p&gt;The thickness of the cardboard in hundredths of a millimeter.&lt;/p&gt;",
                        "incorrect": true
                    },
                    {
                        "name": "2-A3",
                        "label": "&lt;p&gt;The thickness of the cardboard in thousandths of a millimeter.&lt;/p&gt;"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millimeter of the thickness of the cardboard.&lt;/p&gt;",
            "template": "&lt;p&gt;{{Q1}} hundredths = {{Q1}} × 10 = {{response}} thousandths&lt;/p&gt;",
            "seed": {
                "calculated": [
                    {
                        "name": "A1",
                        "function": "{{Q1}}*10"
                    }
                ]
            },
            "algorithm": {
                "name": "calculateOperation",
                "params": {
                    "method": "equivLiteral",
                    "keyboard": "NUMERICAL"
                }
            }
        }
    ]
}</t>
  </si>
  <si>
    <t>M5-NyO-26c</t>
  </si>
  <si>
    <t>Transforma números decimales en fracciones y viceversa (entre 1 y 3 decimales)</t>
  </si>
  <si>
    <t>Une cada expresión decimal con su fracción correspondiente.
{{T1}} - {{A1}}
{{T2}} - {{A2}} 
{{T3}} - {{A3}}</t>
  </si>
  <si>
    <t>Q1-Q3: mín = 1; máx = 99
Q4: Lista 10, 100, 1000
Q5: Lista 10, 100, 1000
Q6: Lista 10, 100, 1000</t>
  </si>
  <si>
    <t>números decimales:
T1 = {{Q1}/{{Q4}}
T2 = {{Q2}}/{{Q5}}
T3 = {{Q3}}/{{Q6}}
fracciones:
A1 = {{Q1}/{{Q4}}
A2 = {{Q2}}/{{Q5}}
A3 = {{Q3}}/{{Q6}}</t>
  </si>
  <si>
    <t>En estos números hay tantos decimales como ceros en los denominadores de sus fracciones equivalentes.</t>
  </si>
  <si>
    <t>&lt;p&gt;Para escribir un número decimal como fracción, se usa como numerador el número sin la coma y como denominador la unidad seguida de tantos ceros como las cifras decimales de ese número.&lt;/p&gt;
Sin TE</t>
  </si>
  <si>
    <t>{"id":"M5-NyO-26c-I-1","stimulus":"&lt;p&gt;Arrastra cada fracción con la expresión decimal correspondiente.&lt;/p&gt;","hint":"&lt;p&gt;En estos números hay tantos decimales como ceros en los denominadores de sus fracciones equivalentes.&lt;/p&gt;","feedback":"&lt;p&gt;Para escribir un número decimal como fracción, se usa como numerador el número sin la coma y como denominador la unidad seguida de tantos ceros como las cifras decimales de ese número.&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</si>
  <si>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</si>
  <si>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
    "id": "M5-NyO-26c-I-1",
    "stimulus": "&lt;p&gt;Drag each fraction with the corresponding decimal expression.&lt;/p&gt;",
    "hint": "&lt;p&gt;In these numbers there are as many decimals as there are zeros in the denominators of their equivalent fractions.&lt;/p&gt;",
    "feedback": "&lt;p&gt;To write a decimal number as a fraction, the numerator is the number without the decimal point and the denominator is the unit followed by as many zeros as there are decimal places in that number.&lt;/p&gt;",
    "seed": {
        "parameters": [
            {
                "name": "Q1",
                "label": null,
                "min": 1,
                "max": 99,
                "step": 1
            },
            {
                "name": "Q2",
                "label": null,
                "min": 1,
                "max": 99,
                "step": 1
            },
            {
                "name": "Q3",
                "label": null,
                "min": 1,
                "max": 99,
                "step": 1
            },
            {
                "name": "Q4",
                "list": [
                    "10",
                    "100",
                    "1000"
                ]
            },
            {
                "name": "Q5",
                "list": [
                    "10",
                    "100",
                    "1000"
                ]
            },
            {
                "name": "Q6",
                "list": [
                    "10",
                    "100",
                    "1000"
                ]
            }
        ],
        "calculated": [
            {
                "name": "T1",
                "function": "{{Q1}}/{{Q4}}",
                "temp": true
            },
            {
                "name": "T2",
                "function": "{{Q2}}/{{Q5}}",
                "temp": true
            },
            {
                "name": "T3",
                "function": "{{Q3}}/{{Q6}}",
                "temp": true
            },
            {
                "name": "A1",
                "label": "{{T1}}",
                "function": "&lt;span class=\"fr-math-v2 fr-draggable\" contenteditable=\"false\" data-original-math=\"\\(\\frac{{{Q1}}}{{{Q4}}}\\)\" draggable=\"true\"&gt;\\(\\frac{{{Q1}}}{{{Q4}}}\\)&lt;/span&gt;"
            },
            {
                "name": "A2",
                "label": "{{T2}}",
                "function": "&lt;span class=\"fr-math-v2 fr-draggable\" contenteditable=\"false\" data-original-math=\"\\(\\frac{{{Q2}}}{{{Q5}}}\\)\" draggable=\"true\"&gt;\\(\\frac{{{Q2}}}{{{Q5}}}\\)&lt;/span&gt;"
            },
            {
                "name": "A3",
                "label": "{{T3}}",
                "function": "&lt;span class=\"fr-math-v2 fr-draggable\" contenteditable=\"false\" data-original-math=\"\\(\\frac{{{Q3}}}{{{Q6}}}\\)\" draggable=\"true\"&gt;\\(\\frac{{{Q3}}}{{{Q6}}}\\)&lt;/span&gt;"
            }
        ],
        "isNumToWords": true,
        "uniques": true
    },
    "algorithm": {
        "name": "linkOperationResult",
        "params": {
            "invert": true
        },
        "template": "Match list"
    }
}</t>
  </si>
  <si>
    <t>Selecciona las equivalencias correctas.
{{Q1}}/{{Q10}} = {{T1}} *
{Q2}}/{{Q11}} = {{T2}} *
{Q3}}/{{Q12}} = {{T3}} *
{{Q4}}/{{Q10}} = {{T4}}
{{Q5}}/{{Q11}} = {{T5}}
{{Q6}}/{{Q12}} = {{T6}}
(Se ven 4 opciones, 2 correctas)</t>
  </si>
  <si>
    <t>Choose the correct answers.
1- The number {{Q1}}/{{Q2}} is equal to the number {{T1}}. ✔
2- The number {{Q3}}/{{Q4}} is equal to the number {{T2}}. ✔
3- The number {{Q5}}/{{Q6}} is equal to the number {{T3}}.
✔ highlights true sentences</t>
  </si>
  <si>
    <t>Q1-Q6: mín = 1; máx = 99
Q10: Lista 10, 100, 1000
Q11: Lista 10, 100, 1000
Q12: Lista 10, 100, 1000</t>
  </si>
  <si>
    <t>T1 = {{Q1}}/{{Q10}}
T2 = {{Q2}}/{{Q11}}
T3 = {{Q3}}/{{Q12}}
T4 = {{Q4}}/{{Q11}}
T5 = {{Q5}}/{{Q12}}
T6 = {{Q6}}/{{Q10}}</t>
  </si>
  <si>
    <t>Para escribir un número decimal como fracción, se usa como numerador la parte decimal y como denominador la unidad seguida de tantos ceros como las cifras decimales de ese número.</t>
  </si>
  <si>
    <t>&lt;p&gt;Para expresar una fracción como número decimal, se escribre el numerador y se le separan tantos decimales como ceros hay después de la unidad en el denominador.&lt;/p&gt;
- Si falla [A4]:
&lt;p&gt;{{Q4}}/{{Q10}} no es equivalente a {{T4}}. De {{Q4}} no se han separado tantos decimales como ceros hay en {{Q10}}.&lt;/p&gt;
- Si falla [A5]:
&lt;p&gt;{{Q5}}/{{Q11}} no es equivalente a {{T5}}. De {{Q5}} no se han separado tantos decimales como ceros hay en {{Q11}}.&lt;/p&gt;
- Si falla [A6]:
&lt;p&gt;{{Q6}}/{{Q12}} no es equivalente a {{T6}}. De {{Q6}} no se han separado tantos decimales como ceros hay en {{Q12}}.&lt;/p&gt;</t>
  </si>
  <si>
    <t>{
    "id": "M5-NyO-26c-I-2",
    "stimulus": "&lt;p&gt;Selecciona las equivalencias correctas.&lt;/p&gt;",
    "hint": "&lt;p&gt;Para escribir un número decimal como fracción, se usa como numerador la parte decimal y como denominador la unidad seguida de tantos ceros como las cifras decimales de ese número.&lt;/p&gt;",
    "feedback": "&lt;p&gt;Para expresar estas fracciones como números decimales, hay que escribrir el numerador y separar en él tantos decimales como ceros hay después de la unidad en el denominador.&lt;/p&gt;",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no es equivalente a {{function}}. De {{Q4}} no se han separado tantos decimales como ceros hay en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no es equivalente a {{function}}. De {{Q5}} no se han separado tantos decimales como ceros hay en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no es equivalente a {{function}}. De {{Q6}} no se han separado tantos decimales como ceros hay en {{Q12}}.&lt;/p&gt;"
            }
        ],
        "uniques": true
    },
    "algorithm": {
        "name": "trueFalse",
        "template": "Multiple choice – multiple response",
        "params": {
            "countCorrect": 2,
            "countIncorrect": 2,
            "showCheckIcon": false,
            "columns": 4
        }
    }
}</t>
  </si>
  <si>
    <t>{"id":"M5-NyO-26c-I-2","stimulus":"&lt;p&gt;Selecione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t>
  </si>
  <si>
    <t>{
    "id": "M5-NyO-26c-I-2",
    "stimulus": "&lt;p&gt;Select the correct equivalences.&lt;/p&gt;",
    "hint": "&lt;p&gt;To write a decimal number as a fraction, the numerator is the decimal part and the denominator is the unit followed by as many zeros as there are decimal places in that number.&lt;/p&gt;",
    "feedback": "&lt;p&gt;To express these fractions as decimal numbers, write the numerator and separate as many decimals as there are zeros after the unit in the denominator.&lt;/p&gt;",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is not equivalent to {{function}}. From {{Q4}} not as many decimal places have been separated as there are zeros in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is not equivalent to {{function}}. From {{Q5}} not as many decimals have been separated as there are zeros in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is not equivalent to {{function}}. From {{Q6}} not as many decimals have been separated as there are zeros in {{Q12}}.&lt;/p&gt;"
            }
        ],
        "uniques": true
    },
    "algorithm": {
        "name": "trueFalse",
        "template": "Multiple choice – multiple response",
        "params": {
            "countCorrect": 2,
            "countIncorrect": 2,
            "showCheckIcon":false,
            "columns": 4
        }
    }
}</t>
  </si>
  <si>
    <t>Transforma estos números decimales en fracciones. Escribe los denominadores como unos seguido de ceros.
{{T1}} = {{A1}}
{{T2}} = {{A2}}
{{T3}} = {{A3}}</t>
  </si>
  <si>
    <t>Transforma estos números decimales como fracciones
1.25 = ...
3.1 = ...
1.145 = ...</t>
  </si>
  <si>
    <t>Q1-Q3: mín = 1; máx = 99; step = 2
Q4: Lista 10, 100, 1000
Q5: Lista 10, 100, 1000
Q6: Lista 10, 100, 1000</t>
  </si>
  <si>
    <t>números decimales:
T1 = {{Q1}}/{{Q4}}
T2 = {{Q2}}/{{Q5}}
T3 = {{Q3}}/{{Q6}}
fracciones:
A1 = {{Q1}}/{{Q4}}
A2 = {{Q2}}/{{Q5}}
A3 = {{Q3}}/{{Q6}}</t>
  </si>
  <si>
    <t>Para escribir un número decimal como fracción, se usa como numerador el número sin la coma y como denominador la unidad seguida de tantos ceros como cifras decimales haya.</t>
  </si>
  <si>
    <t>&lt;p&gt;Para escribir un número decimal como fracción, se usa como numerador el número sin la coma y como denominador la unidad seguida de tantos ceros como cifras decimales haya.&lt;/p&gt;
Sin TE individual</t>
  </si>
  <si>
    <t>{"id":"M5-NyO-26c-E-1","stimulus":"&lt;p&gt;Transforma estos números decimales en fracciones. Escribe los denominadores como unos seguido de ceros.&lt;/p&gt;","template":"&lt;p&gt;{{T1}} = {{response}}&lt;/p&gt;&lt;p&gt;{{T2}} = {{response}}&lt;/p&gt;&lt;p&gt;{{T3}} = {{response}}&lt;/p&gt;","hint":"&lt;p&gt;Para escribir un número decimal como fracción, se usa como numerador la parte decimal y como denominador la unidad seguida de tantos ceros como las cifras decimales de ese número.&lt;/p&gt;","feedback":"&lt;p&gt;Para escribir un número decimal como fracción, se usa como numerador el número sin la coma y como denominador la unidad seguida de tantos ceros como las cifras decimales de ese número.&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</si>
  <si>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</si>
  <si>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
    "id": "M5-NyO-26c-E-1",
    "stimulus": "&lt;p&gt;Transform these decimal numbers into fractions. Write the denominators as ones followed by zeros.&lt;/p&gt;",
    "template": "&lt;p&gt;{{T1}} = {{response}}&lt;/p&gt;&lt;p&gt;{{T2}} = {{response}}&lt;/p&gt;&lt;p&gt;{{T3}} = {{response}}&lt;/p&gt;",
    "hint": "&lt;p&gt;To write a decimal number as a fraction, the numerator is the decimal part and the denominator is the unit followed by as many zeros as there are decimal places in that number",
    "feedback": "&lt;p&gt;To write a decimal number as a fraction, the numerator is the number without the decimal point and the denominator is the unit followed by as many zeros as there are decimal places in that number.&lt;/p&gt;",
    "seed": {
        "parameters": [
            {
                "name": "Q1",
                "label": null,
                "min": 1,
                "max": 99,
                "step": 2
            },
            {
                "name": "Q2",
                "label": null,
                "min": 1,
                "max": 99,
                "step": 2
            },
            {
                "name": "Q3",
                "label": null,
                "min": 1,
                "max": 99,
                "step": 2
            },
            {
                "name": "Q4",
                "list": [
                    "10",
                    "100",
                    "1000"
                ]
            },
            {
                "name": "Q5",
                "list": [
                    "10",
                    "100",
                    "1000"
                ]
            },
            {
                "name": "Q6",
                "list": [
                    "10",
                    "100",
                    "1000"
                ]
            }
        ],
        "calculated": [
            {
                "name": "T1",
                "function": "{{Q1}}/{{Q4}}",
                "temp": true
            },
            {
                "name": "T2",
                "function": "{{Q2}}/{{Q5}}",
                "temp": true
            },
            {
                "name": "T3",
                "function": "{{Q3}}/{{Q6}}",
                "temp": true
            },
            {
                "name": "A1",
                "function": "\\frac{{{Q1}}}{{{Q4}}}"
            },
            {
                "name": "A2",
                "function": "\\frac{{{Q2}}}{{{Q5}}}"
            },
            {
                "name": "A3",
                "function": "\\frac{{{Q3}}}{{{Q6}}}"
            }
        ],
        "uniques": true
    },
    "algorithm": {
        "name": "calculateOperation",
        "params": {
            "method": "equivLiteral",
            "keyboard": "INTERMEDIATE"
        }
    }
}</t>
  </si>
  <si>
    <t>Transforma estas fracciones en números decimales. 
{{T1}} = {{A1}}
{{T2}} = {{A2}}
{{T3}} = {{A3}}</t>
  </si>
  <si>
    <t>fracciones:
T1 = {{Q1}}/{{Q4}}
T2 = {{Q2}}/{{Q5}}
T3 = {{Q3}}/{{Q6}}
números decimales:
A1 = {{Q1}}/{{Q4}}
A2 = {{Q2}}/{{Q5}}
A3 = {{Q3}}/{{Q6}}</t>
  </si>
  <si>
    <t>&lt;p&gt;Para expresar una fracción como número decimal, se escribre el numerador y se le separan tantos decimales como ceros haya después de la unidad en el denominador.&lt;/p&gt;</t>
  </si>
  <si>
    <t>&lt;p&gt;Para expresar una fracción como número decimal, se escribre el numerador y se le separan tantos decimales como ceros haya después de la unidad en el denominador.&lt;/p&gt;
Sin TE individual</t>
  </si>
  <si>
    <t>{"id":"M5-NyO-26c-E-2","stimulus":"&lt;p&gt;Transforma estas fracciones en números decimales.&lt;/p&gt;","template":"&lt;p&gt;{{T1}} = {{response}}&lt;/p&gt;&lt;p&gt;{{T2}} = {{response}}&lt;/p&gt;&lt;p&gt;{{T3}} = {{response}}&lt;/p&gt;","hint":"&lt;p&gt;Para expresar una fracción como número decimal, se escribre el numerador y se le separan tantos decimales como ceros haya después de la unidad en el denominador.&lt;/p&gt;","feedback":"&lt;p&gt;Para expresar una fracción como número decimal, se escribre el numerador y se le separan tantos decimales como ceros haya después de la unidad en el denominador.&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</si>
  <si>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</si>
  <si>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
    "id": "M5-NyO-26c-E-2",
    "stimulus": "&lt;p&gt;Transform these fractions into decimal numbers",
    "template": "&lt;p&gt;{{T1}} = {{response}}&lt;/p&gt;&lt;p&gt;{{T2}} = {{response}}&lt;/p&gt;&lt;p&gt;{{T3}} = {{response}}&lt;/p&gt;",
    "hint": "&lt;p&gt;To express a fraction as a decimal number, write the numerator and separate it by as many decimal places as there are zeros after the unit in the denominator",
    "feedback": "&lt;p&gt;To express a fraction as a decimal number, write the numerator and separate as many decimal places as there are zeros after the unit in the denominator.&lt;/p&gt;",
    "seed": {
        "parameters": [
            {
                "name": "Q1",
                "label": null,
                "min": 1,
                "max": 99,
                "step": 2
            },
            {
                "name": "Q2",
                "label": null,
                "min": 1,
                "max": 99,
                "step": 2
            },
            {
                "name": "Q3",
                "label": null,
                "min": 1,
                "max": 99,
                "step": 2
            },
            {
                "name": "Q4",
                "list": [
                    "10",
                    "100",
                    "1000"
                ]
            },
            {
                "name": "Q5",
                "list": [
                    "10",
                    "100",
                    "1000"
                ]
            },
            {
                "name": "Q6",
                "list": [
                    "10",
                    "100",
                    "1000"
                ]
            }
        ],
        "calculated": [
            {
                "name": "T1",
                "function": "&lt;span class=\"fr-math-v2 fr-draggable\" contenteditable=\"false\" data-original-math=\"\\(\\frac{{{Q1}}}{{{Q4}}}\\)\" draggable=\"true\"&gt;\\(\\frac{{{Q1}}}{{{Q4}}}\\)&lt;/span&gt;",
                "temp": true
            },
            {
                "name": "T2",
                "function": "&lt;span class=\"fr-math-v2 fr-draggable\" contenteditable=\"false\" data-original-math=\"\\(\\frac{{{Q2}}}{{{Q5}}}\\)\" draggable=\"true\"&gt;\\(\\frac{{{Q2}}}{{{Q5}}}\\)&lt;/span&gt;",
                "temp": true
            },
            {
                "name": "T3",
                "function": "&lt;span class=\"fr-math-v2 fr-draggable\" contenteditable=\"false\" data-original-math=\"\\(\\frac{{{Q3}}}{{{Q6}}}\\)\" draggable=\"true\"&gt;\\(\\frac{{{Q3}}}{{{Q6}}}\\)&lt;/span&gt;",
                "temp": true
            },
            {
                "name": "A1",
                "function": "{{Q1}}/{{Q4}}"
            },
            {
                "name": "A2",
                "function": "{{Q2}}/{{Q5}}"
            },
            {
                "name": "A3",
                "function": "{{Q3}}/{{Q6}}"
            }
        ],
        "uniques": true
    },
    "algorithm": {
        "name": "calculateOperation",
        "params": {
            "method": "equivLiteral",
            "keyboard": "INTERMEDIATE"
        }
    }
}</t>
  </si>
  <si>
    <t>Una jirafa adulta puede llegar a medir &lt;span class=\"no-break\"&gt;{{T1}} m&lt;/span&gt; aproximadamente. Reescribe esta medida en forma de fracción con denominador 10.
{{T1}} se puede expresar como {{A1}}.</t>
  </si>
  <si>
    <t>Una jirafa adulta puede llegar a medir 5.1 cm aproximadamente. Expresa esa medida como fracción
La jirafa mide ... aproximadamente</t>
  </si>
  <si>
    <t>Q1: mín = 5: máx = 6; step 1
Q2: mín = 0.1: máx = 0.9; step 0.1</t>
  </si>
  <si>
    <t>A1 = numerador/denominador
Numerador = ({{Q1}}+{{Q2}})*10
Denominador = 10
T1: {{Q1}} + {{Q2}}</t>
  </si>
  <si>
    <t>¿Cuánto puede llegar a medir una jirafa adulta?
Mide {{A1}} m.</t>
  </si>
  <si>
    <t>¿Qué pide el enunciado?
Escribir, en forma de fracción, la altura aproximada de la jirafa adulta.  *
Escribir, en forma de fracción, la edad aproximada de una jirafa adulta.
Escribir, en forma de fracción, el peso aproximado de una jirafa adulta.</t>
  </si>
  <si>
    <t>¿En cuál de estas opciones se ha reescrito bien un número decimal como fracción?
A1*: {{Q3}} = {{T1}}/10 (fracción)
A2: {{Q3}} = {{Q3}}/10 (fracción)
A3: {{Q3}} = {{T2}}/10 (fracción)
Q3: Mín = 1.1; Máx = 9.9; Step = 0.2.
T1 = {{Q3}}*10
T2 = {{Q3}}*100</t>
  </si>
  <si>
    <t>Imita el paso anterior para escribir {{T1}} como una fracción.
{{T1}} se puede expresar como {{A1}}.
A1 = Numerador/denominador
numerador = ({{Q1}}+{{Q2}})*10
Denominador = 10</t>
  </si>
  <si>
    <t>{"id":"M5-NyO-26c-A-1","seed":{"parameters":[{"name":"Q1","label":null,"min":5,"max":6,"step":1},{"name":"Q2","label":null,"min":0.1,"max":0.9,"step":0.1},{"name":"Q3","label":null,"min":1.1,"max":9.9,"step":0.2}],"uniques":true},"scaffolding":[{"id":"step-0","stimulus":"&lt;p&gt;Una jirafa adulta puede llegar a medir &lt;span class=\"no-break\"&gt;{{T1}} m&lt;/span&gt; aproximadamente. Reescribe esta medida en forma de fracción con denominador 10.&lt;/p&gt;","template":"&lt;p&gt;{{T1}} se puede expresar como {{response}}.&lt;/p&gt;","seed":{"parameters":[],"calculated":[{"name":"T1","function":"{{Q1}} + {{Q2}}","temp":true},{"name":"T2","function":"({{Q1}}+{{Q2}})*10","temp":true},{"name":"A1","function":"\\frac{{{T2}}}{10}"}]},"algorithm":{"name":"calculateOperation","params":{"method":"equivLiteral","keyboard":"INTERMEDIATE"}}},{"id":"step-1","stimulus":"&lt;p&gt;¿Cuánto puede llegar a medir una jirafa adulta?&lt;/p&gt;","template":"&lt;p&gt;Mide {{response}} m.&lt;/p&gt;","seed":{"calculated":[{"name":"T1","function":"{{Q1}} + {{Q2}}","temp":true},{"name":"2A1","label":"","function":"{{T1}}"}]},"algorithm":{"name":"calculateOperation","params":{"method":"equivLiteral","keyboard":"INTERMEDIATE"}}},{"id":"step-2","stimulus":"&lt;p&gt;¿Qué pide el enunciado?&lt;/p&gt;","seed":{"calculated":[{"name":"2-A1","label":"&lt;p&gt;Escribir, en forma de fracción, la altura aproximada de la jirafa adulta.&lt;/p&gt;"},{"name":"2-A2","label":"&lt;p&gt;Escribir, en forma de fracción, la edad aproximada de una jirafa adulta.&lt;/p&gt;","incorrect":true},{"name":"2-A3","label":"&lt;p&gt;Escribir, en forma de fracción, el peso aproximado de una jirafa adulta.&lt;/p&gt;","incorrect":true}]},"algorithm":{"name":"trueFalse","template":"Multiple choice – standard"}},{"id":"step-3","stimulus":"&lt;p&gt;¿En cuál de estas opciones se ha reescrito bien un número decimal como fracción?&lt;/p&gt;","seed":{"calculated":[{"name":"T1","function":"Lemonlib.round({{Q3}}*10,1)","temp":true},{"name":"T2","function":"Lemonlib.round({{Q3}}*100,2)","temp":true},{"name":"3-A1","label":"&lt;p&gt;{{Q3}}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{{response}}.&lt;/p&gt;","seed":{"calculated":[{"name":"T1","function":"{{Q1}} + {{Q2}}","temp":true},{"name":"T2","function":"({{Q1}}+{{Q2}})*10","temp":true},{"name":"A1","function":"\\frac{{{T2}}}{10}"}]},"algorithm":{"name":"calculateOperation","params":{"method":"equivLiteral","keyboard":"INTERMEDIATE"}}}]}</t>
  </si>
  <si>
    <t>{"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t>
  </si>
  <si>
    <t>{
    "id": "M5-NyO-26c-A-1",
    "seed": {
        "parameters": [
            {
                "name": "Q1",
                "label": null,
                "min": 5,
                "max": 6,
                "step": 1
            },
            {
                "name": "Q2",
                "label": null,
                "min": 0.1,
                "max": 0.9,
                "step": 0.1
            },
            {
                "name": "Q3",
                "label": null,
                "min": 1.1,
                "max": 9.9,
                "step": 0.2
            }
        ],
        "uniques": true
    },
    "scaffolding": [
        {
            "id": "step-0",
            "stimulus": "&lt;p&gt;An adult giraffe can measure &lt;span class=\"no-break\"&gt;{{T1}} m&lt;/span&gt; approximately. Rewrite this measurement as a fraction with denominator 10.&lt;/p&gt;",
            "template": "&lt;p&gt;{{T1}} can be expressed as {{response}}.&lt;/p&gt;",
            "seed": {
                "parameters": [],
                "calculated": [
                    {
                        "name": "T1",
                        "function": "{{Q1}} + {{Q2}}",
                        "temp": true
                    },
                    {
                        "name": "T2",
                        "function": "({{Q1}}+{{Q2}})*10",
                        "temp": true
                    },
                    {
                        "name": "A1",
                        "function": "\\frac{{{T2}}}{10}"
                    }
                ]
            },
            "algorithm": {
                "name": "calculateOperation",
                "params": {
                    "method": "equivLiteral",
                    "keyboard": "INTERMEDIATE"
                }
            }
        },
        {
            "id": "step-1",
            "stimulus": "&lt;p&gt;How big can an adult giraffe be?&lt;/p&gt;",
            "template": "&lt;p&gt;It can measure {{response}} m.&lt;/p&gt;",
            "seed": {
                "calculated": [
                    {
                        "name": "T1",
                        "function": "{{Q1}} + {{Q2}}",
                        "temp": true
                    },
                    {
                        "name": "2A1",
                        "label": "",
                        "function": "{{T1}}"
                    }
                ]
            },
            "algorithm": {
                "name": "calculateOperation",
                "params": {
                    "method": "equivLiteral",
                    "keyboard": "INTERMEDIATE"
                }
            }
        },
        {
            "id": "step-2",
            "stimulus": "&lt;p&gt;What does the statement ask for?&lt;/p&gt;",
            "seed": {
                "calculated": [
                    {
                        "name": "2-A1",
                        "label": "&lt;p&gt;To type, as a fraction, the approximate height of an adult giraffe.&lt;/p&gt;"
                    },
                    {
                        "name": "2-A2",
                        "label": "&lt;p&gt;To type, as a fraction, the approximate age of an adult giraffe.&lt;/p&gt;",
                        "incorrect": true
                    },
                    {
                        "name": "2-A3",
                        "label": "&lt;p&gt;To type, as a fraction, the approximate weight of an adult giraffe&lt;/p&gt;",
                        "incorrect": true
                    }
                ]
            },
            "algorithm": {
                "name": "trueFalse",
                "template": "Multiple choice – standard"
            }
        },
        {
            "id": "step-3",
            "stimulus": "&lt;p&gt;In which of these options is a decimal number rewritten correctly as a fraction?&lt;/p&gt;",
            "seed": {
                "calculated": [
                    {
                        "name": "T1",
                        "function": "Lemonlib.round({{Q3}}*10,1)",
                        "temp": true
                    },
                    {
                        "name": "T2",
                        "function": "Lemonlib.round({{Q3}}*100,2)",
                        "temp": true
                    },
                    {
                        "name": "3-A1",
                        "label": "&lt;p&gt;{{Q3}} = &lt;span class=\"fr-math-v2 fr-draggable\" contenteditable=\"false\" data-original-math=\"\\(\\frac{{{T1}}}{{10}}\\)\" draggable=\"true\"&gt;\\(\\frac{{{T1}}}{{10}}\\)&lt;/span&gt;&lt;/p&gt;"
                    },
                    {
                        "name": "3-A2",
                        "label": "&lt;p&gt;{{Q3}} = &lt;span class=\"fr-math-v2 fr-draggable\" contenteditable=\"false\" data-original-math=\"\\(\\frac{{{Q3}}}{{10}}\\)\" draggable=\"true\"&gt;\\(\\frac{{{Q3}}}{{10}}\\)&lt;/span&gt;&lt;/p&gt;",
                        "incorrect": true
                    },
                    {
                        "name": "3-A3",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"{{Q1}} + {{Q2}}",
                        "temp": true
                    },
                    {
                        "name": "T2",
                        "function": "({{Q1}}+{{Q2}})*10",
                        "temp": true
                    },
                    {
                        "name": "A1",
                        "function": "\\frac{{{T2}}}{10}"
                    }
                ]
            },
            "algorithm": {
                "name": "calculateOperation",
                "params": {
                    "method": "equivLiteral",
                    "keyboard": "INTERMEDIATE"
                }
            }
        }
    ]
}</t>
  </si>
  <si>
    <t>Según un registro, aproximadamente {{Q1}}/1000 de la población adulta habla inglés. Escribe esta fracción como número decimal.
{{Q1}}/1000 se puede expresar como {{A1}}.</t>
  </si>
  <si>
    <t>Según registros de España, aproximadamente,{{Q1}}/{{Q2}} de la población, hablan inglés.
Escribe ese dato como número decimal.
Aproximadamente, hablan inglés {{A1}} de la población</t>
  </si>
  <si>
    <t>Q1: mín = 200; máx = 300; step 1</t>
  </si>
  <si>
    <t>¿Cuál es la fracción de población adulta de España que habla inglés?
{{A2}} de la población adulta española habla inglés.
[A2: {{Q1}}/1000}</t>
  </si>
  <si>
    <t>¿Qué pide el enunciado?
Expresar como número decimal la población adulta española que habla inglés.*
Expresar la fracción que representa la población adulta española que habla inglés.
Expresar como número decimal la población juvenil española que habla inglés.</t>
  </si>
  <si>
    <t>¿En cuál de estas opciones se ha reescrito bien una fracción como número decimal?
A1*: &lt;span class=\"fr-math-v2 fr-draggable\" contenteditable=\"false\" data-original-math=\"\\(\\frac{{{Q2}}}{{Q3}}\\)\" draggable=\"true\"&gt;\\(\\frac{{{Q2}}}{{{Q3}}}\\)&lt;/span&gt; = {{T1}}
A2: &lt;span class=\"fr-math-v2 fr-draggable\" contenteditable=\"false\" data-original-math=\"\\(\\frac{{{Q2}}}{{Q3}}\\)\" draggable=\"true\"&gt;\\(\\frac{{{Q2}}}{{{Q3}}}\\)&lt;/span&gt; = {{T2}}
A3: &lt;span class=\"fr-math-v2 fr-draggable\" contenteditable=\"false\" data-original-math=\"\\(\\frac{{{Q2}}}{{Q3}}\\)\" draggable=\"true\"&gt;\\(\\frac{{{Q2}}}{{{Q3}}}\\)&lt;/span&gt; = {{T3}}
Q2: Mín = 1; Máx = 200; step = 1
Q3: [10, 100, 1 000]
T1 = {{Q2}}/{{Q3}}
T2 = {{Q2}}*10/{{Q3}}
T3 = {{Q2}}/{{Q3}}*2</t>
  </si>
  <si>
    <t>Imita el paso anterior para escribir {{Q1}}/1000 (fracción) como un número decimal.
{{Q1}}/1000 (fracción) se puede expresar como {{A1}}.
[A1 = {{Q1}}/1000]</t>
  </si>
  <si>
    <t>{"id":"M5-NyO-26c-A-2","seed":{"parameters":[{"name":"Q1","label":null,"min":200,"max":300,"step":1},{"name":"Q2","label":null,"min":1,"max":200,"step":1},{"name":"Q3","list":[10,100,1000]}],"uniques":true},"scaffolding":[{"id":"step-0","stimulus":"&lt;p&gt;Según un registro, aproximadamente &lt;span class=\"fr-math-v2 fr-draggable\" contenteditable=\"false\" data-original-math=\"\\(\\frac{{{Q1}}}{{1000}}\\)\" draggable=\"true\"&gt;\\(\\frac{{{Q1}}}{{1000}}\\)&lt;/span&gt; de la población adulta habla inglés. Escribe esta fracción como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{{response}}.&lt;/p&gt;","seed":{"parameters":[],"calculated":[{"name":"A1","label":"{{function}}","function":"{{Q1}}/1000"}]},"algorithm":{"name":"calculateOperation","params":{"method":"equivSymbolic","keyboard":"INTERMEDIATE"}}},{"id":"step-1","stimulus":"&lt;p&gt;¿Cuál es la fracción de población adulta de España que habla inglés?&lt;/p&gt;","template":"&lt;p&gt;{{response}} de la población adulta española habla inglés.&lt;/p&gt;","seed":{"calculated":[{"name":"2A1","function":"\\frac{{{Q1}}}{1000}"}]},"algorithm":{"name":"calculateOperation","params":{"method":"equivLiteral","keyboard":"INTERMEDIATE"}}},{"id":"step-2","stimulus":"&lt;p&gt;¿Qué pide el enunciado?&lt;/p&gt;","seed":{"calculated":[{"name":"2-A1","label":"&lt;p&gt;Expresar como número decimal la población adulta española que habla inglés.&lt;/p&gt;"},{"name":"2-A2","label":"&lt;p&gt;Expresar la fracción que representa la población adulta española que habla inglés.&lt;/p&gt;","incorrect":true},{"name":"2-A3","label":"&lt;p&gt;Expresar como número decimal la población juvenil española que habla inglés.&lt;/p&gt;","incorrect":true}]},"algorithm":{"name":"trueFalse","template":"Multiple choice – standard"}},{"id":"step-3","stimulus":"&lt;p&gt;¿En cuál de estas opciones se ha reescrito bien una fracción como número decimal?&lt;/p&gt;","seed":{"calculated":[{"name":"T1","function":"{{Q2}}/{{Q3}}","temp":true},{"name":"T2","function":"{{Q2}}*10/{{Q3}}","temp":true},{"name":"T3","function":"{{Q2}}/{{Q3}}*2","temp":true},{"name":"3-A1","label":"&lt;p&gt;&lt;span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data-original-math=\"\\(\\frac{{{Q1}}}{1000}\\)\" draggable=\"true\"&gt;\\(\\frac{{{Q1}}}{1000}\\)&lt;/span&gt; como un número decimal.&lt;/p&gt;","template":"&lt;p&gt;&lt;span class=\"fr-math-v2 fr-draggable\" contenteditable=\"false\" data-original-math=\"\\(\\frac{{{Q1}}}{1000}\\)\" draggable=\"true\"&gt;\\(\\frac{{{Q1}}}{1000}\\)&lt;/span&gt; se puede expresar como {{response}}.&lt;/p&gt;","seed":{"calculated":[{"name":"A1","function":"{{Q1}}/1000"}]},"algorithm":{"name":"calculateOperation","params":{"method":"equivSymbolic","keyboard":"INTERMEDIATE"}}}]}</t>
  </si>
  <si>
    <t>{"id":"M5-NyO-26c-A-2","seed":{"parameters":[{"name":"Q1","label":null,"min":200,"max":300,"step":1},{"name":"Q2","label":null,"min":1,"max":200,"step":1},{"name":"Q3","list":[10,100,1000]}],"uniques":true},"scaffolding":[{"id":"step-0","stimulus":"&lt;p&gt;De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t>
  </si>
  <si>
    <t>{
    "id": "M5-NyO-26c-A-2",
    "seed": {
        "parameters": [
            {
                "name": "Q1",
                "label": null,
                "min": 200,
                "max": 300,
                "step": 1
            },
            {
                "name": "Q2",
                "label": null,
                "min": 1,
                "max": 200,
                "step": 1
            },
            {
                "name": "Q3",
                "list": [
                    10,
                    100,
                    1000
                ]
            }
        ],
        "uniques": true
    },
    "scaffolding": [
        {
            "id": "step-0",
            "stimulus": "&lt;p&gt;According to one record, approximately &lt;span class=\"fr-math-v2 fr-draggable\" contenteditable=\"false\" data-original-math=\"\\(\\frac{{{Q1}}}{{1000}}\\)\" draggable=\"true\"&gt;\\(\\frac{{{Q1}}}{{1000}}\\)&lt;/span&gt; of the adult population of Spain speak English. Write this fraction as a decimal number.&lt;/p&gt;",
            "template": "&lt;p&gt;&lt;span class=\"fr-math-v2 fr-draggable\" contenteditable=\"false\" data-original-math=\"\\(\\frac{{{Q1}}}{{1000}}\\)\" draggable=\"true\"&gt;\\(\\frac{{{Q1}}}{{1000}}\\)&lt;/span&gt; can be expressed as {{response}}.&lt;/p&gt;",
            "seed": {
                "parameters": [],
                "calculated": [
                    {
                        "name": "A1",
                        "label": "{{function}}",
                        "function": "{{Q1}}/1000"
                    }
                ]
            },
            "algorithm": {
                "name": "calculateOperation",
                "params": {
                    "method": "equivSymbolic",
                    "keyboard": "INTERMEDIATE"
                }
            }
        },
        {
            "id": "step-1",
            "stimulus": "&lt;p&gt;What is the fraction of the adult population of Spain that speaks English?&lt;/p&gt;",
            "template": "&lt;p&gt;{{response}} of Spain's adult population speaks English.&lt;/p&gt;",
            "seed": {
                "calculated": [
                    {
                        "name": "2A1",
                        "function": "\\frac{{{Q1}}}{1000}"
                    }
                ]
            },
            "algorithm": {
                "name": "calculateOperation",
                "params": {
                    "method": "equivLiteral",
                    "keyboard": "INTERMEDIATE"
                }
            }
        },
        {
            "id": "step-2",
            "stimulus": "&lt;p&gt;What does the statement ask for?&lt;/p&gt;",
            "seed": {
                "calculated": [
                    {
                        "name": "2-A1",
                        "label": "&lt;p&gt;To express as a decimal number the Spanish adult population that speaks English.&lt;/p&gt;"
                    },
                    {
                        "name": "2-A2",
                        "label": "&lt;p&gt;To express the fraction representing the Spanish adult English-speaking population.&lt;/p&gt;",
                        "incorrect": true
                    },
                    {
                        "name": "2-A3",
                        "label": "&lt;p&gt;To express as a decimal number the Spanish youth population speaking English",
                        "incorrect": true
                    }
                ]
            },
            "algorithm": {
                "name": "trueFalse",
                "template": "Multiple choice – standard"
            }
        },
        {
            "id": "step-3",
            "stimulus": "&lt;p&gt;In which of these options is a fraction rewritten correctly as a decimal number?&lt;/p&gt;",
            "seed": {
                "calculated": [
                    {
                        "name": "T1",
                        "function": "{{Q2}}/{{Q3}}",
                        "temp": true
                    },
                    {
                        "name": "T2",
                        "function": "{{Q2}}*10/{{Q3}}",
                        "temp": true
                    },
                    {
                        "name": "T3",
                        "function": "{{Q2}}/{{Q3}}*2",
                        "temp": true
                    },
                    {
                        "name": "3-A1",
                        "label": "&lt;p&gt;&lt;span class=\"fr-math-v2 fr-draggable\" contenteditable=\"false\" data-original-math=\"\\(\\frac{{{Q2}}}{{{Q3}}}\\)\" draggable=\"true\"&gt;\\(\\frac{{{Q2}}}{{{Q3}}}\\)&lt;/span&gt; = {{T1}}"
                    },
                    {
                        "name": "3-A2",
                        "label": "&lt;p&gt;&lt;span class=\"fr-math-v2 fr-draggable\" contenteditable=\"false\" data-original-math=\"\\(\\frac{{{Q2}}}{{{Q3}}}\\)\" draggable=\"true\"&gt;\\(\\frac{{{Q2}}}{{{Q3}}}\\)&lt;/span&gt; = {{T2}}&lt;/p&gt;",
                        "incorrect": true
                    },
                    {
                        "name": "3-A3",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data-original-math=\"\\(\\frac{{{Q1}}}{1000}\\)\" draggable=\"true\"&gt;\\(\\frac{{{Q1}}}{1000}\\)&lt;/span&gt; as a decimal number.&lt;/p&gt;",
            "template": "&lt;p&gt;&lt;span class=\"fr-math-v2 fr-draggable\" contenteditable=\"false\" data-original-math=\"\\(\\frac{{{Q1}}}{1000}\\)\" draggable=\"true\"&gt;\\(\\frac{{{Q1}}}{1000}\\)&lt;/span&gt; can be expressed as {{response}}.&lt;/p&gt;",
            "seed": {
                "calculated": [
                    {
                        "name": "A1",
                        "function": "{{Q1}}/1000"
                    }
                ]
            },
            "algorithm": {
                "name": "calculateOperation",
                "params": {
                    "method": "equivSymbolic",
                    "keyboard": "INTERMEDIATE"
                }
            }
        }
    ]
}</t>
  </si>
  <si>
    <t>La información nutricional de una caja de cereales indica que {{T1}} g de su composición son azúcares. ¿Cómo se escribe esta cantidad en forma de fracción con denominador 100?
{{T1}} se puede expresar como {{A1}}.</t>
  </si>
  <si>
    <t xml:space="preserve">La información nutricional de una caja de cereal dice que 10.5 gramos son azúcares. ¿Cómo se escribe este dato como fracción?
... corresponde a los gramos de azúcares.
</t>
  </si>
  <si>
    <t>Q1: mín = 10; máx = 15; step 0.1
Q2: mín = 0.01: máx = 0.09; step 0.01</t>
  </si>
  <si>
    <t>A1 = numerador/denominador
numerador =  ({{Q1}}+{{Q2}})*100
denominador = 100
T1: {{Q1}} + {{Q2}}</t>
  </si>
  <si>
    <t>¿Cuál es la cantidad de azúcares en los cereales?
Los cereales contienen {{A1}} g de azúcares.</t>
  </si>
  <si>
    <t>¿Qué pide el enunciado?
Expresar los azúcares de los cereales como fracción. *
Expresar los cereales de la caja como fracción.
Expresar los azúcares de los cereales como número decimal.</t>
  </si>
  <si>
    <t>¿En cuál de estas opciones se ha reescrito bien un número decimal como fracción?
A1*: {{Q3}} = {{T1}}/100 (fracción)
A2: {{Q3}} = {{Q3}}/100 (fracción)
A3: {{Q3}} = {{T2}}/100 (fracción)
Q3: Mín = 1.01; Máx = 9.09; Step = 0.02
T1 = {{Q3}}*100
T2 = {{Q3}}*10</t>
  </si>
  <si>
    <t>Imita el paso anterior para escribir {{T1}} como una fracción.
{{T1}} se puede expresar como {{A1}}.
A1 = numerador/denominador
Numerador = ({{Q1}}+{{Q2}})*100
Denominador = 100</t>
  </si>
  <si>
    <t>{"id":"M5-NyO-26c-A-3","seed":{"parameters":[{"name":"Q1","label":null,"min":10,"max":15,"step":0.01},{"name":"Q2","label":null,"min":0.01,"max":0.09,"step":0.01},{"name":"Q3","label":null,"min":1.01,"max":9.09,"step":0.02}],"uniques":true},"scaffolding":[{"id":"step-0","stimulus":"&lt;p&gt;La información nutricional de una caja de cereales indica que {{T1}} g de su composición son azúcares. ¿Cómo se escribe esta cantidad en forma de fracción con denominador 100?&lt;/p&gt;","template":"&lt;p&gt;{{T1}} se puede expresar como {{response}}.&lt;/p&gt;","seed":{"parameters":[],"calculated":[{"name":"T1","function":"Lemonlib.round({{Q1}}+{{Q2}}, 2)","temp":true},{"name":"T2","function":"({{Q1}}+{{Q2}})*100","temp":true},{"name":"A1","function":"\\frac{{{T2}}}{100}"}]},"algorithm":{"name":"calculateOperation","params":{"method":"equivSymbolic","keyboard":"INTERMEDIATE"}}},{"id":"step-1","stimulus":"&lt;p&gt;¿Cuál es la cantidad de azúcares en los cereales?&lt;/p&gt;","template":"&lt;p&gt;Los cereales contienen {{response}} g de azúcares.&lt;/p&gt;","seed":{"calculated":[{"name":"T1","function":"Lemonlib.round({{Q1}}+{{Q2}}, 2)","temp":true},{"name":"2A1","label":"","function":"{{T1}}"}]},"algorithm":{"name":"calculateOperation","params":{"method":"equivLiteral","keyboard":"INTERMEDIATE"}}},{"id":"step-2","stimulus":"&lt;p&gt;¿Qué pide el enunciado?&lt;/p&gt;","seed":{"calculated":[{"name":"2-A1","label":"&lt;p&gt;Expresar los azúcares de los cereales como fracción.&lt;/p&gt;"},{"name":"2-A2","label":"&lt;p&gt;Expresar los cereales de la caja como fracción.&lt;/p&gt;","incorrect":true},{"name":"2-A3","label":"&lt;p&gt;Expresar los azúcares de los cereales como número decimal.&lt;/p&gt;","incorrect":true}]},"algorithm":{"name":"trueFalse","template":"Multiple choice – standard"}},{"id":"step-3","stimulus":"&lt;p&gt;¿En cuál de estas opciones se ha reescrito bien un número decimal como fracción?&lt;/p&gt;","seed":{"calculated":[{"name":"T1","function":"Lemonlib.round({{Q3}}*100,1)","temp":true},{"name":"T2","function":"Lemonlib.round({{Q3}}*10,2)","temp":true},{"name":"3-A1","label":"&lt;p&gt;{{Q3}}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{{response}}.&lt;/p&gt;","seed":{"calculated":[{"name":"T1","function":"Lemonlib.round({{Q1}}+{{Q2}}, 2)","temp":true},{"name":"T2","function":"({{Q1}}+{{Q2}})*100","temp":true},{"name":"A1","function":"\\frac{{{T2}}}{100}"}]},"algorithm":{"name":"calculateOperation","params":{"method":"equivSymbolic","keyboard":"INTERMEDIATE"}}}]}</t>
  </si>
  <si>
    <t>{"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t>
  </si>
  <si>
    <t>{
    "id": "M5-NyO-26c-A-3",
    "seed": {
        "parameters": [
            {
                "name": "Q1",
                "label": null,
                "min": 10,
                "max": 15,
                "step": 0.01
            },
            {
                "name": "Q2",
                "label": null,
                "min": 0.01,
                "max": 0.09,
                "step": 0.01
            },
            {
                "name": "Q3",
                "label": null,
                "min": 1.01,
                "max": 9.09,
                "step": 0.02
            }
        ],
        "uniques": true
    },
    "scaffolding": [
        {
            "id": "step-0",
            "stimulus": "&lt;p&gt;The nutrition information on a box of cereal states that {{T1}} g of its composition is sugars. How do you write this amount as a fraction with denominator 100?&lt;/p&gt;",
            "template": "&lt;p&gt;{{T1}} can be expressed as {{response}}.&lt;/p&gt;",
            "seed": {
                "parameters": [],
                "calculated": [
                    {
                        "name": "T1",
                        "function": "Lemonlib.round({{Q1}}+{{Q2}}, 2)",
                        "temp": true
                    },
                    {
                        "name": "T2",
                        "function": "({{Q1}}+{{Q2}})*100",
                        "temp": true
                    },
                    {
                        "name": "A1",
                        "function": "\\frac{{{T2}}}{100}"
                    }
                ]
            },
            "algorithm": {
                "name": "calculateOperation",
                "params": {
                    "method": "equivSymbolic",
                    "keyboard": "INTERMEDIATE"
                }
            }
        },
        {
            "id": "step-1",
            "stimulus": "&lt;p&gt;What is the amount of sugars in the box of cereals?&lt;/p&gt;",
            "template": "&lt;p&gt;The box of cereals contain {{response}} g of sugars.&lt;/p&gt;",
            "seed": {
                "calculated": [
                    {
                        "name": "T1",
                        "function": "Lemonlib.round({{Q1}}+{{Q2}}, 2)",
                        "temp": true
                    },
                    {
                        "name": "2A1",
                        "label": "",
                        "function": "{{T1}}"
                    }
                ]
            },
            "algorithm": {
                "name": "calculateOperation",
                "params": {
                    "method": "equivLiteral",
                    "keyboard": "INTERMEDIATE"
                }
            }
        },
        {
            "id": "step-2",
            "stimulus": "&lt;p&gt;What does the statement ask for?&lt;/p&gt;",
            "seed": {
                "calculated": [
                    {
                        "name": "2-A1",
                        "label": "&lt;p&gt;To express the sugars as a fraction.&lt;/p&gt;"
                    },
                    {
                        "name": "2-A2",
                        "label": "&lt;p&gt;To express the cereals in the box as a fraction.&lt;/p&gt;",
                        "incorrect": true
                    },
                    {
                        "name": "2-A3",
                        "label": "&lt;p&gt;To express the sugars as a decimal number.&lt;/p&gt;",
                        "incorrect": true
                    }
                ]
            },
            "algorithm": {
                "name": "trueFalse",
                "template": "Multiple choice – standard"
            }
        },
        {
            "id": "step-3",
            "stimulus": "&lt;p&gt;In which of these options is a decimal number rewritten correctly as a fraction?&lt;/p&gt;",
            "seed": {
                "calculated": [
                    {
                        "name": "T1",
                        "function": "Lemonlib.round({{Q3}}*100,1)",
                        "temp": true
                    },
                    {
                        "name": "T2",
                        "function": "Lemonlib.round({{Q3}}*10,2)",
                        "temp": true
                    },
                    {
                        "name": "3-A1",
                        "label": "&lt;p&gt;{{Q3}} = &lt;span class=\"fr-math-v2 fr-draggable\" contenteditable=\"false\" data-original-math=\"\\(\\frac{{{T1}}}{{100}}\\)\" draggable=\"true\"&gt;\\(\\frac{{{T1}}}{{100}}\\)&lt;/span&gt;&lt;/p&gt;"
                    },
                    {
                        "name": "3-A2",
                        "label": "&lt;p&gt;{{Q3}} = &lt;span class=\"fr-math-v2 fr-draggable\" contenteditable=\"false\" data-original-math=\"\\(\\frac{{{Q3}}}{{100}}\\)\" draggable=\"true\"&gt;\\(\\frac{{{Q3}}}{{100}}\\)&lt;/span&gt;&lt;/p&gt;",
                        "incorrect": true
                    },
                    {
                        "name": "3-A3",
                        "label": "&lt;p&gt;{{Q3}} = &lt;span class=\"fr-math-v2 fr-draggable\" contenteditable=\"false\" data-original-math=\"\\(\\frac{{{T2}}}{{100}}\\)\" draggable=\"true\"&gt;\\(\\frac{{{T2}}}{{100}}\\)&lt;/span&gt;&lt;/p&gt;",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"Lemonlib.round({{Q1}}+{{Q2}}, 2)",
                        "temp": true
                    },
                    {
                        "name": "T2",
                        "function": "({{Q1}}+{{Q2}})*100",
                        "temp": true
                    },
                    {
                        "name": "A1",
                        "function": "\\frac{{{T2}}}{100}"
                    }
                ]
            },
            "algorithm": {
                "name": "calculateOperation",
                "params": {
                    "method": "equivSymbolic",
                    "keyboard": "INTERMEDIATE"
                }
            }
        }
    ]
}</t>
  </si>
  <si>
    <t>La emisora de radio favorita de Elena está en la frecuencia {{T1}}. ¿Cómo se expresa este número en forma de fracción con denominador 10?
{{T1}} se puede expresar como {{A1}}.</t>
  </si>
  <si>
    <t xml:space="preserve">La emisora de radio favorita de Elena está en la frecuencia 103.5. ¿Cómo se expresa este número como fracción?
La frecuencia de radio es ...
</t>
  </si>
  <si>
    <t>Q1: mín = 89; máx = 99; step 1
Q2: mín = 0.1: máx = 0.9; step 0.1</t>
  </si>
  <si>
    <t>A1 = numerador/denominador
numerador = ({{Q1}}+{{Q2}})*10
denominador = 10
T1 = {{Q1}} + {{Q2}}</t>
  </si>
  <si>
    <t>¿En qué frecuencia está la emisora de radio favorita de Elena?
La frecuencia es {{A1}}.</t>
  </si>
  <si>
    <t>¿Qué pide el enunciado?
Expresar la frecuencia de la emisora de radio como una fracción *
Expresar la frecuencia de la emisora de radio como un número decimal.
Expresar la frecuencia de la emisora de radio como un número mixto.</t>
  </si>
  <si>
    <t>¿En cuál de estas opciones se ha reescrito bien un número decimal como fracción?
A1*: {{Q3}} = {{T1}}/10
A2: {{Q3}} = {{Q3}}/10
A3: {{Q3}} = {{T2}}/10
Q3: Mín = 1.1; Máx = 9.9; Step = 0.2.
T1 = {{Q3}}*10
T2 = {{Q3}}*100</t>
  </si>
  <si>
    <t>Imita el paso anterior para escribir {{T1}} en forma de fracción.
{{T1}} se puede expresar como {{A1}}.
T1 = {{Q1}} + {{Q2}}
A1 = Numerador/denominador
numerador = ({{Q1}}+{{Q2}})*10
Denominador = 10</t>
  </si>
  <si>
    <t>{"id":"M5-NyO-26c-A-4","seed":{"parameters":[{"name":"Q1","label":null,"min":89,"max":99,"step":1},{"name":"Q2","label":null,"min":0.1,"max":0.9,"step":0.1},{"name":"Q3","label":null,"min":1.1,"max":9.9,"step":0.2}],"uniques":true},"scaffolding":[{"id":"step-0","stimulus":"&lt;p&gt;La emisora de radio favorita de Elena está en la frecuencia {{T1}}. ¿Cómo se expresa este número en forma de fracción con denominador 10?&lt;/p&gt;","template":"&lt;p&gt;{{T1}} se puede expresar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n qué frecuencia está la emisora de radio favorita de Elena?&lt;/p&gt;","template":"&lt;p&gt;La frecuencia es {{response}}.&lt;/p&gt;","seed":{"calculated":[{"name":"1-A2","label":"{{function}}","function":"{{Q1}}+{{Q2}}"}]},"uniques":true,"algorithm":{"name":"calculateOperation","params":{"method":"equivLiteral","decimalPlaces":2,"keyboard":"INTERMEDIATE"}}},{"id":"step-2","stimulus":"&lt;p&gt;¿Qué pide el enunciado?&lt;/p&gt;","seed":{"calculated":[{"name":"2-A1","label":"&lt;p&gt;Expresar la frecuencia de la emisora de radio como una fracción.&lt;/p&gt;"},{"name":"2-A2","label":"&lt;p&gt;Expresar la frecuencia de la emisora de radio como un número decimal.&lt;/p&gt;","incorrect":true},{"name":"2-A3","label":"&lt;p&gt;Expresar la frecuencia de la emisora de radio como un número mixto.&lt;/p&gt;","incorrect":true}]},"algorithm":{"name":"trueFalse","template":"Multiple choice – standard"}},{"id":"step-3","stimulus":"&lt;p&gt;¿En cuál de estas opciones se ha reescrito bien un número decimal como fracción?&lt;/p&gt;","seed":{"calculated":[{"name":"T1","label":"{{function}}","function":"math.round({{Q3}}*10)","temp":true},{"name":"T2","label":"{{function}}","function":"math.round({{Q3}}*100)","temp":true},{"name":"2-A1","label":"&lt;p&gt;{{Q3}}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en forma de fracción.&lt;/p&gt;","template":"&lt;p&gt;{{T1}} se puede expresar como {{response}}.&lt;/p&gt;","seed":{"calculated":[{"name":"T1","label":"{{function}}","function":"{{Q1}}+{{Q2}}","temp":true},{"name":"T2","label":"{{function}}","function":"({{Q1}}+{{Q2}})*10","temp":true},{"name":"4-A1","label":"{{function}}","function":"\\frac{{{T2}}}{10}"}]},"uniques":true,"algorithm":{"name":"calculateOperation","params":{"method":"equivLiteral","decimalPlaces":2,"keyboard":"INTERMEDIATE"}}}]}</t>
  </si>
  <si>
    <t>{"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t>
  </si>
  <si>
    <t>{
    "id": "M5-NyO-26c-A-4",
    "seed": {
        "parameters": [
            {
                "name": "Q1",
                "label": null,
                "min": 89,
                "max": 99,
                "step": 1
            },
            {
                "name": "Q2",
                "label": null,
                "min": 0.1,
                "max": 0.9,
                "step": 0.1
            },
            {
                "name": "Q3",
                "label": null,
                "min": 1.1,
                "max": 9.9,
                "step": 0.2
            }
        ],
        "uniques": true
    },
    "scaffolding": [
        {
            "id": "step-0",
            "stimulus": "&lt;p&gt;Elena's favourite radio station is on frequency {{T1}}. How is this number expressed as a fraction with denominator 10?&lt;/p&gt;",
            "template": "&lt;p&gt;{{T1}} can be expressed as {{response}}.&lt;/p&gt;",
            "seed": {
                "parameters": [],
                "calculated": [
                    {
                        "name": "T1",
                        "label": "{{function}}",
                        "function": "{{Q1}}+{{Q2}}",
                        "temp": true
                    },
                    {
                        "name": "T2",
                        "label": "{{function}}",
                        "function": "({{Q1}}+{{Q2}})*10",
                        "temp": true
                    },
                    {
                        "name": "0-A1",
                        "label": "{{function}}",
                        "function": "\\frac{{{T2}}}{10}"
                    }
                ]
            },
            "uniques": true,
            "algorithm": {
                "name": "calculateOperation",
                "params": {
                    "method": "equivLiteral",
                    "decimalPlaces": 2,
                    "keyboard": "INTERMEDIATE"
                }
            }
        },
        {
            "id": "step-1",
            "stimulus": "&lt;p&gt;On what frequency is Elena's favourite radio station?&lt;/p&gt;",
            "template": "&lt;p&gt;The frequency is {{response}}.&lt;/p&gt;",
            "seed": {
                "calculated": [
                    {
                        "name": "1-A2",
                        "label": "{{function}}",
                        "function": "{{Q1}}+{{Q2}}"
                    }
                ]
            },
            "uniques": true,
            "algorithm": {
                "name": "calculateOperation",
                "params": {
                    "method": "equivLiteral",
                    "decimalPlaces": 2,
                    "keyboard": "INTERMEDIATE"
                }
            }
        },
        {
            "id": "step-2",
            "stimulus": "&lt;p&gt;What does the statement ask for?&lt;/p&gt;",
            "seed": {
                "calculated": [
                    {
                        "name": "2-A1",
                        "label": "&lt;p&gt;To express the frequency of the radio station as a fraction.&lt;/p&gt;"
                    },
                    {
                        "name": "2-A2",
                        "label": "&lt;p&gt;To express the frequency of the radio station as a decimal number.&lt;/p&gt;",
                        "incorrect": true
                    },
                    {
                        "name": "2-A3",
                        "label": "&lt;p&gt;To express the frequency of the radio station as a mixed number.&lt;/p&gt;",
                        "incorrect": true
                    }
                ]
            },
            "algorithm": {
                "name": "trueFalse",
                "template": "Multiple choice – standard"
            }
        },
        {
            "id": "step-3",
            "stimulus": "&lt;p&gt;In which of these options is a decimal number rewritten correctly as a fraction?&lt;/p&gt;",
            "seed": {
                "calculated": [
                    {
                        "name": "T1",
                        "label": "{{function}}",
                        "function": "math.round({{Q3}}*10)",
                        "temp": true
                    },
                    {
                        "name": "T2",
                        "label": "{{function}}",
                        "function": "math.round({{Q3}}*100)",
                        "temp": true
                    },
                    {
                        "name": "2-A1",
                        "label": "&lt;p&gt;{{Q3}} = &lt;span class=\"fr-math-v2 fr-draggable\" contenteditable=\"false\" data-original-math=\"\\(\\frac{{{T1}}}{{{10}}}\\)\" draggable=\"true\"&gt;\\(\\frac{{{T1}}}{{{10}}}\\)&lt;/span&gt;&lt;/p&gt;"
                    },
                    {
                        "name": "2-A2",
                        "label": "&lt;p&gt;{{Q3}} = &lt;span class=\"fr-math-v2 fr-draggable\" contenteditable=\"false\" data-original-math=\"\\(\\frac{{{Q3}}}{{{10}}}\\)\" draggable=\"true\"&gt;\\(\\frac{{{Q3}}}{{{10}}}\\)&lt;/span&gt;&lt;/p&gt;",
                        "incorrect": true
                    },
                    {
                        "name": "2-A3",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"label": "{{function}}",
                        "function": "{{Q1}}+{{Q2}}",
                        "temp": true
                    },
                    {
                        "name": "T2",
                        "label": "{{function}}",
                        "function": "({{Q1}}+{{Q2}})*10",
                        "temp": true
                    },
                    {
                        "name": "4-A1",
                        "label": "{{function}}",
                        "function": "\\frac{{{T2}}}{10}"
                    }
                ]
            },
            "uniques": true,
            "algorithm": {
                "name": "calculateOperation",
                "params": {
                    "method": "equivLiteral",
                    "decimalPlaces": 2,
                    "keyboard": "INTERMEDIATE"
                }
            }
        }
    ]
}</t>
  </si>
  <si>
    <t>En una pequeña ciudad, {{Q1}}/100 de la población son adolescentes. Escribe esta fracción como un número decimal.
{{Q1}}/100 es equivalente a {{A1}}.</t>
  </si>
  <si>
    <t xml:space="preserve">En la población de una pequeña ciudad, 23/1000 son adolescentes. Escribe esta fracción como número decimal.
... son adolescentes
</t>
  </si>
  <si>
    <t>Q1: mín = 11; máx = 19; step 1</t>
  </si>
  <si>
    <t>¿Cuál es la fracción de adolescentes que hay en esta pequeña ciudad?
{{A2}} de la población son adolescentes.
A2: {{Q1}}/100</t>
  </si>
  <si>
    <t>¿Qué pide el enunciado?
Expresar como número decimal la población adolescente.*
Expresar como una fracción la población adolescente.
Expresar como un número mixto la población adolescente.</t>
  </si>
  <si>
    <t>Imita el paso anterior para escribir {{Q1}}/100 como un número decimal.
{{Q1}}/100 se puede expresar como {{A1}}.
A1 = {{Q1}}/100</t>
  </si>
  <si>
    <t>{"id":"M5-NyO-26c-A-5","seed":{"parameters":[{"name":"Q1","label":null,"min":11,"max":19,"step":1},{"name":"Q2","label":null,"min":1,"max":200,"step":1},{"name":"Q3","list":["10","100","1000"]}],"uniques":true},"scaffolding":[{"id":"step-0","stimulus":"&lt;p&gt;En una pequeña ciudad, &lt;span class=\"fr-math-v2 fr-draggable\" contenteditable=\"false\" data-original-math=\"\\(\\frac{{{Q1}}}{{100}}\\)\" draggable=\"true\"&gt;\\(\\frac{{{Q1}}}{{100}}\\)&lt;/span&gt; de la población son adolescentes. Escribe esta fracción como un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Cuál es la fracción de adolescentes que hay en esta pequeña ciudad?&lt;/p&gt;","template":"&lt;p&gt;{{response}} de la población son adolescentes.&lt;/p&gt;","seed":{"calculated":[{"name":"1-A2","label":"{{function}}","function":"\\frac{{{Q1}}}{100}"}]},"uniques":true,"algorithm":{"name":"calculateOperation","params":{"method":"equivLiteral","decimalPlaces":2,"keyboard":"INTERMEDIATE"}}},{"id":"step-2","stimulus":"&lt;p&gt;¿Qué pide el enunciado?&lt;/p&gt;","seed":{"calculated":[{"name":"2-A1","label":"&lt;p&gt;Expresar como número decimal la población adolescente.&lt;/p&gt;"},{"name":"2-A2","label":"&lt;p&gt;Expresar como una fracción la población adolescente.&lt;/p&gt;","incorrect":true},{"name":"2-A3","label":"&lt;p&gt;Expresar como un número mixto la población adolescente.&lt;/p&gt;","incorrect":true}]},"algorithm":{"name":"trueFalse","template":"Multiple choice – standard"}},{"id":"step-3","stimulus":"&lt;p&gt;¿En cuál de estas opciones se ha reescrito bien una fracción como número decimal?&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 draggable=\"true\"&gt;\\(\\frac{{{Q1}}}{{100}}\\)&lt;/span&gt; como un número decimal.&lt;/p&gt;","template":"&lt;p&gt;&lt;span class=\"fr-math-v2 fr-draggable\" contenteditable=\"false\" data-original-math=\"\\(\\frac{{{Q1}}}{{100}}\\)\" draggable=\"true\"&gt;\\(\\frac{{{Q1}}}{{100}}\\)&lt;/span&gt; se puede expresar como {{response}}.&lt;/p&gt;","seed":{"calculated":[{"name":"4-A1","label":"{{function}}","function":"{{Q1}}/100"}]},"uniques":true,"algorithm":{"name":"calculateOperation","params":{"method":"equivLiteral","decimalPlaces":2,"keyboard":"INTERMEDIATE"}}}]}</t>
  </si>
  <si>
    <t>{"id":"M5-NyO-26c-A-5","seed":{"parameters":[{"name":"Q1","label":null,"min":11,"max":19,"step":1},{"name":"Q2","label":null,"min":1,"max":200,"step":1},{"name":"Q3","list":["10","100","1000"]}],"uniques":true},"scaffolding":[{"id":"step-0","stimulus":"&lt;p&gt;Em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t>
  </si>
  <si>
    <t>{
    "id": "M5-NyO-26c-A-5",
    "seed": {
        "parameters": [
            {
                "name": "Q1",
                "label": null,
                "min": 11,
                "max": 19,
                "step": 1
            },
            {
                "name": "Q2",
                "label": null,
                "min": 1,
                "max": 200,
                "step": 1
            },
            {
                "name": "Q3",
                "list": [
                    "10",
                    "100",
                    "1000"
                ]
            }
        ],
        "uniques": true
    },
    "scaffolding": [
        {
            "id": "step-0",
            "stimulus": "&lt;p&gt;In a small city, &lt;span class=\"fr-math-v2 fr-draggable\" contenteditable=\"false\" data-original-math=\"\\(\\frac{{{Q1}}}{{100}}\\)\" draggable=\"true\"&gt;\\(\\frac{{{Q1}}}{{100}}\\)&lt;/span&gt; of the population are teenagers. Write this fraction as a decimal number.&lt;/p&gt;",
            "template": "&lt;p&gt;&lt;span class=\"fr-math-v2 fr-draggable\" contenteditable=\"false\" data-original-math=\"\\(\\frac{{{Q1}}}{{100}}\\)\" draggable=\"true\"&gt;\\(\\frac{{{Q1}}}{{100}}\\)&lt;/span&gt; is equivalent to {{response}}.&lt;/p&gt;",
            "seed": {
                "parameters": [],
                "calculated": [
                    {
                        "name": "0-A1",
                        "label": "{{function}}",
                        "function": "{{Q1}}/100"
                    }
                ]
            },
            "uniques": true,
            "algorithm": {
                "name": "calculateOperation",
                "params": {
                    "method": "equivLiteral",
                    "decimalPlaces": 2,
                    "keyboard": "INTERMEDIATE"
                }
            }
        },
        {
            "id": "step-1",
            "stimulus": "&lt;p&gt;What is the fraction of teenagers in this small town?&lt;/p&gt;",
            "template": "&lt;p&gt;{{response}} of the population are teenagers.&lt;/p&gt;",
            "seed": {
                "calculated": [
                    {
                        "name": "1-A2",
                        "label": "{{function}}",
                        "function": "\\frac{{{Q1}}}{100}"
                    }
                ]
            },
            "uniques": true,
            "algorithm": {
                "name": "calculateOperation",
                "params": {
                    "method": "equivLiteral",
                    "decimalPlaces": 2,
                    "keyboard": "INTERMEDIATE"
                }
            }
        },
        {
            "id": "step-2",
            "stimulus": "&lt;p&gt;What does the statement ask for?&lt;/p&gt;",
            "seed": {
                "calculated": [
                    {
                        "name": "2-A1",
                        "label": "&lt;p&gt;To express the teenager population as a decimal number.&lt;/p&gt;"
                    },
                    {
                        "name": "2-A2",
                        "label": "&lt;p&gt;To express as a fraction the teenager population.&lt;/p&gt;",
                        "incorrect": true
                    },
                    {
                        "name": "2-A3",
                        "label": "&lt;p&gt;To express as a mixed number the teenager population.&lt;/p&gt;",
                        "incorrect": true
                    }
                ]
            },
            "algorithm": {
                "name": "trueFalse",
                "template": "Multiple choice – standard"
            }
        },
        {
            "id": "step-3",
            "stimulus": "&lt;p&gt;In which of these options is a fraction rewritten correctly as a decimal number?&lt;/p&gt;",
            "seed": {
                "calculated": [
                    {
                        "name": "T1",
                        "label": "{{function}}",
                        "function": "{{Q2}}/{{Q3}}",
                        "temp": true
                    },
                    {
                        "name": "T2",
                        "label": "{{function}}",
                        "function": "{{Q2}}*10/{{Q3}}",
                        "temp": true
                    },
                    {
                        "name": "T3",
                        "label": "{{function}}",
                        "function": "{{Q2}}/{{Q3}}*2",
                        "temp": true
                    },
                    {
                        "name": "2-A1",
                        "label": "&lt;p&gt;&lt;span class=\"fr-math-v2 fr-draggable\" contenteditable=\"false\" data-original-math=\"\\(\\frac{{{Q2}}}{{Q3}}\\)\" draggable=\"true\"&gt;\\(\\frac{{{Q2}}}{{{Q3}}}\\)&lt;/span&gt; = {{T1}}&lt;/p&gt;"
                    },
                    {
                        "name": "2-A2",
                        "label": "&lt;p&gt;&lt;span class=\"fr-math-v2 fr-draggable\" contenteditable=\"false\" data-original-math=\"\\(\\frac{{{Q2}}}{{Q3}}\\)\" draggable=\"true\"&gt;\\(\\frac{{{Q2}}}{{{Q3}}}\\)&lt;/span&gt; = {{T2}}&lt;/p&gt;",
                        "incorrect": true
                    },
                    {
                        "name": "2-A3",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 draggable=\"true\"&gt;\\(\\frac{{{Q1}}}{{100}}\\)&lt;/span&gt; as a decimal number.&lt;/p&gt;",
            "template": "&lt;p&gt;&lt;span class=\"fr-math-v2 fr-draggable\" contenteditable=\"false\" data-original-math=\"\\(\\frac{{{Q1}}}{{100}}\\)\" draggable=\"true\"&gt;\\(\\frac{{{Q1}}}{{100}}\\)&lt;/span&gt; can be expressed as {{response}}.&lt;/p&gt;",
            "seed": {
                "calculated": [
                    {
                        "name": "4-A1",
                        "label": "{{function}}",
                        "function": "{{Q1}}/100"
                    }
                ]
            },
            "uniques": true,
            "algorithm": {
                "name": "calculateOperation",
                "params": {
                    "method": "equivLiteral",
                    "decimalPlaces": 2,
                    "keyboard": "INTERMEDIATE"
                }
            }
        }
    ]
}</t>
  </si>
  <si>
    <t>M5-NyO-41a</t>
  </si>
  <si>
    <t>Compone y descompone números decimales interpretando el valor de posición de cada una de sus cifras (hasta las milésimas)</t>
  </si>
  <si>
    <t>Indica si estas descomposiciones son correctas.
{{Q1}}.{{Q2}}{{Q3}}{{Q4}} = {{Q1}} unidades + {{Q2}} décimas + {{Q3}} centésimas + {{Q4}} milésimas *
{{Q5}}.{{Q6}}{{Q7}}{{Q8}} = {{Q5}} unidades + {{Q6}} décimas + {{Q7}} centésimas + {{Q8}} milésimas *
{{Q3}}.{{Q1}}{{Q8}}{{Q5}} = {{Q3}} unidades + {{Q1}} décimas + {{Q3}} centésimas + {{Q5}} milésimas
{{Q8}}.{{Q2}}{{Q7}}{{Q6}} = {{Q8}} unidades + {{Q2}} décimas + {{Q7}} centésimas + {{Q1}} milésimas
{{Q4}}.{{Q6}}{{Q7}}{{Q2}} = {{Q4}} unidades + {{Q6}} décimas + {{Q4}} centésimas + {{Q2}} milésimas
Sí / No
(3 opciones, 1 correctas)</t>
  </si>
  <si>
    <t>Indica si las descomposiciones son correctas
37.12 = 3D + 7U + 12 centésimas *
2.5 = 2U + 5 décimas *
17.132= 10D + 7U + 132 milésimas *
6.89 = 6U + 89 décimas
34.236 = 3U + 4D + 236 centésimas
Sí / No</t>
  </si>
  <si>
    <t>Q1-Q8: mín = 1; máx = 9; step = 1</t>
  </si>
  <si>
    <t>Un número decimal se puede descomponer como la suma de sus cifras decimales.</t>
  </si>
  <si>
    <t>&lt;p&gt;Un número decimal se puede descomponer como la suma de sus cifras decimales.&lt;/p&gt;
-Sí falla A3
&lt;p&gt;La descomposición correcta es:&lt;/p&gt;&lt;p&gt;{{Q3}}.{{Q1}}{{Q8}}{{Q5}} = {{Q3}} unidades + {{Q1}} décimas + &lt;b&gt;{{Q8}} centésimas&lt;/b&gt; + {{Q5}} milésimas&lt;/p&gt;
-Sí falla A4
&lt;p&gt;La descomposición correcta es:&lt;/p&gt;&lt;p&gt;{{Q8}}.{{Q2}}{{Q7}}{{Q6}} = {{Q8}} unidades + {{Q2}} décimas + {{Q7}} centésimas + &lt;b&gt;{{Q6}} milésimas&lt;/b&gt;&lt;/p&gt;
-Sí falla A5
&lt;p&gt;La descomposición correcta es:&lt;/p&gt;&lt;p&gt;{{Q4}}.{{Q6}}{{Q7}}{{Q2}} = {{Q4}} unidades + {{Q6}} décimas + &lt;b&gt;{{Q7}} centésimas&lt;/b&gt; + {{Q2}} milésimas&lt;/p&gt;</t>
  </si>
  <si>
    <t>{"id":"M5-NyO-41a-I-1","stimulus":"&lt;p&gt;Indica si estas descomposiciones son correctas.&lt;/p&gt;","hint":"&lt;p&gt;Un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décimas + {{Q3}} centésimas + {{Q4}} milésimas"},{"name":"A2","label":"{{Q5}}.{{Q6}}{{Q7}}{{Q8}} = {{Q5}} unidades + {{Q6}} décimas + {{Q7}} centésimas + {{Q8}} milésimas"},{"name":"A3","label":"{{Q3}}.{{Q1}}{{Q8}}{{Q5}} = {{Q3}} unidades + {{Q1}} décimas + {{Q3}} centésimas + {{Q5}} milésimas","incorrect":true,"feedback":"&lt;p&gt;La descomposición correcta es:&lt;/p&gt;&lt;p&gt;{{Q3}}.{{Q1}}{{Q8}}{{Q5}} = {{Q3}} unidades + {{Q1}} décimas + &lt;b&gt;{{Q8}} centésimas&lt;/b&gt; + {{Q5}} milésimas&lt;/p&gt;"},{"name":"A4","label":"{{Q8}}.{{Q2}}{{Q7}}{{Q6}} = {{Q8}} unidades + {{Q2}} décimas + {{Q7}} centésimas + {{Q1}} milésimas","incorrect":true,"feedback":"&lt;p&gt;La descomposición correcta es:&lt;/p&gt;&lt;p&gt;{{Q8}}.{{Q2}}{{Q7}}{{Q6}} = {{Q8}} unidades + {{Q2}} décimas + {{Q7}} centésimas + &lt;b&gt;{{Q6}} milésimas&lt;/b&gt;&lt;/p&gt;"},{"name":"A5","label":"{{Q4}}.{{Q6}}{{Q7}}{{Q2}} = {{Q4}} unidades + {{Q6}} décimas + {{Q4}} centésimas + {{Q2}} milésimas","incorrect":true,"feedback":"&lt;p&gt;La descomposición correcta es:&lt;/p&gt;&lt;p&gt;{{Q4}}.{{Q6}}{{Q7}}{{Q2}} = {{Q4}} unidades + {{Q6}} décimas + &lt;b&gt;{{Q7}} centésimas&lt;/b&gt; + {{Q2}} milésimas&lt;/p&gt;"}],"uniques":true},"algorithm":{"name":"trueFalse","template":"Choice matrix – inline","params":{"countCorrect":1,"countIncorrect":2,"options":["Correcto","Incorrecto"]}}}</t>
  </si>
  <si>
    <t>{"id":"M5-NyO-41a-I-1","stimulus":"&lt;p&gt;Indique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t>
  </si>
  <si>
    <t>{
    "id": "M5-NyO-41a-I-1",
    "stimulus": "&lt;p&gt;Indicate whether these decompositions are correct.&lt;/p&gt;",
    "hint": "&lt;p&gt;A decimal number can be decomposed as the addition of its decimal places.&lt;/p&gt;",
    "feedback": "&lt;p&gt;A decimal number can be decomposed as the addition of its decimal places.&lt;/p&gt;",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"{{Q1}}.{{Q2}}{{Q3}}{{Q4}} = {{Q1}} units + {{Q2}} tenths + {{Q3}} hundredths + {{Q4}} thousandths"
            },
            {
                "name": "A2",
                "label": "{{Q5}}.{{Q6}}{{Q7}}{{Q8}} = {{Q5}} units + {{Q6}} tenths + {{Q7}} hundredths + {{Q8}} thousandths"
            },
            {
                "name": "A3",
                "label": "{{Q3}}.{{Q1}}{{Q8}}{{Q5}} = {{Q3}} units + {{Q1}} tenths + {{Q3}} hundredths + {{Q5}} thousandths",
                "incorrect": true,
                "feedback": "&lt;p&gt;The correct decomposition is:&lt;/p&gt;&lt;p&gt;{{Q3}}.{{Q1}}{{Q8}}{{Q5}} = {{Q3}} units + {{Q1}} tenths + &lt;b&gt;{{Q8}} hundredths&lt;/b&gt; + {{Q5}} thousandths&lt;/p&gt;"
            },
            {
                "name": "A4",
                "label": "{{Q8}}.{{Q2}}{{Q7}}{{Q6}} = {{Q8}} units + {{Q2}} tenths + {{Q7}} hundredths + {{Q1}} thousandths",
                "incorrect": true,
                "feedback": "&lt;p&gt;The correct decomposition is:&lt;/p&gt;&lt;p&gt;{{Q8}}.{{Q2}}{{Q7}}{{Q6}} = {{Q8}} units + {{Q2}} tenths + {{Q7}} hundredths + &lt;b&gt;{{Q6}} thousandths&lt;/b&gt;&lt;/p&gt;"
            },
            {
                "name": "A5",
                "label": "{{Q4}}.{{Q6}}{{Q7}}{{Q2}} = {{Q4}} units + {{Q6}} tenths + {{Q4}} hundredths + {{Q2}} thousandths",
                "incorrect": true,
                "feedback": "&lt;p&gt;The correct decomposition is:&lt;/p&gt;&lt;p&gt;{{Q4}}.{{Q6}}{{Q7}}{{Q2}} = {{Q4}} units + {{Q6}} tenths + &lt;b&gt;{{Q7}} hundredths&lt;/b&gt; + {{Q2}} thousandths&lt;/p&gt;"
            }
        ],
        "uniques": true
    },
    "algorithm": {
        "name": "trueFalse",
        "template": "Choice matrix – inline",
        "params": {
            "countCorrect": 1,
            "countIncorrect": 2,
            "options": [
                "Correct",
                "Incorrect"
            ]
        }
    }
}</t>
  </si>
  <si>
    <t>Calcula el resultado de las siguientes sumas.
{{Q1}} unidades + {{Q2}} décimas + {{Q3}} centésimas = {{A1}}
{{Q4}} unidades + {{Q5}} décimas + {{Q6}} centésimas + {{Q7}} milésimas = {{A2}}</t>
  </si>
  <si>
    <t>Descomponé este número 1.546
....</t>
  </si>
  <si>
    <t>Q1: mín = 1; máx = 9; step = 1
Q2: mín = 1; máx = 9; step = 1
Q3: mín = 1; máx = 9; step = 1
Q4: mín = 1; máx = 9; step = 1
Q5: mín = 1; máx = 9; step = 1
Q6: mín = 1; máx = 9; step = 1
Q7: mín = 1; máx = 9; step = 1</t>
  </si>
  <si>
    <t>A1 = {{Q1}}+{{Q2}}/10+{{Q3}}/100
A2 = {{Q4}}+{{Q5}}/10+{{Q6}}/100+{{Q7}}/1000</t>
  </si>
  <si>
    <t>&lt;p&gt;Un número decimal se puede descomponer como la suma de sus cifras decimales.&lt;/p&gt;
Para A1:
&lt;p&gt;{{Q1}} unidades + {{Q2}} décimas + {{Q3}} centésimas = {{Q1}} + {{T1}} + {{T2}} = {{A1}}&lt;/p&gt;
Para A2:
&lt;p&gt;{{Q4}} unidades + {{Q5}} décimas + {{Q6}} centésimas + {{Q7}} milésimas = {{Q4}} + {{T3}} + {{T4}} + {{T5}} = {{A2}}&lt;/p&gt;</t>
  </si>
  <si>
    <t>T1 = {{Q2}}/10
T2 = {{Q3}}/100
T3 = {{Q5}}/10
T4 = {{Q6}}/100
T5 = {{Q7}}/1000</t>
  </si>
  <si>
    <t>{"id":"M5-NyO-41a-E-1","stimulus":"&lt;p&gt;Calcula el resultado de las siguientes sumas.&lt;/p&gt;","template":"&lt;p&gt;{{Q1}} unidades + {{Q2}} décimas + {{Q3}} centésimas = {{response}}&lt;/p&gt;&lt;p&gt;{{Q4}} unidades + {{Q5}} décimas + {{Q6}} centésimas + {{Q7}} milésimas = {{response}}&lt;/p&gt;","hint":"&lt;p&gt;Un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décimas + {{Q3}} centésimas = {{Q1}} + {{T1}} + {{T2}} = {{function}}&lt;/p&gt;"},{"name":"A2","label":"{{function}}","function":"Lemonlib.round({{Q4}}+{{Q5}}/10+{{Q6}}/100+{{Q7}}/1000, 3)","feedback":"&lt;p&gt;{{Q4}} unidades + {{Q5}} décimas + {{Q6}} centésimas + {{Q7}} milésimas = {{Q4}} + {{T3}} + {{T4}} + {{T5}} = {{function}}&lt;/p&gt;"}],"uniques":true},"algorithm":{"name":"calculateOperation","params":{"method":"equivLiteral","keyboard":"INTERMEDIATE"}}}</t>
  </si>
  <si>
    <t>{"id":"M5-NyO-41a-E-1","stimulus":"&lt;p&gt;Calcule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t>
  </si>
  <si>
    <t>{
    "id": "M5-NyO-41a-E-1",
    "stimulus": "&lt;p&gt;Calculate the result of the following additions.&lt;/p&gt;",
    "template": "&lt;p&gt;{{Q1}} ones + {{Q2}} tenths + {{Q3}} hundredths = {{response}}&lt;/p&gt;&lt;p&gt;{{Q4}} ones + {{Q5}} tenths + {{Q6}} hundredths + {{Q7}} thousandths = {{response}}&lt;/p&gt;",
    "hint": "&lt;p&gt;A decimal number can be broken down into the addition of its decimal digits.&lt;/p&gt;",
    "feedback": "&lt;p&gt;A decimal number can be broken down into the addition of its decimal digits.&lt;/p&gt;",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"{{function}}",
                "function": "Lemonlib.round({{Q1}}+{{Q2}}/10+{{Q3}}/100, 2)",
                "feedback": "&lt;p&gt;{{Q1}} ones + {{Q2}} tenths + {{Q3}} hundredths = {{Q1}} + {{T1}} + {{T2}} = {{function}}&lt;/p&gt;"
            },
            {
                "name": "A2",
                "label": "{{function}}",
                "function": "Lemonlib.round({{Q4}}+{{Q5}}/10+{{Q6}}/100+{{Q7}}/1000, 3)",
                "feedback": "&lt;p&gt;{{Q4}} ones + {{Q5}} tenths + {{Q6}} hundredths + {{Q7}} thousandths = {{Q4}} + {{T3}} + {{T4}} + {{T5}} = {{function}}&lt;/p&gt;"
            }
        ],
        "uniques": true
    },
    "algorithm": {
        "name": "calculateOperation",
        "params": {
            "method": "equivLiteral",
            "keyboard": "INTERMEDIATE"
        }
    }
}</t>
  </si>
  <si>
    <t>Descompón los siguientes números.
{{Q1}}.{{Q2}}{{Q3}} = {{A1}} unidades + {{A2}} décimas + {{A3}} centésimas
{{Q4}}.{{Q5}}{{Q6}}{{Q7}} = {{A4}} unidades + {{A5}} décimas + {{A6}} centésimas + {{A7}} milésimas</t>
  </si>
  <si>
    <t xml:space="preserve">Compone este número {{T1}}
{{A1}} </t>
  </si>
  <si>
    <t>A1 = {{Q1}}
A2 = {{Q2}} 
A3 = {{Q3}}
A4 = {{Q4}}
A5 = {{Q5}}
A6 = {{Q6}}
A7 = {{Q7}}</t>
  </si>
  <si>
    <t>&lt;p&gt;Un número decimal se puede descomponer como la suma de sus cifras decimales.&lt;/p&gt;
Para A1:
&lt;p&gt;{{Q1}}.{{Q2}}{{Q3}} = {{Q1}} + {{T1}} + {{T2}}&lt;/p&gt;
Para A2:
&lt;p&gt;{{Q4}}.{{Q5}}{{Q6}}{{Q7}} = {{Q4}} + {{T3}} + {{T4}} + {{T5}}&lt;/p&gt;</t>
  </si>
  <si>
    <t>{"id":"M5-NyO-41a-E-2","stimulus":"&lt;p&gt;Descompón los siguientes números.&lt;/p&gt;","template":"&lt;p&gt;{{Q1}}.{{Q2}}{{Q3}} = {{response}} unidades + {{response}} décimas + {{response}} centésimas&lt;/p&gt;&lt;p&gt;{{Q4}}.{{Q5}}{{Q6}}{{Q7}} = {{response}} unidades + {{response}} décimas + {{response}} centésimas + {{response}} milésimas&lt;/p&gt;","hint":"&lt;p&gt;Un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</si>
  <si>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</si>
  <si>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
    "id": "M5-NyO-41a-E-2",
    "stimulus": "&lt;p&gt;Decompose the following numbers.&lt;/p&gt;",
    "template": "&lt;p&gt;{{Q1}}.{{Q2}}{{Q3}} = {{response}} units + {{response}} tenths + {{response}} hundredths&lt;/p&gt;&lt;p&gt;{{Q4}}.{{Q5}}{{Q6}}{{Q7}} = {{response}} units + {{response}} tenths + {{response}} hundredths + {{response}} thousandths&lt;/p&gt;",
    "hint": "&lt;p&gt;A decimal number can be decomposed as the addition of its decimal places",
    "feedback": "&lt;p&gt;A decimal number can be decomposed as the addition of its decimal places",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"{{Q1}}",
                "function": "{{Q1}}",
                "feedback": "&lt;p&gt;{{Q1}}.{{Q2}}{{Q3}} = {{Q1}} + {{T1}} + {{T2}}&lt;/p&gt;"
            },
            {
                "name": "A2",
                "label": "{{Q2}}",
                "function": "{{Q2}}",
                "feedback": "&lt;p&gt;{{Q1}}.{{Q2}}{{Q3}} = {{Q1}} + {{T1}} + {{T2}}&lt;/p&gt;"
            },
            {
                "name": "A3",
                "label": "{{Q3}}",
                "function": "{{Q3}}",
                "feedback": "&lt;p&gt;{{Q1}}.{{Q2}}{{Q3}} = {{Q1}} + {{T1}} + {{T2}}&lt;/p&gt;"
            },
            {
                "name": "A4",
                "label": "{{Q4}}",
                "function": "{{Q4}}",
                "feedback": "&lt;p&gt;{{Q4}}.{{Q5}}{{Q6}}{{Q7}} = {{Q4}} + {{T3}} + {{T4}} + {{T5}}&lt;/p&gt;"
            },
            {
                "name": "A5",
                "label": "{{Q5}}",
                "function": "{{Q5}}",
                "feedback": "&lt;p&gt;{{Q4}}.{{Q5}}{{Q6}}{{Q7}} = {{Q4}} + {{T3}} + {{T4}} + {{T5}}&lt;/p&gt;"
            },
            {
                "name": "A6",
                "label": "{{Q6}}",
                "function": "{{Q6}}",
                "feedback": "&lt;p&gt;{{Q4}}.{{Q5}}{{Q6}}{{Q7}} = {{Q4}} + {{T3}} + {{T4}} + {{T5}}&lt;/p&gt;"
            },
            {
                "name": "A7",
                "label": "{{Q7}}",
                "function": "{{Q7}}",
                "feedback": "&lt;p&gt;{{Q4}}.{{Q5}}{{Q6}}{{Q7}} = {{Q4}} + {{T3}} + {{T4}} + {{T5}}&lt;/p&gt;"
            }
        ],
        "uniques": true
    },
    "algorithm": {
        "name": "calculateOperation",
        "params": {
            "method": "equivLiteral",
            "keyboard": "INTERMEDIATE"
        }
    }
}</t>
  </si>
  <si>
    <t>M5-NyO-27a</t>
  </si>
  <si>
    <t>Ordena números decimales por comparación (entre 0 y 2 cifras enteras, entre 1 y 3 cifras decimales)</t>
  </si>
  <si>
    <t>Indica si estas comparaciones son verdaderas o falsas.
{{Q1}} &lt; {{T1}}✔
{{T2}} &gt; {{Q2}}✔
{{T3}} &lt; {{Q3}}
{{Q4}} &gt; {{T4}}
(Se ven 3 opciones, 2 correctas)</t>
  </si>
  <si>
    <t>Q1: min: 0.01, max: 0.99, step: 0.01
Q2: min: 1, max: 9, step: 0.1
Q3: min: 1, max: 9, step: 0.01
Q4: min: 1, max: 9, step: 0.001
Q5: min: 0.01, max: 0.1, step: 0.01
Q6: min: 0.1, max: 1, step: 0.1
Q7: min: 0.01, max: 9, step: 0.01
Q8: min: 0.01, max: 9, step: 0.001</t>
  </si>
  <si>
    <t>T1={{Q1}}+{{Q5}}
T2={{Q2}}+{{Q6}}
T3={{Q3}}+{{Q7}}
T4={{Q4}}+{{Q8}}</t>
  </si>
  <si>
    <t>Compara los números cifra a cifra empezando por la izquierda.</t>
  </si>
  <si>
    <t>&lt;p&gt;Para saber si un número es mayor que otro, compara las cifras de los dos empezando desde la izquierda.&lt;/p&gt;
(No TE individual)</t>
  </si>
  <si>
    <t>{"id":"M5-NyO-27a-I-1","stimulus":"&lt;p&gt;Indica si estas comparaciones son verdaderas o falsas.&lt;/p&gt;","feedback":"&lt;p&gt;Para saber si un número es mayor que otro, compara las cifras de los dos empezando desde la izquierda.&lt;/p&gt;","hint":"&lt;p&gt;Compara los números cifra a cifra empezando por la izquierda.&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inline","params":{"countCorrect":2,"countIncorrect":1,"options":["Verdadero","Falso"]}}}</t>
  </si>
  <si>
    <t>{"id":"M5-NyO-27a-I-1","stimulus":"&lt;p&gt;Indique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t>
  </si>
  <si>
    <t>{
    "id": "M5-NyO-27a-I-1",
    "stimulus": "&lt;p&gt;Indicate whether these comparisons are true or false.&lt;/p&gt;",
    "feedback": "&lt;p&gt;To determine if a number is greater than another, compare the digits of the two starting from the left.&lt;/p&gt;",
    "hint": "&lt;p&gt;Compare the numbers digit by digit starting from the left.&lt;/p&gt;",
    "seed": {
        "parameters": [
            {
                "name": "Q1",
                "label": null,
                "min": 0.01,
                "max": 0.99,
                "step": 0.01
            },
            {
                "name": "Q2",
                "label": null,
                "min": 1,
                "max": 9,
                "step": 0.1
            },
            {
                "name": "Q3",
                "label": null,
                "min": 1,
                "max": 9,
                "step": 0.01
            },
            {
                "name": "Q4",
                "label": null,
                "min": 1,
                "max": 9,
                "step": 0.001
            },
            {
                "name": "Q5",
                "label": null,
                "min": 0.01,
                "max": 0.1,
                "step": 0.01
            },
            {
                "name": "Q6",
                "label": null,
                "min": 0.1,
                "max": 1,
                "step": 0.1
            },
            {
                "name": "Q7",
                "label": null,
                "min": 0.01,
                "max": 9,
                "step": 0.01
            },
            {
                "name": "Q8",
                "label": null,
                "min": 0.01,
                "max": 9,
                "step": 0.001
            }
        ],
        "calculated": [
            {
                "name": "T1",
                "function": "Lemonlib.round({{Q1}}+{{Q5}}, 2)",
                "temp": true
            },
            {
                "name": "T2",
                "function": "Lemonlib.round({{Q2}}+{{Q6}}, 2)",
                "temp": true
            },
            {
                "name": "T3",
                "function": "Lemonlib.round({{Q3}}+{{Q7}}, 2)",
                "temp": true
            },
            {
                "name": "T4",
                "function": "Lemonlib.round({{Q4}}+{{Q8}}, 2)",
                "temp": true
            },
            {
                "name": "A1",
                "label": "{{Q1}} &lt; {{T1}}"
            },
            {
                "name": "A2",
                "label": "{{T2}} &gt; {{Q2}}"
            },
            {
                "name": "A3",
                "label": "{{T3}} &lt; {{Q3}}",
                "incorrect": true
            },
            {
                "name": "A4",
                "label": "{{Q4}} &gt; {{T4}}",
                "incorrect": true
            }
        ],
        "uniques": true
    },
    "algorithm": {
        "name": "trueFalse",
        "template": "Choice matrix – inline",
        "params": {
            "countCorrect": 2,
            "countIncorrect": 1,
            "options": [
                "True",
                "False"
            ]
        }
    }
}</t>
  </si>
  <si>
    <t>Ordena los siguientes números de mayor a menor.
{{Q1}}
{{Q2}}
{{Q3}}</t>
  </si>
  <si>
    <t>From the biggest to the smallest, order the following numbers.
{{Q1}}
{{Q2}}
{{Q3}}</t>
  </si>
  <si>
    <t>Q1: min: 0.001, max: 0.999, step: 0.001
Q2: min: 0.01, max: 0.99, step: 0.01
Q3: min: 0.1, max: 0.9, step: 0.1</t>
  </si>
  <si>
    <t>Compara los números fijándote primero en las que se encuentran más a la izquierda.</t>
  </si>
  <si>
    <t>&lt;p&gt;Para saber si un número es mayor que otro, compara las cifras de los dos empezando desde la izquierda.&lt;/p&gt;</t>
  </si>
  <si>
    <t>{"id":"M5-NyO-27a-E-1","stimulus":"&lt;p&gt;Arrastra y ordena los siguientes números de mayor a menor.&lt;/p&gt;","template":"&lt;p style=\"text-align:center;\"&gt;{{response}} &gt; {{response}} &gt; {{response}}&lt;/p&gt;","feedback":"&lt;p&gt;Para saber si un número es mayor que otro, compara las cifras de los dos empezando desde la izquierda.&lt;/p&gt;","hint":"&lt;p&gt;Compara los números fijándote primero en los que se encuentran más a la izquierda.&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</si>
  <si>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</si>
  <si>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
    "id": "M5-NyO-27a-E-1",
    "stimulus": "&lt;p&gt;Drag and put the following numbers in order from highest to lowest.&lt;/p&gt;",
    "template": "&lt;p style=\"text-align:center;\"&gt;{{response}} &gt; {{response}} &gt;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1
            }
        ],
        "calculated": [
            {
                "name": "A1",
                "label": "{{function}}",
                "function": "math.max({{Q1}}, {{Q2}}, {{Q3}})"
            },
            {
                "name": "A2",
                "label": "{{function}}",
                "function": "Lemonlib.round({{Q1}}+{{Q2}}+{{Q3}}-math.min({{Q1}}, {{Q2}}, {{Q3}})-math.max({{Q1}}, {{Q2}}, {{Q3}}), 3)"
            },
            {
                "name": "A3",
                "label": "{{function}}",
                "function": "math.min({{Q1}}, {{Q2}}, {{Q3}})"
            }
        ],
        "uniques": true
    },
    "algorithm": {
        "name": "calculateOperation",
        "template": "Cloze with drag &amp; drop",
        "params": {
            "keyboard": "INTERMEDIATE"
        }
    }
}</t>
  </si>
  <si>
    <t>Ordena los siguientes números de menor a mayor.
{{Q1}}
{{Q2}}
{{Q3}}</t>
  </si>
  <si>
    <t>{"id":"M5-NyO-27a-E-2","stimulus":"&lt;p&gt;Arrastra y ordena los siguientes números de menor a mayor.&lt;/p&gt;","template":"&lt;p style=\"text-align:center;\"&gt;{{response}} &lt; {{response}} &lt; {{response}}&lt;/p&gt;","feedback":"&lt;p&gt;Para saber si un número es mayor que otro, compara las cifras de los dos empezando desde la izquierda.&lt;/p&gt;","hint":"&lt;p&gt;Compara los números fijándote primero en las cifras que se encuentran más a la izquierda.&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</si>
  <si>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</si>
  <si>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
    "id": "M5-NyO-27a-E-2",
    "stimulus": "&lt;p&gt;Drag and put the following numbers in order from lowest to highest.&lt;/p&gt;",
    "template": "&lt;p style=\"text-align:center;\"&gt;{{response}} &lt; {{response}} &lt;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0.1
            }
        ],
        "calculated": [
            {
                "name": "A1",
                "label": "{{function}}",
                "function": "math.min({{Q1}}, {{Q2}}, {{Q3}})"
            },
            {
                "name": "A2",
                "label": "{{function}}",
                "function": "Lemonlib.round({{Q1}}+{{Q2}}+{{Q3}}-math.min({{Q1}}, {{Q2}}, {{Q3}})-math.max({{Q1}}, {{Q2}}, {{Q3}}), 3)"
            },
            {
                "name": "A3",
                "label": "{{function}}",
                "function": "math.max({{Q1}}, {{Q2}}, {{Q3}})"
            }
        ],
        "uniques": true
    },
    "algorithm": {
        "name": "calculateOperation",
        "template": "Cloze with drag &amp; drop",
        "params": {
            "keyboard": "INTERMEDIATE"
        }
    }
}</t>
  </si>
  <si>
    <t>Los padres de Nacho han ido al supermercado a comprar {{Q1}} kg de {{Q4}}, {{Q2}} kg de {{Q5}} y {{Q3}} kg de {{Q6}}. Indica cuánto pesa el producto más ligero.
El producto más ligero pesa {{A1}} kg.</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</si>
  <si>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</si>
  <si>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min: 0.1, max: 3, step: 0.01
Q2: min: 0.1, max: 3, step: 0.01
Q3: min: 0.1, max: 3, step: 0.01
Q4: lista: ["manzanas", "plátanos", "naranjas"]
Q5: lista: ["cebollas", "zanahorias", "espárragos"]
Q6: lista: ["dátiles", "anacardos", "cacahuetes"]</t>
  </si>
  <si>
    <t>A1 = math.min({{Q1}}, {{Q2}}, {{Q3}})</t>
  </si>
  <si>
    <t>Compara los números fijándote primero en las cifras que se encuentran a la izquierda.</t>
  </si>
  <si>
    <t>&lt;p&gt;Para saber cuál es el producto más ligero, es decir, el número menor, compara las cifras de los tres números empezando por la izquierda.&lt;/p&gt;</t>
  </si>
  <si>
    <t>{"id":"M5-NyO-27a-A-1","stimulus":"&lt;p&gt;Los padres de Nacho han ido al supermercado a comprar {{Q1}} kg de {{Q4}}, {{Q2}} kg de {{Q5}} y {{Q3}} kg de {{Q6}}. Indica cuánto pesa el producto más ligero.&lt;/p&gt;","template":"&lt;p&gt;El producto más ligero pesa {{response}} kg.&lt;/p&gt;","hint":"&lt;p&gt;Compara los números fijándote primero en las cifras que se encuentran a la izquierda.&lt;/p&gt;","feedback":"&lt;p&gt;Para saber cuál es el producto más ligero, es decir, el número menor, compara las cifras de los tres números empezando por la izquierda.&lt;/p&gt;","seed":{"parameters":[{"name":"Q1","label":null,"min":0.1,"max":3,"step":0.01},{"name":"Q2","label":null,"min":0.1,"max":3,"step":0.01},{"name":"Q3","label":null,"min":0.1,"max":3,"step":0.01},{"name":"Q4","list":["manzanas","plátanos","naranjas"]},{"name":"Q5","list":["cebollas","zanahorias","espárragos"]},{"name":"Q6","list":["dátiles","anacardos","cacahuetes"]}],"calculated":[{"name":"A1","label":"{{function}}","function":"math.min({{Q1}}, {{Q2}}, {{Q3}})"}],"uniques":true},"algorithm":{"name":"calculateOperation","params":{"method":"equivLiteral","keyboard":"INTERMEDIATE"}}}</t>
  </si>
  <si>
    <t>{"id":"M5-NyO-27a-A-1","stimulus":"&lt;p&gt;Os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t>
  </si>
  <si>
    <t>{
    "id": "M5-NyO-27a-A-1",
    "stimulus": "&lt;p&gt;Nacho's parents have gone to the supermarket to buy {{Q1}} kg of {{Q4}}, {{Q2}} kg of {{Q5}} and {{Q3}} kg of {{Q6}}. Type how much the lightest product weighs.&lt;/p&gt;",
    "template": "&lt;p&gt;The lightest product weighs {{response}} kg.&lt;/p&gt;",
    "feedback": "&lt;p&gt;To find out which is the lightest product compare the figures of the three numbers starting from the left.&lt;/p&gt;",
    "hint": "&lt;p&gt;Compare the numbers by first looking at the ones on the far left.&lt;/p&gt;",
    "seed": {
        "parameters": [
            {
                "name": "Q1",
                "label": null,
                "min": 0.1,
                "max": 3,
                "step": 0.01
            },
            {
                "name": "Q2",
                "label": null,
                "min": 0.1,
                "max": 3,
                "step": 0.01
            },
            {
                "name": "Q3",
                "label": null,
                "min": 0.1,
                "max": 3,
                "step": 0.01
            },
            {
                "name": "Q4",
                "list": [
                    "apples",
                    "bananas",
                    "oranges"
                ]
            },
            {
                "name": "Q5",
                "list": [
                    "onions",
                    "carrots",
                    "asparagus"
                ]
            },
            {
                "name": "Q6",
                "list": [
                    "dates",
                    "cashew nuts",
                    "peanuts"
                ]
            }
        ],
        "calculated": [
            {
                "name": "A1",
                "label": "{{function}}",
                "function": "math.min({{Q1}}, {{Q2}}, {{Q3}})"
            }
        ],
        "uniques": true
    },
    "algorithm": {
        "name": "calculateOperation",
        "params": {
            "method": "equivLiteral",
            "keyboard": "INTERMEDIATE"
        }
    }
}</t>
  </si>
  <si>
    <t>En un parque de atracciones, la altura mínima para montar en la montaña rusa es de &lt;span class=\"no-break\"&gt;{{Q1}} m,&lt;/span&gt; en el tiovivo es de &lt;span class=\"no-break\"&gt;{{Q2}} m&lt;/span&gt; y en la noria hay que medir &lt;span class=\"no-break\"&gt;{{Q3}} m.&lt;/span&gt; Señala si las siguientes afirmacioes son correctas o incorrectas.
Una persona que mide &lt;span class=\"no-break\"&gt;{{T1}} m&lt;/span&gt; puede subir a la montaña rusa.*
Una persona que mide &lt;span class=\"no-break\"&gt;{{T2}} m&lt;/span&gt; puede subir al tiovivo.*
Una persona que mide &lt;span class=\"no-break\"&gt;{{T3}} m&lt;/span&gt; puede subir a la noria.*
Una persona que mide &lt;span class=\"no-break\"&gt;{{T4}} m&lt;/span&gt; puede subir a la montaña rusa.
Una persona que mide &lt;span class=\"no-break\"&gt;{{T5}} m&lt;/span&gt; puede subir al tiovivo.
Una persona que mide &lt;span class=\"no-break\"&gt;{{T6}} m&lt;/span&gt; puede subir a la noria.
(se ven 3, 2 correctas)</t>
  </si>
  <si>
    <t>In an amusement park, the minimum height for children to play in the rollercoaster is {{Q1}} m, in the merry-go-round is {{Q2}} m, and in the giant wheel is {{Q3}} m. Please, select true or false.
1- A child who is {​{​T1}} m tall can ride the roller coaster. *
2- A child who is {​{​T2}} m tall can ride the merry-go-round and the giant wheel.</t>
  </si>
  <si>
    <t>Q1: min: 1.60, max: 1.72, step: 0.01
Q2: min: 1.10, max: 1.35, step: 0.01
Q3: min: 1.40, max: 1.55, step: 0.01
Q4: min: 0.01, max: 0.10, step: 0.01
Q5: min: 0.01, max: 0.10, step: 0.01
Q6: min: 0.01, max: 0.10, step: 0.01</t>
  </si>
  <si>
    <t>T1={{Q1}}+{{Q4}}
T2={{Q2}}+{{Q5}}
T3={{Q3}}+{{Q6}}
T4={{Q1}}-{{Q4}}
T5={{Q2}}-{{Q5}}
T6={{Q3}}-{{Q6}}</t>
  </si>
  <si>
    <t>&lt;p&gt;Para conocer si una persona puede montar en la atracción, compara cifra a cifra la altura mínima con la altura de la persona empezando por la izquierda.&lt;/p&gt;
Sin Te individual</t>
  </si>
  <si>
    <t>{"id":"M5-NyO-27a-A-2","stimulus":"&lt;p&gt;En un parque de atracciones, la altura mínima para montar en la montaña rusa es de &lt;span class=\"no-break\"&gt;{{Q1}} m,&lt;/span&gt; en el tiovivo es de &lt;span class=\"no-break\"&gt;{{Q2}} m&lt;/span&gt; y en la noria hay que medir &lt;span class=\"no-break\"&gt;{{Q3}} m.&lt;/span&gt; Selecciona si las siguientes afirmaciones son correctas o incorrectas.&lt;/p&gt;","feedback":"&lt;p&gt;Para conocer si una persona puede montar en la atracción, compara cifra a cifra la altura mínima con la altura de la persona, empezando por la izquierda.&lt;/p&gt;","hint":"&lt;p&gt;Compara los números cifra a cifra empezando por la izqui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2)","temp":true},{"name":"A1","label":"Una persona que mide &lt;span class=\"no-break\"&gt;{{T1}} m&lt;/span&gt; puede subir a la montaña rusa."},{"name":"A2","label":"Una persona que mide &lt;span class=\"no-break\"&gt;{{T2}} m&lt;/span&gt; puede subir al tiovivo."},{"name":"A3","label":"Una persona que mide &lt;span class=\"no-break\"&gt;{{T3}} m&lt;/span&gt; puede subir a la noria."},{"name":"A4","label":"Una persona que mide &lt;span class=\"no-break\"&gt;{{T4}} m&lt;/span&gt; puede subir a la montaña rusa.","incorrect":true},{"name":"A5","label":"Una persona que mide &lt;span class=\"no-break\"&gt;{{T5}} m&lt;/span&gt; puede subir al tiovivo.","incorrect":true},{"name":"A6","label":"Una persona que mide &lt;span class=\"no-break\"&gt;{{T6}} m&lt;/span&gt; puede subir a la noria.","incorrect":true}],"uniques":true},"algorithm":{"name":"trueFalse","template":"Choice matrix – inline","params":{"countCorrect":2,"countIncorrect":1,"options":["Verdadero","Falso"]}}}</t>
  </si>
  <si>
    <t>{"id":"M5-NyO-27a-A-2","stimulus":"&lt;p&gt;Em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t>
  </si>
  <si>
    <t>{
    "id": "M5-NyO-27a-A-2",
    "stimulus": "&lt;p&gt;In an amusement park, the minimum height to ride the roller coaster is &lt;span class=\"no-break\"&gt;{{Q1}} m,&lt;/span&gt; for the carousel it's &lt;span class=\"no-break\"&gt;{{Q2}} m&lt;/span&gt; and for the Ferris wheel one must be &lt;span class=\"no-break\"&gt;{{Q3}} m&lt;/span&gt; tall. Select whether the following statements are correct or incorrect.&lt;/p&gt;",
    "feedback": "&lt;p&gt;To find out if a person can ride the ride, compare the minimum height digit by digit with the height of the person, starting from the left.&lt;/p&gt;",
    "hint": "&lt;p&gt;Compare the numbers by first looking at the ones on the far left.&lt;/p&gt;",
    "seed": {
        "parameters": [
            {
                "name": "Q1",
                "label": null,
                "min": 1.6,
                "max": 1.72,
                "step": 0.01
            },
            {
                "name": "Q2",
                "label": null,
                "min": 1.1,
                "max": 1.35,
                "step": 0.01
            },
            {
                "name": "Q3",
                "label": null,
                "min": 1.4,
                "max": 1.55,
                "step": 0.01
            },
            {
                "name": "Q4",
                "label": null,
                "min": 0.01,
                "max": 0.1,
                "step": 0.01
            },
            {
                "name": "Q5",
                "label": null,
                "min": 0.01,
                "max": 0.1,
                "step": 0.01
            },
            {
                "name": "Q6",
                "label": null,
                "min": 0.01,
                "max": 0.1,
                "step": 0.01
            }
        ],
        "calculated": [
            {
                "name": "T1",
                "function": "Lemonlib.round({{Q1}}+{{Q4}}, 2)",
                "temp": true
            },
            {
                "name": "T2",
                "function": "Lemonlib.round({{Q2}}+{{Q5}}, 2)",
                "temp": true
            },
            {
                "name": "T3",
                "function": "Lemonlib.round({{Q3}}+{{Q6}}, 2)",
                "temp": true
            },
            {
                "name": "T4",
                "function": "Lemonlib.round({{Q1}}-{{Q4}}, 2)",
                "temp": true
            },
            {
                "name": "T5",
                "function": "Lemonlib.round({{Q2}}-{{Q5}}, 2)",
                "temp": true
            },
            {
                "name": "T6",
                "function": "Lemonlib.round({{Q3}}-{{Q6}}, 2)",
                "temp": true
            },
            {
                "name": "A1",
                "label": "A person who is &lt;span class=\"no-break\"&gt;{{T1}} m&lt;/span&gt; tall can ride the roller coaster."
            },
            {
                "name": "A2",
                "label": "A person who is &lt;span class=\"no-break\"&gt;{{T2}} m&lt;/span&gt; tall can ride the carousel."
            },
            {
                "name": "A3",
                "label": "A person who is &lt;span class=\"no-break\"&gt;{{T3}} m&lt;/span&gt; tall can ride the Ferris wheel."
            },
            {
                "name": "A4",
                "label": "A person who is &lt;span class=\"no-break\"&gt;{{T4}} m&lt;/span&gt; tall can ride the roller coaster.",
                "incorrect": true
            },
            {
                "name": "A5",
                "label": "A person who is &lt;span class=\"no-break\"&gt;{{T5}} m&lt;/span&gt; tall can ride the carousel.",
                "incorrect": true
            },
            {
                "name": "A6",
                "label": "A person who is &lt;span class=\"no-break\"&gt;{{T6}} m&lt;/span&gt; tall can ride the Ferris wheel.",
                "incorrect": true
            }
        ],
        "uniques": true
    },
    "algorithm": {
        "name": "trueFalse",
        "template": "Choice matrix – inline",
        "params": {
            "countCorrect": 2,
            "countIncorrect": 1,
            "options": [
                "True",
                "False"
            ]
        }
    }
}</t>
  </si>
  <si>
    <t>Un atleta corre estas distancias durante los siete días de la semana. Selecciona el día que recorre más kilómetros.
(Tabla)
Día - Distancia
Lunes - {{Q1}} km
Martes - {{Q2}} km
Miércoles - {{Q3}} km*
Jueves - {{Q4}} km*
Viernes - {{Q5}} km
Sábado - {{Q6}} km*
Domingo - {{Q7}} km
(Se ven 3, 1 correcta)</t>
  </si>
  <si>
    <t>An athlete runs {{Q1}} km on Monday, {{Q2}} km on Wednesday, and {{Q3}} km on Friday. Choose the days of the week in order to the followng sentences become true.
1- The athlete runned the shortest distance on {{response1}}.
2- The athelte runned the longest distance on {{response2}}.
3- The order of the weekdays with respect to the covered distance from the shortest to the longest is {{response1}}, {{response3}}, and {{response2}}.</t>
  </si>
  <si>
    <t>Q1: min: 20, max: 20.5, step: 0.01
Q2: min: 20, max: 20.5, step: 0.01
Q3: min: 20.51, max: 21, step: 0.01
Q4: min: 20.51, max: 21, step: 0.01
Q5: min: 20, max: 20.5, step: 0.01
Q6: min: 20.51, max: 21, step: 0.01
Q7: min: 20, max: 20.5, step: 0.01</t>
  </si>
  <si>
    <t>&lt;p&gt;Para saber cuál es el día en el que más corrió, es decir, el de más kilómetros, compara las cifras de los números empezando por la izquierda.&lt;/p&gt;
Sin Te individual</t>
  </si>
  <si>
    <t>{"id":"M5-NyO-27a-A-3","stimulus":"&lt;p&gt;Un atleta ha corrido estas distancias durante un semana. Selecciona el día que recorre más kilómetros entre las siguientes opciones.&lt;/p&gt;&lt;table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km&lt;/span&gt;&lt;/td&gt;&lt;/tr&gt;&lt;/tbody&gt;&lt;/table&gt;","hint":"&lt;p&gt;Compara los números fijándote primero en las cifras que se encuentran a la izquierda.&lt;/p&gt;","feedback":"&lt;p&gt;Para saber cuál es el día en el que más corrió, es decir, el de más kilómetros, compara las cifras de los números empezando por la izquierda.&lt;/p&gt;","seed":{"parameters":[{"name":"Q1","label":null,"min":20,"max":20.5,"step":0.01},{"name":"Q2","label":null,"min":20,"max":20.5,"step":0.01},{"name":"Q3","label":null,"min":20.51,"max":21,"step":0.01},{"name":"Q4","label":null,"min":20.51,"max":21,"step":0.01},{"name":"Q5","label":null,"min":20,"max":20.5,"step":0.01},{"name":"Q6","label":null,"min":20.51,"max":21,"step":0.01},{"name":"Q7","label":null,"min":20,"max":20.5,"step":0.01}],"calculated":[{"name":"A1","label":"Lunes","function":"","incorrect":true},{"name":"A2","label":"Martes","function":"","incorrect":true},{"name":"A3","label":"Miércoles","function":""},{"name":"A4","label":"Jueves","function":""},{"name":"A5","label":"Viernes","function":"","incorrect":true},{"name":"A6","label":"Sábado","function":""},{"name":"A7","label":"Domingo","function":"","incorrect":true}],"uniques":true},"algorithm":{"name":"trueFalse","template":"Multiple choice – standard","params":{"countCorrect":1,"countIncorrect":2,"showCheckIcon":false,
            "columns": 3
        }
    }
}</t>
  </si>
  <si>
    <t>{"id":"M5-NyO-27a-A-3","stimulus":"&lt;p&gt;Um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t>
  </si>
  <si>
    <t>{
    "id": "M5-NyO-27a-A-3",
    "stimulus": "&lt;p&gt;An athlete has run these distances during a week. Select the day he covered the most kilometers from the following options.&lt;/p&gt;&lt;table style=\"width: 100%;\"&gt;&lt;tbody&gt;&lt;td style=\"width: 50%; text-align: center;background-color: #9FC1FD;color: rgb(255, 255, 255);\"&gt;Day&lt;/td&gt;&lt;td style=\"width: 50%; text-align: center;background-color: #9FC1FD;color: rgb(255, 255, 255);\"&gt;&lt;span class=\"no-break\"&gt;Distance&lt;/span&gt;&lt;/td&gt;&lt;/tr&gt;&lt;/tr&gt;&lt;td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
    "feedback": "&lt;p&gt;To find out which day he ran the most kilometres, compare the numbers starting from the left.&lt;/p&gt;",
    "hint": "&lt;p&gt;Compare the numbers by first looking at the ones on the far left.&lt;/p&gt;",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 false,
            "columns": 3
        }
    }
}</t>
  </si>
  <si>
    <t>En una carrera de velocidad, {{Q4}} completa la carrera en {{Q1}} s, {{Q5}} llega en {{Q2}} s y {{Q6}}, en {{Q3}} s. ¿En cuántos segundos ha llegado a la meta el velocista más rápido?
El velocista más rápido ha llegado en {A1}} s.</t>
  </si>
  <si>
    <t>In a sprint race, Pedro completes the race in {{Q1}} s, Carolina completes the race in {{Q2}} s, and Mario completes the race in {{Q3}} s. Choose the runner in order to the followng sentences become true.
1- The fastest runner is {{response1}}.
2- The slowest runner is {{response2}}.
3- In order to a fourth runner be the fastest, this runner needs to complete the race in {{response3}} s.</t>
  </si>
  <si>
    <t>Q1: min: 9.5, max: 11, step: 0.01
Q2: min: 9.5, max: 11, step: 0.01
Q3: min: 9.5, max: 11, step: 0.01
{{Q4}}: "Pedro", "Mario", "Carolina"
{{Q5}}: "Ricardo", "Lorena", "Iria"
{{Q6}}: "Martín", "Susana", "Erica"</t>
  </si>
  <si>
    <t>&lt;p&gt;Para saber quién es el velocista más rápido, es decir, el que ha tardado el menor número de segundos, compara las cifras de los tres números empezando por la izquierda.&lt;/p&gt;</t>
  </si>
  <si>
    <t>{"id":"M5-NyO-27a-A-4","stimulus":"&lt;p&gt;En una carrera de velocidad, {{Q4}} completa la carrera en {{Q1}} s, {{Q5}} llega en {{Q2}} s y {{Q6}}, en {{Q3}} s. ¿En cuántos segundos ha llegado a la meta el velocista más rápido?&lt;/p&gt;","template":"&lt;p&gt;El velocista más rápido ha llegado en {{response}} s.&lt;/p&gt;","hint":"&lt;p&gt;Compara los números fijándote primero en las cifras que se encuentran a la izquierda.&lt;/p&gt;","feedback":"&lt;p&gt;Para saber quién es el velocista más rápido, es decir, el que ha tardado el menor número de segundos, compara las cifras de los tres números empezando por la izquierda.&lt;/p&gt;","seed":{"parameters":[{"name":"Q1","label":null,"min":9.5,"max":11,"step":0.01},{"name":"Q2","label":null,"min":9.5,"max":11,"step":0.01},{"name":"Q3","label":null,"min":9.5,"max":11,"step":0.01},{"name":"Q4","list":["Pedro","Mario","Carolina"]},{"name":"Q5","list":["Pedro","Mario","Carolina"]},{"name":"Q6","list":["Pedro","Mario","Carolina"]}],"calculated":[{"name":"A1","label":"{{function}}","function":"math.min({{Q1}}, {{Q2}}, {{Q3}})"}],"uniques":true},"algorithm":{"name":"calculateOperation","params":{"method":"equivLiteral","keyboard":"INTERMEDIATE"}}}</t>
  </si>
  <si>
    <t>{"id":"M5-NyO-27a-A-4","stimulus":"&lt;p&gt;Em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t>
  </si>
  <si>
    <t>{
    "id": "M5-NyO-27a-A-4",
    "stimulus": "&lt;p&gt;In a sprint race, {{Q4}} finishes the race in {{Q1}} s, {{Q5}} arrives in {{Q2}} s, and {{Q6}} in {{Q3}} s. How many seconds did it take for the fastest sprinter to reach the finish line?&lt;/p&gt;",
    "template": "&lt;p&gt;The fastest sprinter reached the finish line in {{response}} s.&lt;/p&gt;",
    "hint": "&lt;p&gt;Compare the numbers by first focusing on the digits to the left.&lt;/p&gt;",
    "feedback": "&lt;p&gt;To find out who is the fastest sprinter, that is, the one who took the least number of seconds, compare the digits of the three numbers starting from the left.&lt;/p&gt;",
    "seed": {
        "parameters": [
            {
                "name": "Q1",
                "label": null,
                "min": 9.5,
                "max": 11,
                "step": 0.01
            },
            {
                "name": "Q2",
                "label": null,
                "min": 9.5,
                "max": 11,
                "step": 0.01
            },
            {
                "name": "Q3",
                "label": null,
                "min": 9.5,
                "max": 11,
                "step": 0.01
            },
            {
                "name": "Q4",
                "list": [
                    "Pedro",
                    "Mario",
                    "Carolina"
                ]
            },
            {
                "name": "Q5",
                "list": [
                    "Pedro",
                    "Mario",
                    "Carolina"
                ]
            },
            {
                "name": "Q6",
                "list": [
                    "Pedro",
                    "Mario",
                    "Carolina"
                ]
            }
        ],
        "calculated": [
            {
                "name": "A1",
                "label": "{{function}}",
                "function": "math.min({{Q1}}, {{Q2}}, {{Q3}})"
            }
        ],
        "uniques": true
    },
    "algorithm": {
        "name": "calculateOperation",
        "params": {
            "method": "equivLiteral",
            "keyboard": "INTERMEDIATE"
        }
    }
}</t>
  </si>
  <si>
    <t>A través de una tienda &lt;i&gt;online,&lt;/i&gt; Amancio puede comprar los siguientes productos. Selecciona el más caro de entre las siguientes opciones.
(tabla)
Producto - Precio
{{Q1}} - {{Q8}} €*
{{Q2}} - {{Q9}} €*
{{Q3}} - {{Q10}} €*
{{Q4}} - {{Q11}} €
{{Q5}} - {{Q12}} €
{{Q6}} - {{Q13}} €
{{Q7}} - {{Q14}} €
(Se ven 3, 1 correcta)</t>
  </si>
  <si>
    <t>In an online store, the price of a game is {{Q1}} euros, of a movie is {{Q2}} euros, and of a book is {{Q3}} euros. Choose the item in order to the followng sentences become true.
1- The cheapest item is {{response1}}.
2- The most expensive item is {{response2}}.
3- From the most expensive to the cheapest, the order of the items is {{response2}}, {{response3}}, and {{response1}}.</t>
  </si>
  <si>
    <t>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</si>
  <si>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&lt;p&gt;Para saber cuál es el producto más caro, es decir, el de más euros, compara las cifras de los números empezando por la izquierda.&lt;/p&gt;
Sin Te individual</t>
  </si>
  <si>
    <t>{"id":"M5-NyO-27a-A-5","stimulus":"&lt;p&gt;A través de una tienda &lt;i&gt;online,&lt;/i&gt; Amancio puede comprar los siguientes productos. Selecciona el más caro.&lt;/p&gt;&lt;table style=\"width: 100%;\"&gt;&lt;tbody&gt;&lt;td style=\"width: 50%; text-align: center;background-color: #9FC1FD;color: rgb(255, 255, 255);\"&gt;Producto&lt;/td&gt;&lt;td style=\"width: 50%; text-align: center;background-color: #9FC1FD;color: rgb(255, 255, 255);\"&gt;&lt;span class=\"no-break\"&gt;Precio&lt;/span&gt;&lt;/td&gt;&lt;tr&gt;&lt;td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€&lt;/span&gt;&lt;/td&gt;&lt;/tr&gt;&lt;/tbody&gt;&lt;/table&gt;","hint":"&lt;p&gt;Compara los números fijándote primero en las cifras que se encuentran a la izquierda.&lt;/p&gt;","feedback":"&lt;p&gt;Para saber cuál es el producto más caro, es decir, el de más euros, compara las cifras de los números empezando por la izquierda.&lt;/p&gt;","seed":{"parameters":[{"name":"Q1","list":["Videojuego de acción","Videojuego de estrategia","Videojuego de aventura","Película de ciencia ficción","Película de fantasía","Película de comedia","Película de aventuras"]},{"name":"Q2","list":["Videojuego de acción","Videojuego de estrategia","Videojuego de aventura","Película de ciencia ficción","Película de fantasía","Película de comedia","Película de aventuras"]},{"name":"Q3","list":["Videojuego de acción","Videojuego de estrategia","Videojuego de aventura","Película de ciencia ficción","Película de fantasía","Película de comedia","Película de aventuras"]},{"name":"Q4","list":["Videojuego de acción","Videojuego de estrategia","Videojuego de aventura","Película de ciencia ficción","Película de fantasía","Película de comedia","Película de aventuras"]},{"name":"Q5","list":["Videojuego de acción","Videojuego de estrategia","Videojuego de aventura","Película de ciencia ficción","Película de fantasía","Película de comedia","Película de aventuras"]},{"name":"Q6","list":["Videojuego de acción","Videojuego de estrategia","Videojuego de aventura","Película de ciencia ficción","Película de fantasía","Película de comedia","Película de aventuras"]},{"name":"Q7","list":["Videojuego de acción","Videojuego de estrategia","Videojuego de aventura","Película de ciencia ficción","Película de fantasía","Película de comedia","Película de aventuras"]},{"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</si>
  <si>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</si>
  <si>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
    "id": "M5-NyO-27a-A-5",
    "stimulus": "&lt;p&gt;Through an &lt;i&gt;online&lt;/i&gt; store, Amancio can buy the following products. Select the most expensive one.&lt;/p&gt;&lt;table style=\"width: 100%;\"&gt;&lt;tbody&gt;&lt;td style=\"width: 50%; text-align: center;background-color: #9FC1FD;color: rgb(255, 255, 255);\"&gt;Product&lt;/td&gt;&lt;td style=\"width: 50%; text-align: center;background-color: #9FC1FD;color: rgb(255, 255, 255);\"&gt;&lt;span class=\"no-break\"&gt;Price&lt;/span&gt;&lt;/td&gt;&lt;tr&gt;&lt;td style=\"width: 50%; text-align: center;\"&gt;{{Q1}}&lt;/td&gt;&lt;td style=\"width: 50%; text-align: center;\"&gt;&lt;span class=\"no-break\"&gt;${{Q8}}&lt;/span&gt;&lt;/td&gt;&lt;/tr&gt;&lt;tr&gt;&lt;td style=\"width: 50%; text-align: center;\"&gt;{{Q2}}&lt;/td&gt;&lt;td style=\"width: 50%; text-align: center;\"&gt;&lt;span class=\"no-break\"&gt;${{Q9}}&lt;/span&gt;&lt;/td&gt;&lt;/tr&gt;&lt;tr&gt;&lt;td style=\"width: 50%; text-align: center;\"&gt;{{Q3}}&lt;/td&gt;&lt;td style=\"width: 50%; text-align: center;\"&gt;&lt;span class=\"no-break\"&gt;${{Q10}}&lt;/span&gt;&lt;/td&gt;&lt;/tr&gt;&lt;tr&gt;&lt;td style=\"width: 50%; text-align: center;\"&gt;{{Q4}}&lt;/td&gt;&lt;td style=\"width: 50%; text-align: center;\"&gt;&lt;span class=\"no-break\"&gt;${{Q11}}&lt;/span&gt;&lt;/td&gt;&lt;/tr&gt;&lt;tr&gt;&lt;td style=\"width: 50%; text-align: center;\"&gt;{{Q5}}&lt;/td&gt;&lt;td style=\"width: 50%; text-align: center;\"&gt;&lt;span class=\"no-break\"&gt;${{Q12}}&lt;/span&gt;&lt;/td&gt;&lt;/tr&gt;&lt;tr&gt;&lt;td style=\"width: 50%; text-align: center;\"&gt;{{Q6}}&lt;/td&gt;&lt;td style=\"width: 50%; text-align: center;\"&gt;&lt;span class=\"no-break\"&gt;${{Q13}}&lt;/span&gt;&lt;/td&gt;&lt;/tr&gt;&lt;tr&gt;&lt;td style=\"width: 50%; text-align: center;\"&gt;{{Q7}}&lt;/td&gt;&lt;td style=\"width: 50%; text-align: center;\"&gt;&lt;span class=\"no-break\"&gt;${{Q14}}&lt;/span&gt;&lt;/td&gt;&lt;/tr&gt;&lt;/tbody&gt;&lt;/table&gt;",
    "hint": "&lt;p&gt;Compare the numbers by first focusing on the digits to the left.&lt;/p&gt;",
    "feedback": "&lt;p&gt;To determine which product is the most expensive, meaning the one with more dollars, compare the digits of the numbers starting from the left.&lt;/p&gt;",
    "seed": {
        "parameters": [
            {
                "name": "Q1",
                "list": [
                    "Action video game",
                    "Strategy video game",
                    "Adventure video game",
                    "Science fiction film",
                    "Fantasy film",
                    "Comedy film",
                    "Adventure film"
                ]
            },
            {
                "name": "Q2",
                "list": [
                    "Action video game",
                    "Strategy video game",
                    "Adventure video game",
                    "Science fiction film",
                    "Fantasy film",
                    "Comedy film",
                    "Adventure film"
                ]
            },
            {
                "name": "Q3",
                "list": [
                    "Action video game",
                    "Strategy video game",
                    "Adventure video game",
                    "Science fiction film",
                    "Fantasy film",
                    "Comedy film",
                    "Adventure film"
                ]
            },
            {
                "name": "Q4",
                "list": [
                    "Action video game",
                    "Strategy video game",
                    "Adventure video game",
                    "Science fiction film",
                    "Fantasy film",
                    "Comedy film",
                    "Adventure film"
                ]
            },
            {
                "name": "Q5",
                "list": [
                    "Action video game",
                    "Strategy video game",
                    "Adventure video game",
                    "Science fiction film",
                    "Fantasy film",
                    "Comedy film",
                    "Adventure film"
                ]
            },
            {
                "name": "Q6",
                "list": [
                    "Action video game",
                    "Strategy video game",
                    "Adventure video game",
                    "Science fiction film",
                    "Fantasy film",
                    "Comedy film",
                    "Adventure film"
                ]
            },
            {
                "name": "Q7",
                "list": [
                    "Action video game",
                    "Strategy video game",
                    "Adventure video game",
                    "Science fiction film",
                    "Fantasy film",
                    "Comedy film",
                    "Adventure film"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 false,
            "columns": 3
        }
    }
}</t>
  </si>
  <si>
    <t>M5-NyO-52a</t>
  </si>
  <si>
    <t>Multiplica un número entero por potencias de 10</t>
  </si>
  <si>
    <t>Une cada multiplicación con su resultado.
{{Q1}} × 10&lt;sup&gt;{{Q2}}&lt;/sup&gt; | {{T1}}
{{Q1}} × 10&lt;sup&gt;{{Q3}}&lt;/sup&gt; | {{T2}}
{{Q1}} × 10&lt;sup&gt;{{Q4}}&lt;/sup&gt; | {{T3}}</t>
  </si>
  <si>
    <t>Q1= Min=2; Max=9; Step=1
Q2= Min=3; Max=8; Step=1
Q3= Min=3; Max=8; Step=1
Q4= Min=3; Max=8; Step=1</t>
  </si>
  <si>
    <t>T1={{Q1}}*math.pow(10,{{Q2}})
T2={{Q1}}*math.pow(10,{{Q3}})
T3={{Q1}}*math.pow(10,{{Q4}})</t>
  </si>
  <si>
    <t>Coloca a la derecha del número tantos ceros como indica el exponente de la potencia de 10.</t>
  </si>
  <si>
    <t>&lt;p&gt;Para calcular el resultado de estas multiplicaciones, hay que añadir a la derecha del número tantos ceros como sea el valor del exponente de la potencia de 10. Por ejemplo:&lt;/p&gt;&lt;p&gt;{{Q1}} × 10&lt;sup&gt;{{Q2}}&lt;/sup&gt; = {{Q1}} × {{T4}} = {{T1}}&lt;/p&gt;</t>
  </si>
  <si>
    <t>T4 = math.pow(10,{{Q2}})</t>
  </si>
  <si>
    <t>{"id":"M5-NyO-52a-I-1","stimulus":"&lt;p&gt;Arrastra cada resultado a la operación correspondiente.&lt;/p&gt;","hint":"&lt;p&gt;Coloca a la derecha del número tantos ceros como indica el exponente de la potencia de 10.&lt;/p&gt;","feedback":"&lt;p&gt;Para calcular el resultado de estas multiplicaciones, hay que añadir a la derecha del número tantos ceros como sea el valor del exponente de la potencia de 10. Por ejemplo:&lt;/p&gt;&lt;p&gt;{{Q1}} × 10&lt;sup&gt;{{Q2}}&lt;/sup&gt; = {{Q1}} × {{T4}} = {{T1}}&lt;/p&gt;","seed":{"parameters":[{"name":"Q1","label":null,"min":2,"max":9,"step":1},{"name":"Q2","label":null,"min":3,"max":8,"step":1},{"name":"Q3","label":null,"min":3,"max":8,"step":1},{"name":"Q4","label":null,"min":3,"max":8,"step":1}],"calculated":[{"name":"T1","label":"{{function}}","function":"{{Q1}}*math.pow(10,{{Q2}})","temp":true},{"name":"T4","label":"{{function}}","function":"math.pow(10,{{Q2}})","temp":true},{"name":"A1","label":"{{Q1}} × 10&lt;sup&gt;{{Q2}}&lt;/sup&gt;","function":"{{Q1}}*math.pow(10,{{Q2}})"},{"name":"A2","label":"{{Q1}} × 10&lt;sup&gt;{{Q3}}&lt;/sup&gt;","function":"{{Q1}}*math.pow(10,{{Q3}})"},{"name":"A3","label":"{{Q1}} × 10&lt;sup&gt;{{Q4}}&lt;/sup&gt;","function":"{{Q1}}*math.pow(10,{{Q4}})"}],"uniques":true},"algorithm":{"name":"linkOperationResult","params":{"invert":true},"template":"Match list"}}</t>
  </si>
  <si>
    <t>{
    "id": "M5-NyO-52a-I-1",
    "stimulus": "&lt;p&gt;Drag each result to the corresponding operation.&lt;/p&gt;",
    "hint": "&lt;p&gt;Add as many zeros to the right of the number as the exponent of the power of 10 indicates.&lt;/p&gt;",
    "feedback": "&lt;p&gt;To calculate the result of these multiplications, you need to add as many zeros to the right of the number as the value of the exponent of the power of 10. For example:&lt;/p&gt;&lt;p&gt;{{Q1}} × 10&lt;sup&gt;{{Q2}}&lt;/sup&gt; = {{Q1}} × {{T4}} = {{T1}}&lt;/p&gt;",
    "seed": {
        "parameters": [
            {
                "name": "Q1",
                "label": null,
                "min": 2,
                "max": 9,
                "step": 1
            },
            {
                "name": "Q2",
                "label": null,
                "min": 3,
                "max": 8,
                "step": 1
            },
            {
                "name": "Q3",
                "label": null,
                "min": 3,
                "max": 8,
                "step": 1
            },
            {
                "name": "Q4",
                "label": null,
                "min": 3,
                "max": 8,
                "step": 1
            }
        ],
        "calculated": [
            {
                "name": "T1",
                "label": "{{function}}",
                "function": "{{Q1}}*math.pow(10,{{Q2}})",
                "temp": true
            },
            {
                "name": "T4",
                "label": "{{function}}",
                "function": "math.pow(10,{{Q2}})",
                "temp": true
            },
            {
                "name": "A1",
                "label": "{{Q1}} × 10&lt;sup&gt;{{Q2}}&lt;/sup&gt;",
                "function": "{{Q1}}*math.pow(10,{{Q2}})"
            },
            {
                "name": "A2",
                "label": "{{Q1}} × 10&lt;sup&gt;{{Q3}}&lt;/sup&gt;",
                "function": "{{Q1}}*math.pow(10,{{Q3}})"
            },
            {
                "name": "A3",
                "label": "{{Q1}} × 10&lt;sup&gt;{{Q4}}&lt;/sup&gt;",
                "function": "{{Q1}}*math.pow(10,{{Q4}})"
            }
        ],
        "uniques": true
    },
    "algorithm": {
        "name": "linkOperationResult",
        "params": {
            "invert": true
        },
        "template": "Match list"
    }
}</t>
  </si>
  <si>
    <t>Calcula la siguiente multiplicación.
{{Q1}} × 10&lt;sup&gt;{{Q2}}&lt;/sup&gt; = {{A1}}</t>
  </si>
  <si>
    <t>Q1= Min=2; Max=9; Step=1
Q2= Min=3; Max=8; Step=1</t>
  </si>
  <si>
    <t>A1={{Q1}}*math.pow(10,{{Q2}})</t>
  </si>
  <si>
    <t>&lt;p&gt;Para calcular el resultado de esta multiplicación, hay que añadir a la derecha del número tantos ceros como sea el valor del exponente de la potencia de 10.&lt;/p&gt;&lt;p&gt;{{Q1}} × 10&lt;sup&gt;{{Q2}}&lt;/sup&gt; = {{Q1}} × {{T4}} = {{A1}}&lt;/p&gt;</t>
  </si>
  <si>
    <t>{"id":"M5-NyO-52a-E-1","stimulus":"&lt;p&gt;Calcula la siguiente multiplicación.&lt;/p&gt;","template":"&lt;p&gt;{{Q1}} × 10&lt;sup&gt;{{Q2}}&lt;/sup&gt; = {{response}}&lt;/p&gt;","hint":"&lt;p&gt;Coloca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min":3,"max":8,"step":1}],"calculated":[{"name":"T4","label":"{{function}}","function":"math.pow(10,{{Q2}})","temp":true},{"name":"A1","label":"{{function}}","function":"{{Q1}}*math.pow(10,{{Q2}})"}],"uniques":true},"algorithm":{"name":"calculateOperation","params":{"method":"equivLiteral","keyboard":"NUMERICAL"}}}</t>
  </si>
  <si>
    <t>{
    "id": "M5-NyO-52a-E-1",
    "stimulus": "&lt;p&gt;Calculate the following multiplication.&lt;/p&gt;",
    "template": "&lt;p&gt;{{Q1}} × 10&lt;sup&gt;{{Q2}}&lt;/sup&gt; = {{response}}&lt;/p&gt;",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"min": 3,
                "max": 8,
                "step": 1
            }
        ],
        "calculated": [
            {
                "name": "T4",
                "label": "{{function}}",
                "function": "math.pow(10,{{Q2}})",
                "temp": true
            },
            {
                "name": "A1",
                "label": "{{function}}",
                "function": "{{Q1}}*math.pow(10,{{Q2}})"
            }
        ],
        "uniques": true
    },
    "algorithm": {
        "name": "calculateOperation",
        "params": {
            "method": "equivLiteral",
            "keyboard": "NUMERICAL"
        }
    }
}</t>
  </si>
  <si>
    <t>En un cultivo de laboratorio se estima que hay {{Q1}} × 10&lt;sup&gt;{{Q2}}&lt;/sup&gt; bacterias. Escribe el resultado de esta multiplicación.
En el cultivo hay {{A1}} bacterias.</t>
  </si>
  <si>
    <t>Q1= Min=2; Max=9; Step=1
Q2= List = 6, 7, 8</t>
  </si>
  <si>
    <t>{"id":"M5-NyO-52a-A-1","stimulus":"&lt;p&gt;En un cultivo de laboratorio se estima que hay {{Q1}} × 10&lt;sup&gt;{{Q2}}&lt;/sup&gt; bacterias. Escribe el resultado de esta multiplicación.&lt;/p&gt;","template":"&lt;p&gt;En el cultivo hay {{response}} bacterias.&lt;/p&gt;","hint":"&lt;p&gt;Coloca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[6,7,8]}],"calculated":[{"name":"T4","label":"{{function}}","function":"math.pow(10,{{Q2}})","temp":true},{"name":"A1","label":"{{function}}","function":"{{Q1}}*math.pow(10,{{Q2}})"}],"uniques":true},"algorithm":{"name":"calculateOperation","params":{"method":"equivLiteral","keyboard":"NUMERICAL"}}}</t>
  </si>
  <si>
    <t>{
    "id": "M5-NyO-52a-A-1",
    "stimulus": "&lt;p&gt;In a laboratory culture, it is estimated that there are {{Q1}} × 10&lt;sup&gt;{{Q2}}&lt;/sup&gt; bacteria. Type the result of this multiplication.&lt;/p&gt;",
    "template": "&lt;p&gt;In the culture there are {{response}} bacteria.&lt;/p&gt;",
    "hint": "&lt;p&gt;Add to the right of the number as many zeros as indicated by the exponent of the power of 10.&lt;/p&gt;",
    "feedback": "&lt;p&gt;To calculate the result of this multiplication, you have to add to the right of the number as many zeros as the value of the exponent of the power of 10.&lt;/p&gt;&lt;p&gt;{{Q1}} × 10&lt;sup&gt;{{Q2}}&lt;/sup&gt; = {{Q1}} × {{T4}} = {{A1}}&lt;/p&gt;",
    "seed": {
        "parameters": [
            {
                "name": "Q1",
                "label": null,
                "min": 2,
                "max": 9,
                "step": 1
            },
            {
                "name": "Q2",
                "label": null,
                "list": [
                    6,
                    7,
                    8
                ]
            }
        ],
        "calculated": [
            {
                "name": "T4",
                "label": "{{function}}",
                "function": "math.pow(10,{{Q2}})",
                "temp": true
            },
            {
                "name": "A1",
                "label": "{{function}}",
                "function": "{{Q1}}*math.pow(10,{{Q2}})"
            }
        ],
        "uniques": true
    },
    "algorithm": {
        "name": "calculateOperation",
        "params": {
            "method": "equivLiteral",
            "keyboard": "NUMERICAL"
        }
    }
}</t>
  </si>
  <si>
    <t>Se estima que en un hormiguero viven aproximadamente {{Q1}} × 10&lt;sup&gt;{{Q2}}&lt;/sup&gt; hormigas. Escribe el resultado de esta multiplicación.
En el hormiguero viven {{A1}} hormigas.</t>
  </si>
  <si>
    <t>Q1= Min=2; Max=9; Step=1
Q2= List=5,6,7</t>
  </si>
  <si>
    <t>&lt;p&gt;Para calcular el resultado de esta multiplicación, hay que añadir a la derecha del número tantos ceros sea como el valor del exponente de la potencia de 10.&lt;/p&gt;&lt;p&gt;{{Q1}} × 10&lt;sup&gt;{{Q2}}&lt;/sup&gt; = {{Q1}} × {{T4}} = {{A1}}&lt;/p&gt;</t>
  </si>
  <si>
    <t>{"id":"M5-NyO-52a-A-2","stimulus":"&lt;p&gt;Se estima que en un hormiguero viven aproximadamente {{Q1}} × 10&lt;sup&gt;{{Q2}}&lt;/sup&gt; hormigas. Escribe el resultado de esta multiplicación.&lt;/p&gt;","template":"&lt;p&gt;En el hormiguero viven {{response}} hormigas.&lt;/p&gt;","hint":"&lt;p&gt;Coloca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calculated":[{"name":"T4","label":"{{function}}","function":"math.pow(10,{{Q2}})","temp":true},{"name":"A1","label":"{{function}}","function":"{{Q1}}*math.pow(10,{{Q2}})"}],"uniques":true},"algorithm":{"name":"calculateOperation","params":{"method":"equivLiteral","keyboard":"NUMERICAL"}}}</t>
  </si>
  <si>
    <t>{
    "id": "M5-NyO-52a-A-2",
    "stimulus": "&lt;p&gt;It is estimated that in an anthill there are approximately {{Q1}} × 10&lt;sup&gt;{{Q2}}&lt;/sup&gt; ants. Type the result of this multiplication.&lt;/p&gt;",
    "template": "&lt;p&gt;In the anthill, there are {{response}} ants.&lt;/p&gt;",
    "hint": "&lt;p&gt;Add as many zeros to the right of the number as the exponent of the power of 10 indicates.&lt;/p&gt;",
    "feedback": "&lt;p&gt;To calculate the result of this multiplication, you must add as many zeros to the right of the number as the value of the exponent of the power of 10.&lt;/p&gt;&lt;p&gt;{{Q1}} × 10&lt;sup&gt;{{Q2}}&lt;/sup&gt; = {{Q1}} × {{T4}} = {{A1}}&lt;/p&gt;",
    "seed": {
        "parameters": [
            {
                "name": "Q1",
                "label": null,
                "min": 2,
                "max": 9,
                "step": 1
            },
            {
                "name": "Q2",
                "label": null,
                "list": [
                    5,
                    6,
                    7
                ]
            }
        ],
        "calculated": [
            {
                "name": "T4",
                "label": "{{function}}",
                "function": "math.pow(10,{{Q2}})",
                "temp": true
            },
            {
                "name": "A1",
                "label": "{{function}}",
                "function": "{{Q1}}*math.pow(10,{{Q2}})"
            }
        ],
        "uniques": true
    },
    "algorithm": {
        "name": "calculateOperation",
        "params": {
            "method": "equivLiteral",
            "keyboard": "NUMERICAL"
        }
    }
}</t>
  </si>
  <si>
    <t>La distancia entre dos planetas es aproximadamente de {{Q1}} × 10&lt;sup&gt;{{Q2}}&lt;/sup&gt; km. Calcula esta distancia. 
{{A1}} km separan a ambos planetas.</t>
  </si>
  <si>
    <t>Q1= Min=2; Max=9; Step=1
Q2= List=5,6,7,8,9</t>
  </si>
  <si>
    <t>{"id":"M5-NyO-52a-A-3","stimulus":"&lt;p&gt;La distancia entre dos planetas es aproximadamente de {{Q1}} × 10&lt;sup&gt;{{Q2}}&lt;/sup&gt; km. Calcula esta distancia.&lt;/p&gt;","template":"&lt;p&gt;{{response}} km separan a ambos planetas.&lt;/p&gt;","hint":"&lt;p&gt;Coloca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[5,6,7,8,9]}],"calculated":[{"name":"T4","label":"{{function}}","function":"math.pow(10,{{Q2}})","temp":true},{"name":"A1","label":"{{function}}","function":"{{Q1}}*math.pow(10,{{Q2}})"}],"uniques":true},"algorithm":{"name":"calculateOperation","params":{"method":"equivLiteral","keyboard":"NUMERICAL"}}}</t>
  </si>
  <si>
    <t>{
    "id": "M5-NyO-52a-A-3",
    "stimulus": "&lt;p&gt;The distance between two planets is approximately {{Q1}} × 10&lt;sup&gt;{{Q2}}&lt;/sup&gt; km. Calculate this distance.&lt;/p&gt;",
    "template": "&lt;p&gt;{{response}} km separate both planets.&lt;/p&gt;",
    "hint": "&lt;p&gt;Add as many zeros to the right of the number as indicated by the exponent of the power of 10.&lt;/p&gt;",
    "feedback": "&lt;p&gt;To calculate the result of this multiplication, add as many zeros to the right of the number as the value of the exponent of the power of 10.&lt;/p&gt;&lt;p&gt;{{Q1}} × 10&lt;sup&gt;{{Q2}}&lt;/sup&gt; = {{Q1}} × {{T4}} = {{A1}}&lt;/p&gt;",
    "seed": {
        "parameters": [
            {
                "name": "Q1",
                "label": null,
                "min": 2,
                "max": 9,
                "step": 1
            },
            {
                "name": "Q2",
                "label": null,
                "list": [
                    5,
                    6,
                    7,
                    8,
                    9
                ]
            }
        ],
        "calculated": [
            {
                "name": "T4",
                "label": "{{function}}",
                "function": "math.pow(10,{{Q2}})",
                "temp": true
            },
            {
                "name": "A1",
                "label": "{{function}}",
                "function": "{{Q1}}*math.pow(10,{{Q2}})"
            }
        ],
        "uniques": true
    },
    "algorithm": {
        "name": "calculateOperation",
        "params": {
            "method": "equivLiteral",
            "keyboard": "NUMERICAL"
        }
    }
}</t>
  </si>
  <si>
    <t>María vive en una ciudad que tiene unos {{Q1}} × 10&lt;sup&gt;{{Q2}}&lt;/sup&gt; habitantes. Calcula la población.
En la ciudad viven {{A1}} personas.</t>
  </si>
  <si>
    <t>Q1= Min=2; Max=9; Step=1
Q2= List=4,5,6,7</t>
  </si>
  <si>
    <t>{"id":"M5-NyO-52a-A-4","stimulus":"&lt;p&gt;María vive en una ciudad que tiene unos {{Q1}} × 10&lt;sup&gt;{{Q2}}&lt;/sup&gt; habitantes. Calcula la población.&lt;/p&gt;","template":"&lt;p&gt;En la ciudad viven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[4,5,6,7]}],"calculated":[{"name":"T4","label":"{{function}}","function":"math.pow(10,{{Q2}})","temp":true},{"name":"A1","label":"{{function}}","function":"{{Q1}}*math.pow(10,{{Q2}})"}],"uniques":true},"algorithm":{"name":"calculateOperation","params":{"method":"equivLiteral","keyboard":"NUMERICAL"}}}</t>
  </si>
  <si>
    <t>{
    "id": "M5-NyO-52a-A-4",
    "stimulus": "&lt;p&gt;Maria lives in a city with a population of approximately {{Q1}} × 10&lt;sup&gt;{{Q2}}&lt;/sup&gt; inhabitants. Calculate the population.&lt;/p&gt;",
    "template": "&lt;p&gt;The city has {{response}} people living in it.&lt;/p&gt;",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"list": [
                    4,
                    5,
                    6,
                    7
                ]
            }
        ],
        "calculated": [
            {
                "name": "T4",
                "label": "{{function}}",
                "function": "math.pow(10,{{Q2}})",
                "temp": true
            },
            {
                "name": "A1",
                "label": "{{function}}",
                "function": "{{Q1}}*math.pow(10,{{Q2}})"
            }
        ],
        "uniques": true
    },
    "algorithm": {
        "name": "calculateOperation",
        "params": {
            "method": "equivLiteral",
            "keyboard": "NUMERICAL"
        }
    }
}</t>
  </si>
  <si>
    <t>A un festival de música han asistido aproximadamente {{Q1}} × 10&lt;sup&gt;{{Q2}}&lt;/sup&gt; personas. Calcula el número de espectadores.
Al festival asistieron {{A1}} personas.</t>
  </si>
  <si>
    <t>Q1-Q2=List=2,3,4,5,6</t>
  </si>
  <si>
    <t>{"id":"M5-NyO-52a-A-5","stimulus":"&lt;p&gt;A un festival de música han asistido aproximadamente {{Q1}} × 10&lt;sup&gt;{{Q2}}&lt;/sup&gt; personas. Calcula el número de espectadores.&lt;/p&gt;","template":"&lt;p&gt;Al festival asistieron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list":[2,3,4,5,6]},{"name":"Q2","label":null,"list":[2,3,4,5,6]}],"calculated":[{"name":"T4","label":"{{function}}","function":"math.pow(10,{{Q2}})","temp":true},{"name":"A1","label":"{{function}}","function":"{{Q1}}*math.pow(10,{{Q2}})"}],"uniques":true},"algorithm":{"name":"calculateOperation","params":{"method":"equivLiteral","keyboard":"NUMERICAL"}}}</t>
  </si>
  <si>
    <t>{
    "id": "M5-NyO-52a-A-5",
    "stimulus": "&lt;p&gt;About {{Q1}} × 10&lt;sup&gt;{{Q2}}&lt;/sup&gt; people attended a music festival. Calculate the number of spectators.&lt;/p&gt;",
    "template": "&lt;p&gt;{{response}} people attended the festival.&lt;/p&gt;",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"list": [
                    2,
                    3,
                    4,
                    5,
                    6
                ]
            },
            {
                "name": "Q2",
                "label": null,
                "list": [
                    2,
                    3,
                    4,
                    5,
                    6
                ]
            }
        ],
        "calculated": [
            {
                "name": "T4",
                "label": "{{function}}",
                "function": "math.pow(10,{{Q2}})",
                "temp": true
            },
            {
                "name": "A1",
                "label": "{{function}}",
                "function": "{{Q1}}*math.pow(10,{{Q2}})"
            }
        ],
        "uniques": true
    },
    "algorithm": {
        "name": "calculateOperation",
        "params": {
            "method": "equivLiteral",
            "keyboard": "NUMERICAL"
        }
    }
}</t>
  </si>
  <si>
    <t>M5-NyO-52b</t>
  </si>
  <si>
    <t>Multiplica o divide números decimales por potencias de 10</t>
  </si>
  <si>
    <t>Selecciona el resultado de esta operación.
{{T1}} × 10&lt;sup&gt;{{Q2}}&lt;/sup&gt; = ...
{{A1}}*
{{A2}}
{{A3}}
{{A4}}
{{A5}}
(Se ven 3)</t>
  </si>
  <si>
    <t>Q1=Min=1; Max= 9999; Step =1
Q2= List=3,4,5,6,7,8</t>
  </si>
  <si>
    <t>T1 = Lemonlib.round({{Q1}}/1000, 3)
A1=math.round({{T1}}*math.pow(10,{{Q2}}))
A2=math.round({{T1}}*math.pow(10,{{Q2}}+1))
A3=math.round({{T1}}*math.pow(10,{{Q2}}-1))
A4=math.round({{T1}}*math.pow(10,{{Q2}}+2))
A5=math.round({{T1}}*math.pow(10,{{Q2}}-2))</t>
  </si>
  <si>
    <t>Mueve la coma a la derecha tantas veces como indica el exponente de la potencia de 10.</t>
  </si>
  <si>
    <t>&lt;p&gt;Parar multiplicar por una potencia de 10, hay que mover la coma a la derecha tantas veces como indica el exponente de la potencia de 10.&lt;/p&gt;&lt;p&gt;{{T1}} × 10&lt;sup&gt;{{Q2}}&lt;/sup&gt; = {{T1}} × {{T4}} = {{A1}}&lt;/p&gt;</t>
  </si>
  <si>
    <t>{"id":"M5-NyO-52b-I-1","stimulus":"&lt;p&gt;Selecciona el resultado de esta operación.&lt;/p&gt;&lt;p&gt;{{T1}} × 10&lt;sup&gt;{{Q2}}&lt;/sup&gt; = ...&lt;/p&gt;","hint":"&lt;p&gt;Mueve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{{A1}}&lt;/p&gt;","seed":{"parameters":[{"name":"Q1","label":null,"min":1,"max":9999,"step":1},{"name":"Q2","label":null,"list":[3,4,5,6,7,8]}],"calculated":[{"name":"T1","label":"{{function}}","function":"Lemonlib.round({{Q1}}/1000, 3)","temp":true},{"name":"T4","label":"{{function}}","function":"math.pow(10,{{Q2}})","temp":true},{"name":"A1","label":"{{function}}","function":"Lemonlib.round({{T1}}*math.pow(10,{{Q2}}),3)"},{"name":"A2","label":"{{function}}","function":"Lemonlib.round({{T1}}*math.pow(10,{{Q2}}+1),3)","incorrect":true},{"name":"A3","label":"{{function}}","function":"Lemonlib.round({{T1}}*math.pow(10,{{Q2}}-1),3)","incorrect":true},{"name":"A4","label":"{{function}}","function":"Lemonlib.round({{T1}}*math.pow(10,{{Q2}}+2),3)","incorrect":true},{"name":"A5","label":"{{function}}","function":"Lemonlib.round({{T1}}*math.pow(10,{{Q2}}-2),3)","incorrect":true}],"uniques":true},"algorithm":{"name":"trueFalse","template":"Multiple choice – standard","params":{"countCorrect":1,"countIncorrect":2,"showCheckIcon":false,
            "columns": 3
        }
    }
}</t>
  </si>
  <si>
    <t>{
    "id": "M5-NyO-52b-I-1",
    "stimulus": "&lt;p&gt;Select the result of this operation.&lt;/p&gt;&lt;p&gt;{{T1}} × 10&lt;sup&gt;{{Q2}}&lt;/sup&gt; = ...&lt;/p&gt;",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10&lt;sup&gt;{{Q2}}&lt;/sup&gt; = {{T1}} × {{T4}} = {{A1}}&lt;/p&gt;",
    "seed": {
        "parameters": [
            {
                "name": "Q1",
                "label": null,
                "min": 1,
                "max": 9999,
                "step": 1
            },
            {
                "name": "Q2",
                "label": null,
                "list": [
                    3,
                    4,
                    5,
                    6,
                    7,
                    8
                ]
            }
        ],
        "calculated": [
            {
                "name": "T1",
                "label": "{{function}}",
                "function": "Lemonlib.round({{Q1}}/1000, 3)",
                "temp": true
            },
            {
                "name": "T4",
                "label": "{{function}}",
                "function": "math.pow(10,{{Q2}})",
                "temp": true
            },
            {
                "name": "A1",
                "label": "{{function}}",
                "function": "Lemonlib.round({{T1}}*math.pow(10,{{Q2}}),3)"
            },
            {
                "name": "A2",
                "label": "{{function}}",
                "function": "Lemonlib.round({{T1}}*math.pow(10,{{Q2}}+1),3)",
                "incorrect": true
            },
            {
                "name": "A3",
                "label": "{{function}}",
                "function": "Lemonlib.round({{T1}}*math.pow(10,{{Q2}}-1),3)",
                "incorrect": true
            },
            {
                "name": "A4",
                "label": "{{function}}",
                "function": "Lemonlib.round({{T1}}*math.pow(10,{{Q2}}+2),3)",
                "incorrect": true
            },
            {
                "name": "A5",
                "label": "{{function}}",
                "function": "Lemonlib.round({{T1}}*math.pow(10,{{Q2}}-2),3)",
                "incorrect": true
            }
        ],
        "uniques": true
    },
    "algorithm": {
        "name": "trueFalse",
        "template": "Multiple choice – standard",
        "params": {
            "countCorrect": 1,
            "countIncorrect": 2,
            "showCheckIcon":false,
            "columns": 3
        }
    }
}</t>
  </si>
  <si>
    <t>Multiplica o divide números decimales por potencias de 11</t>
  </si>
  <si>
    <t>Selecciona el resultado de esta operación.
{{T1}} : 10&lt;sup&gt;{{Q2}}&lt;/sup&gt; = ...
{{A1}}*
{{A2}}
{{A3}}
{{A4}}
{{A5}}
(Se ven 3)</t>
  </si>
  <si>
    <t>Q1=Min=1; Max= 99; Step =1
Q2= List=3,4,5</t>
  </si>
  <si>
    <t>T1 = Lemonlib.round({{Q1}}/10, 2)
A1=Lemonlib.round({{Q1}}/math.pow(10,{{Q2}}+1), 9)
A2=Lemonlib.round({{Q1}}/math.pow(10,{{Q2}}+2), 9)
A3=Lemonlib.round({{Q1}}/math.pow(10,{{Q2}}), 9)
A4=Lemonlib.round({{Q1}}/math.pow(10,{{Q2}}-1), 9)</t>
  </si>
  <si>
    <t>Mueve la coma a la izquierda tantas veces como indica el exponente de la potencia de 10.</t>
  </si>
  <si>
    <t>&lt;p&gt;Parar dividir entre una potencia de diez, hay que mover la coma a la izquierda tantas veces como indica el exponente de la potencia de 10.&lt;/p&gt;&lt;p&gt;{{T1}} : 10&lt;sup&gt;{{Q2}}&lt;/sup&gt; = {{T1}} : {{T4}} = {{A1}}&lt;/p&gt;</t>
  </si>
  <si>
    <t>{"id":"M5-NyO-52b-I-2","stimulus":"&lt;p&gt;Selecciona el resultado de esta operación.&lt;/p&gt;&lt;p&gt;{{T1}} : 10&lt;sup&gt;{{Q2}}&lt;/sup&gt; = ...&lt;/p&gt;","hint":"&lt;p&gt;Mueve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{{A1}}&lt;/p&gt;","seed":{"parameters":[{"name":"Q1","label":null,"min":1,"max":99,"step":1},{"name":"Q2","label":null,"list":[3,4,5]}],"calculated":[{"name":"T1","label":"{{function}}","function":"Lemonlib.round({{Q1}}/10, 2)","temp":true},{"name":"T4","label":"{{function}}","function":"math.pow(10,{{Q2}})","temp":true},{"name":"A1","label":"{{function}}","function":"Lemonlib.round({{Q1}}/math.pow(10,{{Q2}}+1), 9)"},{"name":"A2","label":"{{function}}","function":"Lemonlib.round({{Q1}}/math.pow(10,{{Q2}}+2), 9)","incorrect":true},{"name":"A3","label":"{{function}}","function":"Lemonlib.round({{Q1}}/math.pow(10,{{Q2}}), 9)","incorrect":true},{"name":"A4","label":"{{function}}","function":"Lemonlib.round({{Q1}}/math.pow(10,{{Q2}}-1), 9)","incorrect":true}],"uniques":true},"algorithm":{"name":"trueFalse","template":"Multiple choice – standard","params":{"countCorrect":1,"countIncorrect":2,"showCheckIcon":false,
            "columns": 3
        }
    }
}</t>
  </si>
  <si>
    <t>{
    "id": "M5-NyO-52b-I-2",
    "stimulus": "&lt;p&gt;Select the result of this operation.&lt;/p&gt;&lt;p&gt;{{T1}} : 10&lt;sup&gt;{{Q2}}&lt;/sup&gt; = ...&lt;/p&gt;",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1,
                "max": 99,
                "step": 1
            },
            {
                "name": "Q2",
                "label": null,
                "list": [
                    3,
                    4,
                    5
                ]
            }
        ],
        "calculated": [
            {
                "name": "T1",
                "label": "{{function}}",
                "function": "Lemonlib.round({{Q1}}/10, 2)",
                "temp": true
            },
            {
                "name": "T4",
                "label": "{{function}}",
                "function": "math.pow(10,{{Q2}})",
                "temp": true
            },
            {
                "name": "A1",
                "label": "{{function}}",
                "function": "Lemonlib.round({{Q1}}/math.pow(10,{{Q2}}+1), 9)"
            },
            {
                "name": "A2",
                "label": "{{function}}",
                "function": "Lemonlib.round({{Q1}}/math.pow(10,{{Q2}}+2), 9)",
                "incorrect": true
            },
            {
                "name": "A3",
                "label": "{{function}}",
                "function": "Lemonlib.round({{Q1}}/math.pow(10,{{Q2}}), 9)",
                "incorrect": true
            },
            {
                "name": "A4",
                "label": "{{function}}",
                "function": "Lemonlib.round({{Q1}}/math.pow(10,{{Q2}}-1), 9)",
                "incorrect": true
            }
        ],
        "uniques": true
    },
    "algorithm": {
        "name": "trueFalse",
        "template": "Multiple choice – standard",
        "params": {
            "countCorrect": 1,
            "countIncorrect": 2,
            "showCheckIcon":false,
            "columns": 3
        }
    }
}</t>
  </si>
  <si>
    <t>Calcula la siguiente multiplicación.
{{T1}} × 10&lt;sup&gt;{{Q2}}&lt;/sup&gt; = {{A1}}</t>
  </si>
  <si>
    <t>Q1= Min=11; Max=999; Step=1
Q2= List=2,3,4,5
Q3= List=2,3,4,5</t>
  </si>
  <si>
    <t>T1={{Q1}}/math.pow(10,{{Q3}})
A1=Lemonlib.round({{T1}}*math.pow(10,{{Q2}}), 10)</t>
  </si>
  <si>
    <t>{"id":"M5-NyO-52b-E-1","stimulus":"&lt;p&gt;Calcula la siguiente multiplicación.&lt;/p&gt;","template":"&lt;p&gt;{{T1}} × 10&lt;sup&gt;{{Q2}}&lt;/sup&gt; = {{response}}&lt;/p&gt;","hint":"&lt;p&gt;Mueve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11,"max":999,"step":1},{"name":"Q2","label":null,"list":[2,3,4,5]},{"name":"Q3","label":null,"list":[2,3,4,5]}],"calculated":[{"name":"T1","label":"{{function}}","function":"{{Q1}}/math.pow(10,{{Q3}})","temp":true},{"name":"T4","label":"{{function}}","function":"math.pow(10,{{Q2}})","temp":true},{"name":"A1","label":"{{function}}","function":"Lemonlib.round({{T1}}*math.pow(10,{{Q2}}), 10)"}],"uniques":true},"algorithm":{"name":"calculateOperation","params":{"method":"equivLiteral","keyboard":"INTERMEDIATE"}}}</t>
  </si>
  <si>
    <t>{
    "id": "M5-NyO-52b-E-1",
    "stimulus": "&lt;p&gt;Calculate the following multiplication.&lt;/p&gt;",
    "template": "&lt;p&gt;{{T1}} × 10&lt;sup&gt;{{Q2}}&lt;/sup&gt; = {{response}}&lt;/p&gt;",
    "hint": "&lt;p&gt;Move the decimal point to the right as many times as indicated by the exponent of the power of 10.&lt;/p&gt;",
    "feedback": "&lt;p&gt;To multiply by a power of 10, you need to move the decimal point to the right as many times as indicated by the exponent of the power of 10.&lt;/p&gt;&lt;p&gt;{{T1}} × 10&lt;sup&gt;{{Q2}}&lt;/sup&gt; = {{T1}} × {{T4}} = {{A1}}&lt;/p&gt;",
    "seed": {
        "parameters": [
            {
                "name": "Q1",
                "label": null,
                "min": 11,
                "max": 999,
                "step": 1
            },
            {
                "name": "Q2",
                "label": null,
                "list": [
                    2,
                    3,
                    4,
                    5
                ]
            },
            {
                "name": "Q3",
                "label": null,
                "list": [
                    2,
                    3,
                    4,
                    5
                ]
            }
        ],
        "calculated": [
            {
                "name": "T1",
                "label": "{{function}}",
                "function": "{{Q1}}/math.pow(10,{{Q3}})",
                "temp": true
            },
            {
                "name": "T4",
                "label": "{{function}}",
                "function": "math.pow(10,{{Q2}})",
                "temp": true
            },
            {
                "name": "A1",
                "label": "{{function}}",
                "function": "Lemonlib.round({{T1}}*math.pow(10,{{Q2}}), 10)"
            }
        ],
        "uniques": true
    },
    "algorithm": {
        "name": "calculateOperation",
        "params": {
            "method": "equivLiteral",
            "keyboard": "INTERMEDIATE"
        }
    }
}</t>
  </si>
  <si>
    <t>Calcula la siguiente división.
{{T1}} : 10&lt;sup&gt;{{Q2}}&lt;/sup&gt; = {{A1}}</t>
  </si>
  <si>
    <t>Q1= Min=11; Max=999; Step=1
Q2= List=2,3,4
Q3= List=2,3,4</t>
  </si>
  <si>
    <t>T1={{Q1}}*math.pow(10,{{Q3}})
A1={{T1}}/math.pow(10,{{Q2}})</t>
  </si>
  <si>
    <t>&lt;p&gt;Parar dividir entre una potencia de 10, hay que mover la coma a la izquierda tantas veces como indica el exponente de la potencia de 10.&lt;/p&gt;&lt;p&gt;{{T1}} : 10&lt;sup&gt;{{Q2}}&lt;/sup&gt; = {{T1}} : {{T4}} = {{A1}}&lt;/p&gt;</t>
  </si>
  <si>
    <t>{"id":"M5-NyO-52b-E-2","stimulus":"&lt;p&gt;Calcula la siguiente división.&lt;/p&gt;","template":"&lt;p&gt;{{T1}} : 10&lt;sup&gt;{{Q2}}&lt;/sup&gt; = {{response}}&lt;/p&gt;","hint":"&lt;p&gt;Mueve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11,"max":999,"step":1},{"name":"Q2","label":null,"list":[2,3,4]},{"name":"Q3","label":null,"list":[2,3,4]}],"calculated":[{"name":"T1","label":"{{function}}","function":"{{Q1}}*math.pow(10,{{Q3}})","temp":true},{"name":"T4","label":"{{function}}","function":"math.pow(10,{{Q2}})","temp":true},{"name":"A1","label":"{{function}}","function":"{{T1}}/math.pow(10,{{Q2}})"}],"uniques":true},"algorithm":{"name":"calculateOperation","params":{"method":"equivLiteral","keyboard":"INTERMEDIATE"}}}</t>
  </si>
  <si>
    <t>{
    "id": "M5-NyO-52b-E-2",
    "stimulus": "&lt;p&gt;Calculate the following division.&lt;/p&gt;",
    "template": "&lt;p&gt;{{T1}} : 10&lt;sup&gt;{{Q2}}&lt;/sup&gt; = {{response}}&lt;/p&gt;",
    "hint": "&lt;p&gt;Move the decimal point to the left as many times as the exponent of the power of 10 indicates.&lt;/p&gt;",
    "feedback": "&lt;p&gt;To divide by a power of 10, you need to move the decimal point to the left as many times as the exponent of the power of 10 indicates.&lt;/p&gt;&lt;p&gt;{{T1}} : 10&lt;sup&gt;{{Q2}}&lt;/sup&gt; = {{T1}} : {{T4}} = {{A1}}&lt;/p&gt;",
    "seed": {
        "parameters": [
            {
                "name": "Q1",
                "label": null,
                "min": 11,
                "max": 999,
                "step": 1
            },
            {
                "name": "Q2",
                "label": null,
                "list": [
                    2,
                    3,
                    4
                ]
            },
            {
                "name": "Q3",
                "label": null,
                "list": [
                    2,
                    3,
                    4
                ]
            }
        ],
        "calculated": [
            {
                "name": "T1",
                "label": "{{function}}",
                "function": "{{Q1}}*math.pow(10,{{Q3}})",
                "temp": true
            },
            {
                "name": "T4",
                "label": "{{function}}",
                "function": "math.pow(10,{{Q2}})",
                "temp": true
            },
            {
                "name": "A1",
                "label": "{{function}}",
                "function": "{{T1}}/math.pow(10,{{Q2}})"
            }
        ],
        "uniques": true
    },
    "algorithm": {
        "name": "calculateOperation",
        "params": {
            "method": "equivLiteral",
            "keyboard": "INTERMEDIATE"
        }
    }
}</t>
  </si>
  <si>
    <t>Una lata de refresco tiene una capacidad de 0.33 l. ¿Cuántos litros habrá en 10&lt;sup&gt;{{Q1}}&lt;/sup&gt; latas?
Habrá {{A1}} l de refresco.</t>
  </si>
  <si>
    <t>Q1=Min=2; Max=9; Step=1</t>
  </si>
  <si>
    <t>A1=Lemonlib.round(0.33*math.pow(10,{{Q1}}), 10)</t>
  </si>
  <si>
    <t>&lt;p&gt;Parar multiplicar por una potencia de 10, hay que mover la coma a la derecha tantas veces como indica el exponente de la potencia de 10.&lt;/p&gt;&lt;p&gt;0.33 × 10&lt;sup&gt;{{Q1}}&lt;/sup&gt; = 0.33 × {{T4}} = {{A1}}&lt;/p&gt;</t>
  </si>
  <si>
    <t>T4 = math.pow(10,{{Q1}})</t>
  </si>
  <si>
    <t>{"id":"M5-NyO-52b-A-1","stimulus":"&lt;p&gt;Una lata de refresco tiene una capacidad de 0.33 l. ¿Cuántos litros habrá en 10&lt;sup&gt;{{Q1}}&lt;/sup&gt; latas?&lt;/p&gt;","template":"&lt;p&gt;Habrá {{response}} l de refresco.&lt;/p&gt;","hint":"&lt;p&gt;Mueve la coma a la derecha tantas veces como indica el exponente de la potencia de 10.&lt;/p&gt;","feedback":"&lt;p&gt;Parar multiplicar por una potencia de 10, hay que mover la coma a la derecha tantas veces como indica el exponente de la potencia de 10.&lt;/p&gt;&lt;p&gt;0.33 × 10&lt;sup&gt;{{Q1}}&lt;/sup&gt; = 0.33 × {{T4}} = {{A1}}&lt;/p&gt;","seed":{"parameters":[{"name":"Q1","label":null,"min":2,"max":9,"step":1}],"calculated":[{"name":"T4","label":"{{function}}","function":"math.pow(10,{{Q1}})","temp":true},{"name":"A1","label":"{{function}}","function":"Lemonlib.round(0.33*math.pow(10,{{Q1}}), 10)"}],"uniques":true},"algorithm":{"name":"calculateOperation","params":{"method":"equivLiteral","keyboard":"INTERMEDIATE"}}}</t>
  </si>
  <si>
    <t>{
    "id": "M5-NyO-52b-A-1",
    "stimulus": "&lt;p&gt;A soda can has a capacity of 0.33 l. How many liters are there in 10&lt;sup&gt;{{Q1}}&lt;/sup&gt; cans?&lt;/p&gt;",
    "template": "&lt;p&gt;There will be {{response}} l of soda.&lt;/p&gt;",
    "hint": "&lt;p&gt;Move the decimal point to the right as many times as the exponent of the power of 10 indicates.&lt;/p&gt;",
    "feedback": "&lt;p&gt;To multiply by a power of 10, you need to move the decimal point to the right as many times as the exponent of the power of 10 indicates.&lt;/p&gt;&lt;p&gt;0.33 × 10&lt;sup&gt;{{Q1}}&lt;/sup&gt; = 0.33 × {{T4}} = {{A1}}&lt;/p&gt;",
    "seed": {
        "parameters": [
            {
                "name": "Q1",
                "label": null,
                "min": 2,
                "max": 9,
                "step": 1
            }
        ],
        "calculated": [
            {
                "name": "T4",
                "label": "{{function}}",
                "function": "math.pow(10,{{Q1}})",
                "temp": true
            },
            {
                "name": "A1",
                "label": "{{function}}",
                "function": "Lemonlib.round(0.33*math.pow(10,{{Q1}}), 10)"
            }
        ],
        "uniques": true
    },
    "algorithm": {
        "name": "calculateOperation",
        "params": {
            "method": "equivLiteral",
            "keyboard": "INTERMEDIATE"
        }
    }
}</t>
  </si>
  <si>
    <t>Una finca tiene un estanque que recoge agua de la lluvia para regar. Si se necesitan 10&lt;sup&gt;{{Q1}}&lt;/sup&gt; garrafas de {{T1}} l cada una para llenar el estanque, ¿cuál es su capacidad?
Su capacidad es de {{A1}} l.</t>
  </si>
  <si>
    <t>Q1=List=5,6,7
Q2= Min=51; Max=251; Step= 2</t>
  </si>
  <si>
    <t>T1 = {{Q2}}/10
A1=Lemonlib.round(math.pow(10,{{Q1}})*{{T1}}, 10)</t>
  </si>
  <si>
    <t>Mueve la coma a la derecha tantas veces como indica el exponente de la potencia de diez.</t>
  </si>
  <si>
    <t>&lt;p&gt;Parar multiplicar por una potencia de diez, hay que mover la coma a la derecha tantas veces como indica el exponente de la potencia de diez.&lt;/p&gt;&lt;p&gt;{{T1}} × 10&lt;sup&gt;{{Q1}}&lt;/sup&gt; = {{T1}} × {{T4}} = {{A1}}&lt;/p&gt;</t>
  </si>
  <si>
    <t>{"id":"M5-NyO-52b-A-2","stimulus":"&lt;p&gt;Una finca tiene un estanque que recoge agua de la lluvia para regar. Si se necesitan 10&lt;sup&gt;{{Q1}}&lt;/sup&gt; garrafas de {{T1}} l cada una para llenar el estanque, ¿cuál es su capacidad?&lt;/p&gt;","template":"&lt;p&gt;Su capacidad es de {{response}} l.&lt;/p&gt;","hint":"&lt;p&gt;Mueve la coma a la derecha tantas veces como indica el exponente de la potencia de 10.&lt;/p&gt;","feedback":"&lt;p&gt;Parar multiplicar por una potencia de 10, hay que mover la coma a la derecha tantas veces como indica el exponente de la potencia de 10.&lt;/p&gt;&lt;p&gt;{{T1}} × 10&lt;sup&gt;{{Q1}}&lt;/sup&gt; = {{T1}} × {{T4}} = {{A1}}&lt;/p&gt;","seed":{"parameters":[{"name":"Q1","label":null,"list":[5,6,7]},{"name":"Q2","label":null,"min":51,"max":251,"step":2}],"calculated":[{"name":"T1","label":"{{function}}","function":"{{Q2}}/10","temp":true},{"name":"T4","label":"{{function}}","function":"math.pow(10,{{Q1}})","temp":true},{"name":"A1","label":"{{function}}","function":"Lemonlib.round(math.pow(10,{{Q1}})*{{T1}},10)"}],"uniques":true},"algorithm":{"name":"calculateOperation","params":{"method":"equivLiteral","keyboard":"INTERMEDIATE"}}}</t>
  </si>
  <si>
    <t>{
    "id": "M5-NyO-52b-A-2",
    "stimulus": "&lt;p&gt;A farm has a pond that collects rainwater for irrigation. If it takes 10&lt;sup&gt;{{Q1}}&lt;/sup&gt; jugs of {{T1}} l each to fill the pond, what is its capacity?&lt;/p&gt;",
    "template": "&lt;p&gt;Its capacity is {{response}} l.&lt;/p&gt;",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10&lt;sup&gt;{{Q1}}&lt;/sup&gt; = {{T1}} × {{T4}} = {{A1}}&lt;/p&gt;",
    "seed": {
        "parameters": [
            {
                "name": "Q1",
                "label": null,
                "list": [
                    5,
                    6,
                    7
                ]
            },
            {
                "name": "Q2",
                "label": null,
                "min": 51,
                "max": 251,
                "step": 2
            }
        ],
        "calculated": [
            {
                "name": "T1",
                "label": "{{function}}",
                "function": "{{Q2}}/10",
                "temp": true
            },
            {
                "name": "T4",
                "label": "{{function}}",
                "function": "math.pow(10,{{Q1}})",
                "temp": true
            },
            {
                "name": "A1",
                "label": "{{function}}",
                "function": "Lemonlib.round(math.pow(10,{{Q1}})*{{T1}},10)"
            }
        ],
        "uniques": true
    },
    "algorithm": {
        "name": "calculateOperation",
        "params": {
            "method": "equivLiteral",
            "keyboard": "INTERMEDIATE"
        }
    }
}</t>
  </si>
  <si>
    <t>Este verano la familia Solé ha recogido {{T1}} kg de melocotones de sus tierras. Si los tienen que repartir en 10&lt;sup&gt;{{Q2}}&lt;/sup&gt; cajas, ¿cuántos kilogramos habrá en cada caja?
Cada caja contendrá {{A1}} kg.</t>
  </si>
  <si>
    <t>Q1=Min= 400; Max=500;Step=1
Q2= List=2, 3, 4,5</t>
  </si>
  <si>
    <t>T1 =Lemonlib.round(math.pow(10,{{Q2}})*Lemonlib.round({{Q1}}/100, 2), 1)
A1=Lemonlib.round(Q1/100,10)</t>
  </si>
  <si>
    <t>Mueve la coma a la izquierda tantas veces como indica el exponente de la potencia de diez.</t>
  </si>
  <si>
    <t>&lt;p&gt;Parar dividir entre una potencia de diez, hay que mover la coma a la izquierda tantas veces como indica el exponente de la potencia de diez.&lt;/p&gt;&lt;p&gt;{{T1}} : 10&lt;sup&gt;{{Q2}}&lt;/sup&gt; = {{T1}} : {{T4}} = {{A1}}&lt;/p&gt;</t>
  </si>
  <si>
    <t>{"id":"M5-NyO-52b-A-3","stimulus":"&lt;p&gt;Este verano la familia Solé ha recogido {{T1}} kg de melocotones de sus tierras. Si los tienen que repartir en 10&lt;sup&gt;{{Q2}}&lt;/sup&gt; cajas, ¿cuántos kilogramos habrá en cada caja?&lt;/p&gt;","template":"&lt;p&gt;Cada caja contendrá {{response}} kg.&lt;/p&gt;","hint":"&lt;p&gt;Mueve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{{A1}}&lt;/p&gt;","seed":{"parameters":[{"name":"Q1","label":null,"min":400,"max":500,"step":1},{"name":"Q2","label":null,"list":[2,3,4,5]}],"calculated":[{"name":"T1","label":"{{function}}","function":"Lemonlib.round(math.pow(10,{{Q2}})*Lemonlib.round({{Q1}}/100, 2), 1)","temp":true},{"name":"T4","label":"{{function}}","function":"math.pow(10,{{Q2}})","temp":true},{"name":"A1","label":"{{function}}","function":"Lemonlib.round({{Q1}}/100, 10)"}],"uniques":true},"algorithm":{"name":"calculateOperation","params":{"method":"equivLiteral","keyboard":"INTERMEDIATE"}}}</t>
  </si>
  <si>
    <t>{
    "id": "M5-NyO-52b-A-3",
    "stimulus": "&lt;p&gt;This summer, the Wade family has collected {{T1}} kg of peaches from their land. If they have to distribute them in 10&lt;sup&gt;{{Q2}}&lt;/sup&gt; boxes, how many kilograms will be in each box?&lt;/p&gt;",
    "template": "&lt;p&gt;Each box will contain {{response}} kg.&lt;/p&gt;",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400,
                "max": 500,
                "step": 1
            },
            {
                "name": "Q2",
                "label": null,
                "list": [
                    2,
                    3,
                    4,
                    5
                ]
            }
        ],
        "calculated": [
            {
                "name": "T1",
                "label": "{{function}}",
                "function": "Lemonlib.round(math.pow(10,{{Q2}})*Lemonlib.round({{Q1}}/100, 2), 1)",
                "temp": true
            },
            {
                "name": "T4",
                "label": "{{function}}",
                "function": "math.pow(10,{{Q2}})",
                "temp": true
            },
            {
                "name": "A1",
                "label": "{{function}}",
                "function": "Lemonlib.round({{Q1}}/100, 10)"
            }
        ],
        "uniques": true
    },
    "algorithm": {
        "name": "calculateOperation",
        "params": {
            "method": "equivLiteral",
            "keyboard": "INTERMEDIATE"
        }
    }
}</t>
  </si>
  <si>
    <t>Una empresa farmacéutica va a repartir {{T1}} cl de medicamento entre 10&lt;sup&gt;{{Q2}}&lt;/sup&gt; tarros de cristal. ¿Cuántos centilitros habrá en cada uno?
Cada tarro tendrá {{A1}} cl.</t>
  </si>
  <si>
    <t>Q1=Min=101; Max=201; Step=2
Q2= List=2, 3, 4,5</t>
  </si>
  <si>
    <t>T1 = Lemonlib.round(math.pow(10,{{Q2}})*Lemonlib.round(Q1/100,2),1)
A1=Lemonlib.round(Q1/100,10)</t>
  </si>
  <si>
    <t>{"id":"M5-NyO-52b-A-4","stimulus":"&lt;p&gt;Una empresa farmacéutica va a repartir {{T1}} cl de medicamento entre 10&lt;sup&gt;{{Q2}}&lt;/sup&gt; tarros de cristal. ¿Cuántos centilitros habrá en cada uno?&lt;/p&gt;","template":"&lt;p&gt;Cada tarro tendrá {{response}} cl.&lt;/p&gt;","hint":"&lt;p&gt;Mueve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101,"max":201,"step":2},{"name":"Q2","label":null,"list":[2,3,4,5]}],"calculated":[{"name":"T1","label":"{{function}}","function":"Lemonlib.round(math.pow(10,{{Q2}})*Lemonlib.round({{Q1}}/100,2),1)","temp":true},{"name":"T4","label":"{{function}}","function":"math.pow(10,{{Q2}})","temp":true},{"name":"A1","label":"{{function}}","function":"Lemonlib.round({{Q1}}/100,10)"}],"uniques":true},"algorithm":{"name":"calculateOperation","params":{"method":"equivLiteral","keyboard":"INTERMEDIATE"}}}</t>
  </si>
  <si>
    <t>{
    "id": "M5-NyO-52b-A-4",
    "stimulus": "&lt;p&gt;A pharmaceutical company is going to distribute {{T1}} cl of medicine among 10&lt;sup&gt;{{Q2}}&lt;/sup&gt; glass jars. How many centiliters will be in each one?&lt;/p&gt;",
    "template": "&lt;p&gt;Each jar will have {{response}} cl.&lt;/p&gt;",
    "hint": "&lt;p&gt;Move the decimal point to the left as many times as indicated by the exponent of the power of 10.&lt;/p&gt;",
    "feedback": "&lt;p&gt;To divide by a power of 10, you need to move the decimal point to the left as many times as indicated by the exponent of the power of 10.&lt;/p&gt;&lt;p&gt;{{T1}} : 10&lt;sup&gt;{{Q2}}&lt;/sup&gt; = {{T1}} : {{T4}} = {{A1}}&lt;/p&gt;",
    "seed": {
        "parameters": [
            {
                "name": "Q1",
                "label": null,
                "min": 101,
                "max": 201,
                "step": 2
            },
            {
                "name": "Q2",
                "label": null,
                "list": [
                    2,
                    3,
                    4,
                    5
                ]
            }
        ],
        "calculated": [
            {
                "name": "T1",
                "label": "{{function}}",
                "function": "Lemonlib.round(math.pow(10,{{Q2}})*Lemonlib.round({{Q1}}/100,2),1)",
                "temp": true
            },
            {
                "name": "T4",
                "label": "{{function}}",
                "function": "math.pow(10,{{Q2}})",
                "temp": true
            },
            {
                "name": "A1",
                "label": "{{function}}",
                "function": "Lemonlib.round({{Q1}}/100,10)"
            }
        ],
        "uniques": true
    },
    "algorithm": {
        "name": "calculateOperation",
        "params": {
            "method": "equivLiteral",
            "keyboard": "INTERMEDIATE"
        }
    }
}</t>
  </si>
  <si>
    <t>M5-NyO-28a</t>
  </si>
  <si>
    <t>Calcula la aproximación de números decimales a la décima o centésima más cercana (parte entera entre 0 y 2 cifras)</t>
  </si>
  <si>
    <t>¿Cuál de estos números es la aproximación de {{T1}} a las centésimas?
{{A1}}*
{{A2}}
{{A3}}
{{A4}}
{{A5}}
{{A6}}
(Se ven 3, 1 correcta)</t>
  </si>
  <si>
    <t>Drag the approximation of the following number to the centesimal digit.
{{Q1}}: {{A1}}* {{A2}} {{A3}}</t>
  </si>
  <si>
    <t>{{Q1}} : Min = 10, Máx: 9898, step: 1
{{Q2}} : Lista = 2, 3, 4, 6, 7, 8</t>
  </si>
  <si>
    <t>T1 = {{Q1}}/100 + {{Q2}}/1000
T2 = Lemonlib.round({{T1}},2)
A1 = {{T2}}
A2 = {{T2}} + 0.02
A3 ={{T2}} +0.2
A4 = {{T2}} + 1
A5 = {{T2}} + 0.1
A6 = {{T2}} +0.11</t>
  </si>
  <si>
    <t>Busca entre qué dos centésimas se encuentra y elige la más cercana.</t>
  </si>
  <si>
    <t>&lt;p&gt;Para aproximar {{T1}} a las centésimas, busca entre qué dos centésimas se encuentra, es decir, entre {{T3}} y {{T4}}.&lt;/p&gt;&lt;p&gt;A continuación, comprueba a qué centésima está más próxima. Como {{T3}} está a {{T5}} milésimas de {{T1}} y  {{T4}} está a {{T6}} milésimas de {{T1}}, la respuesta es {{T2}}.&lt;/p&gt;
(Sin TE individual)</t>
  </si>
  <si>
    <t>T3 = math.floor({{T1}}*100)/100
T4 = math.ceil({{T1}}*100)/100
T5 = ({{T1}}-{{T3}})*1000
T6 = ({{T4}}-{{T1}})*1000</t>
  </si>
  <si>
    <t>{"id":"M5-NyO-28a-I-1","stimulus":"&lt;p&gt;¿Cuál de estos números es la aproximación de {{T1}} a las centésimas?&lt;/p&gt;","hint":"&lt;p&gt;Busca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{{T2}}.&lt;/p&gt;","seed":{"parameters":[{"name":"Q1","label":null,"min":10,"max":9898,"step":1},{"name":"Q2","list":["2","3","4","6","7","8"]}],"calculated":[{"name":"T1","function":"Lemonlib.round({{Q1}}/100 + {{Q2}}/1000, 4)","temp":true},{"name":"T2","function":"Lemonlib.round({{T1}},2)","temp":true},{"name":"T3","function":"math.floor({{T1}}*100)/100","temp":true},{"name":"T4","function":"math.ceil({{T1}}*100)/100","temp":true},{"name":"T5","function":"Lemonlib.round(({{T1}}-{{T3}})*1000, 2)","temp":true},{"name":"T6","function":"Lemonlib.round(({{T4}}-{{T1}})*1000, 2)","temp":true},{"name":"A1","label":"{{T2}}"},{"name":"A2","label":"{{function}}","function":"Lemonlib.round({{T2}} + 0.02, 2)","incorrect":true},{"name":"A3","label":"{{function}}","function":"Lemonlib.round({{T2}} + 0.2, 2)","incorrect":true},{"name":"A4","label":"{{function}}","function":"Lemonlib.round({{T2}} + 1, 2)","incorrect":true},{"name":"A5","label":"{{function}}","function":"Lemonlib.round({{T2}} + 0.1, 2)","incorrect":true},{"name":"A6","label":"{{function}}","function":"Lemonlib.round({{T2}} + 0.11, 2)","incorrect":true}],"uniques":true},"algorithm":{"name":"trueFalse","template":"Multiple choice – standard","params":{"countCorrect":1,"countIncorrect":2,"showCheckIcon":false,
            "columns": 3
        }
    }
}</t>
  </si>
  <si>
    <t>{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</si>
  <si>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
    "id": "M5-NyO-28a-I-1",
    "stimulus": "&lt;p&gt;Which of these numbers is the approximation of {{T1}} to the hundredths?&lt;/p&gt;",
    "hint": "&lt;p&gt;Find between which two hundredths it falls and choose the closest one.&lt;/p&gt;",
    "feedback": "&lt;p&gt;To approximate {{T1}} to the hundredths, find between which two hundredths it falls, that is, between {{T3}} and {{T4}}.&lt;/p&gt;&lt;p&gt;Then, check which hundredth is closer. Since {{T3}} is {{T5}} thousandths away from {{T1}} and {{T4}} is {{T6}} thousandths away from {{T1}}, the answer is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</si>
  <si>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¿Cuál de estos números es la aproximación de {{T1}} a las décimas?
{{A1}}*
{{A2}}
{{A3}}
{{A4}}
{{A5}}
(se ven 3, 1 correcta)</t>
  </si>
  <si>
    <t xml:space="preserve">{{Q1}} : Min = 1, Máx: 988; step: 1
{{Q2}} : 2, 3, 4, 6, 7, 8
</t>
  </si>
  <si>
    <t>{{T1}} = {{Q1}}/10 + {{Q2}}/100
{{T2}} = Lemonlib.round({{T1}},1)
A1 = {{T2}}
A2 = {{T2}} + 0.1
A3 = {{T2}}-0.1
A4 = {{T2}} + 0.2
A5 = {{T2}}-0.2</t>
  </si>
  <si>
    <t>Busca entre qué dos décimas se encuentra y elige la más cercana.</t>
  </si>
  <si>
    <t>&lt;p&gt;Para aproximar {{T1}} a las décimas, busca entre qué dos décimas se encuentra, es decir, entre {{T3}} y {{T4}}.&lt;/p&gt;&lt;p&gt;A continuación, comprueba a qué décima está más próxima. Como {{T3}} está a {{T5}} centésimas de {{T1}} y  {{T4}} está a {{T6}} centésimas de {{T1}}, la respuesta es {{T2}}.&lt;/p&gt;
(Sin TE individual)</t>
  </si>
  <si>
    <t>T3 = math.floor({{T1}}*10)/10
T4 = math.ceil({{T1}}*10)/10
T5 = ({{T1}}-{{T3}})*100
T6 = ({{T4}}-{{T1}})*100</t>
  </si>
  <si>
    <t>{"id":"M5-NyO-28a-I-2","stimulus":"&lt;p&gt;¿Cuál de estos números es la aproximación de {{T1}} a las décimas?&lt;/p&gt;","hint":"&lt;p&gt;Busca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{{T2}}.&lt;/p&gt;","seed":{"parameters":[{"name":"Q1","label":null,"min":1,"max":988,"step":1},{"name":"Q2","list":["2","3","4","6","7","8"]}],"calculated":[{"name":"T1","function":"Lemonlib.round({{Q1}}/10 + {{Q2}}/100, 4)","temp":true},{"name":"T2","function":"Lemonlib.round({{T1}}, 1)","temp":true},{"name":"T3","function":"math.floor({{T1}}*10)/10","temp":true},{"name":"T4","function":"math.ceil({{T1}}*10)/10","temp":true},{"name":"T5","function":"Lemonlib.round(({{T1}}-{{T3}})*100, 2)","temp":true},{"name":"T6","function":"Lemonlib.round(({{T4}}-{{T1}})*100, 2)","temp":true},{"name":"A1","label":"{{T2}}"},{"name":"A2","label":"{{function}}","function":"Lemonlib.round({{T2}} + 0.1, 2)","incorrect":true},{"name":"A3","label":"{{function}}","function":"Lemonlib.round({{T2}} - 0.1, 2)","incorrect":true},{"name":"A4","label":"{{function}}","function":"Lemonlib.round({{T2}} + 0.2, 2)","incorrect":true},{"name":"A5","label":"{{function}}","function":"Lemonlib.round({{T2}} - 0.2, 2)","incorrect":true}],"uniques":true},"algorithm":{"name":"trueFalse","template":"Multiple choice – standard","params":{"countCorrect":1,"countIncorrect":2,"showCheckIcon":false,
            "columns": 3
        }
    }
}</t>
  </si>
  <si>
    <t>{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</si>
  <si>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
    "id": "M5-NyO-28a-I-2",
    "stimulus": "&lt;p&gt;Which of these numbers is the approximation of {{T1}} to the tenths?&lt;/p&gt;",
    "hint": "&lt;p&gt;Look for which two tenths it lies between and choose the closest one.&lt;/p&gt;",
    "feedback": "&lt;p&gt;To approximate {{T1}} to the tenths, look for which two tenths it lies between, that is, between {{T3}} and {{T4}}.&lt;/p&gt;&lt;p&gt;Next, check which tenth is closer. Since {{T3}} is {{T5}} hundredths away from {{T1}} and {{T4}} is {{T6}} hundredths away from {{T1}}, the answer is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</si>
  <si>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Aproxima {{T1}} a las décimas.
Su aproximación a las décimas es {{A1}}.</t>
  </si>
  <si>
    <t>Fill the blank spaces with the correct answers.
1- The approximation of {{Q1}} to the decimal digit is A1.
2- The approximation of {{Q2}} to the centesimal digit is A2.</t>
  </si>
  <si>
    <t>Q1: Min = 1, Máx = 999, step = 1
Q2: Lista = 2, 3, 4, 6, 7, 8</t>
  </si>
  <si>
    <t>T1 = {{Q1}}/10 + {{Q2}}/100
A1 = Lemonlib.round({{T1}},1)</t>
  </si>
  <si>
    <t>{"id":"M5-NyO-28a-E-1","stimulus":"&lt;p&gt;Aproxima {{T1}} a las décimas.&lt;/p&gt;","template":"&lt;p&gt;Su aproximación a las décimas es {{response}}.&lt;/p&gt;","hint":"&lt;p&gt;Busca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{{A1}}.&lt;/p&gt;","seed":{"parameters":[{"name":"Q1","label":null,"min":1,"max":999,"step":1},{"name":"Q2","list":["2","3","4","6","7","8"]}],"calculated":[{"name":"T1","function":"Lemonlib.round({{Q1}}/10 + {{Q2}}/100, 4)","temp":true},{"name":"T3","function":"math.floor({{T1}}*10)/10","temp":true},{"name":"T4","function":"math.ceil({{T1}}*10)/10","temp":true},{"name":"T5","function":"Lemonlib.round(({{T1}}-{{T3}})*100, 2)","temp":true},{"name":"T6","function":"Lemonlib.round(({{T4}}-{{T1}})*100, 2)","temp":true},{"name":"A1","function":"Lemonlib.round({{T1}}, 1)"}],"uniques":true},"algorithm":{"name":"calculateOperation","params":{"method":"equivLiteral","keyboard":"INTERMEDIATE"}}}</t>
  </si>
  <si>
    <t>{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t>
  </si>
  <si>
    <t>{
    "id": "M5-NyO-28a-E-1",
    "stimulus": "&lt;p&gt;Round {{T1}} to the tenths.&lt;/p&gt;",
    "template": "&lt;p&gt;Its rounded value to the tenths is {{response}}.&lt;/p&gt;",
    "hint": "&lt;p&gt;Find between which two tenths it lies and choose the closest one.&lt;/p&gt;",
    "feedback": "&lt;p&gt;To round {{T1}} to the tenths, find between which two tenths it lies, that is, between {{T3}} and {{T4}}.&lt;/p&gt;&lt;p&gt;Next, check which tenth is closer. As {{T3}} is {{T5}} hundredths away from {{T1}} and {{T4}} is {{T6}} hundredths away from {{T1}}, the answer is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
            "keyboard": "INTERMEDIATE"
        }
    }
}</t>
  </si>
  <si>
    <t>Aproxima {{T1}} a las centésimas.
Su aproximación a las centésimas es {{A1}}.</t>
  </si>
  <si>
    <t>Q1: Min = 10, Máx = 999, step = 1
Q2: Lista = 2, 3, 4, 6, 7, 8</t>
  </si>
  <si>
    <t>{{T1}} = {{Q1}}/100 + {{Q2}}/1000
A1 = Lemonlib.round({{T1}},2)</t>
  </si>
  <si>
    <t>{"id":"M5-NyO-28a-E-2","stimulus":"&lt;p&gt;Aproxima {{T1}} a las centésimas.&lt;/p&gt;","template":"&lt;p&gt;Su aproximación a las centésimas es {{response}}.&lt;/p&gt;","hint":"&lt;p&gt;Busca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{{A1}}.&lt;/p&gt;","seed":{"parameters":[{"name":"Q1","label":null,"min":10,"max":999,"step":1},{"name":"Q2","list":["2","3","4","6","7","8"]}],"calculated":[{"name":"T1","function":"Lemonlib.round({{Q1}}/100 + {{Q2}}/1000, 4)","temp":true},{"name":"T3","function":"math.floor({{T1}}*100)/100","temp":true},{"name":"T4","function":"math.ceil({{T1}}*100)/100","temp":true},{"name":"T5","function":"Lemonlib.round(({{T1}}-{{T3}})*1000, 2)","temp":true},{"name":"T6","function":"Lemonlib.round(({{T4}}-{{T1}})*1000, 2)","temp":true},{"name":"A1","function":"Lemonlib.round({{T1}}, 2)"}],"uniques":true},"algorithm":{"name":"calculateOperation","params":{"method":"equivLiteral","keyboard":"INTERMEDIATE"}}}</t>
  </si>
  <si>
    <t>{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t>
  </si>
  <si>
    <t>{
    "id": "M5-NyO-28a-E-2",
    "stimulus": "&lt;p&gt;Round {{T1}} to the hundredths place.&lt;/p&gt;",
    "template": "&lt;p&gt;The rounding to the hundredths place is {{response}}.&lt;/p&gt;",
    "hint": "&lt;p&gt;Find between which two hundredths it lies and choose the closest one.&lt;/p&gt;",
    "feedback": "&lt;p&gt;To round {{T1}} to the hundredths place, find between which two hundredths it lies, that is, between {{T3}} and {{T4}}.&lt;/p&gt;&lt;p&gt;Next, check which hundredth is closest. Since {{T3}} is {{T5}} thousandths away from {{T1}} and {{T4}} is {{T6}} thousandths away from {{T1}}, the answer is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
            "keyboard": "INTERMEDIATE"
        }
    }
}</t>
  </si>
  <si>
    <t>Un deportista ha corrido {{T1}} km. Aproxima esta distancia a las centésimas.
Ha corrido {{A1}} km.</t>
  </si>
  <si>
    <t>An athlete ran {{Q1}} km on {{Q2}}. Fill the blank space with the approximation of {{Q1}} to the centesimal digit.
1- The athlete ran {{A1}} km on {{Q2}}.</t>
  </si>
  <si>
    <t>Q1: Min = 100, Máx = 999, step = 1
Q2: Lista = 1, 2, 3, 4, 6, 7, 8, 9</t>
  </si>
  <si>
    <t>cent</t>
  </si>
  <si>
    <t>Sin aproximar, ¿cuánto ha corrido el deportista?
Ha corrido {{A1}} km.
(Cloze math)
A1 = {{T1}}</t>
  </si>
  <si>
    <t>¿Qué pide el enunciado?
Aproximar la distancia a las centésimas.*
Aproximar la distancia a las centenas.
Aproximar la distancia a las décimas.
(single choice)</t>
  </si>
  <si>
    <t>Completa el siguiente texto.
Para aproximar un número a las centésimas, hay que buscar entre qué dos [centésimas*/décimas/centenas] se encuentra y elegir [la más cercana*/la más lejana].
(Drop down)</t>
  </si>
  <si>
    <t>{{T1}} está entre {{T3}} y {{T4}}. ¿Cuántas milésimas lo separan de cada centésima?
{{T1}} está a {{A1}} milésimas de {{T3}}.
{{T1}} está a {{A2}} milésimas de {{T4}}.
(cloze math)
T3 = math.floor({{T1}}*100)/100
T4 = math.ceil({{T1}}*100)/100
A1 = ({{T1}}-{{T3}})*1000
A2 = ({{T4}}-{{T1}})*1000</t>
  </si>
  <si>
    <t>Sabiendo que {{T1}} está a {{T5}} milésimas de {{T3}} y a {{T6}} milésimas de {{T4}}, completa el siguiente texto.
Las centésimas más próximas a los {{T1}} km que ha recorrido el deportista son {{A1}}.
(cloze math)
T1 = {{Q1}}/100 + {{Q2}}/1000
T3 = math.floor({{T1}}*100)/100
T4 = math.ceil({{T1}}*100)/100
T5 = ({{T1}}-{{T3}})*1000
T6 = ({{T4}}-{{T1}})*1000
A1 = Lemonlib.round({{T1}},2)</t>
  </si>
  <si>
    <t>{"id":"M5-NyO-28a-A-1","seed":{"parameters":[{"name":"Q1","label":null,"min":100,"max":999,"step":1},{"name":"Q2","list":["1","2","3","4","6","7","8","9"]}],"uniques":true},"scaffolding":[{"id":"step-0","stimulus":"&lt;p&gt;Un deportista ha corrido {{T1}} km. Aproxima esta distancia a las centésimas.&lt;/p&gt;","template":"&lt;p&gt;Ha corrido {{response}} km.&lt;/p&gt;","seed":{"parameters":[],"calculated":[{"name":"T1","function":"Lemonlib.round({{Q1}}/100 + {{Q2}}/1000, 4)","temp":true},{"name":"A1","function":"Lemonlib.round({{T1}}, 2)"}]},"algorithm":{"name":"calculateOperation","params":{"method":"equivLiteral","keyboard":"INTERMEDIATE"}}},{"id":"step-1","stimulus":"&lt;p&gt;Sin aproximar, ¿cuánto ha corrido el deportista?&lt;/p&gt;","template":"&lt;p&gt;Ha corrido {{response}} km.&lt;/p&gt;","seed":{"calculated":[{"name":"T1","function":"Lemonlib.round({{Q1}}/100 + {{Q2}}/1000, 4)","temp":true},{"name":"2A1","label":"","function":"{{T1}}"}]},"algorithm":{"name":"calculateOperation","params":{"method":"equivLiteral","keyboard":"INTERMEDIATE"}}},{"id":"step-2","stimulus":"&lt;p&gt;¿Qué pide el enunciado?&lt;/p&gt;","seed":{"calculated":[{"name":"2-A1","label":"&lt;p&gt;Aproximar la distancia a las centésimas.&lt;/p&gt;"},{"name":"2-A2","label":"&lt;p&gt;Aproximar la distancia a las centenas.&lt;/p&gt;","incorrect":true},{"name":"2-A3","label":"&lt;p&gt;Aproximar la distancia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los {{T1}} km que ha recorrido el deportista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t>
  </si>
  <si>
    <t>{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</si>
  <si>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"id": "M5-NyO-28a-A-1",
    "seed": {
        "parameters": [
            {
                "name": "Q1",
                "label": null,
                "min": 100,
                "max": 999,
                "step": 1
            },
            {
                "name": "Q2",
                "list": [
                    "2",
                    "3",
                    "4",
                    "6",
                    "7",
                    "8",
                    "9"
                ]
            }
        ],
        "uniques": true
    },
    "scaffolding": [
        {
            "id": "step-0",
            "stimulus": "&lt;p&gt;An athlete ran {{T1}} km. Approximate this distance to hundredths of a kilometre.",
            "template": "&lt;p&gt;He ran {{response}} km.&lt;/p&gt;",
            "seed": {
                "parameters": [],
                "calculated": [
                    {
                        "name": "T1",
                        "function": "Lemonlib.round({{Q1}}/100 + {{Q2}}/1000, 4)",
                        "temp": true
                    },
                    {
                        "name": "A1",
                        "function": "Lemonlib.round({{T1}}, 2)"
                    }
                ]
            },
            "algorithm": {
                "name": "calculateOperation",
                "params": {
                    "method": "equivLiteral",
                    "keyboard": "INTERMEDIATE"
                }
            }
        },
        {
            "id": "step-1",
            "stimulus": "&lt;p&gt;Without approximation, how far did the athlete run?&lt;/p&gt;",
            "template": "&lt;p&gt;He ran {{response}} km.&lt;/p&gt;",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distance to hundredths.&lt;/p&gt;"
                    },
                    {
                        "name": "2-A2",
                        "label": "&lt;p&gt;To approximate distance to hundreds.&lt;/p&gt;",
                        "incorrect": true
                    },
                    {
                        "name": "2-A3",
                        "label": "&lt;p&gt;To approximate distance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of the {{T1}} km the athlete ran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</si>
  <si>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Una descarga de un inodoro ha gastado {{T1}} litros de agua. Aproxima esta cantidad a las décimas.
La descarga ha sido de {{A1}} litros de agua.</t>
  </si>
  <si>
    <t>Imagine that your parents went to the grocery store, and they bought {{Q1}} Kg of {{Q2}}. In addition, imagine that they need the approximation of the weight to the decimal digit. Fill the blank space with the correct answer.
1- Your parents bought {{A1}} Kg of {{Q2}}.</t>
  </si>
  <si>
    <t>Q1: Min = 75, Máx = 2650, step = 1
Q2: Lista = 1, 2, 3, 4, 6, 7, 8, 9</t>
  </si>
  <si>
    <t>dec</t>
  </si>
  <si>
    <t>Sin aproximar, ¿cuántos litros ha descargado el inodoro?
El inodoro ha descargado {{A1}} l.
(Cloze math)
A1 = {{T1}}</t>
  </si>
  <si>
    <t>¿Qué pide el enunciado?
Aproximar la descarga del inodoro a las décimas.*
Aproximar la descarga del inodoro a las centésimas.
Aproximar la descarga del inodoro a las decenas.
(single choice)</t>
  </si>
  <si>
    <t>Completa el siguiente texto.
Para aproximar un número a las décimas, hay que buscar entre qué dos [centésimas/décimas*/decenas] se encuentra y elegir [la más cercana*/la más lejana].
(Drop down)</t>
  </si>
  <si>
    <t>{{T1}} está entre {{T3}} y {{T4}}. ¿Cuántas centésimas lo separan de cada décima?
{{T1}} está a {{A1}} centésimas de {{T3}}.
{{T1}} está a {{A2}} centésimas de {{T4}}.
(cloze math)
T3 = math.floor({{T1}}*10)/10
T4 = math.ceil({{T1}}*10)/10
A1 = ({{T1}}-{{T3}})*100
A2 = ({{T4}}-{{T1}})*100</t>
  </si>
  <si>
    <t>Sabiendo que {{T1}} está a {{T5}} centésimas de {{T3}} y a {{T6}} centésimas de {{T4}}, completa el siguiente texto.
Las décimas más próximas a los {{T1}} l de la descarga del inodoro son {{A1}}.
(cloze math)
T1 = {{Q1}}/10 + {{Q2}}/100
T3 = math.floor({{T1}}*10)/10
T4 = math.ceil({{T1}}*10)/10
T5 = ({{T1}}-{{T3}})*100
T6 = ({{T4}}-{{T1}})*100
A1 = Lemonlib.round({{T1}},1)</t>
  </si>
  <si>
    <t>{"id":"M5-NyO-28a-A-2","seed":{"parameters":[{"name":"Q1","label":null,"min":75,"max":2650,"step":1},{"name":"Q2","list":["1","2","3","4","6","7","8","9"]}],"uniques":true},"scaffolding":[{"id":"step-0","stimulus":"&lt;p&gt;Una descarga de un inodoro ha gastado {{T1}} litros de agua. Aproxima esta cantidad a las décimas.&lt;/p&gt;","template":"&lt;p&gt;La descarga ha sido de {{response}} litros de agua.&lt;/p&gt;","seed":{"parameters":[],"calculated":[{"name":"T1","function":"Lemonlib.round({{Q1}}/10 + {{Q2}}/100, 4)","temp":true},{"name":"A1","function":"Lemonlib.round({{T1}}, 1)"}]},"algorithm":{"name":"calculateOperation","params":{"method":"equivLiteral","keyboard":"INTERMEDIATE"}}},{"id":"step-1","stimulus":"&lt;p&gt;Sin aproximar, ¿cuántos litros ha descargado el inodoro?&lt;/p&gt;","template":"&lt;p&gt;El inodoro ha descargado {{response}} l.&lt;/p&gt;","seed":{"calculated":[{"name":"T1","function":"Lemonlib.round({{Q1}}/10 + {{Q2}}/100, 4)","temp":true},{"name":"2A1","label":"","function":"{{T1}}"}]},"algorithm":{"name":"calculateOperation","params":{"method":"equivLiteral","keyboard":"INTERMEDIATE"}}},{"id":"step-2","stimulus":"&lt;p&gt;¿Qué pide el enunciado?&lt;/p&gt;","seed":{"calculated":[{"name":"2-A1","label":"&lt;p&gt;Aproximar la descarga del inodoro a las décimas.&lt;/p&gt;"},{"name":"2-A2","label":"&lt;p&gt;Aproximar la descarga del inodoro a las centésimas.&lt;/p&gt;","incorrect":true},{"name":"2-A3","label":"&lt;p&gt;Aproximar la descarga del inodoro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l de la descarga del inodoro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</si>
  <si>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</si>
  <si>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"M5-NyO-28a-A-2",
    "seed": {
        "parameters": [
            {
                "name": "Q1",
                "label": null,
                "min": 75,
                "max": 2650,
                "step": 1
            },
            {
                "name": "Q2",
                "list": [
                    "2",
                    "3",
                    "4",
                    "6",
                    "7",
                    "8",
                    "9"
                ]
            }
        ],
        "uniques": true
    },
    "scaffolding": [
        {
            "id": "step-0",
            "stimulus": "&lt;p&gt;A toilet flush has used {{T1}} litres of water. Approximate this amount to tenths.&lt;/p&gt;",
            "template": "&lt;p&gt;The flush used {{response}} litres of water.&lt;/p&gt;",
            "seed": {
                "parameters": [],
                "calculated": [
                    {
                        "name": "T1",
                        "function": "Lemonlib.round({{Q1}}/10 + {{Q2}}/100, 4)",
                        "temp": true
                    },
                    {
                        "name": "A1",
                        "function": "Lemonlib.round({{T1}}, 1)"
                    }
                ]
            },
            "algorithm": {
                "name": "calculateOperation",
                "params": {
                    "method": "equivLiteral",
                    "keyboard": "INTERMEDIATE"
                }
            }
        },
        {
            "id": "step-1",
            "stimulus": "&lt;p&gt;Without approximating, how many litres has the toilet flushed?&lt;/p&gt;",
            "template": "&lt;p&gt;The toilet has flushed {{response}} l.&lt;/p&gt;",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flush to the tenths.&lt;/p&gt;"
                    },
                    {
                        "name": "2-A2",
                        "label": "&lt;p&gt;To approximate the flush to the hundredths.&lt;/p&gt;",
                        "incorrect": true
                    },
                    {
                        "name": "2-A3",
                        "label": "&lt;p&gt;To approximate the flush to the tens.&lt;/p&gt;",
                        "incorrect": true
                    }
                ]
            },
            "algorithm": {
                "name": "trueFalse",
                "template": "Multiple choice – standard"
            }
        },
        {
            "id": "step-3",
            "stimulus": "&lt;p&gt;Complete the following text.&lt;/p&gt;",
            "template": "&lt;p&gt;To approximate a number to tenths, find between which two {{response}}s it lies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nearest tenths of {{T1}} l of the toilet flush is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</si>
  <si>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La altura de la portada de un libro es de {{T1}} cm. Aproxima esta cantidad a las décimas.
La altura de la portada del libro mide {{A1}} cm.</t>
  </si>
  <si>
    <t>A mathematics teacher asks a student to approximate two numbers in the blackboard to the decimal and centesimal digits. Fill the blank spaces with the correct answers.
1- The approximation of {{Q1}} to the decimal digit is {{A1}}.
2- The approximation of {{Q2}} to the centesimal digit is {{A2}}.</t>
  </si>
  <si>
    <t>Q1: Min = 210, Máx = 280, step = 1
Q2: Lista = 1, 2, 3, 4, 6, 7, 8, 9</t>
  </si>
  <si>
    <t>Sin aproximar, ¿cuál es la altura de la portada del libro?
La altura del libro mide {{A1}} cm.
(Cloze math)
A1 = {{T1}}</t>
  </si>
  <si>
    <t>¿Qué pide el enunciado?
Aproximar la altura del libro a las décimas.*
Aproximar la altura del libro a las centésimas.
Aproximar la altura del libro a las decenas.
(single choice)</t>
  </si>
  <si>
    <t>Sabiendo que {{T1}} está a {{T5}} centésimas de {{T3}} y a {{T6}} centésimas de {{T4}}, completa el siguiente texto.
Las décimas más próximas a los {{T1}} cm de la altura del libro son {{A1}}.
(cloze math)
T1 = {{Q1}}/10 + {{Q2}}/100
T3 = math.floor({{T1}}*10)/10
T4 = math.ceil({{T1}}*10)/10
T5 = ({{T1}}-{{T3}})*100
T6 = ({{T4}}-{{T1}})*100
A1 = Lemonlib.round({{T1}},1)</t>
  </si>
  <si>
    <t>{"id":"M5-NyO-28a-A-3","seed":{"parameters":[{"name":"Q1","label":null,"min":210,"max":280,"step":1},{"name":"Q2","list":["1","2","3","4","6","7","8","9"]}],"uniques":true},"scaffolding":[{"id":"step-0","stimulus":"&lt;p&gt;La altura de la portada de un libro es de {{T1}} cm. Aproxima esta cantidad a las décimas.&lt;/p&gt;","template":"&lt;p&gt;La altura de la portada del libro mide {{response}} cm.&lt;/p&gt;","seed":{"parameters":[],"calculated":[{"name":"T1","function":"Lemonlib.round({{Q1}}/10 + {{Q2}}/100, 4)","temp":true},{"name":"A1","function":"Lemonlib.round({{T1}}, 1)"}]},"algorithm":{"name":"calculateOperation","params":{"method":"equivLiteral","keyboard":"INTERMEDIATE"}}},{"id":"step-1","stimulus":"&lt;p&gt;Sin aproximar, ¿cuál es la altura de la portada del libro?&lt;/p&gt;","template":"&lt;p&gt;La altura del libro mide {{response}} cm.&lt;/p&gt;","seed":{"calculated":[{"name":"T1","function":"Lemonlib.round({{Q1}}/10 + {{Q2}}/100, 4)","temp":true},{"name":"2A1","label":"","function":"{{T1}}"}]},"algorithm":{"name":"calculateOperation","params":{"method":"equivLiteral","keyboard":"INTERMEDIATE"}}},{"id":"step-2","stimulus":"&lt;p&gt;¿Qué pide el enunciado?&lt;/p&gt;","seed":{"calculated":[{"name":"2-A1","label":"&lt;p&gt;Aproximar la altura del libro a las décimas.&lt;/p&gt;"},{"name":"2-A2","label":"&lt;p&gt;Aproximar la altura del libro a las centésimas.&lt;/p&gt;","incorrect":true},{"name":"2-A3","label":"&lt;p&gt;Aproximar la altura del libro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cm de la altura del libro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</si>
  <si>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</si>
  <si>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"M5-NyO-28a-A-3",
    "seed": {
        "parameters": [
            {
                "name": "Q1",
                "label": null,
                "min": 210,
                "max": 280,
                "step": 1
            },
            {
                "name": "Q2",
                "list": [
                    "2",
                    "3",
                    "4",
                    "6",
                    "7",
                    "8",
                    "9"
                ]
            }
        ],
        "uniques": true
    },
    "scaffolding": [
        {
            "id": "step-0",
            "stimulus": "&lt;p&gt;The height of a book cover is {{T1}} cm. Approximate this quantity to the tenths.&lt;/p&gt;",
            "template": "&lt;p&gt;The height of the book cover measures {{response}} cm.&lt;/p&gt;",
            "seed": {
                "parameters": [],
                "calculated": [
                    {
                        "name": "T1",
                        "function": "Lemonlib.round({{Q1}}/10 + {{Q2}}/100, 4)",
                        "temp": true
                    },
                    {
                        "name": "A1",
                        "function": "Lemonlib.round({{T1}}, 1)"
                    }
                ]
            },
            "algorithm": {
                "name": "calculateOperation",
                "params": {
                    "method": "equivLiteral",
                    "keyboard": "INTERMEDIATE"
                }
            }
        },
        {
            "id": "step-1",
            "stimulus": "&lt;p&gt;Without approximating, what is the height of the book cover?&lt;/p&gt;",
            "template": "&lt;p&gt;The height of the book measures {{response}} cm.&lt;/p&gt;",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book height to tenths.&lt;/p&gt;"
                    },
                    {
                        "name": "2-A2",
                        "label": "&lt;p&gt;To approximate the book height to hundredths.&lt;/p&gt;",
                        "incorrect": true
                    },
                    {
                        "name": "2-A3",
                        "label": "&lt;p&gt;To approximate the book height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{{T1}} cm from the height of the book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</si>
  <si>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Un arquitecto dice que su casa pesa {{T1}} toneladas. Aproxima esa cantidad a las céntesimas.
La casa pesa {{A1}} toneladas.</t>
  </si>
  <si>
    <t>A {{Q1}} eats {{Q2}} kg of food per day, depending on its age and weight. Fill the blank space with the approximation of {{Q2}} to the centesimal digit.
1- A {{Q1}} eats {{A2}} kg of food per day.</t>
  </si>
  <si>
    <t>Q1: Min = 2000, Máx = 5000, step = 1
Q2: Lista = 1, 2, 3, 4, 6, 7, 8, 9</t>
  </si>
  <si>
    <t>Sin aproximar, ¿cuántas toneladas pesa la casa del arquitecto?
La casa pesa {{A1}} t.
(Cloze math)
A1 = {{T1}}</t>
  </si>
  <si>
    <t>¿Qué pide el enunciado?
Aproximar el peso de la casa a las centésimas.*
Aproximar el peso de la casa a las centenas.
Aproximar el peso de la casa a las décimas.
(single choice)</t>
  </si>
  <si>
    <t>Sabiendo que {{T1}} está a {{T5}} milésimas de {{T3}} y a {{T6}} milésimas de {{T4}}, completa el siguiente texto.
Las centésimas más próximas a las {{T1}} t que pesa la casa son {{A1}}.
(cloze math)
T1 = {{Q1}}/100 + {{Q2}}/1000
T3 = math.floor({{T1}}*100)/100
T4 = math.ceil({{T1}}*100)/100
T5 = ({{T1}}-{{T3}})*1000
T6 = ({{T4}}-{{T1}})*1000
A1 = Lemonlib.round({{T1}},2)</t>
  </si>
  <si>
    <t>{"id":"M5-NyO-28a-A-4","seed":{"parameters":[{"name":"Q1","label":null,"min":2000,"max":5000,"step":1},{"name":"Q2","list":["1","2","3","4","6","7","8","9"]}],"uniques":true},"scaffolding":[{"id":"step-0","stimulus":"&lt;p&gt;Un arquitecto dice que su casa pesa {{T1}} toneladas. Aproxima esa cantidad a las céntesimas.&lt;/p&gt;","template":"&lt;p&gt;La casa pesa {{response}} toneladas.&lt;/p&gt;","seed":{"parameters":[],"calculated":[{"name":"T1","function":"Lemonlib.round({{Q1}}/100 + {{Q2}}/1000, 4)","temp":true},{"name":"A1","function":"Lemonlib.round({{T1}}, 2)"}]},"algorithm":{"name":"calculateOperation","params":{"method":"equivLiteral","keyboard":"INTERMEDIATE"}}},{"id":"step-1","stimulus":"&lt;p&gt;Sin aproximar, ¿cuántas toneladas pesa la casa del arquitecto?&lt;/p&gt;","template":"&lt;p&gt;La casa pesa {{response}} t.&lt;/p&gt;","seed":{"calculated":[{"name":"T1","function":"Lemonlib.round({{Q1}}/100 + {{Q2}}/1000, 4)","temp":true},{"name":"2A1","label":"","function":"{{T1}}"}]},"algorithm":{"name":"calculateOperation","params":{"method":"equivLiteral","keyboard":"INTERMEDIATE"}}},{"id":"step-2","stimulus":"&lt;p&gt;¿Qué pide el enunciado?&lt;/p&gt;","seed":{"calculated":[{"name":"2-A1","label":"&lt;p&gt;Aproximar el peso de la casa a las centésimas.&lt;/p&gt;"},{"name":"2-A2","label":"&lt;p&gt;Aproximar el peso de la casa a las centenas.&lt;/p&gt;","incorrect":true},{"name":"2-A3","label":"&lt;p&gt;Aproximar el peso de la casa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las {{T1}} t que pesa la casa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t>
  </si>
  <si>
    <t>{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</si>
  <si>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"id": "M5-NyO-28a-A-4",
    "seed": {
        "parameters": [
            {
                "name": "Q1",
                "label": null,
                "min": 2000,
                "max": 5000,
                "step": 1
            },
            {
                "name": "Q2",
                "list": [
                    "1",
                    "2",
                    "3",
                    "4",
                    "6",
                    "7",
                    "8",
                    "9"
                ]
            }
        ],
        "uniques": true
    },
    "scaffolding": [
        {
            "id": "step-0",
            "stimulus": "&lt;p&gt;An architect says his house weighs {{T1}} tons. Approximate that amount to the hundredths.&lt;/p&gt;",
            "template": "&lt;p&gt;The house weighs {{response}} tons.&lt;/p&gt;",
            "seed": {
                "parameters": [],
                "calculated": [
                    {
                        "name": "T1",
                        "function": "Lemonlib.round({{Q1}}/100 + {{Q2}}/1000, 4)",
                        "temp": true
                    },
                    {
                        "name": "A1",
                        "function": "Lemonlib.round({{T1}}, 2)"
                    }
                ]
            },
            "algorithm": {
                "name": "calculateOperation",
                "params": {
                    "method": "equivLiteral",
                    "keyboard": "INTERMEDIATE"
                }
            }
        },
        {
            "id": "step-1",
            "stimulus": "&lt;p&gt;Without approximating, how many tons does the architect's house weigh?&lt;/p&gt;",
            "template": "&lt;p&gt;The house weighs {{response}} t.&lt;/p&gt;",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the house weight to hundredths.&lt;/p&gt;"
                    },
                    {
                        "name": "2-A2",
                        "label": "&lt;p&gt;To approximate the house weight to hundreds.&lt;/p&gt;",
                        "incorrect": true
                    },
                    {
                        "name": "2-A3",
                        "label": "&lt;p&gt;To approximate the house weight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to {{T1}}} t that the house weighs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</si>
  <si>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El peso de Felipe es de {{Q1}} kg. Aproxímalo a las décimas.
Felipe pesa {{A1}} kg.</t>
  </si>
  <si>
    <t>In order to obtain the bodyweight of a patient, a hospital used a high precision equipament. The obtained value was {{Q1}} kg. For the most situations, it is sufficient to know the bodyweight of a person to at most the decimal digit. For this reason, fill the blank space with the correct answer.
1- The approximation of the patient bodyweight to the decimal digit is {{A1}} kg.</t>
  </si>
  <si>
    <t>Q1: Min = 450, Máx = 650, step = 1
Q2: Lista = 1, 2, 3, 4, 6, 7, 8, 9</t>
  </si>
  <si>
    <t>Sin aproximar, ¿cuál es el peso de Felipe?
Felipe pesa {{A1}} kg.
(Cloze math)
A1 = {{T1}}</t>
  </si>
  <si>
    <t>¿Qué pide el enunciado?
Aproximar el peso de Felipe a las décimas.*
Aproximar el peso de Felipe a las centésimas.
Aproximar el peso de Felipe a las decenas.
(single choice)</t>
  </si>
  <si>
    <t>Sabiendo que {{T1}} está a {{T5}} centésimas de {{T3}} y a {{T6}} centésimas de {{T4}}, completa el siguiente texto.
Las décimas más próximas a los {{T1}} kg del peso de Felipe son {{A1}}.
(cloze math)
T1 = {{Q1}}/10 + {{Q2}}/100
T3 = math.floor({{T1}}*10)/10
T4 = math.ceil({{T1}}*10)/10
T5 = ({{T1}}-{{T3}})*100
T6 = ({{T4}}-{{T1}})*100
A1 = Lemonlib.round({{T1}},1)</t>
  </si>
  <si>
    <t>{"id":"M5-NyO-28a-A-5","seed":{"parameters":[{"name":"Q1","label":null,"min":450,"max":650,"step":1},{"name":"Q2","list":["1","2","3","4","6","7","8","9"]}],"uniques":true},"scaffolding":[{"id":"step-0","stimulus":"&lt;p&gt;El peso de Felipe es de {{T1}} kg. Aproxímalo a las décimas.&lt;/p&gt;","template":"&lt;p&gt;Felipe pesa {{response}} kg.&lt;/p&gt;","seed":{"parameters":[],"calculated":[{"name":"T1","function":"Lemonlib.round({{Q1}}/10 + {{Q2}}/100, 4)","temp":true},{"name":"A1","function":"Lemonlib.round({{T1}}, 1)"}]},"algorithm":{"name":"calculateOperation","params":{"method":"equivLiteral","keyboard":"INTERMEDIATE"}}},{"id":"step-1","stimulus":"&lt;p&gt;Sin aproximar, ¿cuál es el peso de Felipe?&lt;/p&gt;","template":"&lt;p&gt;Felipe pesa {{response}} kg.&lt;/p&gt;","seed":{"calculated":[{"name":"T1","function":"Lemonlib.round({{Q1}}/10 + {{Q2}}/100, 4)","temp":true},{"name":"2A1","label":"","function":"{{T1}}"}]},"algorithm":{"name":"calculateOperation","params":{"method":"equivLiteral","keyboard":"INTERMEDIATE"}}},{"id":"step-2","stimulus":"&lt;p&gt;¿Qué pide el enunciado?&lt;/p&gt;","seed":{"calculated":[{"name":"2-A1","label":"&lt;p&gt;Aproximar el peso de Felipe a las décimas.&lt;/p&gt;"},{"name":"2-A2","label":"&lt;p&gt;Aproximar el peso de Felipe a las centésimas.&lt;/p&gt;","incorrect":true},{"name":"2-A3","label":"&lt;p&gt;Aproximar el peso de Felipe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kg de Felipe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</si>
  <si>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</si>
  <si>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"M5-NyO-28a-A-5",
    "seed": {
        "parameters": [
            {
                "name": "Q1",
                "label": null,
                "min": 450,
                "max": 650,
                "step": 1
            },
            {
                "name": "Q2",
                "list": [
                    "1",
                    "2",
                    "3",
                    "4",
                    "6",
                    "7",
                    "8",
                    "9"
                ]
            }
        ],
        "uniques": true
    },
    "scaffolding": [
        {
            "id": "step-0",
            "stimulus": "&lt;p&gt;Philip's weight is {{T1}} kg. Approximate it to the tenths.&lt;/p&gt;",
            "template": "&lt;p&gt;Philip weighs {{response}} kg.&lt;/p&gt;",
            "seed": {
                "parameters": [],
                "calculated": [
                    {
                        "name": "T1",
                        "function": "Lemonlib.round({{Q1}}/10 + {{Q2}}/100, 4)",
                        "temp": true
                    },
                    {
                        "name": "A1",
                        "function": "Lemonlib.round({{T1}}, 1)"
                    }
                ]
            },
            "algorithm": {
                "name": "calculateOperation",
                "params": {
                    "method": "equivLiteral",
                    "keyboard": "INTERMEDIATE"
                }
            }
        },
        {
            "id": "step-1",
            "stimulus": "&lt;p&gt;Without approximating, what is Philip's weight?&lt;/p&gt;",
            "template": "&lt;p&gt;Philip weighs {{response}} kg.&lt;/p&gt;",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Philip's weight to tenths.&lt;/p&gt;"
                    },
                    {
                        "name": "2-A2",
                        "label": "&lt;p&gt;To approximate Philip's weight to hundredths.&lt;/p&gt;",
                        "incorrect": true
                    },
                    {
                        "name": "2-A3",
                        "label": "&lt;p&gt;To approximate Philip's weight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to Philip's {{T1}} kg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</si>
  <si>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M5-NyO-29a</t>
  </si>
  <si>
    <t>Calcula sumas y restas de números decimales (entre 0 y 3 cifras enteras, entre 1 y 3 cifras decimales)</t>
  </si>
  <si>
    <t>Escoge el resultado de la siguiente suma.
{{T1}} + {{T2}} = ...
A1*
A2
A3
A4
A5
Se ven 3</t>
  </si>
  <si>
    <t>Calculate the addition and subtraction. Also, drag the correct answers.
1- {{Q1}}+{{Q2}}={{A1}}*{{A3}}{{A4}}
2- {{Q3}}-{{Q4}}={{A2}}*{{A5}}{{A6}}</t>
  </si>
  <si>
    <t>Q1: min: 100001, max: 499999, step: 2
Q2: min: 1000, max: 5000, step: 1
Q3: Mín = 1; Máx = 10; Step = 1
Q4: Mín = 10; Máx = 90; Step = 1
Q5: Mín = 1; Máx = 10; Step = 1
Q6: Mín = 10; Máx = 90; Step = 1
Q7: List = 2, 4, 6, 8</t>
  </si>
  <si>
    <t>T1 = Lemonlib.round({{Q1}}/1000, 3)
T2 = Lemonlib.round({{Q2}}/100+{{Q7}}/1000, 3)
T3 = Lemonlib.round({{Q3}}/100, 2)
T4 = Lemonlib.round({{Q4}}/10, 1)
T5 = Lemonlib.round({{Q5}}/100, 2)
T6 = Lemonlib.round({{Q6}}/10, 1)
A1=Lemonlib.round({{T1}}+{{T2}}, 3)
A2=Lemonlib.round({{T1}}+{{T2}}+{{T3}}, 3)
A3=Lemonlib.round({{T1}}+{{T2}}+{{T4}}, 3)
A4=Lemonlib.round({{T1}}+{{T2}}+{{T5}}, 3)
A5=Lemonlib.round({{T1}}+{{T2}}+{{T6}}, 3)</t>
  </si>
  <si>
    <t>Para sumar números decimales, haz coincidir en la misma columna las cifras del mismo orden: décimas con décimas, centésimas con centésimas...
Suma de 2 sumandos y 6 posiciones
{{T1}} + {{T2}} = {{T0}}</t>
  </si>
  <si>
    <t>&lt;p&gt;Para sumar números decimales, haz coincidir en la misma columna las cifras del mismo orden: décimas con décimas, centésimas con centésimas...&lt;/p&gt;
Suma de 2 sumandos y 6 posiciones
{{T1}} + {{T2}} = {{A1}}</t>
  </si>
  <si>
    <t>T9={{Q1}}-math.floor({{Q1}}/10)*10+{{Q7}}
T0={{T9}}-math.floor({{T9}}/10)*10</t>
  </si>
  <si>
    <t>{
    "id": "M5-NyO-29a-I-1",
    "stimulus": "&lt;p&gt;Escoge el resultado de la siguiente suma.&lt;/p&gt;&lt;p&gt;{{T1}} + {{T2}} = ...&lt;/p&gt;",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</si>
  <si>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</si>
  <si>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"id": "M5-NyO-29a-I-1",
    "stimulus": "&lt;p&gt;Choose the result of the following addition.&lt;/p&gt;&lt;p&gt;{{T1}} + {{T2}} = ...&lt;/p&gt;",
    "hint":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</si>
  <si>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Escoge el resultado de la siguiente resta.
{{T0}} − {{T1}} = ...
A1*
A2
A3
A4
A5
Se ven 3</t>
  </si>
  <si>
    <t>Q1: Min: 10001, max: 500001, step: 2
Q2: Min: 1000, max: 50000, step: 1
Q3, Q5: Mín = 0.01; Máx = 0.1; Step = 0.01
Q4, Q6: Mín = 1; Máx = 9; Step = 0.1
Q7: List = 2, 4, 6, 8</t>
  </si>
  <si>
    <t>T0={{Q1}}/1000+{{Q2}}/100+{{Q7}}/1000
T1={{Q1}}/1000
A1={{Q2}}/100+{{Q7}}/1000
A2={{Q2}}/100+{{Q7}}/1000+{{Q3}}
A3={{Q2}}/100+{{Q7}}/1000+{{Q4}}
A4={{Q2}}/100+{{Q7}}/1000-{{Q5}}
A5={{Q2}}/100+{{Q7}}/1000}-{{Q6}}</t>
  </si>
  <si>
    <t>Para restar números decimales, haz coincidir en la misma columna las cifras del mismo orden: décimas con décimas, centésimas con centésimas...
Resta vertical de 6 posiciones
T0-T1={{Q7}}</t>
  </si>
  <si>
    <t>&lt;p&gt;Para restar números decimales, haz coincidir en la misma columna las cifras del mismo orden: décimas con décimas, centésimas con centésimas...&lt;/p&gt;
[Resta vertical de 6 posiciones]
T0-T1=A1</t>
  </si>
  <si>
    <t>{
    "id": "M5-NyO-29a-I-2",
    "stimulus": "&lt;p&gt;Escoge el resultado de la siguiente resta.&lt;/p&gt;&lt;p&gt;{{T0}} − {{T1}} = ...&lt;/p&gt;",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t>
  </si>
  <si>
    <t>{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t>
  </si>
  <si>
    <t>{
    "id": "M5-NyO-29a-I-2",
    "stimulus": "&lt;p&gt;Choose the result of the following subtraction.&lt;/p&gt;&lt;p&gt;{{T0}} − {{T1}} = ...&lt;/p&gt;",
    "hint":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t>
  </si>
  <si>
    <t>Calcula esta resta.
{{T0}} − {{T1}}  = {{A1}}</t>
  </si>
  <si>
    <t>Calculate the addition and subtraction. In addition, fill the blank spaces with the correct answers.
1- {{Q1}}+{{Q2}}={{A1}}
2- {{Q3}}-{{Q4}}={{A2}}</t>
  </si>
  <si>
    <t>Q1: Min: 10001, max: 500001, step: 2
Q2: Min: 1000, max: 50000, step: 1
Q3: List = 2, 4, 6, 8</t>
  </si>
  <si>
    <t>T0=Lemonlib.round({{Q1}}/1000+{{Q2}}/100+{{Q3}}/1000, 3)
T1=Lemonlib.round({{Q1}}/1000, 3)
A1=Lemonlib.round({{Q2}}/100+{{Q3}}/1000, 3)</t>
  </si>
  <si>
    <t>Para restar números decimales, haz coincidir en la misma columna las cifras del mismo orden: décimas con décimas, centésimas con centésimas...
T0-T1={{List}}</t>
  </si>
  <si>
    <t>&lt;p&gt;Para restar números decimales, haz coincidir en la misma columna las cifras del mismo orden: décimas con décimas, centésimas con centésimas...&lt;/p&gt;
[Resta vertical de 6 posiciones]
T0-T1=A1</t>
  </si>
  <si>
    <t>{
    "id": "M5-NyO-29a-E-1",
    "stimulus": "&lt;p&gt;Calcula esta resta.&lt;/p&gt;",
    "template": "&lt;p&gt;{{T0}} − {{T1}} = {{response}}&lt;/p&gt;",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</si>
  <si>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</si>
  <si>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"id": "M5-NyO-29a-E-1",
    "stimulus": "&lt;p&gt;Calculate this subtraction.&lt;/p&gt;",
    "template": "&lt;p&gt;{{T0}} − {{T1}} = {{response}}&lt;/p&gt;",
    "hint":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</si>
  <si>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Calcula esta suma.
{{T1}} + {{T2}} = {{A2}}</t>
  </si>
  <si>
    <t>Q1: min: 100001, max: 499999, step: 2
Q2: min: 1000, max: 5000, step: 1
Q3: List = 2, 4, 6, 8</t>
  </si>
  <si>
    <t>T1 = Lemonlib.round({{Q1}}/1000, 3)
T2 = Lemonlib.round({{Q2}}/100+{{Q3}}/1000, 3)
A1=Lemonlib.round({{T1}}+{{T2}}, 3)</t>
  </si>
  <si>
    <t>&lt;p&gt;Para sumar números decimales, haz coincidir en la misma columna las cifras del mismo orden: décimas con décimas, centésimas con centésimas...&lt;/p&gt;
Suma de 2 sumandos y 6 posiciones
{{T1}} + {{T2}} = {{A1}}</t>
  </si>
  <si>
    <t>{
    "id": "M5-NyO-29a-E-2",
    "stimulus": "&lt;p&gt;Calcula esta suma.&lt;/p&gt;",
    "template": "&lt;p&gt;{{T1}} + {{T2}} = {{response}}&lt;/p&gt;",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</si>
  <si>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</si>
  <si>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"id": "M5-NyO-29a-E-2",
    "stimulus": "&lt;p&gt;Calculate this addition.&lt;/p&gt;",
    "template": "&lt;p&gt;{{T1}} + {{T2}} = {{response}}&lt;/p&gt;",
    "hint":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</si>
  <si>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Sebastián ha conducido su coche &lt;span class=\"no-break\"&gt;{{T1}} km&lt;/span&gt; hasta una gasolinera. Después, ha recorrido &lt;span class=\"no-break\"&gt;{{T2}} km&lt;/span&gt; hasta llegar a un restaurante. ¿Cuánta distancia ha conducido en total?
Ha recorrido &lt;span class=\"no-break\"&gt;{{A1}} km.&lt;/span&gt;</t>
  </si>
  <si>
    <t>In a trip to a certain city, a family drives {{Q1}} km to a gas station. Then, the family drives {{Q2}} km to a restaurant. Finally, the family drives {{Q3}} km to the final destination. Fill the blank space with the correct answer.
1- The total distance drived by the family is A1 km.</t>
  </si>
  <si>
    <t>Q1: min: 10001, max: 50001, step: 2
Q2: min: 1000, max: 6000, step: 1
Q3: List = 2, 4, 6, 8</t>
  </si>
  <si>
    <t>Para sumar números decimales, haz coincidir en la misma columna las cifras del mismo orden: décimas con décimas, centésimas con centésimas...
Suma de 2 sumandos y 5 posiciones
{{T1}} + {{T2}} = {{T0}}</t>
  </si>
  <si>
    <t>&lt;p&gt;Para sumar números decimales, haz coincidir en la misma columna las cifras del mismo orden: décimas con décimas, centésimas con centésimas...&lt;/p&gt;
Suma de 2 sumandos y 5 posiciones
{{T1}} + {{T2}} = {{T0}}</t>
  </si>
  <si>
    <t>{"id":"M5-NyO-29a-A-1","stimulus":"&lt;p&gt;Sebastián ha conducido su coche &lt;span class=\"no-break\"&gt;{{T1}} km&lt;/span&gt; hasta una gasolinera. Después, ha recorrido &lt;span class=\"no-break\"&gt;{{T2}} km&lt;/span&gt; hasta llegar a un restaurante. ¿Cuánta distancia ha conducido en total?&lt;/p&gt;","template":"&lt;p&gt;Ha recorrido &lt;span class=\"no-break\"&gt;{{response}} km.&lt;/span&gt;&lt;/p&gt;","hint":"&lt;p&gt;Para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</si>
  <si>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</si>
  <si>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
    "id": "M5-NyO-29a-A-1",
    "stimulus": "&lt;p&gt;Sebastian drove his car &lt;span class=\"no-break\"&gt;{{T1}} km&lt;/span&gt; to a gas station. He has then driven &lt;span class=\"no-break\"&gt;{{T2}} km&lt;/span&gt; to a restaurant. How far has he driven in total?&lt;/p&gt;",
    "template": "&lt;p&gt;He has driven &lt;span class=\"no-break\"&gt;{{response}} km.&lt;/span&gt;&lt;/p&gt;",
    "hint":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10001,
                "max": 50001,
                "step": 2
            },
            {
                "name": "Q2",
                "label": null,
                "min": 1000,
                "max": 6000,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</si>
  <si>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En una tienda, el precio de un juego de {{Q4}} es de &lt;span class=\"no-break\"&gt;{{T1}} €&lt;/span&gt; y el de una película de {{Q5}} es de &lt;span class=\"no-break\"&gt;{{T2}} €.&lt;/span&gt; Si un cliente compra un artículo de cada tipo, ¿cuánto le cobrarán?
Tendrá que pagar &lt;span class=\"no-break\"&gt;{{A1}} €.&lt;/span&gt;</t>
  </si>
  <si>
    <t>In an online store, the price of a {{Q4}} game is {{Q1}} euros, of a {{Q5}} movie is {{Q2}} euros, and of a {{Q6}} book is {{Q3}} euros. If a client buys one of each item, then the client receives a discount of {{Q7}} euros. Fill the blanck space with the correct answer.
1- If the client buys one of each item, then the client pays A1 euros.</t>
  </si>
  <si>
    <t>Q1: min: 2501, max: 3501, step: 2
Q2: min: 21, max: 30, step: 1
Q3: List = 2, 4, 6, 8
Q4: estrategia, acción, rol
Q5: dibujos animados, misterio, comedia</t>
  </si>
  <si>
    <t>T1 = Lemonlib.round({{Q1}}/100, 2)
T2 = Lemonlib.round({{Q2}}/10+{{Q3}}/100, 2)
A1 = Lemonlib.round({{T1}}+{{T2}}, 2)</t>
  </si>
  <si>
    <t>Para sumar números decimales, haz coincidir en la misma columna las cifras del mismo orden: décimas con décimas, centésimas con centésimas...
Suma de 2 sumandos y 4 posiciones
{{T1}} + {{T2}} = {{T0}}</t>
  </si>
  <si>
    <t>&lt;p&gt;Para sumar números decimales, haz coincidir en la misma columna las cifras del mismo orden: décimas con décimas, centésimas con centésimas...&lt;/p&gt;
Suma en vertical 2 sumandos 4 posiciones
Sin TE individual</t>
  </si>
  <si>
    <t>{"id":"M5-NyO-29a-A-2","stimulus":"&lt;p&gt;En una tienda, el precio de un juego de {{Q4}} es de &lt;span class=\"no-break\"&gt;{{T1}} €&lt;/span&gt; y el de una película de {{Q5}} es de &lt;span class=\"no-break\"&gt;{{T2}} €.&lt;/span&gt; Si un cliente compra un artículo de cada tipo, ¿cuánto le cobrarán?&lt;/p&gt;","template":"&lt;p&gt;Tendrá que pagar &lt;span class=\"no-break\"&gt;{{response}} €.&lt;/span&gt;&lt;/p&gt;","hint":"&lt;p&gt;Para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abel":null,"list":["estrategia","acción","rol"]},{"name":"Q5","label":null,"list":["dibujos animados","misterio","comedia"]}],"calculated":[{"name":"T1","label":"{{function}}","function":"Lemonlib.round({{Q1}}/100,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</si>
  <si>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</si>
  <si>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"id": "M5-NyO-29a-A-2",
    "stimulus": "&lt;p&gt;In a shop, the price of a {{Q4}} game is   &lt;span class=\"no-break\"&gt;${{T1}}&lt;/span&gt;  and the price of a {{Q5}} film is &lt;span class=\"no-break\"&gt;${{T2}}.&lt;/span&gt; If a customer buys one item of each type, how much will he be charged?&lt;/p&gt;",
    "template": "&lt;p&gt;He will have to pay &lt;span class=\"no-break\"&gt;${{response}}.&lt;/span&gt;&lt;/p&gt;",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2501,
                "max": 3501,
                "step": 2
            },
            {
                "name": "Q2",
                "label": null,
                "min": 21,
                "max": 30,
                "step": 1
            },
            {
                "name": "Q3",
                "label": null,
                "list": [
                    2,
                    4,
                    6,
                    8
                ]
            },
            {
                "name": "Q4",
                "label": null,
                "list": [
                    "strategy",
                    "sports",
                    "role-playing"
                ]
            },
            {
                "name": "Q5",
                "label": null,
                "list": [
                    "animated",
                    "mistery",
                    "comedy"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</si>
  <si>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El padre de Ana ha ido al supermercado y ha comprado &lt;span class=\"no-break\"&gt;{{T1}} kg&lt;/span&gt; de {{Q4}} y &lt;span class=\"no-break\"&gt;{{T2}} kg&lt;/span&gt; de {{Q5}}. ¿Cuántos kilos de fruta ha comprado?
El padre de Ana ha comprado &lt;span class=\"no-break\"&gt;{{A1}} kg&lt;/span&gt; de fruta.</t>
  </si>
  <si>
    <t>Imagine that your parents went to the grocery store, and they bought {{Q1}} Kg of {{Q4}}, {{Q2}} Kg of {{Q5}}, and {{Q3}} Kg of {{Q6}}. Fill the blank space with the correct answer.
1- Your parents  bought A1 Kg of fruits.</t>
  </si>
  <si>
    <t>Q1: min: 101, max: 301, step: 2
Q2: min: 1, max: 9, step: 1
Q3: List = 2, 4, 6, 8
Q4: lista: ["manzanas", "plátanos", "naranjas"]
Q5: lista: ["arándanos", "moras", "frambuesas"]</t>
  </si>
  <si>
    <t>Para sumar números decimales, haz coincidir en la misma columna las cifras del mismo orden: décimas con décimas, centésimas con centésimas...
Suma en vertical 2 sumandos 3 posiciones
{{T1}} + {{T2}} = {{T0}}</t>
  </si>
  <si>
    <t>&lt;p&gt;Para sumar números decimales, haz coincidir en la misma columna las cifras del mismo orden: décimas con décimas, centésimas con centésimas...&lt;/p&gt;
Suma en vertical 2 sumandos 3 posiciones
Sin TE individual</t>
  </si>
  <si>
    <t>{"id":"M5-NyO-29a-A-3","stimulus":"&lt;p&gt;El padre de Ana ha ido al supermercado y ha comprado &lt;span class=\"no-break\"&gt;{{T1}} kg&lt;/span&gt; de {{Q4}} y &lt;span class=\"no-break\"&gt;{{T2}} kg&lt;/span&gt; de {{Q5}}. ¿Cuántos kilogramos de fruta ha comprado?&lt;/p&gt;","template":"&lt;p&gt;El padre de Ana ha comprado &lt;span class=\"no-break\"&gt;{{response}} kg&lt;/span&gt; de fruta.&lt;/p&gt;","hint":"&lt;p&gt;Para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abel":null,"list":["manzanas","plátanos","naranjas"]},{"name":"Q5","label":null,"list":["arándanos","moras","frambu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</si>
  <si>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</si>
  <si>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"id": "M5-NyO-29a-A-3",
    "stimulus": "&lt;p&gt;Anna's father went to the supermarket and bought &lt;span class=\"no-break\"&gt;{{T1}} kg&lt;/span&gt; of {{Q4}} and &lt;span class=\"no-break\"&gt;{{T2}} kg&lt;/span&gt; of {{Q5}}. How many kilograms of fruit did he buy?&lt;/p&gt;",
    "template": "&lt;p&gt;Ana's father bought &lt;span class=\"no-break\"&gt;{{response}} kg&lt;/span&gt; of fruit.&lt;/p&gt;",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
    "seed": {
        "parameters": [
            {
                "name": "Q1",
                "label": null,
                "min": 101,
                "max": 301,
                "step": 2
            },
            {
                "name": "Q2",
                "label": null,
                "min": 1,
                "max": 9,
                "step": 1
            },
            {
                "name": "Q3",
                "label": null,
                "list": [
                    2,
                    4,
                    6,
                    8
                ]
            },
            {
                "name": "Q4",
                "label": null,
                "list": [
                    "apples",
                    "bananas",
                    "oranges"
                ]
            },
            {
                "name": "Q5",
                "label": null,
                "list": [
                    "blueberries",
                    "blackberries",
                    "raspberries"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</si>
  <si>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Al comenzar la semana, Lía tenía {{T0}} € en su cuenta bancaria. El martes retiró {{T1}} €. ¿Cuánto dinero tenía en la cuenta al final de la semana?
Lía tenía {{A1}} € al final de la semana.</t>
  </si>
  <si>
    <t>The capacity of a {{Q1}} is {{Q3}} Gb. Due to a blackout, the {{Q1}} is damaged, and it is lost {{T1}} Gb of data in {{Q1}}. Thus,  the new capacity of {{Q1}} is {{Q3}} - {{T1}} Gb. Fill the blank space with the correct answer.
1- The new capacity of {{Q1}} is A1 Gb.</t>
  </si>
  <si>
    <t>Q1: Min: 1001, max: 50001, step: 2
Q2: Min: 100, max: 5000, step: 1
Q3: List = 2, 4, 6, 8</t>
  </si>
  <si>
    <t>T0=Lemonlib.round({{Q1}}/100+{{Q2}}/10+{{Q3}}/100, 2)
T1=Lemonlib.round({{Q1}}/100, 2)
A1=Lemonlib.round({{Q2}}/10+{{Q3}}/100, 2)</t>
  </si>
  <si>
    <t>Para restar números decimales, haz coincidir en la misma columna las cifras del mismo orden: décimas con décimas, centésimas con centésimas...
Resta vertical de 5 posiciones
T0-T1={{Q3}}</t>
  </si>
  <si>
    <t>&lt;p&gt;Para restar números decimales, haz coincidir en la misma columna las cifras del mismo orden: décimas con décimas, centésimas con centésimas...&lt;/p&gt;
[Resta vertical de 5 posiciones]
T0-T1=A1</t>
  </si>
  <si>
    <t>{"id":"M5-NyO-29a-A-4","stimulus":"&lt;p&gt;Al comenzar la semana, Lía tenía {{T0}} € en su cuenta bancaria. El martes retiró {{T1}} €. ¿Cuánto dinero tenía en la cuenta al final de la semana?&lt;/p&gt;","template":"&lt;p&gt;Lía tenía &lt;span class=\"no-break\"&gt;{{response}} €&lt;/span&gt; al final de la semana.&lt;/p&gt;","hint":"&lt;p&gt;Para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</si>
  <si>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</si>
  <si>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
    "id": "M5-NyO-29a-A-4",
    "stimulus": "&lt;p&gt;At the beginning of the week, Lia had ${{T0}} in her bank account. On Tuesday she withdrew ${{T1}}. How much money did she have in her account at the end of the week?&lt;/p&gt;",
    "template": "&lt;p&gt;Lia had &lt;span class=\"no-break\"&gt;${{response}}&lt;/span&gt; at the end of the week.&lt;/p&gt;",
    "hint":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
    "feedback":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
    "seed": {
        "parameters": [
            {
                "name": "Q1",
                "label": null,
                "min": 1001,
                "max": 50001,
                "step": 2
            },
            {
                "name": "Q2",
                "label": null,
                "min": 100,
                "max": 5000,
                "step": 1
            },
            {
                "name": "Q3",
                "label": null,
                "list": [
                    2,
                    4,
                    6,
                    8
                ]
            }
        ],
        "calculated": [
            {
                "name": "T0",
                "function": "Lemonlib.round({{Q1}}/100+{{Q2}}/10+{{Q3}}/100, 2)",
                "temp": true
            },
            {
                "name": "T1",
                "function": "Lemonlib.round({{Q1}}/100, 2)",
                "temp": true
            },
            {
                "name": "A1",
                "function": "Lemonlib.round({{Q2}}/10+{{Q3}}/100, 2)"
            }
        ],
        "uniques": false
    },
    "algorithm": {
        "name": "calculateOperation",
        "params": {
            "method": "equivLiteral",
            "keyboard": "INTERMEDIATE"
        }
    }
}</t>
  </si>
  <si>
    <t>En un zoo, los cuidadores han dejado en el recinto del {{Q3}} &lt;span class=\"no-break\"&gt;{{T0}} kg&lt;/span&gt; de carne. Si el {{Q3}} solo ha comido &lt;span class=\"no-break\"&gt;{{T1}} kg,&lt;/span&gt; ¿cuánta carne le queda?
Le quedan &lt;span class=\"no-break\"&gt;{{A1}} kg&lt;/span&gt; de carne.</t>
  </si>
  <si>
    <t>In a zoo, a {{Q4}} eats {{Q1}} kg of food per day, {{Q5}} eats {{Q2}} kg of food per day, and a {{Q6}} eats {{Q3}} kg of food per day. Fill the blank space with the correct answer.
1- In total, the above animals eat A1 kg of food per day.</t>
  </si>
  <si>
    <t>Q1: Min: 1001, Max: 2501, Step: 2
Q2: Min: 70, Max: 150, Step: 1
Q3: ["tigre", "león"]
Q4: List = 2, 4, 6, 8</t>
  </si>
  <si>
    <t>T0=Lemonlib.round({{Q1}}/100+{{Q2}}/10+{{Q4}}/100, 2)
T1=Lemonlib.round({{Q1}}/100, 2)
A1=Lemonlib.round({{Q2}}/10+{{Q4}}/100, 2)</t>
  </si>
  <si>
    <t>Para restar números decimales, haz coincidir en la misma columna las cifras del mismo orden: décimas con décimas, centésimas con centésimas...
Resta vertical de 4 posiciones
T0-T1={{Q4}}</t>
  </si>
  <si>
    <t>&lt;p&gt;Para restar números decimales, haz coincidir en la misma columna las cifras del mismo orden: décimas con décimas, centésimas con centésimas...&lt;/p&gt;
&lt;p&gt;El resultado de la resta es:&lt;/p&gt;
[Resta vertical de 4 posiciones]
T0-T1=A1</t>
  </si>
  <si>
    <t>{"id":"M5-NyO-29a-A-5","stimulus":"&lt;p&gt;En un zoo, los cuidadores han dejado en el recinto del {{Q3}} &lt;span class=\"no-break\"&gt;{{T0}} kg&lt;/span&gt; de carne. Si el {{Q3}} solo ha comido &lt;span class=\"no-break\"&gt;{{T1}} kg,&lt;/span&gt; ¿cuánta carne le queda?&lt;/p&gt;","template":"&lt;p&gt;Le quedan &lt;span class=\"no-break\"&gt;{{response}} kg&lt;/span&gt; de carne.&lt;/p&gt;","hint":"&lt;p&gt;Para restar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restar números decimales, haz coincidir en la misma columna las cifras del mismo orden: décimas con décimas, centésimas con centésimas...&lt;/p&gt;&lt;p&gt;El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</si>
  <si>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</si>
  <si>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
    "id": "M5-NyO-29a-A-5",
    "stimulus": "&lt;p&gt;In a zoo, the keepers have left &lt;span class=\"no-break\"&gt;{{T0}} kg&lt;/span&gt; of meat in the {{Q3}}'s enclosure. If the {{Q3}} has only eaten &lt;span class=\"no-break\"&gt;{{T1}} kg,&lt;/span&gt; how much meat does it have left?&lt;/p&gt;",
    "template": "&lt;p&gt;It has &lt;span class=\"no-break\"&gt;{{response}} kg&lt;/span&gt; left.&lt;/p&gt;",
    "hint": "&lt;p&gt;To subtract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
    "feedback": "&lt;p&gt;To subtract decimal numbers, match the figures in the same column in the same order: tenths with tenths, hundredths with hundredths...&lt;/p&gt;&lt;p&gt;The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
    "seed": {
        "parameters": [
            {
                "name": "Q1",
                "label": null,
                "min": 1001,
                "max": 2501,
                "step": 2
            },
            {
                "name": "Q2",
                "label": null,
                "min": 70,
                "max": 150,
                "step": 1
            },
            {
                "name": "Q3",
                "label": null,
                "list": [
                    "tiger",
                    "lion"
                ]
            },
            {
                "name": "Q4",
                "label": null,
                "list": [
                    2,
                    4,
                    6,
                    8
                ]
            }
        ],
        "calculated": [
            {
                "name": "T0",
                "function": "Lemonlib.round({{Q1}}/100+{{Q2}}/10+{{Q4}}/100, 2)",
                "temp": true
            },
            {
                "name": "T1",
                "function": "Lemonlib.round({{Q1}}/100, 2)",
                "temp": true
            },
            {
                "name": "A1",
                "function": "Lemonlib.round({{Q2}}/10+{{Q4}}/100, 2)"
            }
        ],
        "uniques": false
    },
    "algorithm": {
        "name": "calculateOperation",
        "params": {
            "method": "equivLiteral",
            "keyboard": "INTERMEDIATE"
        }
    }
}</t>
  </si>
  <si>
    <t>M5-NyO-30a</t>
  </si>
  <si>
    <t>Multiplica números decimales (el resultado tiene un máximo de 4 decimales)</t>
  </si>
  <si>
    <t>Arrastra el resultado correcto de esta multiplicación.
{{Q1}} × {{Q2}} = {{A1}}* {{A2}} {{A3}}</t>
  </si>
  <si>
    <t>Drag the result of the multiplication of the following numbers.
{{Q1}} x {{Q2}}: {{A1}}* {{A2}} {{A3}}</t>
  </si>
  <si>
    <t>Q1: min: 1.01, max: 99.99, step: 0.02
Q2: min: 5.1, max: 9.9, step: 0.2
Q3: min: 1, max: 5, step: 0.1
Q4: min: 1, max: 5, step: 0.1</t>
  </si>
  <si>
    <t>A1 = {{Q1}}*{{Q2}}
A2 = {{Q1}}*{{Q2}}+{{Q3}}
A3 = {{Q1}}*{{Q2}}+{{Q4}}</t>
  </si>
  <si>
    <t>El resultado tiene tantos decimales como el número total de decimales en los dos factores.</t>
  </si>
  <si>
    <t>&lt;p&gt;Multiplica primero los factores como si fueran números naturales.&lt;/p&gt;&lt;p&gt;{{T1}} × {{T2}} = {{T3}}&lt;/p&gt;&lt;p&gt;Después separa desde la derecha tantas cifras decimales como las que haya en los dos factores. Como en este caso son 3, se mueve la coma 3 posiciones.&lt;/p&gt;&lt;p&gt;{{T3}} → {{T4}}&lt;/p&gt;</t>
  </si>
  <si>
    <t>T1 = {{Q1}}*100
T2 = {{Q2}}*10
T3 = {{Q1}}*{{Q2}}*1000
T4 = {{Q1}}*{{Q2}}</t>
  </si>
  <si>
    <t>{
    "id": "M5-NyO-30a-I-1",
    "stimulus": "&lt;p&gt;Arrastra el resultado correcto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</si>
  <si>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</si>
  <si>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"id": "M5-NyO-30a-I-1",
    "stimulus": "&lt;p&gt;Drag the correct result of this multiplication.&lt;/p&gt;",
    "template": "&lt;p&gt;{{Q1}} × {{Q2}} =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there are 3 in this case, move the decimal point 3 positions.&lt;/p&gt;&lt;p&gt;{{T3}}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</si>
  <si>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Escribe el resultado de esta multiplicación.
{{Q1}} × {{Q2}} = {{A1}}</t>
  </si>
  <si>
    <t>Fill the blank space with the multiplication of the following numbers.
{{Q1}} x {{Q2}}=A1</t>
  </si>
  <si>
    <t>Q1: min: 1.01, max: 99.99, step: 0.02
Q2: min: 1.1, max: 9.9, step: 0.2</t>
  </si>
  <si>
    <t>A1={{Q1}}*{{Q2}}</t>
  </si>
  <si>
    <t>{
    "id": "M5-NyO-30a-E-1",
    "stimulus": "&lt;p&gt;Escribe el resultado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</si>
  <si>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</si>
  <si>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"id": "M5-NyO-30a-E-1",
    "stimulus": "&lt;p&gt;Type the result of this multiplication.&lt;/p&gt;",
    "template": "&lt;p&gt;{{Q1}} × {{Q2}} = {{response}}&lt;/p&gt;",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Since there are 3 in this case, move the decimal point 3 positions.&lt;/p&gt;&lt;p&gt;{{T3}}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t>
  </si>
  <si>
    <t>Lucas compra cada mes {{Q1}} kg de comida para perros. Si quiere hacer una compra para {{Q2}} meses, ¿cuántos kilogramos tiene que comprar?
Tiene que comprar {{A1}} kg de alimento.</t>
  </si>
  <si>
    <t>Q1: min = 5.01, max = 9.99, step: 0.02
Q2: min = 2, max = 12,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</si>
  <si>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kg&lt;/p&gt;</t>
  </si>
  <si>
    <t>T1 = {{Q1}}*100
T2 = {{Q1}}*{{Q2}}*100
T3 = {{Q1}}*{{Q2}}</t>
  </si>
  <si>
    <t>{
    "id": "M5-NyO-30a-A-1",
    "stimulus": "&lt;p&gt;Lucas compra cada mes {{Q1}} kg de comida para perros. Si quiere hacer una compra para {{Q2}} meses, ¿cuántos kilogramos tiene que comprar?&lt;/p&gt;",
    "template": "&lt;p&gt;Tiene que comprar {{response}} kg de alimento.&lt;/p&gt;",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</si>
  <si>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</si>
  <si>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"M5-NyO-30a-A-1",
    "stimulus": "&lt;p&gt;Lucas buys {{Q1}} kg of dog food every month. If he wants to make a purchase for {{Q2}} months, how many kilograms does he need to buy?&lt;/p&gt;",
    "template": "&lt;p&gt;He needs to buy {{response}} kg of food.&lt;/p&gt;",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in this case there are 2, move the decimal point 2 positions.&lt;/p&gt;&lt;p&gt;{{T2}}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</si>
  <si>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En el mercado el kilo de plátanos cuesta {{T1}} €. ¿Cuánto hay que pagar por {{Q2}} kg de plátanos?
Hay que pagar {{A1}} € por {{Q2}} kg de plátanos.</t>
  </si>
  <si>
    <t>Q1: min = 1, max = 3.2, step: 0.1
Q2: min = 1.5, max = 5.5, step: 0.2
Q3: Mín = 1; Máx = 9; Step = 1</t>
  </si>
  <si>
    <t>A1={{T1}}*{{Q2}}
T1 = {{Q1}}+{{Q3}}/100</t>
  </si>
  <si>
    <t>&lt;p&gt;Multiplica primero los factores como si fueran números naturales.&lt;/p&gt;&lt;p&gt;{{T1}} × {{T2}} = {{T3}}&lt;/p&gt;&lt;p&gt;Después separa desde la derecha tantas cifras decimales como las que haya en los dos factores. Como en este caso son 2, se mueve la coma 2 posiciones.&lt;/p&gt;&lt;p&gt;{{T3}} → {{T4}} €&lt;/p&gt;</t>
  </si>
  <si>
    <t>T2 = {{Q2}}*10
T3 = {{T1}}*10
T4 = {{T3}}*{{T2}}
T5 = {{T4}}/100</t>
  </si>
  <si>
    <t>{"id":"M5-NyO-30a-A-2","stimulus":"&lt;p&gt;En el mercado el kilo de plátanos cuesta {{T1}} €. ¿Cuánto hay que pagar por {{Q2}} kg de plátanos?&lt;/p&gt;","template":"&lt;p&gt;Hay que pagar {{response}} € por {{Q2}} kg de plátanos.&lt;/p&gt;","hint":"&lt;p&gt;El resultado tiene tantos decimales como el número total de decimales en los dos factores.&lt;/p&gt;","feedback":"&lt;p&gt;Multiplica primero los factores como si fueran números naturales.&lt;/p&gt;&lt;p&gt;{{T3}} × {{T2}} = {{T4}}&lt;/p&gt;&lt;p&gt;Después separa desde la derecha tantas cifras decimales como las que haya en los dos factores. Como en este caso son 2, se mueve la coma 2 posiciones.&lt;/p&gt;&lt;p&gt;{{T4}} → {{T5}} €&lt;/p&gt;","seed":{"parameters":[{"name":"Q1","label":null,"min":1,"max":3.2,"step":0.1},{"name":"Q2","label":null,"min":1.5,"max":5.5,"step":0.2},{"name":"Q3","label":null,"min":1,"max":9,"step":1}],"calculated":[{"name":"T1","function":"Lemonlib.round({{Q1}}+{{Q3}}/100,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</si>
  <si>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</si>
  <si>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
    "id": "M5-NyO-30a-A-2",
    "stimulus": "&lt;p&gt;In the market, the kilo of bananas costs ${{T1}}. How much do you have to pay for {{Q2}} kg of bananas?&lt;/p&gt;",
    "template": "&lt;p&gt;You have to pay ${{response}} for {{Q2}} kg of bananas.&lt;/p&gt;",
    "hint": "&lt;p&gt;The result has as many decimals as the total number of decimals in the two factors.&lt;/p&gt;",
    "feedback": "&lt;p&gt;Multiply the factors first as if they were natural numbers.&lt;/p&gt;&lt;p&gt;{{T3}} × {{T2}} = {{T4}}&lt;/p&gt;&lt;p&gt;Then separate as many decimal digits from the right as there are in the two factors. In this case, there are 2, so move the decimal point 2 positions.&lt;/p&gt;&lt;p&gt;{{T4}} → ${{T5}}&lt;/p&gt;",
    "seed": {
        "parameters": [
            {
                "name": "Q1",
                "label": null,
                "min": 1,
                "max": 3.2,
                "step": 0.1
            },
            {
                "name": "Q2",
                "label": null,
                "min": 1.5,
                "max": 5.5,
                "step": 0.2
            },
            {
                "name": "Q3",
                "label": null,
                "min": 1,
                "max": 9,
                "step": 1
            }
        ],
        "calculated": [
            {
                "name": "T1",
                "function": "Lemonlib.round({{Q1}}+{{Q3}}/100, 1)",
                "temp": true
            },
            {
                "name": "T2",
                "function": "{{Q2}}*10",
                "temp": true
            },
            {
                "name": "T3",
                "function": "{{T1}}*10",
                "temp": true
            },
            {
                "name": "T4",
                "function": "{{T3}}*{{T2}}",
                "temp": true
            },
            {
                "name": "T5",
                "function": "{{T4}}/100",
                "temp": true
            },
            {
                "name": "A1",
                "label": "{{function}}",
                "function": "Lemonlib.round({{T1}}*{{Q2}}, 2)"
            }
        ],
        "uniques": true
    },
    "algorithm": {
        "name": "calculateOperation",
        "params": {
            "method": "equivLiteral",
            "keyboard": "INTERMEDIATE"
        }
    }
}</t>
  </si>
  <si>
    <t>Martina camina cada día {{Q1}} km. ¿Cuántos kilómetros caminará en {{Q2}} días?
Caminará {{A1}} km.</t>
  </si>
  <si>
    <t>Q1: min = 1.01, max = 8.01, step: 0.2
Q2: min = 10, max = 30,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</si>
  <si>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km&lt;/p&gt;</t>
  </si>
  <si>
    <t>{
    "id": "M5-NyO-30a-A-3",
    "stimulus": "&lt;p&gt;Martina camina cada día {{Q1}} km. ¿Cuántos kilómetros caminará en {{Q2}} días?&lt;/p&gt;",
    "template": "&lt;p&gt;Caminará {{response}} km.&lt;/p&gt;",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</si>
  <si>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</si>
  <si>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"M5-NyO-30a-A-3",
    "stimulus": "&lt;p&gt;Martina walks {{Q1}} km every day. How many kilometers will she walk in {{Q2}} days?&lt;/p&gt;",
    "template": "&lt;p&gt;She will walk {{response}} km.&lt;/p&gt;",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there are 2 in this case, move the decimal point 2 positions.&lt;/p&gt;&lt;p&gt;{{T2}}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</si>
  <si>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Un litro de zumo cuesta {{Q1}} €. ¿Cuánto hay que pagar por {{Q2}} litros?
{{Q2}} litros de zumo cuestan {{A1}} €.</t>
  </si>
  <si>
    <t>Q1: Mín = 3.55; Máx = 4.55; step = 0.2
Q2: Mín = 1.5; Máx = 7.5; step = 1</t>
  </si>
  <si>
    <t>T1 = {{Q1}}*10
T2 = {{Q2}}*10
T3 = {{Q1}}*{{Q2}}*100
T4 = {{Q1}}*{{Q2}}</t>
  </si>
  <si>
    <t>{"id":"M5-NyO-30a-A-4","stimulus":"&lt;p&gt;Un litro de zumo cuesta {{Q1}} €. ¿Cuánto hay que pagar por {{Q2}} litros?&lt;/p&gt;","template":"&lt;p&gt;{{Q2}} litros de zumo cuestan {{response}} €.&lt;/p&gt;","hint":"&lt;p&gt;El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</si>
  <si>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</si>
  <si>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
    "id": "M5-NyO-30a-A-4",
    "stimulus": "&lt;p&gt;One liter of juice costs ${{Q1}}. How much do you have to pay for {{Q2}} liters?&lt;/p&gt;",
    "template": "&lt;p&gt;{{Q2}} liters of juice cost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in this case there are 2, move the decimal point 2 positions.&lt;/p&gt;&lt;p&gt;{{T3}} → ${{T4}}&lt;/p&gt;",
    "seed": {
        "parameters": [
            {
                "name": "Q1",
                "label": null,
                "min": 3.55,
                "max": 4.55,
                "step": 0.2
            },
            {
                "name": "Q2",
                "label": null,
                "min": 1.5,
                "max": 7.5,
                "step": 1
            }
        ],
        "calculated": [
            {
                "name": "T1",
                "function": "{{Q1}}*10",
                "temp": true
            },
            {
                "name": "T2",
                "function": "{{Q2}}*10",
                "temp": true
            },
            {
                "name": "T3",
                "function": "Lemonlib.round({{Q1}}*{{Q2}}*100,3)",
                "temp": true
            },
            {
                "name": "T4",
                "function": "Lemonlib.round({{Q1}}*{{Q2}}, 3)",
                "temp": true
            },
            {
                "name": "A1",
                "label": "{{function}}",
                "function": "Lemonlib.round({{Q1}}*{{Q2}}, 3)"
            }
        ],
        "uniques": true
    },
    "algorithm": {
        "name": "calculateOperation",
        "params": {
            "method": "equivLiteral",
            "keyboard": "INTERMEDIATE"
        }
    }
}</t>
  </si>
  <si>
    <t>Camilo cuenta con un espacio de {{Q1}} cm de largo y {{Q2}} cm de ancho para colocar una mesa de comedor. Calcula el área del espacio disponible.
El hueco mide {{A1}} cm&lt;sup&gt;2&lt;/sup&gt;.</t>
  </si>
  <si>
    <t>Q1: min = 50.1, max = 99.9, step: 0.2
Q2: min = 25.1, max = 29.9 , step: 0.2</t>
  </si>
  <si>
    <t>&lt;p&gt;Multiplica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t>
  </si>
  <si>
    <t>{"id":"M5-NyO-30a-A-5","stimulus":"&lt;p&gt;Camilo cuenta con un espacio de {{Q1}} cm de largo y {{Q2}} cm de ancho para colocar una mesa de comedor. Calcula el área del espacio disponible.&lt;/p&gt;","template":"&lt;p&gt;El hueco mide {{response}} cm&lt;sup&gt;2&lt;/sup&gt;.&lt;/p&gt;","hint":"&lt;p&gt;El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</si>
  <si>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</si>
  <si>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
    "id": "M5-NyO-30a-A-5",
    "stimulus": "&lt;p&gt;Camilo has a space of {{Q1}} cm in length and {{Q2}} cm in width to place a dining table. Calculate the area of the available space.&lt;/p&gt;",
    "template": "&lt;p&gt;The gap measures {{response}} cm&lt;sup&gt;2&lt;/sup&gt;.&lt;/p&gt;",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In this case, there are 2, so move the decimal point 2 positions.&lt;/p&gt;&lt;p&gt;{{T3}} → {{T4}} cm&lt;sup&gt;2&lt;/sup&gt;&lt;/p&gt;",
    "seed": {
        "parameters": [
            {
                "name": "Q1",
                "label": null,
                "min": 50.1,
                "max": 99.9,
                "step": 0.2
            },
            {
                "name": "Q2",
                "label": null,
                "min": 25.1,
                "max": 29.9,
                "step": 0.2
            }
        ],
        "calculated": [
            {
                "name": "T1",
                "function": "{{Q1}}*10",
                "temp": true
            },
            {
                "name": "T2",
                "function": "{{Q2}}*10",
                "temp": true
            },
            {
                "name": "T3",
                "function": "Lemonlib.round({{Q1}}*{{Q2}}*100, 3)",
                "temp": true
            },
            {
                "name": "T4",
                "function": "Lemonlib.round({{Q1}}*{{Q2}}, 3)",
                "temp": true
            },
            {
                "name": "A1",
                "label": "{{function}}",
                "function": "Lemonlib.round({{Q1}}*{{Q2}}, 2)"
            }
        ],
        "uniques": true
    },
    "algorithm": {
        "name": "calculateOperation",
        "params": {
            "method": "equivLiteral",
            "keyboard": "INTERMEDIATE"
        }
    }
}</t>
  </si>
  <si>
    <t>M5-NyO-31a</t>
  </si>
  <si>
    <t>Calcula divisiones de números naturales con cociente decimal (cociente de hasta 2 decimales, resto 0)</t>
  </si>
  <si>
    <t>&lt;p&gt;Haz clic en el resultado de esta división:&lt;/p&gt;&lt;p&gt;{{T1}} : {{T2}} = ...&lt;/p&gt;
{{A1}} *| {{A2}} | {{A3}}
Se ven solo 3</t>
  </si>
  <si>
    <t>Q1: Mín 3;Máx 19; Step: 2
Q2: Mín 2;Máx 9; Step: 1
Q3: [2, 4, 5]
Q4: [2, 4, 5]</t>
  </si>
  <si>
    <t>T1 = {{Q1}}*{{Q2}}
T2 = {{Q2}}*{{Q3}}
A1 = {{Q1}}/{{Q3}}
Distractores:
A2 = {{Q1}}
A3 = {{Q1}}/{{Q4}}
A4 = 1+{{Q1}}/{{Q3}}
A5 = 1+{{Q1}}/{{Q4}}</t>
  </si>
  <si>
    <t>Al terminar de dividir la parte entera, se añade una coma en el cociente y se continúa la división.</t>
  </si>
  <si>
    <t>&lt;p&gt;Al terminar de dividir la parte entera, se añade una coma en el cociente y se continúa la división.&lt;/p&gt;</t>
  </si>
  <si>
    <t>{"id":"M5-NyO-31a-I-1","stimulus":"&lt;p&gt;Haz clic en el resultado de esta división:&lt;/p&gt;&lt;p&gt;{{T1}} : {{T2}} = ...&lt;/p&gt;","hint":"&lt;p&gt;Al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</si>
  <si>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</si>
  <si>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
    "id": "M5-NyO-31a-I-1",
    "stimulus": "&lt;p&gt;Click on the result of this division:&lt;/p&gt;&lt;p&gt;{{T1}} : {{T2}} = ...&lt;/p&gt;",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"name": "Q4",
                "list": [
                    2,
                    4,
                    5
                ]
            }
        ],
        "calculated": [
            {
                "name": "A1",
                "label": "{{function}}",
                "function": "Lemonlib.round({{Q1}}/{{Q3}}, 2)"
            },
            {
                "name": "A2",
                "label": "{{function}}",
                "function": "{{Q1}}",
                "incorrect": true
            },
            {
                "name": "A3",
                "label": "{{function}}",
                "function": "Lemonlib.round({{Q1}}/{{Q4}}, 2)",
                "incorrect": true
            },
            {
                "name": "A4",
                "label": "{{function}}",
                "function": "Lemonlib.round(1+{{Q1}}/{{Q3}}, 2)",
                "incorrect": true
            },
            {
                "name": "A5",
                "label": "{{function}}",
                "function": "Lemonlib.round(1+{{Q1}}/{{Q4}}, 2)",
                "incorrect": true
            },
            {
                "name": "T1",
                "label": "{{function}}",
                "function": "Lemonlib.round({{Q1}}*{{Q2}}, 2)",
                "temp": "true"
            },
            {
                "name": "T2",
                "label": "{{function}}",
                "function": "Lemonlib.round({{Q2}}*{{Q3}}, 2)",
                "temp": "true"
            }
        ],
        "uniques": true
    },
    "algorithm": {
        "name": "trueFalse",
        "template": "Multiple choice – standard",
        "params": {
            "countCorrect": 1,
            "countIncorrect": 2,
            "showCheckIcon":false,
            "columns": 3
        }
    }
}</t>
  </si>
  <si>
    <t>Escribe el resultado de la siguiente división.
{{T1}} : {{T2}} = {{A1}}</t>
  </si>
  <si>
    <t>Q1: Mín 3;Máx 19; Step: 2
Q2: Mín 2;Máx 9; Step: 1
Q3: [2, 4, 5]</t>
  </si>
  <si>
    <t>T1 = {{Q1}}*{{Q2}}
T2 = {{Q2}}*{{Q3}}
A1 = {{T1}}/{{T2}}</t>
  </si>
  <si>
    <t>{"id":"M5-NyO-31a-E-1","stimulus":"&lt;p&gt;Escribe el resultado de la siguiente división.&lt;/p&gt;","template":"&lt;p&gt;{{T1}} : {{T2}}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</si>
  <si>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</si>
  <si>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
    "id": "M5-NyO-31a-E-1",
    "stimulus": "&lt;p&gt;Type the result of the following division.&lt;/p&gt;",
    "template": "&lt;p&gt;{{T1}} : {{T2}} = {{response}}&lt;/p&gt;",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"calculated": [
            {
                "name": "A1",
                "label": "{{function}}",
                "function": "Lemonlib.round({{T1}}/{{T2}}, 2)"
            },
            {
                "name": "T1",
                "label": "{{function}}",
                "function": "Lemonlib.round({{Q1}}*{{Q2}}, 2)",
                "temp": "true"
            },
            {
                "name": "T2",
                "label": "{{function}}",
                "function": "Lemonlib.round({{Q2}}*{{Q3}}, 2)",
                "temp": "true"
            }
        ],
        "uniques": true
    },
    "algorithm": {
        "name": "calculateOperation",
        "params": {
            "method": "equivLiteral",
            "keyboard": "INTERMEDIATE"
        }
    }
}</t>
  </si>
  <si>
    <t>Gastón ha comprado {{T2}} libros en una librería de segunda mano por &lt;span class=\"no-break\"&gt;{{T1}} €.&lt;/span&gt; Si todos tienen el mismo precio, ¿cuál es el precio de cada uno? 
Cada libro cuesta cuesta &lt;span class=\"no-break\"&gt;{{A1}} €.&lt;/span&gt;</t>
  </si>
  <si>
    <t>Q1: Mín 3;Máx 19; Step: 2
Q2: Mín 2;Máx 9; Step: 1
Q3: [2, 4, 5]</t>
  </si>
  <si>
    <t>T1 = {{Q1}}*{{Q2}}
T2 = {{Q2}}*{{Q3}}
A1 = {{Q1}}/{{Q3}}</t>
  </si>
  <si>
    <t>{"id":"M5-NyO-31a-A-1","stimulus":"&lt;p&gt;Gastón ha comprado {{T2}} libros en una librería de segunda mano por &lt;span class=\"no-break\"&gt;{{T1}} €.&lt;/span&gt; Si todos tienen el mismo precio, ¿cuál es el precio de cada uno?&lt;/p&gt;","template":"&lt;p&gt;Cada libro cuesta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</si>
  <si>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</si>
  <si>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"M5-NyO-31a-A-1",
    "stimulus": "&lt;p&gt;Gaston has bought {{T2}} books in a second-hand bookstore for &lt;span class=\"no-break\"&gt;${{T1}}.&lt;/span&gt; If they all have the same price, what is the price of each one?&lt;/p&gt;",
    "template": "&lt;p&gt;Each book costs &lt;span class=\"no-break\"&gt;${{response}}.&lt;/span&gt;&lt;/p&gt;",
    "hint": "When you finish dividing the whole part, add a comma to the quotient and continue the division.",
    "feedback": "&lt;p&gt;When you finish dividing the whole part, add a comma to the quotient and continue the division.&lt;/p&gt;",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</si>
  <si>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En un vivero tienen &lt;span class=\"no-break\"&gt;{{T1}} g&lt;/span&gt; de fertilizante van a distribuir entre {{T2}} macetas. ¿Cuántos gramos se va a poner en cada maceta?
Cada maceta recibirá &lt;span class=\"no-break\"&gt;{{A1}} g.&lt;/span&gt;</t>
  </si>
  <si>
    <t>Q1: Mín: 201; Máx: 2001; Step: 2
Q2: Mín 2;Máx 9; Step: 1
Q3: [2, 4, 5]</t>
  </si>
  <si>
    <t>{"id":"M5-NyO-31a-A-2","stimulus":"&lt;p&gt;En un vivero tienen &lt;span class=\"no-break\"&gt;{{T1}} g&lt;/span&gt; de fertilizante que van a distribuir entre {{T2}} macetas. ¿Cuántos gramos se van a poner en cada maceta?&lt;/p&gt;","template":"&lt;p&gt;Cada maceta recibirá &lt;span class=\"no-break\"&gt;{{response}} g.&lt;/span&gt;&lt;/p&gt;","hint":"Al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</si>
  <si>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</si>
  <si>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"M5-NyO-31a-A-2",
    "stimulus": "&lt;p&gt;In a nursery, they have &lt;span class=\"no-break\"&gt;{{T1}} g&lt;/span&gt; of fertilizer that will be distributed among {{T2}} pots. How many grams will be put in each pot?&lt;/p&gt;",
    "template": "&lt;p&gt;Each pot will receive &lt;span class=\"no-break\"&gt;{{response}} g.&lt;/span&gt;&lt;/p&gt;",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</si>
  <si>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Martín ha donado &lt;span class=\"no-break\"&gt;{{T1}} €&lt;/span&gt; a {{T2}} organizaciones ecologistas. ¿Cuánto dinero ha recibido cada una?
Cada ONG ha recibido &lt;span class=\"no-break\"&gt;{{A1}} €.&lt;/span&gt;</t>
  </si>
  <si>
    <t>Q1: Mín 201;Máx 2001; Step: 2
Q2: Mín 2;Máx 9; Step: 1
Q3: [2, 4, 5]</t>
  </si>
  <si>
    <t>{"id":"M5-NyO-31a-A-3","stimulus":"&lt;p&gt;Martín ha donado &lt;span class=\"no-break\"&gt;{{T1}} €&lt;/span&gt; a {{Q2}} organizaciones ecologistas. ¿Cuánto dinero ha recibido cada una?&lt;/p&gt;","template":"&lt;p&gt;Cada ONG ha recibido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</si>
  <si>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</si>
  <si>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"M5-NyO-31a-A-3",
    "stimulus": "&lt;p&gt;Martin has donated &lt;span class=\"no-break\"&gt;${{T1}}&lt;/span&gt; to {{Q2}} environmental organizations. How much money has each one received?&lt;/p&gt;",
    "template": "&lt;p&gt;Each NGO has received &lt;span class=\"no-break\"&gt;${{response}}.&lt;/span&gt;&lt;/p&gt;",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</si>
  <si>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{{T2}} vecinos van a tener que pagar {{T1}} € para hacer una obra en su edificio. ¿Cuánto dinero tendrá que pagar cada uno?
Cada uno tiene que pagar &lt;span class=\"no-break\"&gt;{{A1}} €.&lt;/span&gt;</t>
  </si>
  <si>
    <t>€€€€€€€</t>
  </si>
  <si>
    <t>{"id":"M5-NyO-31a-A-4","stimulus":"&lt;p&gt;{{T2}} vecinos van a tener que pagar {{T1}} € para hacer una obra en su edificio. ¿Cuánto dinero tendrá que pagar cada uno?&lt;/p&gt;","template":"&lt;p&gt;Cada uno tiene que pagar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</si>
  <si>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</si>
  <si>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"M5-NyO-31a-A-4",
    "stimulus": "&lt;p&gt;{{T2}} neighbors will have to pay {{T1}} $ for doing construction work on their building. How much money will each have to pay?&lt;/p&gt;",
    "template": "&lt;p&gt;Each one has to pay &lt;span class=\"no-break\"&gt;{{response}} $.&lt;/span&gt;&lt;/p&gt;",
    "hint": "When finishing dividing the inexact part, add a comma to the quotient and continue the division.",
    "feedback": "&lt;p&gt;When finishing dividing the inexact part, add a comma to the quotient and continue the division.&lt;/p&gt;",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</si>
  <si>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Un grupo de amigos ha ganado un premio de lotería. Ahora tienen que repartir &lt;span class=\"no-break\"&gt;{{T1}} €&lt;/span&gt; entre {{T2}} personas. ¿Cuánto dinero le corresponde a cada uno?
A cada uno le corresponden &lt;span class=\"no-break\"&gt;{{A1}} €.&lt;/span&gt;</t>
  </si>
  <si>
    <t>{"id":"M5-NyO-31a-A-5","stimulus":"&lt;p&gt;Un grupo de amigos ha ganado un premio de lotería. Ahora tienen que repartir &lt;span class=\"no-break\"&gt;{{T1}} €&lt;/span&gt; entre {{Q1}} personas. ¿Cuánto dinero le corresponde a cada uno?&lt;/p&gt;","template":"&lt;p&gt;A cada uno le corresponden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</si>
  <si>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</si>
  <si>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"M5-NyO-31a-A-5",
    "stimulus": "&lt;p&gt;A group of friends has won a lottery prize. Now they have to share &lt;span class=\"no-break\"&gt;${{T1}}&lt;/span&gt; among {{Q1}} people. How much money will each person get?&lt;/p&gt;",
    "template": "&lt;p&gt;Each person will get &lt;span class=\"no-break\"&gt;${{response}}.&lt;/span&gt;&lt;/p&gt;",
    "hint": "After finishing dividing the inexact part, a comma is added to the quotient, and the division continues.",
    "feedback": "&lt;p&gt;After finishing dividing the inexact part, a comma is added to the quotient, and the division continues.&lt;/p&gt;",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</si>
  <si>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M5-NyO-31b</t>
  </si>
  <si>
    <t>Calcula divisiones de números decimales (dividendo y divisor de 1 o 2 decimales, entre 1 y 3 cifras enteras)</t>
  </si>
  <si>
    <t>Selecciona el resultado de esta división.
{{T1}} : {{Q2}} = ...
{{A1}}*
{{A2}}
{{A3}}
{{A4}}
{{A5}}
Se ven 3</t>
  </si>
  <si>
    <t>Q1: Mín 10;Máx 90; Step: 1
Q2: Mín 10;Máx 200; Step: 1
Q3-Q4: Mín 1;Máx 99; Step: 1</t>
  </si>
  <si>
    <t>T1 = {{Q1}}*{{Q2}}/100
A1 = {{Q1}}/100
A2 = {{Q1}}/100+{{Q3}}/100
A3 = {{Q1}}/100+{{Q4}}/100
A4 = math.abs({{Q1}}/100-{{Q3}}/100)
A5 = math.abs({{Q1}}/100-{{Q4}}/100)</t>
  </si>
  <si>
    <t>&lt;p&gt;Al terminar de dividir la parte entera, se añade una coma en el cociente y se continúa la división.&lt;/p&gt;
Sin TE individual</t>
  </si>
  <si>
    <t>{"id":"M5-NyO-31b-I-1","stimulus":"&lt;p&gt;Selecciona el resultado de esta división.&lt;/p&gt;&lt;p&gt;{{T1}} : {{Q2}} = ...&lt;/p&gt;","hint":"&lt;p&gt;Al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</si>
  <si>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</si>
  <si>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
    "id": "M5-NyO-31b-I-1",
    "stimulus": "&lt;p&gt;Select the result of this division.&lt;/p&gt;&lt;p&gt;{{T1}} : {{Q2}} = ...&lt;/p&gt;",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"name": "Q3",
                "label": null,
                "min": 1,
                "max": 99,
                "step": 1
            },
            {
                "name": "Q4",
                "label": null,
                "min": 1,
                "max": 99,
                "step": 1
            }
        ],
        "calculated": [
            {
                "name": "A1",
                "label": "{{function}}",
                "function": "{{Q1}}/100"
            },
            {
                "name": "A2",
                "label": "{{function}}",
                "function": "Lemonlib.round({{Q1}}/100+{{Q3}}/100, 2)",
                "incorrect": true
            },
            {
                "name": "A3",
                "label": "{{function}}",
                "function": "Lemonlib.round({{Q1}}/100+{{Q4}}/100, 2)",
                "incorrect": true
            },
            {
                "name": "A4",
                "label": "{{function}}",
                "function": "Lemonlib.round(math.abs({{Q1}}/100-{{Q3}}/100), 2)",
                "incorrect": true
            },
            {
                "name": "A5",
                "label": "{{function}}",
                "function": "Lemonlib.round(math.abs({{Q1}}/100-{{Q4}}/100), 2)",
                "incorrect": true
            },
            {
                "name": "T1",
                "label": "{{function}}",
                "function": "{{Q1}}*{{Q2}}/100",
                "temp": "true"
            }
        ],
        "uniques": true
    },
    "algorithm": {
        "name": "trueFalse",
        "template": "Multiple choice – standard",
        "params": {
            "countCorrect": 1,
            "countIncorrect": 2,
            "showCheckIcon":false,
            "columns": 3
        }
    }
}</t>
  </si>
  <si>
    <t>Escribe el resultado de la siguiente división.
{{T1}} : {{Q2}} = {{A1}}</t>
  </si>
  <si>
    <t>Q1: Mín 10;Máx 90; Step: 1
Q2: Mín 10;Máx 200; Step: 1</t>
  </si>
  <si>
    <t>T1 = {{Q1}}*{{Q2}}/100
A1 = {{Q1}}/100</t>
  </si>
  <si>
    <t>{"id":"M5-NyO-31b-E-1","stimulus":"&lt;p&gt;Escribe el resultado de la siguiente división.&lt;/p&gt;","template":"&lt;p&gt;{{T1}} : {{Q2}}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calculated":[{"name":"A1","label":"{{function}}","function":"{{Q1}}/100"},{"name":"T1","label":"{{function}}","function":"{{Q1}}*{{Q2}}/100","temp":"true"}],"uniques":true},"algorithm":{"name":"calculateOperation","params":{"method":"equivLiteral","keyboard":"INTERMEDIATE"}}}</t>
  </si>
  <si>
    <t>{"id":"M5-NyO-31b-E-1","stimulus":"&lt;p&gt;Escreva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t>
  </si>
  <si>
    <t>{
    "id": "M5-NyO-31b-E-1",
    "stimulus": "&lt;p&gt;Type the result of the following division.&lt;/p&gt;",
    "template": "&lt;p&gt;{{T1}} : {{Q2}} = {{response}}&lt;/p&gt;",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"calculated": [
            {
                "name": "A1",
                "label": "{{function}}",
                "function": "{{Q1}}/100"
            },
            {
                "name": "T1",
                "label": "{{function}}",
                "function": "{{Q1}}*{{Q2}}/100",
                "temp": "true"
            }
        ],
        "uniques": true
    },
    "algorithm": {
        "name": "calculateOperation",
        "params": {
            "method": "equivLiteral",
            "keyboard": "INTERMEDIATE"
        }
    }
}</t>
  </si>
  <si>
    <t>Fermín ha pagado {{T1}} € por unos quesos que cuestan {{T2}} € cada uno. ¿Cuántos quesos ha comprado?
Ha comprado {{A1}} quesos.</t>
  </si>
  <si>
    <t>Q1: Mín 100;Máx 500; Step: 1
Q2: Mín 3;Máx 51; Step: 2</t>
  </si>
  <si>
    <t>T1 = {{Q1}}*{{Q2}}/100
T2 = {{Q1}}/100
A1 = {{Q2}}</t>
  </si>
  <si>
    <t>Para calcular la división sin decimales en el divisor, opera esta división equivalente: {{T3}} : {{Q1}}.</t>
  </si>
  <si>
    <t>&lt;p&gt;Para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t>
  </si>
  <si>
    <t>T3 = {{Q1}}*{{Q2}}</t>
  </si>
  <si>
    <t>{"id":"M5-NyO-31b-A-1","stimulus":"&lt;p&gt;Fermín ha pagado &lt;span class=\"no-break\"&gt;{{T1}} €&lt;/span&gt; por unos quesos que cuestan &lt;span class=\"no-break\"&gt;{{T2}} €&lt;/span&gt; cada uno. ¿Cuántos quesos ha comprado?&lt;/p&gt;","template":"&lt;p&gt;Ha comprado {{response}} quesos.&lt;/p&gt;","hint":"Para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</si>
  <si>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</si>
  <si>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
    "id": "M5-NyO-31b-A-1",
    "stimulus": "&lt;p&gt;Fran has paid &lt;span class=\"no-break\"&gt;{{T1}} $&lt;/span&gt; for cheeses that cost &lt;span class=\"no-break\"&gt;{{T2}} $&lt;/span&gt; each. How many cheeses has he bought?&lt;/p&gt;",
    "template": "&lt;p&gt;He has bought {{response}} cheeses.&lt;/p&gt;",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in the statement:&lt;/p&gt;&lt;p&gt;{{T1}} : {{T2}} = {{A1}}&lt;/p&gt;",
    "seed": {
        "parameters": [
            {
                "name": "Q1",
                "label": null,
                "min": 100,
                "max": 500,
                "step": 1
            },
            {
                "name": "Q2",
                "label": null,
                "min": 3,
                "max": 51,
                "step": 2
            }
        ],
        "calculated": [
            {
                "name": "T1",
                "function": "{{Q1}}*{{Q2}}/100",
                "temp": "true"
            },
            {
                "name": "T2",
                "function": "{{Q1}}/100",
                "temp": true
            },
            {
                "name": "T3",
                "function": "{{Q1}}*{{Q2}}",
                "temp": true
            },
            {
                "name": "A1",
                "label": "{{function}}",
                "function": "{{Q2}}"
            }
        ],
        "uniques": true
    },
    "algorithm": {
        "name": "calculateOperation",
        "params": {
            "method": "equivLiteral",
            "keyboard": "INTERMEDIATE"
        }
    }
}</t>
  </si>
  <si>
    <t>Un carpintero tiene que cortar un listón de madera de {{T1}} m en {{Q2}} trozos. ¿Cuál será el tamaño de cada uno?
Cada trozo de madera medirá {{A1}} m.</t>
  </si>
  <si>
    <t>Q1: Mín 10;Máx 50; Step: 1
Q2: Mín 2;Máx 10; Step: 1</t>
  </si>
  <si>
    <t>T1 = {{Q1}}*{{Q2}}/100
A1 = {{Q1}}/100</t>
  </si>
  <si>
    <t>{"id":"M5-NyO-31b-A-2","stimulus":"&lt;p&gt;Un carpintero tiene que cortar un listón de madera de &lt;span class=\"no-break\"&gt;{{T1}} m&lt;/span&gt; en {{Q2}} trozos. ¿Cuál será el tamaño de cada uno?&lt;/p&gt;","template":"&lt;p&gt;Cada trozo de madera medirá &lt;span class=\"no-break\"&gt;{{response}} m.&lt;/span&gt;&lt;/p&gt;","hint":"&lt;p&gt;Al terminar de dividir la parte entera, se añade una coma en el cociente y se continúa la división.&lt;/p&gt;","feedback":"&lt;p&gt;Al terminar de dividir la parte entera, se añade una coma en el cociente y se continúa la división.&lt;/p&gt;","seed":{"parameters":[{"name":"Q1","label":null,"min":10,"max":50,"step":1},{"name":"Q2","label":null,"min":2,"max":10,"step":1}],"calculated":[{"name":"A1","label":"{{function}}","function":"{{Q1}}/100"},{"name":"T1","function":"{{Q1}}*{{Q2}}/100","temp":"true"}],"uniques":true},"algorithm":{"name":"calculateOperation","params":{"method":"equivLiteral","keyboard":"INTERMEDIATE"}}}</t>
  </si>
  <si>
    <t>{"id":"M5-NyO-31b-A-2","stimulus":"&lt;p&gt;Um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t>
  </si>
  <si>
    <t>{
    "id": "M5-NyO-31b-A-2",
    "stimulus": "&lt;p&gt;A carpenter has to cut a wooden strip of &lt;span class=\"no-break\"&gt;{{T1}} m&lt;/span&gt; into {{Q2}} pieces. What will be the size of each piece?&lt;/p&gt;",
    "template": "&lt;p&gt;Each piece of wood will measure &lt;span class=\"no-break\"&gt;{{response}} m.&lt;/span&gt;&lt;/p&gt;",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50,
                "step": 1
            },
            {
                "name": "Q2",
                "label": null,
                "min": 2,
                "max": 10,
                "step": 1
            }
        ],
        "calculated": [
            {
                "name": "A1",
                "label": "{{function}}",
                "function": "{{Q1}}/100"
            },
            {
                "name": "T1",
                "function": "{{Q1}}*{{Q2}}/100",
                "temp": "true"
            }
        ],
        "uniques": true
    },
    "algorithm": {
        "name": "calculateOperation",
        "params": {
            "method": "equivLiteral",
            "keyboard": "INTERMEDIATE"
        }
    }
}</t>
  </si>
  <si>
    <t>Los organizadores de una carrera ciclista tienen que repartir {{T1}} litros de agua en vasos de {{T2}} litros. ¿Cuántos vasos van a usar?
Se van a usar {{A1}} vasos.</t>
  </si>
  <si>
    <t>Q1: Mín 20;Máx 30; Step: 1
Q2: Mín 51;Máx 101; Step: 2</t>
  </si>
  <si>
    <t>T1 = {{Q1}}*{{Q2}}/100
T2 = {{Q1}}/100
A1 = {{Q2}}</t>
  </si>
  <si>
    <t>{"id":"M5-NyO-31b-A-3","stimulus":"&lt;p&gt;Los organizadores de una carrera ciclista tienen que repartir {{T1}} litros de agua en vasos de {{T2}} litros. ¿Cuántos vasos van a usar?&lt;/p&gt;","template":"&lt;p&gt;Se van a usar {{response}} vasos.&lt;/p&gt;","hint":"Para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</si>
  <si>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</si>
  <si>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
    "id": "M5-NyO-31b-A-3",
    "stimulus": "&lt;p&gt;The organizers of a cycling race have to distribute {{T1}} liters of water in {{T2}} liter cups. How many cups are they going to use?&lt;/p&gt;",
    "template": "&lt;p&gt;{{response}} cups will be used.&lt;/p&gt;",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given:&lt;/p&gt;&lt;p&gt;{{T1}} : {{T2}} = {{A1}}&lt;/p&gt;",
    "seed": {
        "parameters": [
            {
                "name": "Q1",
                "label": null,
                "min": 20,
                "max": 30,
                "step": 1
            },
            {
                "name": "Q2",
                "label": null,
                "min": 51,
                "max": 101,
                "step": 2
            }
        ],
        "calculated": [
            {
                "name": "T1",
                "function": "{{Q1}}*{{Q2}}/100",
                "temp": "true"
            },
            {
                "name": "T2",
                "function": "{{Q1}}/100",
                "temp": true
            },
            {
                "name": "T3",
                "function": "{{Q1}}*{{Q2}}",
                "temp": true
            },
            {
                "name": "A1",
                "label": "{{function}}",
                "function": "{{Q2}}"
            }
        ],
        "uniques": true
    },
    "algorithm": {
        "name": "calculateOperation",
        "params": {
            "method": "equivLiteral",
            "keyboard": "INTERMEDIATE"
        }
    }
}</t>
  </si>
  <si>
    <t>Emilia lleva recorridos {{T1}} kilómetros del Camino de Santiago durante los {{Q2}} que lleva andando. Si todos los días ha caminado lo mismo, ¿cuántos kilómetros recorrió cada día?
Emilia ha andado {{A1}} kilómetros al día.</t>
  </si>
  <si>
    <t>En la caballeriza de Mario requieren {{T2}} kilos de alfalfa para alimentar a {{Q1}} caballos. ¿Cuantos kilos de alfalfa le corresponden a cada animal?
Le corresponden {{A1}} kg.</t>
  </si>
  <si>
    <t>Q1: Mín 2000;Máx 3000; Step: 1
Q2: Mín 5;Máx 30; Step: 1</t>
  </si>
  <si>
    <t>{"id":"M5-NyO-31b-A-4","stimulus":"&lt;p&gt;Emilia lleva recorridos {{T1}} kilómetros del Camino de Santiago durante los {{Q2}} que lleva andando. Si todos los días ha caminado lo mismo, ¿cuántos kilómetros recorrió cada día?&lt;/p&gt;","template":"&lt;p&gt;Emilia ha andado {{response}} kilómetros al día.&lt;/p&gt;","hint":"Al terminar de dividir la parte entera, se añade una coma en el cociente y se continúa la división.","feedback":"&lt;p&gt;Al terminar de dividir la parte entera, se añade una coma en el cociente y se continúa la división.&lt;/p&gt;","seed":{"parameters":[{"name":"Q1","label":null,"min":2000,"max":3000,"step":1},{"name":"Q2","label":null,"min":5,"max":30,"step":1}],"calculated":[{"name":"A1","label":"{{function}}","function":"{{Q1}}/100"},{"name":"T1","function":"{{Q1}}*{{Q2}}/100","temp":"true"}],"uniques":true},"algorithm":{"name":"calculateOperation","params":{"method":"equivLiteral","keyboard":"INTERMEDIATE"}}}</t>
  </si>
  <si>
    <t>{"id":"M5-NyO-31b-A-4","stimulus":"&lt;p&gt;Emília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t>
  </si>
  <si>
    <t>{
    "id": "M5-NyO-31b-A-4",
    "stimulus": "&lt;p&gt;Emilia has traveled {{T1}} kilometers on the Camino de Santiago during the {{Q2}} days she has been walking. If she has walked the same distance every day, how many kilometers did she cover each day?&lt;/p&gt;",
    "template": "&lt;p&gt;Emilia has walked {{response}} kilometers per day.&lt;/p&gt;",
    "hint": "When finishing dividing the inexact part, add a comma to the quotient and continue the division.",
    "feedback": "&lt;p&gt;When finishing dividing the inexact part, add a comma to the quotient and continue the division.&lt;/p&gt;",
    "seed": {
        "parameters": [
            {
                "name": "Q1",
                "label": null,
                "min": 2000,
                "max": 3000,
                "step": 1
            },
            {
                "name": "Q2",
                "label": null,
                "min": 5,
                "max": 30,
                "step": 1
            }
        ],
        "calculated": [
            {
                "name": "A1",
                "label": "{{function}}",
                "function": "{{Q1}}/100"
            },
            {
                "name": "T1",
                "function": "{{Q1}}*{{Q2}}/100",
                "temp": "true"
            }
        ],
        "uniques": true
    },
    "algorithm": {
        "name": "calculateOperation",
        "params": {
            "method": "equivLiteral",
            "keyboard": "INTERMEDIATE"
        }
    }
}</t>
  </si>
  <si>
    <t>Después de cenar en un restaurante, {{Q2}} amigos han decidido dividirse el precio de la cuenta para pagar todos lo mismo. Si lo que comieron entre todos costaba {{T1}} €, ¿cuánto tiene que pagar cada uno?
Cada amigo tiene que pagar {{A1}} €.</t>
  </si>
  <si>
    <t>Q1: Mín 1100;Máx 1500; Step: 1
Q2: Mín 4;Máx 12; Step: 1</t>
  </si>
  <si>
    <t>{"id":"M5-NyO-31b-A-5","stimulus":"&lt;p&gt;Después de cenar en un restaurante, {{Q2}} amigos han decidido dividirse el precio de la cuenta para pagar todos lo mismo. Si lo que comieron entre todos costaba &lt;span class=\"no-break\"&gt;{{T1}} €,&lt;/span&gt; ¿cuánto tiene que pagar cada uno?&lt;/p&gt;","template":"&lt;p&gt;Cada amigo tiene que pagar {{response}} €.&lt;/p&gt;","hint":"Al terminar de dividir la parte entera, se añade una coma en el cociente y se continúa la división.","feedback":"&lt;p&gt;Al terminar de dividir la parte entera, se añade una coma en el cociente y se continúa la división.&lt;/p&gt;","seed":{"parameters":[{"name":"Q1","label":null,"min":1100,"max":1500,"step":1},{"name":"Q2","label":null,"min":4,"max":12,"step":1}],"calculated":[{"name":"A1","label":"{{function}}","function":"{{Q1}}/100"},{"name":"T1","function":"{{Q1}}*{{Q2}}/100","temp":"true"}],"uniques":true},"algorithm":{"name":"calculateOperation","params":{"method":"equivLiteral","keyboard":"INTERMEDIATE"}}}</t>
  </si>
  <si>
    <t>{"id":"M5-NyO-31b-A-5","stimulus":"&lt;p&gt;Depois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t>
  </si>
  <si>
    <t>{
    "id": "M5-NyO-31b-A-5",
    "stimulus": "&lt;p&gt;After having dinner at a restaurant, {{Q2}} friends have decided to split the bill so everyone pays the same. If what they ate together cost &lt;span class=\"no-break\"&gt;${{T1}},&lt;/span&gt; how much should each person pay?&lt;/p&gt;",
    "template": "&lt;p&gt;Each friend needs to pay ${{response}}.&lt;/p&gt;",
    "hint": "After finishing dividing the inexact part, a comma is added to the quotient, and the division continues.",
    "feedback": "&lt;p&gt;After finishing dividing the inexact part, a comma is added to the quotient, and the division continues.&lt;/p&gt;",
    "seed": {
        "parameters": [
            {
                "name": "Q1",
                "label": null,
                "min": 1100,
                "max": 1500,
                "step": 1
            },
            {
                "name": "Q2",
                "label": null,
                "min": 4,
                "max": 12,
                "step": 1
            }
        ],
        "calculated": [
            {
                "name": "A1",
                "label": "{{function}}",
                "function": "{{Q1}}/100"
            },
            {
                "name": "T1",
                "function": "{{Q1}}*{{Q2}}/100",
                "temp": "true"
            }
        ],
        "uniques": true
    },
    "algorithm": {
        "name": "calculateOperation",
        "params": {
            "method": "equivLiteral",
            "keyboard": "INTERMEDIATE"
        }
    }
}</t>
  </si>
  <si>
    <t>M5-NyO-32a</t>
  </si>
  <si>
    <t>Calcula porcentajes de una cantidad (de 3 cifras enteras)</t>
  </si>
  <si>
    <t>Une los porcentajes con sus resultados correspondientes.
{{Q2}} % de {{Q1}} = {{A1}}
{{Q4}} %  de {{Q3}} = {{A2}}
{{Q6}} %  de {{Q5}} = {{A3}}</t>
  </si>
  <si>
    <t>Q1: Mín 100;Máx 999; Step: 1
Q2: Mín 2;Máx 99; Step: 1
Q3: Mín 100;Máx 999; Step: 1
Q4: Mín 2;Máx 99; Step: 1
Q5: Mín 100;Máx 999; Step: 1
Q6: Mín 2;Máx 99; Step: 1</t>
  </si>
  <si>
    <t xml:space="preserve">A1 = {{Q1}}*{{Q2}}/100
A2 = {{Q3}}*{{Q4}}/100
A3 = {{Q5}}*{{Q6}}/100 </t>
  </si>
  <si>
    <t>Para calcular el porcentaje de una cantidad, se multiplican la cantidad y el porcentaje.</t>
  </si>
  <si>
    <t>&lt;p&gt;Para calcular el porcentaje de una cantidad, se multiplican la cantidad y el porcentaje. Por ejemplo:&lt;/p&gt;&lt;p&gt;{{Q2}} % de {{Q1}} = {{Q2}}/100 × {{Q1}} = {{A1}}&lt;/p&gt;</t>
  </si>
  <si>
    <t>{"id":"M5-NyO-32a-I-1","stimulus":"&lt;p&gt;Arrastra cada porcentaje hasta su resultado.&lt;/p&gt;","hint":"&lt;p&gt;Para calcular el porcentaje de una cantidad, se multiplican la cantidad y el porcentaje.&lt;/p&gt;","feedback":"&lt;p&gt;Para calcular el porcentaje de una cantidad, se multiplican la cantidad y el porcentaje.&lt;/p&gt;&lt;p&gt;Por ejemplo: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</si>
  <si>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</si>
  <si>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Calcula este porcentaje.
{Q2}} % de {{Q1}} = {{A1}}</t>
  </si>
  <si>
    <t>Q1: Mín 100;Máx 999; Step: 1
Q2: Mín 2;Máx 99; Step: 1</t>
  </si>
  <si>
    <t>A1 = {{Q1}}*{{Q2}}/100</t>
  </si>
  <si>
    <t>&lt;p&gt;Para calcular el porcentaje de una cantidad, se multiplican la cantidad y el porcentaje.&lt;/p&gt;&lt;p&gt;{{Q2}} % de {{Q1}} = {{Q2}}/100 × {{Q1}} = {{A1}}&lt;/p&gt;</t>
  </si>
  <si>
    <t>{"id":"M5-NyO-32a-E-1","stimulus":"&lt;p&gt;Calcula este porcentaje.&lt;/p&gt;","template":"&lt;p&gt;{{Q2}} % de {{Q1}} = {{response}}&lt;/p&gt;","hint":"&lt;p&gt;Para calcular el porcentaje de una cantidad, se multiplican la cant idad y el porcentaje.&lt;/p&gt;","feedback":"&lt;p&gt;Para calcular el porcentaje de una cantidad, se multiplican la cantidad y el porcentaje.&lt;/p&gt;&lt;p&gt;{{Q2}}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</si>
  <si>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</si>
  <si>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De los {{Q1}} niños que hay en una guardería, el {{Q2}} % tiene hermanos. ¿Cuántos no son hijos únicos?
{{A1}} niños tienen hermanos.</t>
  </si>
  <si>
    <t>Q1: Mín 100;Máx 350; Step: 25
Q2: Mín 16;Máx 40; Step: 4</t>
  </si>
  <si>
    <t>&lt;p&gt;Para calcular el porcentaje de niños con hermanos, se multiplican el porcentaje y el número total de niños.&lt;/p&gt;&lt;p&gt;{{Q2}} % de {{Q1}} = {{Q2}}/100 × {{Q1}} = {{A1}}&lt;/p&gt;</t>
  </si>
  <si>
    <t>{"id":"M5-NyO-32a-A-1","stimulus":"&lt;p&gt;De los {{Q1}} niños que hay en una guardería, el &lt;span class=\"no-break\"&gt;{{Q2}} %&lt;/span&gt; tiene hermanos. ¿Cuántos no son hijos únicos?&lt;/p&gt;","template":"&lt;p&gt;{{response}} niños tienen hermanos.&lt;/p&gt;","hint":"&lt;p&gt;Para calcular el porcentaje de una cantidad, se multiplican la cantidad y el porcentaje.&lt;/p&gt;","feedback":"&lt;p&gt;Para calcular el porcentaje de niños con hermanos, se multiplican el porcentaje y el número total de niños.&lt;/p&gt;&lt;p&gt;&lt;span class=\"no-break\"&gt;{{Q2}} %&lt;/span&gt; de {{Q1}} = &lt;span class=\"fr-math-v2 fr-draggable\" contenteditable=\"false\" data-original-math=\"\\(\\frac{{{Q2}}}{{{100}}}\\)\" draggable=\"true\"&gt;\\(\\frac{{{Q2}}}{{{100}}}\\)&lt;/span&gt; × {{Q1}} = {{A1}}&lt;/p&gt;","seed":{"parameters":[{"name":"Q1","label":null,"min":100,"max":350,"step":25},{"name":"Q2","label":null,"min":16,"max":40,"step":4}],"calculated":[{"name":"A1","function":"{{Q1}}*{{Q2}}/100"}],"uniques":false},"algorithm":{"name":"calculateOperation","params":{"method":"equivLiteral","keyboard":"INTERMEDIATE"}}}</t>
  </si>
  <si>
    <t>{"id":"M5-NyO-32a-A-1","stimulus":"&lt;p&gt;De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t>
  </si>
  <si>
    <t>Javier ha gastado el {{Q2}} % de sus ahorros en una cena familiar. Si tenía ahorrados &lt;span class=\"no-break\"&gt;{{Q1}} €,&lt;/span&gt; ¿cuánto ha costado la cena?
La cena ha costado &lt;span class=\"no-break\"&gt;{{A1}} €.&lt;/span&gt;</t>
  </si>
  <si>
    <t>Q1: Mín 600;Máx 1200; Step: 1
Q2: Mín 5;Máx 20; Step: 1</t>
  </si>
  <si>
    <t>&lt;p&gt;Para calcular el porcentaje de los ahorros que ha costado la cena, se multiplican el porcentaje y los ahorros totales de Javier.&lt;/p&gt;&lt;p&gt;{{Q2}} % de {{Q1}} = {{Q2}}/100 × {{Q1}} = {{A1}}&lt;/p&gt;</t>
  </si>
  <si>
    <t>{"id":"M5-NyO-32a-A-2","stimulus":"&lt;p&gt;Javier ha gastado el &lt;span class=\"no-break\"&gt;{{Q2}} %&lt;/span&gt; de sus ahorros en una cena familiar. Si tenía ahorrados &lt;span class=\"no-break\"&gt;{{Q1}} €,&lt;/span&gt; ¿cuánto ha costado la cena?&lt;/p&gt;","template":"&lt;p&gt;La cena ha costado &lt;span class=\"no-break\"&gt;{{response}} €.&lt;/span&gt;&lt;/p&gt;","hint":"&lt;p&gt;Para calcular el porcentaje de una cantidad, se multiplican la cantidad y el porcentaje.&lt;/p&gt;","feedback":"&lt;p&gt;Para calcular el porcentaje de los ahorros que ha costado la cena, se multiplican el porcentaje y los ahorros totales de Javier.&lt;/p&gt;&lt;p&gt;&lt;span class=\"no-break\"&gt;{{Q2}} %&lt;/span&gt; de {{Q1}} = &lt;span class=\"fr-math-v2 fr-draggable\" contenteditable=\"false\" data-original-math=\"\\(\\frac{{{Q2}}}{{{100}}}\\)\" draggable=\"true\"&gt;\\(\\frac{{{Q2}}}{{{100}}}\\)&lt;/span&gt; × {{Q1}} = {{A1}}&lt;/p&gt;","seed":{"parameters":[{"name":"Q1","label":null,"min":600,"max":1200,"step":1},{"name":"Q2","label":null,"min":5,"max":20,"step":1}],"calculated":[{"name":"A1","function":"{{Q1}}*{{Q2}}/100"}],"uniques":false},"algorithm":{"name":"calculateOperation","params":{"method":"equivLiteral","keyboard":"INTERMEDIATE"}}}</t>
  </si>
  <si>
    <t>{"id":"M5-NyO-32a-A-2","stimulus":"&lt;p&gt;José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t>
  </si>
  <si>
    <t>Durante un campeonato de fútbol americano, Jordi hizo {{Q1}} pases, de los cuales el {{Q2}} % fueron completos. ¿Cuántos de sus envíos de balón llegaron a manos de un compañero?
Dio {{A1}} pases completos.</t>
  </si>
  <si>
    <t>Q1: Mín 100;Máx 400; Step: 10
Q2: Mín 10;Máx 40; Step: 10</t>
  </si>
  <si>
    <t>&lt;p&gt;Para calcular el porcentaje de pases completos, se multiplican el porcentaje y todos los pases de Jordi.&lt;/p&gt;&lt;p&gt;{{Q2}} % de {{Q1}} = {{Q2}}/100 × {{Q1}} = {{A1}}&lt;/p&gt;</t>
  </si>
  <si>
    <t>{"id":"M5-NyO-32a-A-3","stimulus":"&lt;p&gt;Durante un campeonato de fútbol americano, Jordi hizo {{Q1}} pases, de los cuales el &lt;span class=\"no-break\"&gt;{{Q2}} %&lt;/span&gt; fueron completos. ¿Cuántos de sus envíos de balón llegaron a manos de un compañero?&lt;/p&gt;","template":"&lt;p&gt;Dio {{response}} pases completos.&lt;/p&gt;","hint":"&lt;p&gt;Para calcular el porcentaje de una cantidad, se multiplican la cantidad y el porcentaje.&lt;/p&gt;","feedback":"&lt;p&gt;Para calcular el porcentaje de pases completos, se multiplican el porcentaje y todos los pases de Jordi.&lt;/p&gt;&lt;p&gt;&lt;span class=\"no-break\"&gt;{{Q2}} %&lt;/span&gt; de {{Q1}} = &lt;span class=\"fr-math-v2 fr-draggable\" contenteditable=\"false\" data-original-math=\"\\(\\frac{{{Q2}}}{{{100}}}\\)\" draggable=\"true\"&gt;\\(\\frac{{{Q2}}}{{{100}}}\\)&lt;/span&gt; × {{Q1}} = {{A1}}&lt;/p&gt;","seed":{"parameters":[{"name":"Q1","label":null,"min":100,"max":400,"step":10},{"name":"Q2","label":null,"min":10,"max":40,"step":10}],"calculated":[{"name":"A1","function":"{{Q1}}*{{Q2}}/100"}],"uniques":false},"algorithm":{"name":"calculateOperation","params":{"method":"equivLiteral","keyboard":"INTERMEDIATE"}}}</t>
  </si>
  <si>
    <t>{"id":"M5-NyO-32a-A-3","stimulus":"&lt;p&gt;Durante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t>
  </si>
  <si>
    <t>Durante un día llegan a un aeropuerto {{Q1}} aviones. El {{Q2}} % provienen de Argentina. ¿Cuántos vuelos llegan desde este país sudamericano?
Llegan {{A1}} aviones desde Argentina.</t>
  </si>
  <si>
    <t>Q1: Mín 50;Máx 100; Step: 25
Q2: Mín 12;Máx 40; Step: 4</t>
  </si>
  <si>
    <t>&lt;p&gt;Para calcular el porcentaje de vuelos desde Argentina, se multiplican el porcentaje y el número total de vuelos.&lt;/p&gt;&lt;p&gt;{{Q2}} % de {{Q1}} = {{Q2}}/100 × {{Q1}} = {{A1}}&lt;/p&gt;</t>
  </si>
  <si>
    <t>{"id":"M5-NyO-32a-A-4","stimulus":"&lt;p&gt;A un aeropuerto han llegado {{Q1}} aviones. El &lt;span class=\"no-break\"&gt;{{Q2}} %&lt;/span&gt; provienen de Argentina. ¿Cuántos vuelos han llegado desde este país sudamericano?&lt;/p&gt;","template":"&lt;p&gt;Han llegado {{response}} aviones desde Argentina.&lt;/p&gt;","hint":"&lt;p&gt;Para calcular el porcentaje de una cantidad, se multiplican la cantidad y el porcentaje.&lt;/p&gt;","feedback":"&lt;p&gt;Para calcular el porcentaje de vuelos desde Argentina, se multiplican el porcentaje y el número total de vuelos.&lt;/p&gt;&lt;p&gt;&lt;span class=\"no-break\"&gt;{{Q2}} %&lt;/span&gt; de {{Q1}} = &lt;span class=\"fr-math-v2 fr-draggable\" contenteditable=\"false\" data-original-math=\"\\(\\frac{{{Q2}}}{{{100}}}\\)\" draggable=\"true\"&gt;\\(\\frac{{{Q2}}}{{{100}}}\\)&lt;/span&gt; × {{Q1}} = {{A1}}&lt;/p&gt;","seed":{"parameters":[{"name":"Q1","label":null,"min":50,"max":100,"step":25},{"name":"Q2","label":null,"min":12,"max":40,"step":4}],"calculated":[{"name":"A1","function":"{{Q1}}*{{Q2}}/100"}],"uniques":false},"algorithm":{"name":"calculateOperation","params":{"method":"equivLiteral","keyboard":"INTERMEDIATE"}}}</t>
  </si>
  <si>
    <t>{"id":"M5-NyO-32a-A-4","stimulus":"&lt;p&gt;{{Q1}}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t>
  </si>
  <si>
    <t>En una escuela con {{Q1}} alumnos se ha observado que solo el {{Q2}} % de estos visitan su biblioteca semanalmente. ¿Cuántos alumnos visitan la biblioteca todas semanas?
{{A1}} alumnos visitan la biblioteca todas las semanas.</t>
  </si>
  <si>
    <t>Q1: Mín 300;Máx 1000; Step: 25
Q2: Mín 12;Máx 40; Step: 4</t>
  </si>
  <si>
    <t>&lt;p&gt;Para calcular el porcentaje de los alumnos que visitan la biblioteca semanalmente, se multiplican el porcentaje y el número total de alumnos.&lt;/p&gt;&lt;p&gt;{{Q2}} % de {{Q1}} = {{Q2}}/100 × {{Q1}} = {{A1}}&lt;/p&gt;</t>
  </si>
  <si>
    <t>{"id":"M5-NyO-32a-A-5","stimulus":"&lt;p&gt;En una escuela con {{Q1}} alumnos se ha observado que solo el &lt;span class=\"no-break\"&gt;{{Q2}} %&lt;/span&gt; de estos visitan su biblioteca semanalmente. ¿Cuántos alumnos visitan la biblioteca todas semanas?&lt;/p&gt;","template":"&lt;p&gt;{{response}} alumnos visitan la biblioteca todas las semanas.&lt;/p&gt;","hint":"&lt;p&gt;Para calcular el porcentaje de una cantidad, se multiplican la cantidad y el porcentaje.&lt;/p&gt;","feedback":"&lt;p&gt;Para calcular el porcentaje de los alumnos que visitan la biblioteca semanalmente, se multiplican el porcentaje y el número total de alumnos.&lt;/p&gt;&lt;p&gt;&lt;span class=\"no-break\"&gt;{{Q2}} %&lt;/span&gt; de {{Q1}} = &lt;span class=\"fr-math-v2 fr-draggable\" contenteditable=\"false\" data-original-math=\"\\(\\frac{{{Q2}}}{{{100}}}\\)\" draggable=\"true\"&gt;\\(\\frac{{{Q2}}}{{{100}}}\\)&lt;/span&gt; × {{Q1}} = {{A1}}&lt;/p&gt;","seed":{"parameters":[{"name":"Q1","label":null,"min":300,"max":1000,"step":25},{"name":"Q2","label":null,"min":12,"max":40,"step":4}],"calculated":[{"name":"A1","function":"{{Q1}}*{{Q2}}/100"}],"uniques":false},"algorithm":{"name":"calculateOperation","params":{"method":"equivLiteral","keyboard":"INTERMEDIATE"}}}</t>
  </si>
  <si>
    <t>{"id":"M5-NyO-32a-A-5","stimulus":"&lt;p&gt;Em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t>
  </si>
  <si>
    <t>M5-NyO-33a</t>
  </si>
  <si>
    <t>Calcula aumentos porcentuales (de 3 cifras enteras)</t>
  </si>
  <si>
    <t>Haz clic en el valor que tendrá el número {{Q1}} después de aplicarle un aumento del {{Q2}} %.
{{A1}}*
{{A2}}
{{A3}}
{{A4}}
{{A5}}
Se ven 3</t>
  </si>
  <si>
    <t>Q1: Mín 100;Máx 790; Step: 1
Q2: Mín 5;Máx 21; Step: 1</t>
  </si>
  <si>
    <t>A1 = {{Q1}}+{{Q1}}*{{Q2}}/100
A2 = {{Q1}}*({{Q2}})/100
A3 = {{Q1}}-{{Q1}}*{{Q2}}/100
A4 = {{Q1}}+({{Q1}}*{{Q2}}+100)/100
A5 = {{Q1}}-({{Q1}}*{{Q2}}-100)/100</t>
  </si>
  <si>
    <t>Para calcular el aumento de una cantidad, se calcula el porcentaje y, después, se suma a la cantidad.</t>
  </si>
  <si>
    <t>&lt;p&gt;Para calcular un aumento, primero se calcula el porcentaje:&lt;/p&gt;&lt;p&gt;{{Q2}} % de {{Q1}} = {{Q2}} × {{Q1}}/100 = {{T1}}&lt;/p&gt;&lt;p&gt;A continuación, se suma este porcentaje a la cantidad original:&lt;/p&gt;&lt;p&gt;{{Q1}} + {{T1}} = {{T2}}&lt;/p&gt;</t>
  </si>
  <si>
    <t>{"id":"M5-NyO-33a-I-1","stimulus":"&lt;p&gt;Haz clic en el valor del número {{Q1}} tras aplicarle un aumento del &lt;span class=\"no-break\"&gt;{{Q2}} %.&lt;/span&gt;&lt;/p&gt;","hint":"Para calcular el aumento de una cantidad, se calcula el porcentaje y, después, se suma a la cantidad.","feedback":"&lt;p&gt;Para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</si>
  <si>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</si>
  <si>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Completa el siguiente cálculo.
El resultado de aumentar {{Q1}} un {{Q2}} % es {{A1}}.</t>
  </si>
  <si>
    <t>Q1: Mín 100;Máx 999; Step: 1
Q2: Mín 1;Máx 99; Step: 1</t>
  </si>
  <si>
    <t>A1 = {{Q1}}+{{Q1}}*{{Q2}}/100</t>
  </si>
  <si>
    <t>{"id":"M5-NyO-33a-E-1","stimulus":"&lt;p&gt;Completa el siguiente cálculo.&lt;/p&gt;","template":"&lt;p&gt;El resultado de aumentar {{Q1}} un &lt;span class=\"no-break\"&gt;{{Q2}} %&lt;/span&gt; es {{response}}.&lt;/p&gt;","hint":"&lt;p&gt;Para calcular el aumento de una cantidad, se calcula el porcentaje y, después, se suma a la cantidad.&lt;/p&gt;","feedback":"&lt;p&gt;Para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</si>
  <si>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</si>
  <si>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Al pasar por una ciudad, un río suele tener una profundidad de {{Q1}} m. Gracias a la época de lluvias, esta ha aumentado hace poco un {{Q2}} %. ¿A qué profundidad se encuentra actualmente?
La profundidad del río tras las lluvias es de {{A1}} m.</t>
  </si>
  <si>
    <t>Q1: Mín 40;Máx 60; Step: 1 
Q2: Mín 2;Máx 10; Step: 1</t>
  </si>
  <si>
    <t>¿Cuál es la profundidad habitual de este río? ¿En qué porcentaje ha aumentado hace poco?
La profundidad habitual suele ser de {{A2}} m, pero este año ha aumentado en un {{A3}} %.
(Cloze math)
{{A2}} = {{Q1}}
{{A3}} = {{Q2}}</t>
  </si>
  <si>
    <t>¿Cuál es el proceso para calcular la profundidad actual del río?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</si>
  <si>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profundidad.
{{Q2}} % de {{Q1}} m = {{Q2}} × {{Q1}}/100 = {{A4}} m
(Cloze Math)
{{A4}} = {{Q1}}*{{Q2}}/100</t>
  </si>
  <si>
    <t>Por último, suma la profundidad habitual y la del aumento.
{{Q1}} m + {{T1}} m = {{A1}} m
(Cloze math)
T1 = {{Q1}}*{{Q2}}/100
A1 = {{Q1}}+{{Q1}}*{{Q2}}/100</t>
  </si>
  <si>
    <t>{"id":"M5-NyO-33a-A-1","seed":{"parameters":[{"name":"Q1","label":null,"min":40,"max":60,"step":1},{"name":"Q2","label":null,"min":2,"max":10,"step":1}],"uniques":true},"scaffolding":[{"id":"step-0","stimulus":"&lt;p&gt;Al pasar por una ciudad, un río suele tener una profundidad de &lt;span class=\"no-break\"&gt;{{Q1}} m.&lt;/span&gt; Gracias a la época de lluvias, esta ha aumentado hace poco un &lt;span class=\"no-break\"&gt;{{Q2}} %.&lt;/span&gt; ¿Qué profundidad tiene actualmente?&lt;/p&gt;","template":"&lt;p&gt;La profundidad del río tras las lluvias es de &lt;span class=\"no-break\"&gt;{{response}} m.&lt;/span&gt;&lt;/p&gt;","seed":{"parameters":[],"calculated":[{"name":"A1","function":"{{Q1}}+{{Q1}}*{{Q2}}/100"}]},"algorithm":{"name":"calculateOperation","params":{"method":"equivLiteral","keyboard":"INTERMEDIATE"}}},{"id":"step-1","stimulus":"&lt;p&gt;¿Cuál es la profundidad habitual de este río? ¿En qué porcentaje ha aumentado hace poco?&lt;/p&gt;","template":"&lt;p&gt;La profundidad habitual suele ser de &lt;span class=\"no-break\"&gt;{{response}} m,&lt;/span&gt; pero este año ha aumentado en un &lt;span class=\"no-break\"&gt;{{response}} %.&lt;/span&gt;&lt;/p&gt;","seed":{"calculated":[{"name":"2A1","label":"","function":"{{Q1}}"},{"name":"2A1","label":"","function":"{{Q2}}"}]},"algorithm":{"name":"calculateOperation","params":{"method":"equivLiteral","keyboard":"INTERMEDIATE"}}},{"id":"step-2","stimulus":"&lt;p&gt;¿Cuál es el proceso para calcular la profundidad actual del río?&lt;/p&gt;","seed":{"calculated":[{"name":"2-A1","label":"&lt;p&gt;Se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profundidad.&lt;/p&gt;","template":"&lt;p&gt;&lt;span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m&lt;/p&gt;","seed":{"calculated":[{"name":"3-A1","function":"{{Q1}}*{{Q2}}/100"}]},"algorithm":{"name":"calculateOperation","params":{"method":"equivLiteral","keyboard":"INTERMEDIATE"}}},{"id":"step-4","stimulus":"&lt;p&gt;Por último, suma la profundidad habitual y la del aumento.&lt;/p&gt;","template":"&lt;p&gt;{{Q1}} m + {{T1}} m = {{response}} m&lt;/p&gt;","seed":{"calculated":[{"name":"4A1","label":"","function":"{{Q1}}+{{Q1}}*{{Q2}}/100"},{"name":"T1","function":"{{Q1}}*{{Q2}}/100","temp":true}]},"algorithm":{"name":"calculateOperation","params":{"method":"equivLiteral","keyboard":"INTERMEDIATE"}}}]}</t>
  </si>
  <si>
    <t>{"id":"M5-NyO-33a-A-1","seed":{"parameters":[{"name":"Q1","label":null,"min":40,"max":60,"step":1},{"name":"Q2","label":null,"min":2,"max":10,"step":1}],"uniques":true},"scaffolding":[{"id":"step-0","stimulus":"&lt;p&gt;Ao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t>
  </si>
  <si>
    <t>El año pasado Raúl tenía {{Q1}} seguidores en una red social. Durante el último año este número ha aumentado un {{Q2}} %. ¿Cuántas personas le siguen ahora?
Raúl ahora tiene {{A1}} seguidores.</t>
  </si>
  <si>
    <t>Q1: Mín 100;Máx 990; Step: 10
Q2: Mín 10;Máx 60; Step: 10</t>
  </si>
  <si>
    <t>¿Cuántos seguidores en redes sociales tenía Raúl el año pasado? ¿En qué porcentaje ha aumentado este año?
Raúl tenía el año pasado {{A2}} seguidores y este año ha aumentado un {{A3}} %.
(Cloze math)
{{A2}} = {{Q1}}
{{A3}} = {{Q2}}</t>
  </si>
  <si>
    <t>¿Cuál es el proceso para calcular el número de seguidores actuales de Raúl?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</si>
  <si>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seguidores de Raúl.
{{Q2}} % de {{Q1}} = {{Q2}} × {{Q1}}/100 = {{A4}} seguidores
(Cloze Math)
{{A4}} = {{Q1}}*{{Q2}}/100</t>
  </si>
  <si>
    <t>Por último, suma los seguidores del año pasado y los del aumento.
{{Q1}} seguidores + {{T1}} seguidores = {{A1}} seguidores
(Cloze math)
T1 = {{Q1}}*{{Q2}}/100
A1 = {{Q1}}+{{Q1}}*{{Q2}}/100</t>
  </si>
  <si>
    <t>{"id":"M5-NyO-33a-A-2","seed":{"parameters":[{"name":"Q1","label":null,"min":100,"max":990,"step":10},{"name":"Q2","label":null,"min":10,"max":60,"step":10}],"uniques":true},"scaffolding":[{"id":"step-0","stimulus":"&lt;p&gt;El año pasado Raúl tenía {{Q1}} seguidores en una red social. Durante el último año este número ha aumentado un &lt;span class=\"no-break\"&gt;{{Q2}} %.&lt;/span&gt; ¿Cuántas personas le siguen ahora?&lt;/p&gt;","template":"&lt;p&gt;Raúl ahora tiene {{response}} seguidores.&lt;/p&gt;","seed":{"parameters":[],"calculated":[{"name":"A1","function":"{{Q1}}+{{Q1}}*{{Q2}}/100"}]},"algorithm":{"name":"calculateOperation","params":{"method":"equivLiteral","keyboard":"INTERMEDIATE"}}},{"id":"step-1","stimulus":"&lt;p&gt;¿Cuántos seguidores en redes sociales tenía Raúl el año pasado? ¿En qué porcentaje ha aumentado este año?&lt;/p&gt;","template":"&lt;p&gt;Raúl tenía el año pasado {{response}} seguidores y este año ha aumentado un &lt;span class=\"no-break\"&gt;{{response}} %.&lt;/span&gt;&lt;/p&gt;","seed":{"calculated":[{"name":"2A1","label":"","function":"{{Q1}}"},{"name":"2A1","label":"","function":"{{Q2}}"}]},"algorithm":{"name":"calculateOperation","params":{"method":"equivLiteral","keyboard":"INTERMEDIATE"}}},{"id":"step-2","stimulus":"&lt;p&gt;¿Cuál es el proceso para calcular el número de seguidores actuales de Raúl?&lt;/p&gt;","seed":{"calculated":[{"name":"2-A1","label":"&lt;p&gt;Se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seguidores de Raúl.&lt;/p&gt;","template":"&lt;p&gt;&lt;span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seguidores&lt;/p&gt;","seed":{"calculated":[{"name":"3-A1","function":"{{Q1}}*{{Q2}}/100"}]},"algorithm":{"name":"calculateOperation","params":{"method":"equivLiteral","keyboard":"INTERMEDIATE"}}},{"id":"step-4","stimulus":"&lt;p&gt;Por último, suma los seguidores del año pasado y los del aumento.&lt;/p&gt;","template":"&lt;p&gt;{{Q1}} seguidores + {{T1}} seguidores = {{response}} seguidores&lt;/p&gt;","seed":{"calculated":[{"name":"4A1","label":"","function":"{{Q1}}+{{Q1}}*{{Q2}}/100"},{"name":"T1","function":"{{Q1}}*{{Q2}}/100","temp":true}]},"algorithm":{"name":"calculateOperation","params":{"method":"equivLiteral","keyboard":"INTERMEDIATE"}}}]}</t>
  </si>
  <si>
    <t>{"id":"M5-NyO-33a-A-2","seed":{"parameters":[{"name":"Q1","label":null,"min":100,"max":990,"step":10},{"name":"Q2","label":null,"min":10,"max":60,"step":10}],"uniques":true},"scaffolding":[{"id":"step-0","stimulus":"&lt;p&gt;Ano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t>
  </si>
  <si>
    <t>Por cuidar a unos niños, Matías estaba cobrando al mes &lt;span class=\"no-break\"&gt;{{Q1}} €,&lt;/span&gt; pero la familia le va a hacer un aumento del {{Q2}} %. ¿Qué sueldo va a recibir Matías?
Su sueldo va a ser de &lt;span class=\"no-break\"&gt;{{A1}} €.&lt;/span&gt;</t>
  </si>
  <si>
    <t>Q1: Mín 100;Máx 500; Step: 1 
Q2: Mín 2;Máx 20; Step: 1</t>
  </si>
  <si>
    <t>¿Cuánto dinero recibía Matías por cuidar a los niños? ¿En qué porcentaje se lo van a aumentar?
Matías recibía {{A2}} €, pero se lo van a aumentar en un {{A3}} %.
(Cloze math)
{{A2}} = {{Q1}}
{{A3}} = {{Q2}}</t>
  </si>
  <si>
    <t>¿Cuál es el proceso para calcular lo que va a empezar a cobrar Matías?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</si>
  <si>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que va a recibir Matías.
{{Q2}} % de {{Q1}} = {{Q2}} × {{Q1}}/100 = {{A4}} €
(Cloze Math)
{{A4}} = {{Q1}}*{{Q2}}/100</t>
  </si>
  <si>
    <t>Por último, suma el dinero que recibía Matías y el aumento.
{{Q1}} € + {{T1}} € = {{A1}} €
(Cloze math)
T1 = {{Q1}}*{{Q2}}/100
A1 = {{Q1}}+{{Q1}}*{{Q2}}/100</t>
  </si>
  <si>
    <t>{"id":"M5-NyO-33a-A-3","seed":{"parameters":[{"name":"Q1","label":null,"min":100,"max":500,"step":1},{"name":"Q2","label":null,"min":2,"max":20,"step":1}],"uniques":true},"scaffolding":[{"id":"step-0","stimulus":"&lt;p&gt;Por cuidar a unos niños, Matías estaba cobrando al mes &lt;span class=\"no-break\"&gt;{{Q1}} €,&lt;/span&gt; pero la familia le va a hacer un aumento del &lt;span class=\"no-break\"&gt;{{Q2}} %.&lt;/span&gt; ¿Qué sueldo va a recibir Matías?&lt;/p&gt;","template":"&lt;p&gt;Su sueldo va a ser de &lt;span class=\"no-break\"&gt;{{response}} €.&lt;/span&gt;&lt;/p&gt;","seed":{"parameters":[],"calculated":[{"name":"A1","function":"{{Q1}}+{{Q1}}*{{Q2}}/100"}]},"algorithm":{"name":"calculateOperation","params":{"method":"equivLiteral","keyboard":"INTERMEDIATE"}}},{"id":"step-1","stimulus":"&lt;p&gt;¿Cuánto dinero recibía Matías por cuidar a los niños? ¿En qué porcentaje se lo van a aumentar?&lt;/p&gt;","template":"&lt;p&gt;Matías recibía &lt;span class=\"no-break\"&gt;{{response}} €,&lt;/span&gt; pero se lo van a aumentar en un &lt;span class=\"no-break\"&gt;{{response}} %.&lt;/span&gt;&lt;/p&gt;","seed":{"calculated":[{"name":"2A1","label":"","function":"{{Q1}}"},{"name":"2A1","label":"","function":"{{Q2}}"}]},"algorithm":{"name":"calculateOperation","params":{"method":"equivLiteral","keyboard":"INTERMEDIATE"}}},{"id":"step-2","stimulus":"&lt;p&gt;¿Cuál es el proceso para calcular lo que va a empezar a cobrar Matías?&lt;/p&gt;","seed":{"calculated":[{"name":"2-A1","label":"&lt;p&gt;Se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que va a recibir Matías.&lt;/p&gt;","template":"&lt;p&gt;&lt;span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el dinero que recibía Matías y el aumento.&lt;/p&gt;","template":"&lt;p&gt;&lt;span class=\"no-break\"&gt;{{Q1}} € + {{T1}} €&lt;/span&gt; = &lt;span class=\"no-break\"&gt;{{response}} €&lt;/span&gt;&lt;/p&gt;","seed":{"calculated":[{"name":"4A1","label":"","function":"{{Q1}}+{{Q1}}*{{Q2}}/100"},{"name":"T1","function":"{{Q1}}*{{Q2}}/100","temp":true}]},"algorithm":{"name":"calculateOperation","params":{"method":"equivLiteral","keyboard":"INTERMEDIATE"}}}]}</t>
  </si>
  <si>
    <t>{"id":"M5-NyO-33a-A-3","seed":{"parameters":[{"name":"Q1","label":null,"min":100,"max":500,"step":1},{"name":"Q2","label":null,"min":2,"max":20,"step":1}],"uniques":true},"scaffolding":[{"id":"step-0","stimulus":"&lt;p&gt;Como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t>
  </si>
  <si>
    <t>La recaudación en un acto benéfico anual ha aumentado un {{Q2}} % respecto el año anterior, en el que se consiguieron &lt;span class=\"no-break\"&gt;{{Q1}} €.&lt;/span&gt; ¿Cuánto dinero se ha donado este año?
Se han donado &lt;span class=\"no-break\"&gt;{{A1}} €.&lt;/span&gt;</t>
  </si>
  <si>
    <t>Q1: Mín 100;Máx 999; Step: 1 
Q2: Mín 5;Máx 40; Step: 1</t>
  </si>
  <si>
    <t>¿Cuánto dinero consiguió el acto benéfico el año pasado? ¿En qué porcentaje ha aumentado la recaudación de este año?
El año pasado se recaudaron {{A2}} €, mientras que este año esa cantidad ha aumentado en un {{A3}} %.
(Cloze math)
{{A2}} = {{Q1}}
{{A3}} = {{Q2}}</t>
  </si>
  <si>
    <t>¿Cuál es el proceso para calcular la recaudación de este año?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</si>
  <si>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recaudación.
{{Q2}} % de {{Q1}} = {{Q2}} × {{Q1}}/100 = {{A4}} €
(Cloze Math)
{{A4}} = {{Q1}}*{{Q2}}/100</t>
  </si>
  <si>
    <t>Por último, suma la recaudación del año pasado y el aumento.
{{Q1}} € + {{T1}} € = {{A1}} €
(Cloze math)
T1 = {{Q1}}*{{Q2}}/100
A1 = {{Q1}}+{{Q1}}*{{Q2}}/100</t>
  </si>
  <si>
    <t>{"id":"M5-NyO-33a-A-4","seed":{"parameters":[{"name":"Q1","label":null,"min":100,"max":999,"step":1},{"name":"Q2","label":null,"min":5,"max":40,"step":1}],"uniques":true},"scaffolding":[{"id":"step-0","stimulus":"&lt;p&gt;La recaudación en un acto benéfico anual ha aumentado un &lt;span class=\"no-break\"&gt;{{Q2}} %&lt;/span&gt; respecto al año anterior, en el que se consiguieron &lt;span class=\"no-break\"&gt;{{Q1}} €.&lt;/span&gt; ¿Cuánto dinero se ha donado este año?&lt;/p&gt;","template":"&lt;p&gt;Se han donado &lt;span class=\"no-break\"&gt;{{response}} €.&lt;/span&gt;&lt;/p&gt;","seed":{"parameters":[],"calculated":[{"name":"A1","function":"{{Q1}}+{{Q1}}*{{Q2}}/100"}]},"algorithm":{"name":"calculateOperation","params":{"method":"equivLiteral","keyboard":"INTERMEDIATE"}}},{"id":"step-1","stimulus":"&lt;p&gt;¿Cuánto dinero consiguió el acto benéfico el año pasado? ¿En qué porcentaje ha aumentado la recaudación de este año?&lt;/p&gt;","template":"&lt;p&gt;El año pasado se recaudaron &lt;span class=\"no-break\"&gt;{{response}} €,&lt;/span&gt;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la recaudación de este año?&lt;/p&gt;","seed":{"calculated":[{"name":"2-A1","label":"&lt;p&gt;Se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recaudación.&lt;/p&gt;","template":"&lt;p&gt;&lt;span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la recaudación del año pasado y el aumento.&lt;/p&gt;","template":"&lt;p&gt;&lt;span class=\"no-break\"&gt;{{Q1}} €&lt;/span&gt; + &lt;span class=\"no-break\"&gt;{{T1}} €&lt;/span&gt; = &lt;span class=\"no-break\"&gt;{{response}} €&lt;/span&gt;&lt;/p&gt;","seed":{"calculated":[{"name":"4A1","label":"","function":"{{Q1}}+{{Q1}}*{{Q2}}/100"},{"name":"T1","function":"{{Q1}}*{{Q2}}/100","temp":true}]},"algorithm":{"name":"calculateOperation","params":{"method":"equivLiteral","keyboard":"INTERMEDIATE"}}}]}</t>
  </si>
  <si>
    <t>{"id":"M5-NyO-33a-A-4","seed":{"parameters":[{"name":"Q1","label":null,"min":100,"max":999,"step":1},{"name":"Q2","label":null,"min":5,"max":40,"step":1}],"uniques":true},"scaffolding":[{"id":"step-0","stimulus":"&lt;p&gt;Os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</si>
  <si>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Cuando José Luis heredó la colección de su abuelo, esta tenía {{Q1}} monedas. Sin embargo, a lo largo de los años la colección ha aumentado en un {{Q2}} %. ¿Cuantás monedas hay ahora en la colección?
La colección ahora es de {{A1}} monedas.</t>
  </si>
  <si>
    <t>Q1: Mín 50;Máx 250; Step: 25
Q2: Mín 4;Máx 20; Step: 4</t>
  </si>
  <si>
    <t>¿Cuántas monedas tenía José Luis el año pasado? ¿En qué porcentaje ha aumentado la colección con respecto al año pasado?
El año pasado tenía {{A2}} monedas, mientras que este año esa cantidad ha aumentado en un {{A3}} %.
(Cloze math)
{{A2}} = {{Q1}}
{{A3}} = {{Q2}}</t>
  </si>
  <si>
    <t>¿Cuál es el proceso para calcular cuántas monedas hay ahora en la colección?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</si>
  <si>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del número de monedas.
{{Q2}} % de {{Q1}} = {{Q2}} × {{Q1}}/100 = {{A4}} monedas
(Cloze Math)
{{A4}} = {{Q1}}*{{Q2}}/100</t>
  </si>
  <si>
    <t>Por último, suma las monedas que tenía el año pasado y el aumento.
{{Q1}} monedas + {{T1}} monedas = {{A1}} monedas
(Cloze math)
T1 = {{Q1}}*{{Q2}}/100
A1 = {{Q1}}+{{Q1}}*{{Q2}}/100</t>
  </si>
  <si>
    <t>{"id":"M5-NyO-33a-A-5","seed":{"parameters":[{"name":"Q1","label":null,"min":50,"max":250,"step":25},{"name":"Q2","label":null,"min":4,"max":20,"step":4}],"uniques":true},"scaffolding":[{"id":"step-0","stimulus":"&lt;p&gt;Cuando José Luis heredó la colección de su abuelo, esta tenía {{Q1}} monedas. Sin embargo, a lo largo de los años la colección ha aumentado en un &lt;span class=\"no-break\"&gt;{{Q2}} %.&lt;/span&gt; ¿Cuantás monedas hay ahora en la colección?&lt;/p&gt;","template":"&lt;p&gt;La colección ahora es de {{response}} monedas.&lt;/p&gt;","seed":{"parameters":[],"calculated":[{"name":"A1","function":"{{Q1}}+{{Q1}}*{{Q2}}/100"}]},"algorithm":{"name":"calculateOperation","params":{"method":"equivLiteral","keyboard":"INTERMEDIATE"}}},{"id":"step-1","stimulus":"&lt;p&gt;¿Cuántas monedas tenía José Luis el año pasado? ¿En qué porcentaje ha aumentado la colección con respecto al año pasado?&lt;/p&gt;","template":"&lt;p&gt;El año pasado tenía {{response}} monedas,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cuántas monedas hay ahora en la colección?&lt;/p&gt;","seed":{"calculated":[{"name":"2-A1","label":"&lt;p&gt;Se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del número de monedas.&lt;/p&gt;","template":"&lt;p&gt;&lt;span class=\"no-break\"&gt;{{Q2}} %&lt;/span&gt; de {{Q1}} = {{Q2}} × &lt;span class=\"fr-math-v2 fr-draggable\" contenteditable=\"false\" data-original-math=\"\\(\\frac{{{Q1}}}{{100}}\\)\" draggable=\"true\"&gt;\\(\\frac{{{Q1}}}{{100}}\\)&lt;/span&gt; = {{response}} monedas&lt;/p&gt;","seed":{"calculated":[{"name":"3-A1","function":"{{Q1}}*{{Q2}}/100"}]},"algorithm":{"name":"calculateOperation","params":{"method":"equivLiteral","keyboard":"INTERMEDIATE"}}},{"id":"step-4","stimulus":"&lt;p&gt;Por último, suma las monedas que tenía el año pasado y el aumento.&lt;/p&gt;","template":"&lt;p&gt;{{Q1}} monedas + {{T1}} monedas = {{response}} monedas&lt;/p&gt;","seed":{"calculated":[{"name":"4A1","label":"","function":"{{Q1}}+{{Q1}}*{{Q2}}/100"},{"name":"T1","function":"{{Q1}}*{{Q2}}/100","temp":true}]},"algorithm":{"name":"calculateOperation","params":{"method":"equivLiteral","keyboard":"INTERMEDIATE"}}}]}</t>
  </si>
  <si>
    <t>{"id":"M5-NyO-33a-A-5","seed":{"parameters":[{"name":"Q1","label":null,"min":50,"max":250,"step":25},{"name":"Q2","label":null,"min":4,"max":20,"step":4}],"uniques":true},"scaffolding":[{"id":"step-0","stimulus":"&lt;p&gt;Quando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t>
  </si>
  <si>
    <t>M5-NyO-33b</t>
  </si>
  <si>
    <t>Calcula disminuciones porcentuales (de 3 cifras enteras)</t>
  </si>
  <si>
    <t>Haz clic en el valor que tendrá el número {{Q1}} después de aplicarle un descuento del {{Q2}} %.
{{A1}}*
{{A2}}
{{A3}}
{{A4}}
{{A5}}
(Se visualizan 3 opciones)</t>
  </si>
  <si>
    <t>Q1: Mín 100;Máx 999; Step: 1
Q2: Mín 15;Máx 40; Step: 1</t>
  </si>
  <si>
    <t>A1 = {{Q1}}-{{Q1}}*{{Q2}}/100
A2 = {{Q1}}+{{Q1}}*{{Q2}}/100
A3 = {{Q1}}*({{Q2}})/100
A4 = {{Q1}}+({{Q1}}*{{Q2}}+100)/100
A5 = {{Q1}}-({{Q1}}*{{Q2}}-100)/100</t>
  </si>
  <si>
    <t>Para calcular el descuento de una cantidad, se calcula el porcentaje y después se resta a la cantidad.</t>
  </si>
  <si>
    <t>&lt;p&gt;Para calcular un descuento, primero se calcula el porcentaje:&lt;/p&gt;&lt;p&gt;{{Q2}} % de {{Q1}} = {{Q2}} × {{Q1}}/100 = {{T1}}&lt;/p&gt;&lt;p&gt;A continuación, se resta este porcentaje a la cantidad original:&lt;/p&gt;&lt;p&gt;{{Q1}} − {{T1}} = {{T2}}&lt;/p&gt;</t>
  </si>
  <si>
    <t>{"id":"M5-NyO-33b-I-1","stimulus":"&lt;p&gt;Haz clic en el valor que tendrá el número {{Q1}} después de aplicarle un descuento del &lt;span class=\"no-break\"&gt;{{Q2}} %.&lt;/span&gt;&lt;/p&gt;","hint":"Para calcular el descuento de una cantidad, se calcula el porcentaje y después se resta a la cantidad.","feedback":"&lt;p&gt;Para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</si>
  <si>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</si>
  <si>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
    "id": "M5-NyO-33b-I-1",
    "stimulus": "&lt;p&gt;Click on the value that the number {{Q1}} will have after applying a discount of &lt;span class=\"no-break\"&gt;{{Q2}} %.&lt;/span&gt;&lt;/p&gt;",
    "hint": "To calculate the discount on a quantity, the percentage is calculated and then subtracted from the quantity.",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15,
                "max": 40,
                "step": 1
            }
        ],
        "calculated": [
            {
                "name": "T1",
                "function": "{{Q2}}*{{Q1}}/100",
                "temp": true
            },
            {
                "name": "T2",
                "function": "Lemonlib.round({{Q1}}-{{T1}}, 2)",
                "temp": true
            },
            {
                "name": "A1",
                "label": "{{function}}",
                "function": "Lemonlib.round({{Q1}}-{{Q1}}*{{Q2}}/100, 2)"
            },
            {
                "name": "A2",
                "label": "{{function}}",
                "function": "Lemonlib.round({{Q1}}+{{Q1}}*{{Q2}}/100, 2)",
                "incorrect": true
            },
            {
                "name": "A3",
                "label": "{{function}}",
                "function": "Lemonlib.round({{Q1}}*({{Q2}})/100, 2)",
                "incorrect": true
            },
            {
                "name": "A4",
                "label": "{{function}}",
                "function": "Lemonlib.round({{Q1}}+({{Q1}}*{{Q2}}+100)/100, 2)",
                "incorrect": true
            },
            {
                "name": "A5",
                "label": "{{function}}",
                "function": "Lemonlib.round({{Q1}}-({{Q1}}*{{Q2}}-100)/100, 2)",
                "incorrect": true
            }
        ],
        "uniques": true
    },
    "algorithm": {
        "name": "trueFalse",
        "template": "Multiple choice – standard",
        "params": {
            "countCorrect": 1,
            "countIncorrect": 2,
            "showCheckIcon": false,
            "columns": 3
        }
    }
}</t>
  </si>
  <si>
    <t>Escribe el resultado del siguiente descuento.
El resultado de descontar a {{Q1}} un {{Q2}} % es {{A1}}.</t>
  </si>
  <si>
    <t>Q1: Mín 100;Máx 999; Step: 1
Q2: Mín 2;Máx 70; Step: 1</t>
  </si>
  <si>
    <t>A1 = {{Q1}}-{{Q1}}*{{Q2}}/100</t>
  </si>
  <si>
    <t>{"id":"M5-NyO-33b-E-1","stimulus":"&lt;p&gt;Escribe el resultado del siguiente descuento.&lt;/p&gt;","template":"&lt;p&gt;El resultado de descontar a {{Q1}} un &lt;span class=\"no-break\"&gt;{{Q2}} %&lt;/span&gt; es {{response}}.&lt;/p&gt;","hint":"&lt;p&gt;Para calcular el descuento de una cantidad, se calcula el porcentaje y después se resta a la cantidad.&lt;/p&gt;","feedback":"&lt;p&gt;Para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2,"max":70,"step":1}],"calculated":[{"name":"T1","function":"{{Q2}}*{{Q1}}/100","temp":true},{"name":"T2","function":"{{Q1}}-{{T1}}","temp":true},{"name":"A1","function":"Lemonlib.round({{Q1}}-{{Q1}}*{{Q2}}/100, 2)"}],"uniques":false},"algorithm":{"name":"calculateOperation","params":{"method":"equivLiteral","keyboard":"INTERMEDIATE"}}}</t>
  </si>
  <si>
    <t>{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t>
  </si>
  <si>
    <t>{
    "id": "M5-NyO-33b-E-1",
    "stimulus": "&lt;p&gt;Write the result of the following discount.&lt;/p&gt;",
    "template": "&lt;p&gt;Ethe result of deducting a &lt;span class=\"no-break\"&gt;{{Q2}} %&lt;/span&gt; from {{Q1}} is {{response}}.&lt;/p&gt;",
    "hint": "&lt;p&gt;To calculate the discount on a quantity, you calculate the percentage and then subtract it from the quantity.&lt;/p&gt;",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"keyboard": "INTERMEDIATE"
        }
    }
}</t>
  </si>
  <si>
    <t>Un camión lleva una carga de &lt;span class=\"no-break\"&gt;{{Q1}} kg,&lt;/span&gt; pero tiene que reducir su peso un {{Q2}} % para poder seguir circulando. ¿Cuál debe ser la carga del camión?
La carga del camión tiene que pesar &lt;span class=\"no-break\"&gt;{{A1}} kg.&lt;/span&gt;</t>
  </si>
  <si>
    <t>Q1: Mín 100;Máx 790; Step: 1
Q2: Mín 10;Máx 25; Step: 1</t>
  </si>
  <si>
    <t>¿Cuánto pesa la carga inicial del camión? ¿En qué porcentaje hay que disminuirla?
La carga del camión es de {{A2}} kg y hay que reducirla un {A3}} %.
(Cloze math)
{{A2}} = {{Q1}}
{{A3}} = {{Q2}}</t>
  </si>
  <si>
    <t>¿Cuál es el proceso para calcular el peso que puede cargar el camión?
Se calcula el porcentaje del aumento y luego se suma a la cantidad inicial.
Se calcula el porcentaje del aumento y luego se resta a la cantidad inicial.*
Se calcula el porcentaje del aumento a la cantidad inicial.
(Single choice)</t>
  </si>
  <si>
    <t>En primer lugar, calcula el porcentaje de la carga que se va a reducir.
{{Q2}} % de {{Q1}} kg = {{Q2}} × {{Q1}}/100 = {{A4}} kg
(Close Math)
{{A4}} = {{Q1}}*{{Q2}}/100</t>
  </si>
  <si>
    <t>Por último, resta a la carga inicial del camión el peso que tiene reducir.
{{Q1}} kg − {{T1}} kg = {{A1}} kg
(Close math)
T1 = {{Q1}}*{{Q2}}/100
A1 = {{Q1}}-({{Q1}}*{{Q2}}/100)</t>
  </si>
  <si>
    <t>{"id":"M5-NyO-33b-A-1","seed":{"parameters":[{"name":"Q1","label":null,"min":100,"max":790,"step":1},{"name":"Q2","label":null,"min":10,"max":25,"step":1}],"uniques":true},"scaffolding":[{"id":"step-0","stimulus":"&lt;p&gt;Un camión lleva una carga de &lt;span class=\"no-break\"&gt;{{Q1}} kg,&lt;/span&gt; pero tiene que reducir su peso un &lt;span class=\"no-break\"&gt;{{Q2}} %&lt;/span&gt; para poder seguir circulando. ¿Cuál debe ser la carga del camión?&lt;/p&gt;","template":"&lt;p&gt;La carga del camión tiene que pesar &lt;span class=\"no-break\"&gt;{{response}} kg.&lt;/span&gt;&lt;/p&gt;","seed":{"parameters":[],"calculated":[{"name":"A1","function":"{{Q1}}-{{Q1}}*{{Q2}}/100"}]},"algorithm":{"name":"calculateOperation","params":{"method":"equivLiteral","keyboard":"INTERMEDIATE"}}},{"id":"step-1","stimulus":"&lt;p&gt;¿Cuánto pesa la carga inicial del camión? ¿En qué porcentaje hay que disminuirla?&lt;/p&gt;","template":"&lt;p&gt;La carga del camión es de &lt;span class=\"no-break\"&gt;{{response}} kg&lt;/span&gt; y hay que reducirla un &lt;span class=\"no-break\"&gt;{{response}} %.&lt;/span&gt;&lt;/p&gt;","seed":{"calculated":[{"name":"2A1","label":"","function":"{{Q1}}"},{"name":"2A1","label":"","function":"{{Q2}}"}]},"algorithm":{"name":"calculateOperation","params":{"method":"equivLiteral","keyboard":"INTERMEDIATE"}}},{"id":"step-2","stimulus":"&lt;p&gt;¿Cuál es el proceso para calcular el peso que puede cargar el camión?&lt;/p&gt;","seed":{"calculated":[{"name":"2-A1","label":"&lt;p&gt;Se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el porcentaje de la carga que se va a reducir.&lt;/p&gt;","template":"&lt;p&gt;&lt;span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kg&lt;/span&gt;&lt;/p&gt;","seed":{"calculated":[{"name":"3-A1","function":"{{Q1}}*{{Q2}}/100"}]},"algorithm":{"name":"calculateOperation","params":{"method":"equivLiteral","keyboard":"INTERMEDIATE"}}},{"id":"step-4","stimulus":"&lt;p&gt;Por último, resta a la carga inicial del camión el peso que tiene reducir.&lt;/p&gt;","template":"&lt;p&gt;&lt;span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</si>
  <si>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</si>
  <si>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
    "id": "M5-NyO-33b-A-1",
    "seed": {
        "parameters": [
            {
                "name": "Q1",
                "label": null,
                "min": 100,
                "max": 790,
                "step": 1
            },
            {
                "name": "Q2",
                "label": null,
                "min": 10,
                "max": 25,
                "step": 1
            }
        ],
        "uniques": true
    },
    "scaffolding": [
        {
            "id": "step-0",
            "stimulus": "&lt;p&gt;A truck is carrying a load of &lt;span class=\"no-break\"&gt;{{Q1}} kg,&lt;/span&gt; but has to reduce its weight by &lt;span class=\"no-break\"&gt;{{Q2}} %&lt;/span&gt; in order to keep moving. What must be the load of the truck?&lt;/p&gt;",
            "template": "&lt;p&gt;The truck's load has to weigh &lt;span class=\"no-break\"&gt;{{response}} kg.&lt;/span&gt;&lt;/p&gt;",
            "seed": {
                "parameters": [],
                "calculated": [
                    {
                        "name": "A1",
                        "function": "{{Q1}}-{{Q1}}*{{Q2}}/100"
                    }
                ]
            },
            "algorithm": {
                "name": "calculateOperation",
                "params": {
                    "method": "equivLiteral",
                    "keyboard": "INTERMEDIATE"
                }
            }
        },
        {
            "id": "step-1",
            "stimulus": "&lt;p&gt;How much does the initial truck load weigh, and by what percentage does it need to be reduced?&lt;/p&gt;",
            "template": "&lt;p&gt;The truck load is &lt;span class=\"no-break\"&gt;{{response}} kg&lt;/span&gt; and must be reduced by &lt;span class=\"no-break\"&gt;{{response}} %.&lt;/span&gt;&lt;/p&gt;",
            "seed": {
                "calculated": [
                    {
                        "name": "2A1",
                        "label": "",
                        "function": "{{Q1}}"
                    },
                    {
                        "name": "2A1",
                        "label": "",
                        "function": "{{Q2}}"
                    }
                ]
            },
            "algorithm": {
                "name": "calculateOperation",
                "params": {
                    "method": "equivLiteral",
                    "keyboard": "INTERMEDIATE"
                }
            }
        },
        {
            "id": "step-2",
            "stimulus": "&lt;p&gt;What is the process for calculating the weight the truck can carry?&lt;/p&gt;",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the percentage of the load to be reduced.&lt;/p&gt;",
            "template": "&lt;p&gt;&lt;span class=\"no-break\"&gt;{{Q2}} %&lt;/span&gt; of &lt;span class=\"no-break\"&gt;{{Q1}} kg&lt;/span&gt; = {{Q2}} × &lt;span class=\"fr-math-v2 fr-draggable\" contenteditable=\"false\" data-original-math=\"\\(\\frac{{{Q1}}}{{100}}\\)\" draggable=\"true\"&gt;\\(\\frac{{{Q1}}}{{100}}\\)&lt;/span&gt; = &lt;span class=\"no-break\"&gt;{{response}} kg&lt;/span&gt;&lt;/p&gt;",
            "seed": {
                "calculated": [
                    {
                        "name": "3-A1",
                        "function": "{{Q1}}*{{Q2}}/100"
                    }
                ]
            },
            "algorithm": {
                "name": "calculateOperation",
                "params": {
                    "method": "equivLiteral",
                    "keyboard": "INTERMEDIATE"
                }
            }
        },
        {
            "id": "step-4",
            "stimulus": "&lt;p&gt;Finally, subtract the weight to be reduced from the truck's initial load.&lt;/p&gt;",
            "template": "&lt;p&gt;&lt;span class=\"no-break\"&gt;{{Q1}} kg&lt;/span&gt; − &lt;span class=\"no-break\"&gt;{{T1}} kg&lt;/span&gt; = &lt;span class=\"no-break\"&gt;{{response}} kg&lt;/span&gt;&lt;/p&gt;",
            "seed": {
                "calculated": [
                    {
                        "name": "4A1",
                        "label": "",
                        "function": "{{Q1}}-{{Q1}}*{{Q2}}/100"
                    },
                    {
                        "name": "T1",
                        "function": "{{Q1}}*{{Q2}}/100",
                        "temp": true
                    }
                ]
            },
            "algorithm": {
                "name": "calculateOperation",
                "params": {
                    "method": "equivLiteral",
                    "keyboard": "INTERMEDIATE"
                }
            }
        }
    ]
}</t>
  </si>
  <si>
    <t>Pedro le ha dado a su hermana un {{Q2}} % de los {{Q1}} caramelos que tiene. ¿Cuántos caramelos le quedan?
A Pedro le quedan {{A1}} caramelos.</t>
  </si>
  <si>
    <t>Q1: Mín 100;Máx 240; Step: 20
Q2: Mín 10;Máx 60; Step: 5</t>
  </si>
  <si>
    <t>¿Cuántos caramelos tenía Pedro? ¿Qué porcentaje ha dado a su hermana?
Pedro tenía {{A2}} caramelos y ha dado a su hermana el {A3}} %.
(Close math)
{{A2}} = {{Q1}}
{{A3}} = {{Q2}}</t>
  </si>
  <si>
    <t>¿Cuál es el proceso para calcular los caramelos que le quedan a Pedro?
Se calcula el porcentaje de caramelos dados y luego se suma a la cantidad inicial.
Se calcula el porcentaje del caramelos dados y luego se resta a la cantidad inicial.*
Se calcula el porcentaje del caramelos dados a la cantidad inicial.
(Single choice)</t>
  </si>
  <si>
    <t>En primer lugar, calcula los caramelos que le ha dado a su hermana.
{{Q2}} % de {{Q1}} caramelos = {{Q2}} × {{Q1}}/100 = {{A4}} caramelos
(Close Math)
{{A4}} = {{Q1}}*{{Q2}}/100</t>
  </si>
  <si>
    <t>Por último, resta a los caramelos que tenía Pedro los que ha dado a su hermana.
{{Q1}} caramelos − {{T1}} caramelos = {{A1}} caramelos
(Close math)
T1 = {{Q1}}*{{Q2}}/100
A1 = {{Q1}}-({{Q1}}*{{Q2}}/100)</t>
  </si>
  <si>
    <t>{"id":"M5-NyO-33b-A-2","seed":{"parameters":[{"name":"Q1","label":null,"min":100,"max":240,"step":20},{"name":"Q2","label":null,"min":10,"max":60,"step":5}],"uniques":true},"scaffolding":[{"id":"step-0","stimulus":"&lt;p&gt;Pedro le ha dado a su hermana un &lt;span class=\"no-break\"&gt;{{Q2}} %&lt;/span&gt; de los {{Q1}} caramelos que tiene. ¿Cuántos caramelos le quedan?&lt;/p&gt;","template":"&lt;p&gt;A Pedro le quedan {{response}} caramelos.&lt;/p&gt;","seed":{"parameters":[],"calculated":[{"name":"A1","function":"{{Q1}}-{{Q1}}*{{Q2}}/100"}]},"algorithm":{"name":"calculateOperation","params":{"method":"equivLiteral","keyboard":"INTERMEDIATE"}}},{"id":"step-1","stimulus":"&lt;p&gt;¿Cuántos caramelos tenía Pedro? ¿Qué porcentaje ha dado a su hermana?&lt;/p&gt;","template":"&lt;p&gt;Pedro tenía {{response}} caramelos y ha dado a su hermana el &lt;span class=\"no-break\"&gt;{{response}} %.&lt;/span&gt;&lt;/p&gt;","seed":{"calculated":[{"name":"2A1","label":"","function":"{{Q1}}"},{"name":"2A1","label":"","function":"{{Q2}}"}]},"algorithm":{"name":"calculateOperation","params":{"method":"equivLiteral","keyboard":"INTERMEDIATE"}}},{"id":"step-2","stimulus":"&lt;p&gt;¿Cuál es el proceso para calcular los caramelos que le quedan a Pedro?&lt;/p&gt;","seed":{"calculated":[{"name":"2-A1","label":"&lt;p&gt;Se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los caramelos que le ha dado a su hermana.&lt;/p&gt;","template":"&lt;p&gt;&lt;span class=\"no-break\"&gt;{{Q2}} %&lt;/span&gt; de {{Q1}} caramelos = {{Q2}} × &lt;span class=\"fr-math-v2 fr-draggable\" contenteditable=\"false\" data-original-math=\"\\(\\frac{{{Q1}}}{{100}}\\)\" draggable=\"true\"&gt;\\(\\frac{{{Q1}}}{{100}}\\)&lt;/span&gt; = {{response}} caramelos&lt;/p&gt;","seed":{"calculated":[{"name":"3-A1","function":"{{Q1}}*{{Q2}}/100"}]},"algorithm":{"name":"calculateOperation","params":{"method":"equivLiteral","keyboard":"INTERMEDIATE"}}},{"id":"step-4","stimulus":"&lt;p&gt;Por último, resta a los caramelos que tenía Pedro los que ha dado a su hermana.&lt;/p&gt;","template":"&lt;p&gt;{{Q1}} caramelos − {{T1}} caramelos = {{response}} caramelos&lt;/p&gt;","seed":{"calculated":[{"name":"4A1","label":"","function":"{{Q1}}-{{Q1}}*{{Q2}}/100"},{"name":"T1","function":"{{Q1}}*{{Q2}}/100","temp":true}]},"algorithm":{"name":"calculateOperation","params":{"method":"equivLiteral","keyboard":"INTERMEDIATE"}}}]}</t>
  </si>
  <si>
    <t>{"id":"M5-NyO-33b-A-2","seed":{"parameters":[{"name":"Q1","label":null,"min":100,"max":240,"step":20},{"name":"Q2","label":null,"min":10,"max":60,"step":5}],"uniques":true},"scaffolding":[{"id":"step-0","stimulus":"&lt;p&gt;Pedro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t>
  </si>
  <si>
    <t>{
    "id": "M5-NyO-33b-A-2",
    "seed": {
        "parameters": [
            {
                "name": "Q1",
                "label": null,
                "min": 100,
                "max": 240,
                "step": 20
            },
            {
                "name": "Q2",
                "label": null,
                "min": 10,
                "max": 60,
                "step": 5
            }
        ],
        "uniques": true
    },
    "scaffolding": [
        {
            "id": "step-0",
            "stimulus": "&lt;p&gt;Pedro has given his sister &lt;span class=\"no-break\"&gt;{{Q2}} %&lt;/span&gt; of the {{Q1}} candies he has. How much candies does he have left?&lt;/p&gt;",
            "template": "&lt;p&gt;Peter has {{response}} candies left.&lt;/p&gt;",
            "seed": {
                "parameters": [],
                "calculated": [
                    {
                        "name": "A1",
                        "function": "{{Q1}}-{{Q1}}*{{Q2}}/100"
                    }
                ]
            },
            "algorithm": {
                "name": "calculateOperation",
                "params": {
                    "method": "equivLiteral",
                    "keyboard": "INTERMEDIATE"
                }
            }
        },
        {
            "id": "step-1",
            "stimulus": "&lt;p&gt;How many candies did Pedro have and what percentage has he given to his sister&lt;/p&gt;",
            "template": "&lt;p&gt;Pedro had {{response}} candies and has given his sister &lt;span class=\"no-break\"&gt;{{response}} %.&lt;/span&gt;&lt;/p&gt;",
            "seed": {
                "calculated": [
                    {
                        "name": "2A1",
                        "label": "",
                        "function": "{{Q1}}"
                    },
                    {
                        "name": "2A1",
                        "label": "",
                        "function": "{{Q2}}"
                    }
                ]
            },
            "algorithm": {
                "name": "calculateOperation",
                "params": {
                    "method": "equivLiteral",
                    "keyboard": "INTERMEDIATE"
                }
            }
        },
        {
            "id": "step-2",
            "stimulus": "&lt;p&gt;What is the process for calculating Pedro's remaining candies?&lt;/p&gt;",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he calculates the candies he has given to his sister.&lt;/p&gt;",
            "template": "&lt;p&gt;&lt;span class=\"no-break\"&gt;{{Q2}} %&lt;/span&gt; de {{Q1}} candies = {{Q2}} × &lt;span class=\"fr-math-v2 fr-draggable\" contenteditable=\"false\" data-original-math=\"\\(\\frac{{{Q1}}}{{100}}\\)\" draggable=\"true\"&gt;\\(\\frac{{{Q1}}}{{100}}\\)&lt;/span&gt; = {{response}} candies&lt;/p&gt;",
            "seed": {
                "calculated": [
                    {
                        "name": "3-A1",
                        "function": "{{Q1}}*{{Q2}}/100"
                    }
                ]
            },
            "algorithm": {
                "name": "calculateOperation",
                "params": {
                    "method": "equivLiteral",
                    "keyboard": "INTERMEDIATE"
                }
            }
        },
        {
            "id": "step-4",
            "stimulus": "&lt;p&gt;Finally, subtract from the candies that Peter had the candies that he has given to his sister.&lt;/p&gt;",
            "template": "&lt;p&gt;{{Q1}}} candies - {{T1}}} candies = {{response}} candies.&lt;/p&gt;",
            "seed": {
                "calculated": [
                    {
                        "name": "4A1",
                        "label": "",
                        "function": "{{Q1}}-{{Q1}}*{{Q2}}/100"
                    },
                    {
                        "name": "T1",
                        "function": "{{Q1}}*{{Q2}}/100",
                        "temp": true
                    }
                ]
            },
            "algorithm": {
                "name": "calculateOperation",
                "params": {
                    "method": "equivLiteral",
                    "keyboard": "INTERMEDIATE"
                }
            }
        }
    ]
}</t>
  </si>
  <si>
    <t xml:space="preserve">El mes pasado, una tienda vendió {{Q1}} artículos, pero este mes esa cantidad ha descendido un {{Q2}} %. ¿Cuáles han sido las ventas de este mes?
Este mes la tienda ha vendido {{A1}} artículos. </t>
  </si>
  <si>
    <t>Q1: Mín 100;Máx 500; Step: 25 
Q2: Mín 4;Máx 20; Step: 4</t>
  </si>
  <si>
    <t>¿Cuántos artículos se vendieron el mes pasado? ¿En qué porcentaje han descendido las ventas este mes?
El mes pasado se vendieron {{A2}} artículos y este mes las ventas han descendido un {{A3}} %.
(Close math)
{{A2}} = {{Q1}}
{{A3}} = {{Q2}}</t>
  </si>
  <si>
    <t>¿Cuál es el proceso para calcular las ventas de este mes en la tienda?
Se calcula el porcentaje del descuento y luego se suma a la cantidad inicial.
Se calcula el porcentaje del descuento y luego se resta a la cantidad inicial.*
Se calcula el porcentaje del descuento a la cantidad inicial.
(Single choice)</t>
  </si>
  <si>
    <t>En primer lugar, calcula cuántos artículos menos se han vendido este mes.
{{Q2}} % de {{Q1}} artículos = {{Q2}} × {{Q1}}/100 = {{A4}} artículos
(Close Math)
{{A4}} = {{Q1}}*{{Q2}}/100</t>
  </si>
  <si>
    <t>Por último, resta a los artículos que se vendieron el mes pasado los que no se han vendido este mes.
{{Q1}} artículos − {{T1}} artículos = {{A1}} artículos
(Close math)
T1 = {{Q1}}*{{Q2}}/100
A1 = {{Q1}}-({{Q1}}*{{Q2}}/100)</t>
  </si>
  <si>
    <t>{"id":"M5-NyO-33b-A-3","seed":{"parameters":[{"name":"Q1","label":null,"min":100,"max":500,"step":25},{"name":"Q2","label":null,"min":4,"max":20,"step":4}],"uniques":true},"scaffolding":[{"id":"step-0","stimulus":"&lt;p&gt;El mes pasado, una tienda vendió {{Q1}} artículos, pero este mes esa cantidad ha descendido un &lt;span class=\"no-break\"&gt;{{Q2}} %.&lt;/span&gt; ¿Cuáles han sido las ventas de este mes?&lt;/p&gt;","template":"&lt;p&gt;Este mes la tienda ha vendido {{response}} artículos.&lt;/p&gt;","seed":{"parameters":[],"calculated":[{"name":"A1","function":"{{Q1}}-{{Q1}}*{{Q2}}/100"}]},"algorithm":{"name":"calculateOperation","params":{"method":"equivLiteral","keyboard":"INTERMEDIATE"}}},{"id":"step-1","stimulus":"&lt;p&gt;¿Cuántos artículos se vendieron el mes pasado? ¿En qué porcentaje han descendido las ventas este mes?&lt;/p&gt;","template":"&lt;p&gt;El mes pasado se vendieron {{response}} artículos y este mes las ventas han descendido un &lt;span class=\"no-break\"&gt;{{response}} %.&lt;/span&gt;&lt;/p&gt;","seed":{"calculated":[{"name":"2A1","label":"","function":"{{Q1}}"},{"name":"2A1","label":"","function":"{{Q2}}"}]},"algorithm":{"name":"calculateOperation","params":{"method":"equivLiteral","keyboard":"INTERMEDIATE"}}},{"id":"step-2","stimulus":"&lt;p&gt;¿Cuál es el proceso para calcular las ventas de este mes en la tienda?&lt;/p&gt;","seed":{"calculated":[{"name":"2-A1","label":"&lt;p&gt;Se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cuántos artículos menos se han vendido este mes.&lt;/p&gt;","template":"&lt;p&gt;&lt;span class=\"no-break\"&gt;{{Q2}} %&lt;/span&gt; de {{Q1}} artículos = {{Q2}} × &lt;span class=\"fr-math-v2 fr-draggable\" contenteditable=\"false\" data-original-math=\"\\(\\frac{{{Q1}}}{{100}}\\)\" draggable=\"true\"&gt;\\(\\frac{{{Q1}}}{{100}}\\)&lt;/span&gt; = {{response}} artículos&lt;/p&gt;","seed":{"calculated":[{"name":"3-A1","function":"{{Q1}}*{{Q2}}/100"}]},"algorithm":{"name":"calculateOperation","params":{"method":"equivLiteral","keyboard":"INTERMEDIATE"}}},{"id":"step-4","stimulus":"&lt;p&gt;Por último, resta a los artículos que se vendieron el mes pasado los que no se han vendido este mes.&lt;/p&gt;","template":"&lt;p&gt;{{Q1}} artículos − {{T1}} artículos = {{response}} artículos&lt;/p&gt;","seed":{"calculated":[{"name":"4A1","label":"","function":"{{Q1}}-{{Q1}}*{{Q2}}/100"},{"name":"T1","function":"{{Q1}}*{{Q2}}/100","temp":true}]},"algorithm":{"name":"calculateOperation","params":{"method":"equivLiteral","keyboard":"INTERMEDIATE"}}}]}</t>
  </si>
  <si>
    <t>{"id":"M5-NyO-33b-A-3","seed":{"parameters":[{"name":"Q1","label":null,"min":100,"max":500,"step":25},{"name":"Q2","label":null,"min":4,"max":20,"step":4}],"uniques":true},"scaffolding":[{"id":"step-0","stimulus":"&lt;p&gt;Mês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t>
  </si>
  <si>
    <t>{
    "id": "M5-NyO-33b-A-3",
    "seed": {
        "parameters": [
            {
                "name": "Q1",
                "label": null,
                "min": 100,
                "max": 500,
                "step": 25
            },
            {
                "name": "Q2",
                "label": null,
                "min": 4,
                "max": 20,
                "step": 4
            }
        ],
        "uniques": true
    },
    "scaffolding": [
        {
            "id": "step-0",
            "stimulus": "&lt;p&gt;Last month, a store sold {{Q1}} items, but this month that quantity has dropped by &lt;span class=\"no-break\"&gt;{{Q2}} %.&lt;/span&gt; What were the sales this month?&lt;/p&gt;",
            "template": "&lt;p&gt;This month the store sold {{response}} items.&lt;/p&gt;",
            "seed": {
                "parameters": [],
                "calculated": [
                    {
                        "name": "A1",
                        "function": "{{Q1}}-{{Q1}}*{{Q2}}/100"
                    }
                ]
            },
            "algorithm": {
                "name": "calculateOperation",
                "params": {
                    "method": "equivLiteral",
                    "keyboard": "INTERMEDIATE"
                }
            }
        },
        {
            "id": "step-1",
            "stimulus": "&lt;p&gt;How many items were sold last month and by what percentage have sales dropped this month&lt;/p&gt;",
            "template": "&lt;p&gt;Last month {{response}} items were sold and this month sales are down by &lt;span class=\"no-break\"&gt;{{response}} %.&lt;/span&gt;&lt;/p&gt;",
            "seed": {
                "calculated": [
                    {
                        "name": "2A1",
                        "label": "",
                        "function": "{{Q1}}"
                    },
                    {
                        "name": "2A1",
                        "label": "",
                        "function": "{{Q2}}"
                    }
                ]
            },
            "algorithm": {
                "name": "calculateOperation",
                "params": {
                    "method": "equivLiteral",
                    "keyboard": "INTERMEDIATE"
                }
            }
        },
        {
            "id": "step-2",
            "stimulus": "&lt;p&gt;What is the process for calculating this month's store sales?&lt;/p&gt;",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items have been sold this month.&lt;/p&gt;",
            "template": "&lt;p&gt;&lt;span class=\"no-break\"&gt;{{Q2}} %&lt;/span&gt; of {{Q1}} articles = {{Q2}} × &lt;span class=\"fr-math-v2 fr-draggable\" contenteditable=\"false\" data-original-math=\"\\(\\frac{{{Q1}}}{{100}}\\)\" draggable=\"true\"&gt;\\(\\frac{{{Q1}}}{{100}}\\)&lt;/span&gt; = {{response}} articles&lt;/p&gt;",
            "seed": {
                "calculated": [
                    {
                        "name": "3-A1",
                        "function": "{{Q1}}*{{Q2}}/100"
                    }
                ]
            },
            "algorithm": {
                "name": "calculateOperation",
                "params": {
                    "method": "equivLiteral",
                    "keyboard": "INTERMEDIATE"
                }
            }
        },
        {
            "id": "step-4",
            "stimulus": "&lt;p&gt;Finally, subtract the items that were sold last month from those that were not sold this month.&lt;/p&gt;",
            "template": "&lt;p&gt;{{Q1}} articles − {{T1}} articles = {{response}} articles&lt;/p&gt;",
            "seed": {
                "calculated": [
                    {
                        "name": "4A1",
                        "label": "",
                        "function": "{{Q1}}-{{Q1}}*{{Q2}}/100"
                    },
                    {
                        "name": "T1",
                        "function": "{{Q1}}*{{Q2}}/100",
                        "temp": true
                    }
                ]
            },
            "algorithm": {
                "name": "calculateOperation",
                "params": {
                    "method": "equivLiteral",
                    "keyboard": "INTERMEDIATE"
                }
            }
        }
    ]
}</t>
  </si>
  <si>
    <t>El año pasado se abrieron {{Q1}} plazas para el grado de Medicina, pero este año se ha reducido el número un {{Q2}} %. ¿Cuántas plazas se han abierto este año?
Se han abierto {{A1}} plazas.</t>
  </si>
  <si>
    <t>Q1: Mín 100;Máx 1000; Step: 20
Q2: Mín 5;Máx 15; Step: 5</t>
  </si>
  <si>
    <t>¿Cuántas plazas se abrieron para estudiar Medicina el año pasado? ¿En qué porcentaje han descendido las plazas este año?
El año pasado se abrieron {{A2}} plazas y este año se han ofrecido un {{A3}} % menos.
(Close math)
{{A2}} = {{Q1}}
{{A3}} = {{Q2}}</t>
  </si>
  <si>
    <t>¿Cuál es el proceso para calcular el número de plazas de Medicina que se ofrecen este año?
Se calcula el porcentaje de la reducción y luego se suma a la cantidad inicial.
Se calcula el porcentaje de la reducción y luego se resta a la cantidad inicial.*
Se calcula el porcentaje de la reducción a la cantidad inicial.
(Single choice)</t>
  </si>
  <si>
    <t>En primer lugar, calcula cuántas plazas menos se ofertan este año.
{{Q2}} % de {{Q1}} plazas = {{Q2}} × {{Q1}}/100 = {{A4}} plazas
(Close Math)
{{A4}} = {{Q1}}*{{Q2}}/100</t>
  </si>
  <si>
    <t>Por último, resta a las plazas que se ofertaron el año pasado las que no se han ofertado este año.
{{Q1}} plazas − {{T1}} plazas = {{A1}} plazas
(Close math)
T1 = {{Q1}}*{{Q2}}/100
A1 = {{Q1}}-({{Q1}}*{{Q2}}/100)</t>
  </si>
  <si>
    <t>{"id":"M5-NyO-33b-A-4","seed":{"parameters":[{"name":"Q1","label":null,"min":100,"max":1000,"step":20},{"name":"Q2","label":null,"min":5,"max":15,"step":5}],"uniques":true},"scaffolding":[{"id":"step-0","stimulus":"&lt;p&gt;El año pasado se abrieron {{Q1}} plazas para el grado de Medicina, pero este año se ha reducido el número un &lt;span class=\"no-break\"&gt;{{Q2}} %.&lt;/span&gt; ¿Cuántas plazas se han abierto este año?&lt;/p&gt;","template":"&lt;p&gt;Se han abierto {{response}} plazas.&lt;/p&gt;","seed":{"parameters":[],"calculated":[{"name":"A1","function":"{{Q1}}-{{Q1}}*{{Q2}}/100"}]},"algorithm":{"name":"calculateOperation","params":{"method":"equivLiteral","keyboard":"INTERMEDIATE"}}},{"id":"step-1","stimulus":"&lt;p&gt;¿Cuántas plazas se abrieron para estudiar Medicina el año pasado? ¿En qué porcentaje han descendido las plazas este año?&lt;/p&gt;","template":"&lt;p&gt;El año pasado se abrieron {{response}} plazas y este año se han ofrecido un &lt;span class=\"no-break\"&gt;{{response}} %&lt;/span&gt; menos.&lt;/p&gt;","seed":{"calculated":[{"name":"2A1","label":"","function":"{{Q1}}"},{"name":"2A1","label":"","function":"{{Q2}}"}]},"algorithm":{"name":"calculateOperation","params":{"method":"equivLiteral","keyboard":"INTERMEDIATE"}}},{"id":"step-2","stimulus":"&lt;p&gt;¿Cuál es el proceso para calcular el número de plazas de Medicina que se ofrecen este año?&lt;/p&gt;","seed":{"calculated":[{"name":"2-A1","label":"&lt;p&gt;Se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cuántas plazas menos se ofertan este año.&lt;/p&gt;","template":"&lt;p&gt;&lt;span class=\"no-break\"&gt;{{Q2}} %&lt;/span&gt; de {{Q1}} plazas = {{Q2}} × &lt;span class=\"fr-math-v2 fr-draggable\" contenteditable=\"false\" data-original-math=\"\\(\\frac{{{Q1}}}{{100}}\\)\" draggable=\"true\"&gt;\\(\\frac{{{Q1}}}{{100}}\\)&lt;/span&gt; = {{response}} plazas&lt;/p&gt;","seed":{"calculated":[{"name":"3-A1","function":"{{Q1}}*{{Q2}}/100"}]},"algorithm":{"name":"calculateOperation","params":{"method":"equivLiteral","keyboard":"INTERMEDIATE"}}},{"id":"step-4","stimulus":"&lt;p&gt;Por último, resta a las plazas que se ofertaron el año pasado las que no se han ofertado este año.&lt;/p&gt;","template":"&lt;p&gt;{{Q1}} plazas − {{T1}} plazas = {{response}} plazas&lt;/p&gt;","seed":{"calculated":[{"name":"4A1","label":"","function":"{{Q1}}-{{Q1}}*{{Q2}}/100"},{"name":"T1","function":"{{Q1}}*{{Q2}}/100","temp":true}]},"algorithm":{"name":"calculateOperation","params":{"method":"equivLiteral","keyboard":"INTERMEDIATE"}}}]}</t>
  </si>
  <si>
    <t>{"id":"M5-NyO-33b-A-4","seed":{"parameters":[{"name":"Q1","label":null,"min":100,"max":1000,"step":20},{"name":"Q2","label":null,"min":5,"max":15,"step":5}],"uniques":true},"scaffolding":[{"id":"step-0","stimulus":"&lt;p&gt;Ano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t>
  </si>
  <si>
    <t>{
    "id": "M5-NyO-33b-A-4",
    "seed": {
        "parameters": [
            {
                "name": "Q1",
                "label": null,
                "min": 100,
                "max": 1000,
                "step": 20
            },
            {
                "name": "Q2",
                "label": null,
                "min": 5,
                "max": 15,
                "step": 5
            }
        ],
        "uniques": true
    },
    "scaffolding": [
        {
            "id": "step-0",
            "stimulus": "&lt;p&gt;Last year, {{Q1}} places were open for the Medicine degree, but this year the number has been reduced by &lt;span class=\"no-break\"&gt;{{Q2}} %.&lt;/span&gt; How many places have been opened this year?&lt;/p&gt;",
            "template": "&lt;p&gt;{{response}} places have opened.&lt;/p&gt;",
            "seed": {
                "parameters": [],
                "calculated": [
                    {
                        "name": "A1",
                        "function": "{{Q1}}-{{Q1}}*{{Q2}}/100"
                    }
                ]
            },
            "algorithm": {
                "name": "calculateOperation",
                "params": {
                    "method": "equivLiteral",
                    "keyboard": "INTERMEDIATE"
                }
            }
        },
        {
            "id": "step-1",
            "stimulus": "&lt;p&gt;How many places were open for medical school last year? By what percentage have the places decreased this year?&lt;/p&gt;",
            "template": "&lt;p&gt;Last year, {{response}} places were open and this year &lt;span class=\"no-break\"&gt;{{response}} %&lt;/span&gt; less have been offered.&lt;/p&gt;",
            "seed": {
                "calculated": [
                    {
                        "name": "2A1",
                        "label": "",
                        "function": "{{Q1}}"
                    },
                    {
                        "name": "2A1",
                        "label": "",
                        "function": "{{Q2}}"
                    }
                ]
            },
            "algorithm": {
                "name": "calculateOperation",
                "params": {
                    "method": "equivLiteral",
                    "keyboard": "INTERMEDIATE"
                }
            }
        },
        {
            "id": "step-2",
            "stimulus": "&lt;p&gt;What is the process for calculating the number of Medicine positions offered this year?&lt;/p&gt;",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positions are available this year.&lt;/p&gt;",
            "template": "&lt;p&gt;&lt;span class=\"no-break\"&gt;{{Q2}} %&lt;/span&gt; of {{Q1}} places = {{Q2}} × &lt;span class=\"fr-math-v2 fr-draggable\" contenteditable=\"false\" data-original-math=\"\\(\\frac{{{Q1}}}{{100}}\\)\" draggable=\"true\"&gt;\\(\\frac{{{Q1}}}{{100}}\\)&lt;/span&gt; = {{response}} places&lt;/p&gt;",
            "seed": {
                "calculated": [
                    {
                        "name": "3-A1",
                        "function": "{{Q1}}*{{Q2}}/100"
                    }
                ]
            },
            "algorithm": {
                "name": "calculateOperation",
                "params": {
                    "method": "equivLiteral",
                    "keyboard": "INTERMEDIATE"
                }
            }
        },
        {
            "id": "step-4",
            "stimulus": "&lt;p&gt;Lastly, subtract the places that were offered last year from those that were not offered this year.&lt;/p&gt;",
            "template": "&lt;p&gt;{{Q1}} places − {{T1}} places = {{response}} places&lt;/p&gt;",
            "seed": {
                "calculated": [
                    {
                        "name": "4A1",
                        "label": "",
                        "function": "{{Q1}}-{{Q1}}*{{Q2}}/100"
                    },
                    {
                        "name": "T1",
                        "function": "{{Q1}}*{{Q2}}/100",
                        "temp": true
                    }
                ]
            },
            "algorithm": {
                "name": "calculateOperation",
                "params": {
                    "method": "equivLiteral",
                    "keyboard": "INTERMEDIATE"
                }
            }
        }
    ]
}</t>
  </si>
  <si>
    <t>Eugenio tiene a la venta un cuadro que costaba &lt;span class=\"no-break\"&gt;{{Q1}} €,&lt;/span&gt; pero le ha aplicado un descuento del {{Q2}} %. ¿Cuál es el precio actual?
El cuadro cuesta &lt;span class=\"no-break\"&gt;{{A1}} €.&lt;/span&gt;</t>
  </si>
  <si>
    <t>Q1: Mín 100;Máx 1000; Step: 1 
Q2: Mín 5;Máx 30; Step: 1</t>
  </si>
  <si>
    <t>¿Cuánto valía el cuadro inicialmente? ¿Qué porcentaje de descuento se le ha hecho sobre el precio?
Antes el cuadro tenía un precio de {{A2}} € y se ha descontado un {{A3}} %.
(Close math)
{{A2}} = {{Q1}}
{{A3}} = {{Q2}}</t>
  </si>
  <si>
    <t>¿Cuál es el proceso para calcular el precio rebajado del cuadro?
Se calcula el porcentaje de la rebaja y luego se suma a la cantidad inicial.
Se calcula el porcentaje de la rebaja y luego se resta a la cantidad inicial.*
Se calcula el porcentaje de la rebaja a la cantidad inicial.
(Single choice)</t>
  </si>
  <si>
    <t>En primer lugar, calcula cuánto se ha rebajado el precio del cuadro.
{{Q2}} % de {{Q1}} € = {{Q2}} × {{Q1}}/100 = {{A4}} €
(Close Math)
{{A4}} = {{Q1}}*{{Q2}}/100</t>
  </si>
  <si>
    <t>Por último, resta al precio del cuadro el valor de la rebaja.
{{Q1}} € − {{T1}} € = {{A1}} €
(Close math)
T1 = {{Q1}}*{{Q2}}/100
A1 = {{Q1}}-({{Q1}}*{{Q2}}/100)</t>
  </si>
  <si>
    <t>{"id":"M5-NyO-33b-A-5","seed":{"parameters":[{"name":"Q1","label":null,"min":100,"max":1000,"step":1},{"name":"Q2","label":null,"min":5,"max":30,"step":1}],"uniques":true},"scaffolding":[{"id":"step-0","stimulus":"&lt;p&gt;Eugenio tiene a la venta un cuadro que costaba &lt;span class=\"no-break\"&gt;{{Q1}} €,&lt;/span&gt; pero le ha aplicado un descuento del &lt;span class=\"no-break\"&gt;{{Q2}} %.&lt;/span&gt; ¿Cuál es el precio actual?&lt;/p&gt;","template":"&lt;p&gt;El cuadro cuesta &lt;span class=\"no-break\"&gt;{{response}} €.&lt;/span&gt;&lt;/p&gt;","seed":{"parameters":[],"calculated":[{"name":"A1","function":"{{Q1}}-{{Q1}}*{{Q2}}/100"}]},"algorithm":{"name":"calculateOperation","params":{"method":"equivLiteral","keyboard":"INTERMEDIATE"}}},{"id":"step-1","stimulus":"&lt;p&gt;¿Cuánto valía el cuadro inicialmente? ¿Qué porcentaje de descuento se le ha hecho sobre el precio?&lt;/p&gt;","template":"&lt;p&gt;Antes el cuadro tenía un precio de &lt;span class=\"no-break\"&gt;{{response}} €&lt;/span&gt; y se ha descontado un &lt;span class=\"no-break\"&gt;{{response}} %.&lt;/span&gt;&lt;/p&gt;","seed":{"calculated":[{"name":"2A1","label":"","function":"{{Q1}}"},{"name":"2A1","label":"","function":"{{Q2}}"}]},"algorithm":{"name":"calculateOperation","params":{"method":"equivLiteral","keyboard":"INTERMEDIATE"}}},{"id":"step-2","stimulus":"&lt;p&gt;¿Cuál es el proceso para calcular el precio rebajado del cuadro?&lt;/p&gt;","seed":{"calculated":[{"name":"2-A1","label":"&lt;p&gt;Se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 se ha rebajado el precio del cuadro.&lt;/p&gt;","template":"&lt;p&gt;&lt;span class=\"no-break\"&gt;{{Q2}} %&lt;/span&gt; de &lt;span class=\"no-break\"&gt;{{Q1}} €&lt;/span&gt;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resta al precio del cuadro el valor de la rebaja.&lt;/p&gt;","template":"&lt;p&gt;&lt;span class=\"no-break\"&gt;{{Q1}} €&lt;/span&gt; − &lt;span class=\"no-break\"&gt;{{T1}} €&lt;/span&gt; = &lt;span class=\"no-break\"&gt;{{response}} €&lt;/span&gt;&lt;/p&gt;","seed":{"calculated":[{"name":"4A1","label":"","function":"{{Q1}}-{{Q1}}*{{Q2}}/100"},{"name":"T1","function":"{{Q1}}*{{Q2}}/100","temp":true}]},"algorithm":{"name":"calculateOperation","params":{"method":"equivLiteral","keyboard":"INTERMEDIATE"}}}]}</t>
  </si>
  <si>
    <t>{"id":"M5-NyO-33b-A-5","seed":{"parameters":[{"name":"Q1","label":null,"min":100,"max":1000,"step":1},{"name":"Q2","label":null,"min":5,"max":30,"step":1}],"uniques":true},"scaffolding":[{"id":"step-0","stimulus":"&lt;p&gt;Fernanda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</si>
  <si>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
    "id": "M5-NyO-33b-A-5",
    "seed": {
        "parameters": [
            {
                "name": "Q1",
                "label": null,
                "min": 100,
                "max": 1000,
                "step": 1
            },
            {
                "name": "Q2",
                "label": null,
                "min": 5,
                "max": 30,
                "step": 1
            }
        ],
        "uniques": true
    },
    "scaffolding": [
        {
            "id": "step-0",
            "stimulus": "&lt;p&gt;Eugenio has a painting for sale that cost &lt;span class=\"no-break\"&gt;{{Q1}} $,&lt;/span&gt; but he has applied a discount of &lt;span class=\"no-break\"&gt;{Q2}} %.&lt;/span&gt; What is the current price?&lt;/p&gt;",
            "template": "&lt;p&gt;The painting costs &lt;span class=\"no-break\"&gt;{{response}} $.&lt;/span&gt;&lt;/p&gt;",
            "seed": {
                "parameters": [],
                "calculated": [
                    {
                        "name": "A1",
                        "function": "{{Q1}}-{{Q1}}*{{Q2}}/100"
                    }
                ]
            },
            "algorithm": {
                "name": "calculateOperation",
                "params": {
                    "method": "equivLiteral",
                    "keyboard": "INTERMEDIATE"
                }
            }
        },
        {
            "id": "step-1",
            "stimulus": "&lt;p&gt;How much was the painting initially worth? What percentage discount has been given on the price?&lt;/p&gt;",
            "template": "&lt;p&gt;Previously, the painting had a price of &lt;span class=\"no-break\"&gt;{{response}} $&lt;/span&gt; and a &lt;span class=\"no-break\"&gt;{{response}} % has been discounted.&lt;/span&gt;&lt;/p&gt;",
            "seed": {
                "calculated": [
                    {
                        "name": "2A1",
                        "label": "",
                        "function": "{{Q1}}"
                    },
                    {
                        "name": "2A1",
                        "label": "",
                        "function": "{{Q2}}"
                    }
                ]
            },
            "algorithm": {
                "name": "calculateOperation",
                "params": {
                    "method": "equivLiteral",
                    "keyboard": "INTERMEDIATE"
                }
            }
        },
        {
            "id": "step-2",
            "stimulus": "&lt;p&gt;What is the process for calculating the discounted frame price?&lt;/p&gt;",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much the price of the painting has been reduced.&lt;/p&gt;",
            "template": "&lt;p&gt;&lt;span class=\"no-break\"&gt;{{Q2}} %&lt;/span&gt; of &lt;span class=\"no-break\"&gt;{{Q1}} $&lt;/span&gt; = {{Q2}} × &lt;span class=\"fr-math-v2 fr-draggable\" contenteditable=\"false\" data-original-math=\"\\(\\frac{{{Q1}}}{{100}}\\)\" draggable=\"true\"&gt;\\(\\frac{{{Q1}}}{{100}}\\)&lt;/span&gt; = &lt;span class=\"no-break\"&gt;{{response}} $&lt;/span&gt;&lt;/p&gt;",
            "seed": {
                "calculated": [
                    {
                        "name": "3-A1",
                        "function": "{{Q1}}*{{Q2}}/100"
                    }
                ]
            },
            "algorithm": {
                "name": "calculateOperation",
                "params": {
                    "method": "equivLiteral",
                    "keyboard": "INTERMEDIATE"
                }
            }
        },
        {
            "id": "step-4",
            "stimulus": "&lt;p&gt;Finally, subtract the value of the rebate from the price of the painting.&lt;/p&gt;",
            "template": "&lt;p&gt;&lt;span class=\"no-break\"&gt;{{Q1}} $&lt;/span&gt; − &lt;span class=\"no-break\"&gt;{{T1}} $&lt;/span&gt; = &lt;span class=\"no-break\"&gt;{{response}} $&lt;/span&gt;&lt;/p&gt;",
            "seed": {
                "calculated": [
                    {
                        "name": "4A1",
                        "label": "",
                        "function": "{{Q1}}-{{Q1}}*{{Q2}}/100"
                    },
                    {
                        "name": "T1",
                        "function": "{{Q1}}*{{Q2}}/100",
                        "temp": true
                    }
                ]
            },
            "algorithm": {
                "name": "calculateOperation",
                "params": {
                    "method": "equivLiteral",
                    "keyboard": "INTERMEDIATE"
                }
            }
        }
    ]
}</t>
  </si>
  <si>
    <t>M5-NyO-46a</t>
  </si>
  <si>
    <t>Lee números naturales de 5 cifras (pasa número a texto)</t>
  </si>
  <si>
    <t>Une con líneas los números y su forma escrita.
{{Q1}} {{A1}}
{{Q2}} {{A2}}
{{Q3}} {{A3}}</t>
  </si>
  <si>
    <t>Q1-Q3= Min=10000; Max=99999; Step =1</t>
  </si>
  <si>
    <t>A1= Lemonlib.numToWords({{Q1}})
A2= Lemonlib.numToWords({{Q2}})
A3= Lemonlib.numToWords({{Q3}})</t>
  </si>
  <si>
    <t>&lt;p&gt;La posición de cada cifra determina la forma en la que se lee. Por eso 30 se lee de una manera diferente a 300.&lt;/p&gt;</t>
  </si>
  <si>
    <t>{"id":"M5-NyO-46a-I-1","stimulus":"&lt;p&gt;Arrastra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t>
  </si>
  <si>
    <t>{"id":"M5-NyO-46a-I-1","stimulus":"&lt;p&gt;Arraste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</si>
  <si>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"id": "M5-NyO-46a-I-1",
    "stimulus": "&lt;p&gt;Drag the written form of each of these numbers.&lt;/p&gt;",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false
        },
        "template": "Match list"
    }
}</t>
  </si>
  <si>
    <t>¿Cómo se escribe este número? Completa el hueco.
{{T1}}: {{T2}} {{A1}}</t>
  </si>
  <si>
    <t>Q1= Min = 1; Max = 9; Step = 1
Q2= Min = 2; Max = 9; Step = 1
Q3= Min = 2; Max = 9; Step = 1
Q4= Min = 10; Max = 30; Step = 1</t>
  </si>
  <si>
    <t>T1= {{Q1}}*10000+{{Q2}}*1000+{{Q3}}*100+{{Q4}}
T2= Lemonlib.numToWords({{Q1}}*10000+{{Q2}}*1000+{{Q3}}*100, 'es')
A1= Lemonlib.numToWords({{Q4}}, 'es')</t>
  </si>
  <si>
    <t>{"id":"M5-NyO-46a-E-1","stimulus":"&lt;p&gt;¿Cómo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t>
  </si>
  <si>
    <t>{"id":"M5-NyO-46a-E-1","stimulus":"&lt;p&gt;Como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</si>
  <si>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"id": "M5-NyO-46a-E-1",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</si>
  <si>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¿Cómo se escribe este número? Completa el hueco.
{{T1}}: {{T2}} {{A1}} {{T3}}</t>
  </si>
  <si>
    <t>Q1= Min = 1; Max = 9; Step = 1
Q2= Min = 2; Max = 9; Step = 1
Q3= Min = 3; Max = 9; Step = 1
Q4= Min = 1; Max = 30; Step = 1</t>
  </si>
  <si>
    <t>T1= {{Q1}}*10000+{{Q2}}*1000+{{Q3}}*100+{{Q4}}
T2= Lemonlib.numToWords({{Q1}}*10000+{{Q2}}*1000, 'es')
T3= Lemonlib.numToWords({{Q4}}, 'es')
A1= Lemonlib.numToWords({{Q3}}*100, 'es')</t>
  </si>
  <si>
    <t>{"id":"M5-NyO-46a-E-2","stimulus":"&lt;p&gt;¿Cómo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</si>
  <si>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</si>
  <si>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"M5-NyO-46a-E-2",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</si>
  <si>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Q1= Min = 3; Max = 9; Step = 1
Q2= Min = 2; Max = 9; Step = 1
Q3= Min = 1; Max = 99; Step = 1</t>
  </si>
  <si>
    <t>T1= {{Q1}}*10000+{{Q2}}*1000+{{Q3}}*100+{{Q4}}
T2= Lemonlib.numToWords({{Q1}}*10, 'es')
T3= Lemonlib.numToWords({{Q3}}*100, 'es')
A1= Lemonlib.numToWords({{Q2}}*1000, 'es')</t>
  </si>
  <si>
    <t>{"id":"M5-NyO-46a-E-3","stimulus":"&lt;p&gt;¿Cómo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y {{response}} {{T3}}&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t>
  </si>
  <si>
    <t>{"id":"M5-NyO-46a-E-3","stimulus":"&lt;p&gt;Como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</si>
  <si>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"id": "M5-NyO-46a-E-3",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y {{response}} {{T3}}&lt;/p&gt;",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</si>
  <si>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Q1= Min = 1; Max = 9; Step = 1
Q2= Min = 1; Max = 999; Step = 1</t>
  </si>
  <si>
    <t>T1= {{Q1}}*1000+{{Q2}}
T2= Lemonlib.numToWords({{Q2}}, 'es')
A1= Lemonlib.numToWords({{Q1}}*1000, 'es')</t>
  </si>
  <si>
    <t>{"id":"M5-NyO-46a-E-4","stimulus":"&lt;p&gt;¿Cómo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10,"max":99,"step":1},{"name":"Q2","label":null,"min":1,"max":999,"step":1}],"calculated":[{"name":"T1","label":"{{function}}","function":"{{Q1}}*1000+{{Q2}}","temp":true},{"name":"T2","label":"{{function}}","function":" Lemonlib.numToWords({{Q2}}, 'es')","temp":true},{"name":"A1","label":"{{function}}","function":" Lemonlib.numToWords({{Q1}}*1000, 'es')"}],"uniques":true},"algorithm":{"name":"calculateOperation","template":"Cloze with text"}}</t>
  </si>
  <si>
    <t>{"id":"M5-NyO-46a-E-4","stimulus":"&lt;p&gt;Como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t>
  </si>
  <si>
    <t>{
    "id": "M5-NyO-46a-E-4",
    "stimulus": "&lt;p&gt;How do you write this number? Fill in the blank.&lt;/p&gt;",
    "feedback": "&lt;p&gt;The position of each digit determines how it is read. That is why 30 is read in a different way than 300.&lt;/p&gt;",
    "hint": "&lt;p&gt;The position of each digit determines the way it is read.&lt;/p&gt;",
    "template": "&lt;p&gt;{{T1}}: {{response}} {{T2}}&lt;/p&gt;",
    "seed": {
        "parameters": [
            {
                "name": "Q1",
                "label": null,
                "min": 10,
                "max": 99,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</si>
  <si>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En una ciudad viven {{T1}} personas. Escribe este número con palabras.
En la ciudad viven {{T2}} {{A1}} personas.</t>
  </si>
  <si>
    <t>{"id":"M5-NyO-46a-A-1","stimulus":"&lt;p&gt;En una ciudad viven {{T1}} habitantes. Completa el hueco.&lt;/p&gt;","template":"&lt;p&gt;En la ciudad viven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t>
  </si>
  <si>
    <t>{"id":"M5-NyO-46a-A-1","stimulus":"&lt;p&gt;Em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</si>
  <si>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"id": "M5-NyO-46a-A-1",
    "stimulus": "&lt;p&gt;A city has {{T1}} inhabitants. Fill in the gap.&lt;/p&gt;",
    "template": "&lt;p&gt;At the city live {{T2}} {{response}} inhabitants.&lt;/p&gt;",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</si>
  <si>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En el estadio de fútbol de una ciudad caben {{T1}} espectadores. Escribe este número con palabras.
En el estadio caben {{T2}} {{A1}} {{T3}} espectadores.</t>
  </si>
  <si>
    <t>{"id":"M5-NyO-46a-A-2","stimulus":"&lt;p&gt;En el estadio de fútbol de una ciudad caben {{T1}} espectadores. Completa el hueco.&lt;/p&gt;","template":"&lt;p&gt;En el estadio caben {{T2}} {{response}} {{T3}} espectadores.&lt;/p&gt;","hint":"&lt;p&gt;La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</si>
  <si>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</si>
  <si>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"M5-NyO-46a-A-2",
    "stimulus": "&lt;p&gt;A city's soccer stadium holds {{T1}} spectators. Fill in the blank.&lt;/p&gt;",
    "template": "&lt;p&gt;The stadium holds {{T2}} {{response}} {{T3}} spectators.&lt;/p&gt;",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</si>
  <si>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Al concierto de una cantante han asistido {{T1}} personas. Escribe este número con palabras.
Al concierto asisten {{T2}} y {{A1}} {{T3}} seguidores.</t>
  </si>
  <si>
    <t>{"id":"M5-NyO-46a-A-3","stimulus":"&lt;p&gt;Al concierto de una cantante han asistido {{T1}} seguidores. Completa el hueco.&lt;/p&gt;","template":"&lt;p&gt;Al concierto asisten {{T2}} y {{response}}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t>
  </si>
  <si>
    <t>{"id":"M5-NyO-46a-A-3","stimulus":"&lt;p&gt;O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</si>
  <si>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"id": "M5-NyO-46a-A-3",
    "stimulus": "&lt;p&gt;A singer's concert was attended by {{T1}} fans. Fill in the gap.&lt;/p&gt;",
    "template": "&lt;p&gt;The concert is attended by {{T2}} and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</si>
  <si>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Un vídeo de una red social ha conseguido {{T1}} &lt;i&gt;likes.&lt;/i&gt; Escribe este número con palabras.
El vídeo tiene {{A1}} {{T2}} &lt;i&gt;likes.&lt;/i&gt;</t>
  </si>
  <si>
    <t>{"id":"M5-NyO-46a-A-4","stimulus":"&lt;p&gt;Un vídeo de una red social ha conseguido {{T1}} &lt;i&gt;likes.&lt;/i&gt; Completa el hueco.&lt;/p&gt;","template":"&lt;p&gt;El vídeo tiene {{response}} {{T2}} &lt;i&gt;likes.&lt;/i&gt;&lt;/p&gt;","hint":"&lt;p&gt;La posición de cada cifra determina la forma en la que se lee.&lt;/p&gt;","feedback":"&lt;p&gt;La posición de cada cifra determina la forma en la que se lee. Por eso 30 se lee de una manera diferente a 300.&lt;/p&gt;","seed":{"parameters":[{"name":"Q1","label":null,"min":10,"max":29,"step":1},{"name":"Q2","label":null,"min":1,"max":999,"step":1}],"calculated":[{"name":"T1","label":"{{function}}","function":"{{Q1}}*1000+{{Q2}}","temp":true},{"name":"T2","label":"{{function}}","function":" Lemonlib.numToWords({{Q2}}, 'es')","temp":true},{"name":"A1","label":"{{function}}","function":" Lemonlib.numToWords({{Q1}}*1000, 'es')"}],"uniques":true},"algorithm":{"name":"calculateOperation","template":"Cloze with text"}}</t>
  </si>
  <si>
    <t>{"id":"M5-NyO-46a-A-4","stimulus":"&lt;p&gt;Um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t>
  </si>
  <si>
    <t>{
    "id": "M5-NyO-46a-A-4",
    "stimulus": "&lt;p&gt;A social network video has gotten {{T1}} likes. Fill in the blank.&lt;/p&gt;",
    "template": "&lt;p&gt;The video has {{response}} {{T2}} likes.&lt;/p&gt;",
    "hint": "&lt;p&gt;The position of each digit determines how it is read.&lt;/p&gt;",
    "feedback": "&lt;p&gt;The position of each digit determines the way it is read. That is why 30 is read in a different way than 300.&lt;/p&gt;",
    "seed": {
        "parameters": [
            {
                "name": "Q1",
                "label": null,
                "min": 10,
                "max": 29,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</si>
  <si>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En una colonia viven {{T1}} pingüinos. Escribe este número con palabras.
En la colonia viven {{T2}} {{A1}} {{T3}} pingüinos.</t>
  </si>
  <si>
    <t>{"id":"M5-NyO-46a-A-5","stimulus":"&lt;p&gt;En una colonia viven {{T1}} pingüinos. Completa el hueco.&lt;/p&gt;","template":"&lt;p&gt;En la colonia viven {{T2}} {{response}} {{T3}} pingüinos.&lt;/p&gt;","hint":"&lt;p&gt;La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</si>
  <si>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</si>
  <si>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"M5-NyO-46a-A-5",
    "stimulus": "&lt;p&gt;In a colony live {{T1}} penguins. Fill in the blank.&lt;/p&gt;",
    "template": "&lt;p&gt;In the colony live {{T2}} {{response}} {{T3}} penguins.&lt;/p&gt;",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</si>
  <si>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M5-NyO-46b</t>
  </si>
  <si>
    <t>Escribe números naturales de 5 cifras (pasa texto a número)</t>
  </si>
  <si>
    <t>Une la forma escrita de estos números con su forma numérica.
{{T1}} {{A1}}
{{T2}} {{A2}}
{{T3}} {{A3}}</t>
  </si>
  <si>
    <t>Q1-Q3: Min=10000; Max=99999; Step =1</t>
  </si>
  <si>
    <t>{{T1}} = Lemonlib.numToWords({{Q1}})
{{T2}} = Lemonlib.numToWords({{Q2}})
{{T3}} = Lemonlib.numToWords({{Q3}})
{{A1}} = {{Q1}}
{{A2}} = {{Q2}}
{{A3}} = {{Q3}}</t>
  </si>
  <si>
    <t>{"id":"M5-NyO-46b-I-1","stimulus":"&lt;p&gt;Arrastra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t>
  </si>
  <si>
    <t>{"id":"M5-NyO-46b-I-1","stimulus":"&lt;p&gt;Arraste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</si>
  <si>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"id": "M5-NyO-46b-I-1",
    "stimulus": "&lt;p&gt;Drag each number to its written form.&lt;/p&gt;",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true
        },
        "template": "Match list"
    }
}</t>
  </si>
  <si>
    <t>Escribe la forma numérica de esta expresión escrita.
La forma numérica de {{T1}} es {{A1}}.</t>
  </si>
  <si>
    <t>Q1= Min=10000; Max=99999; Step =1</t>
  </si>
  <si>
    <t>{{T1}} = Lemonlib.numToWords({{Q1}})
{{A1}} = {{Q1}}</t>
  </si>
  <si>
    <t>{"id":"M5-NyO-46b-E-1","stimulus":"&lt;p&gt;Escribe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</si>
  <si>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</si>
  <si>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"M5-NyO-46b-E-1",
    "stimulus": "&lt;p&gt;Type the numerical form of this written expression.&lt;/p&gt;",
    "template": "&lt;p&gt;The numeric form of {{T1}} is {{response}}.&lt;/p&gt;",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</si>
  <si>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En un hospital se calcula que han nacido {{T1}} bebés durante toda su historia. Escribe este número con cifras.
Han nacido {{A1}} bebés.</t>
  </si>
  <si>
    <t>T1=Lemonlib.numToWords({{Q1}})
A1={{Q1}}</t>
  </si>
  <si>
    <t>{"id":"M5-NyO-46b-A-1","stimulus":"&lt;p&gt;En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</si>
  <si>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</si>
  <si>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"M5-NyO-46b-A-1",
    "stimulus": "&lt;p&gt;In a hospital it is estimated that {{T1}} babies have been born during its entire history. Write this number in figures.&lt;/p&gt;",
    "template": "&lt;p&gt;{{response}} babies have been born.&lt;/p&gt;",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</si>
  <si>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En un país hay registrados {{T1}} monopatines eléctricos. Escribe este número con cifras.
Hay {{A1}} monopatines registrados.</t>
  </si>
  <si>
    <t>Q1= Min=10000; Max=99900; Step =100</t>
  </si>
  <si>
    <t>{"id":"M5-NyO-46b-A-2","stimulus":"&lt;p&gt;En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t>
  </si>
  <si>
    <t>{"id":"M5-NyO-46b-A-2","stimulus":"&lt;p&gt;Em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</si>
  <si>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There are {{T1}} electric skateboards registered in a country. Write this number with figures.&lt;/p&gt;",
    "template":"&lt;p&gt;There are {{response}} registered skateboards.&lt;/p&gt;",
    "hint":"&lt;p&gt;The position of each digit determines how it is read.&lt;/p&gt;",
    "feedback":"&lt;p&gt;The position of each digit determines the way it is read. That is why 30 is read in a different way than 300.</t>
  </si>
  <si>
    <t>Se estima que en un continente hay unos {{T1}} lobos. Escribe este número con cifras.
Hay {{A1}} lobos.</t>
  </si>
  <si>
    <t>Q1= Min=10000; Max=15000; Step =10</t>
  </si>
  <si>
    <t>{"id":"M5-NyO-46b-A-3","stimulus":"&lt;p&gt;Se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t>
  </si>
  <si>
    <t>{"id":"M5-NyO-46b-A-3","stimulus":"&lt;p&gt;Em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</si>
  <si>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
    "id": "M5-NyO-46b-A-3",
    "stimulus": "&lt;p&gt;There are an estimated {{T1}} wolves on a continent. Write this number with figures.&lt;/p&gt;",
    "template": "&lt;p&gt;There are {{response}} wolves.&lt;/p&gt;",
    "hint": "&lt;p&gt;The position of each digit determines how it is read.&lt;/p&gt;",
    "feedback": "&lt;p&gt;The position of each digit determines the way it is read. That is why 30 is read in a different way than 300.&lt;/p&gt;",
    "seed": {
        "parameters": [
            {
                "name": "Q1",
                "label": null,
                "min": 10000,
                "max": 15000,
                "step": 10
            }
        ],
        "calculated": [
            {
                "name": "T1",
                "label": "{{function}}",
                "function": "Lemonlib.numToWords({{Q1}})",
                "temp": true
            },
            {
                "name": "A1",
                "function": "{{Q1}}"
            }
        ],
        "uniques": true
    },
    "algorithm": {
        "name": "calculateOperation",
        "params": {
            "method": "equivLiteral",
            "keyboard": "NUMERICAL"
        }
    }
}</t>
  </si>
  <si>
    <t>Se cree que hay unas {{T1}} ballenas en un océano. Escribe este número con cifras.
Hay {{A1}} ballenas.</t>
  </si>
  <si>
    <t>Q1= Min=10000; Max=25000; Step =1000</t>
  </si>
  <si>
    <t>{"id":"M5-NyO-46b-A-4","stimulus":"&lt;p&gt;Se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t>
  </si>
  <si>
    <t>{"id":"M5-NyO-46b-A-4","stimulus":"&lt;p&gt;Acredita-se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</si>
  <si>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
    "id": "M5-NyO-46b-A-4",
    "stimulus": "&lt;p&gt;It is believed that there are about {{T1}} whales in an ocean. Write this number with digits.&lt;/p&gt;",
    "template": "&lt;p&gt;There are {{response}} whales.&lt;/p&gt;",
    "hint": "&lt;p&gt;The position of each digit determines how it is read.&lt;/p&gt;",
    "feedback": "&lt;p&gt;The position of each digit determines how it is read. That is why 30 is read differently than 300.&lt;/p&gt;",
    "seed": {
        "parameters": [
            {
                "name": "Q1",
                "label": null,
                "min": 10000,
                "max": 25000,
                "step": 1000
            }
        ],
        "calculated": [
            {
                "name": "T1",
                "label": "{{function}}",
                "function": "Lemonlib.numToWords({{Q1}})",
                "temp": true
            },
            {
                "name": "A1",
                "function": "{{Q1}}"
            }
        ],
        "uniques": true
    },
    "algorithm": {
        "name": "calculateOperation",
        "params": {
            "method": "equivLiteral",
            "keyboard": "NUMERICAL"
        }
    }
}</t>
  </si>
  <si>
    <t>En una ciudad hay censados {{T1}} perros. Escribe este número con cifras.
Hay {{A1}} perros censados.</t>
  </si>
  <si>
    <t>{"id":"M5-NyO-46b-A-5","stimulus":"&lt;p&gt;En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</si>
  <si>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</si>
  <si>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"M5-NyO-46b-A-5",
    "stimulus": "&lt;p&gt;In a city there are {{T1}} dogs. Write this number with figures.&lt;/p&gt;",
    "template": "&lt;p&gt;There are {{response}} dogs counted.&lt;/p&gt;",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</si>
  <si>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M5-NyO-46c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</si>
  <si>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</si>
  <si>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</si>
  <si>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</si>
  <si>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</si>
  <si>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</si>
  <si>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{"id":"M5-NyO-46c-I-1","stimulus":"&lt;p&gt;Selecciona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t>
  </si>
  <si>
    <t>{"id":"M5-NyO-46c-I-1","stimulus":"&lt;p&gt;Indique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</si>
  <si>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
    "id": "M5-NyO-46c-I-1",
    "stimulus": "&lt;p&gt;Select whether the following decompositions are correct or incorrect.&lt;/p&gt;",
    "hint": "&lt;p&gt;A number can be decomposed as the sum of its digits multiplied by 10, 100, 1 000, or 10 000, depending on its position in the number.&lt;/p&gt;",
    "feedback": "&lt;p&gt;A number can be decomposed as the sum of its digits multiplied by 10, 100, 1 000 or 10 000, depending on its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"Correcta",
                "Incorrecta"
            ]
        }
    }
}</t>
  </si>
  <si>
    <t xml:space="preserve">Descompón el siguiente número. Escribe primero las decenas de millar y, por último, las unidades.
{{Q0}}{{Q1}} {{Q2}}{{Q3}}{{Q4}} = {{A0}} + {{A1}} + {{A2}} + {{A3}} + {{A4}} </t>
  </si>
  <si>
    <t>Q0-Q4= Min= 1; Max= 9; Step= 1</t>
  </si>
  <si>
    <t>A0={{Q0}}*10000
A1= {{Q1}}*1000
A2 ={{Q2}}*100
A3 ={{Q3}}*10
A4 ={{Q4}}</t>
  </si>
  <si>
    <t>{"id":"M5-NyO-46c-E-1","stimulus":"&lt;p&gt;Descompón el siguiente número. Escribe primero las decenas de millar y, por último, las unidades.&lt;/p&gt;","template":"&lt;p&gt;{{Q0}}{{Q1}}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</si>
  <si>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</si>
  <si>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
    "id": "M5-NyO-46c-E-1",
    "stimulus": "&lt;p&gt;Decompose the following number. Write the tens of thousands first, and then the ones.&lt;/p&gt;",
    "template": "&lt;p&gt;{{Q0}}{{Q1}} {{Q2}}{{Q3}}{{Q4}} = {{response}} + {{response}} + {{response}} + {{response}} + {{response}}&lt;/p&gt;",
    "hint": "&lt;p&gt;A number can be decomposed as the sum of its digits followed by zeros.&lt;/p&gt;",
    "feedback": "&lt;p&gt;A number can be decomposed as the sum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t>
  </si>
  <si>
    <t>Un club de fútbol tiene {{T1}} socios. Descompón ese número siguiendo este ejemplo: 534 = 5 × 100 + 3 × 10 + 4.
{{T1}} = {{A1}}</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</si>
  <si>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</si>
  <si>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</si>
  <si>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</si>
  <si>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&lt;p&gt;Un número puede descomponerse como la suma de sus cifras multiplicadas por 1, 10, 100, 1 000, etcétera, según su posición en el número.&lt;/p&gt;</t>
  </si>
  <si>
    <t>{"id":"M5-NyO-46c-A-1","stimulus":"&lt;p&gt;Un club de fútbol tiene {{T1}} socios. Descompón ese número siguiendo este ejemplo: 534 = 5 × 100 + 3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</si>
  <si>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</si>
  <si>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"M5-NyO-46c-A-1",
    "stimulus": "&lt;p&gt;A soccer club has {{T1}} members. Decompose that number by following this example: 534 = 5 × 100 + 3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</si>
  <si>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han vendido en un solo día {{T1}} unidades de un nuevo helado. Descompón ese número siguiendo este ejemplo: 975 = 9 × 100 + 7 × 10 + 5.
{{T1}} = {{A1}}</t>
  </si>
  <si>
    <t>T1 = {{Q1}}*10000 + {{Q2}}*1000 + {{Q3}}*100 + {{Q4}}*10+{{Q5}}
A1 = {{Q1}} \\times 10000+ {{Q2}} \\times 1000 + {{Q3}} \\times 100 + {{Q4}} \\times 10 + {{Q5}}</t>
  </si>
  <si>
    <t>{"id":"M5-NyO-46c-A-2","stimulus":"&lt;p&gt;Se han vendido en un solo día {{T1}} unidades de un nuevo helado. Descompón ese número siguiendo este ejemplo: 975 = 9 × 100 + 7 × 10 + 5.&lt;/p&gt;","template":"&lt;p&gt;{{T1}}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</si>
  <si>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</si>
  <si>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"M5-NyO-46c-A-2",
    "stimulus": "&lt;p&gt;In a single day {{T1}} units of a new ice cream have been sold. Decompose that number following this example: 975 = 9 × 100 + 7 × 10 + 5.&lt;/p&gt;",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</si>
  <si>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estima que en una ciudad hay {{T1}} motocicletas. Descompón ese número siguiendo este ejemplo: 231 = 3 × 100 + 2 × 10 + 1.
{{T1}} = {{A1}}</t>
  </si>
  <si>
    <t>{"id":"M5-NyO-46c-A-3","stimulus":"&lt;p&gt;Se estima que en una ciudad hay {{T1}} motocicletas. Descompón ese número siguiendo este ejemplo: 231 = 3 × 100 + 2 × 10 + 1.&lt;/p&gt;","template":"&lt;p&gt;{{T1}}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</si>
  <si>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</si>
  <si>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"M5-NyO-46c-A-3",
    "stimulus": "&lt;p&gt;It is estimated that there are {{T1}} motorcycles in a city. Decompose that number following this example: 231 = 3 × 100 + 2 × 10 + 1.&lt;/p&gt;",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</si>
  <si>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Una aplicación para móvil ha tenido {{T1}} descargas. Descompón ese número siguiendo este ejemplo: 556 = 5 × 100 + 5 × 10 + 6.
{{T1}} = {{A1}}</t>
  </si>
  <si>
    <t>{"id":"M5-NyO-46c-A-4","stimulus":"&lt;p&gt;Una aplicación para móvil ha tenido {{T1}} descargas. Descompón ese número siguiendo este ejemplo: 556 = 5 × 100 + 5 × 10 + 6.&lt;/p&gt;","template":"&lt;p&gt;{{T1}}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</si>
  <si>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</si>
  <si>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"M5-NyO-46c-A-4",
    "stimulus": "&lt;p&gt;A mobile app has had {{T1}} downloads. Decompose that number following this example: 556 = 5 × 100 + 5 × 10 + 6.&lt;/p&gt;",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</si>
  <si>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Una cadena de gimnasios tiene {{T1}} abonados por todo el país. Descompón ese número siguiendo este ejemplo: 874 = 8 × 100 + 7 × 10 + 4.
{{T1}} = {{A1}}</t>
  </si>
  <si>
    <t>{"id":"M5-NyO-46c-A-5","stimulus":"&lt;p&gt;Una cadena de gimnasios tiene {{T1}} abonados por todo el país. Descompón ese número siguiendo este ejemplo: 874 = 8 × 100 + 7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</si>
  <si>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</si>
  <si>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"M5-NyO-46c-A-5",
    "stimulus": "&lt;p&gt;A chain of gyms has {{T1}} subscribers all over the country. Decompose that number following this example: 874 = 8 × 100 + 7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</si>
  <si>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M5-NyO-46d</t>
  </si>
  <si>
    <t>Ordena números de 5 cifras usando los signos &lt; y &gt;</t>
  </si>
  <si>
    <t>Señala cuál de las siguientes comparaciones es correcta.
{{Q1}} &lt; {{T1}}*
{{T2}} &gt; {{Q2}} *
{{Q3}} &gt; {{T3}}
{{T4}} &lt; {{Q4}}
(Se ven 3)</t>
  </si>
  <si>
    <t>Q1-Q4= Min = 10000 ; Max = 90000; Step = 1
Q5-Q8 = Min = 50 ; Max = 9000; Step = 1</t>
  </si>
  <si>
    <t>T1 = {{Q1}}+{{Q5}}
T2 = {{Q2}}+{{Q6}}
T3 = {{Q3}}+{{Q7}}
T4 = {{Q4}}+{{Q8}}</t>
  </si>
  <si>
    <t>{"id":"M5-NyO-46d-I-1","stimulus":"&lt;p&gt;Selecciona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</si>
  <si>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</si>
  <si>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"id": "M5-NyO-46d-I-1",
    "stimulus": "&lt;p&gt;Select which of the following comparisons is correct.&lt;/p&gt;",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"name": "Q3",
                "label": null,
                "min": 10000,
                "max": 90000,
                "step": 1
            },
            {
                "name": "Q4",
                "label": null,
                "min": 10000,
                "max": 90000,
                "step": 1
            },
            {
                "name": "Q5",
                "label": null,
                "min": 50,
                "max": 9000,
                "step": 1
            },
            {
                "name": "Q6",
                "label": null,
                "min": 50,
                "max": 9000,
                "step": 1
            },
            {
                "name": "Q7",
                "label": null,
                "min": 50,
                "max": 9000,
                "step": 1
            },
            {
                "name": "Q8",
                "label": null,
                "min": 50,
                "max": 9000,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 false,
            "columns": 3
        }
    }
}</t>
  </si>
  <si>
    <t>Escribe &lt; o &gt; para comparar estos números.
{{Q1}} {{A1}} {{T1}}</t>
  </si>
  <si>
    <t>Cloze text</t>
  </si>
  <si>
    <t>Q1 = Min = 10000 ; Max = 90000; Step = 1
Q2 = Min = 50 ; Max = 9000; Step = 1</t>
  </si>
  <si>
    <t>T1 = {{Q1}}+{{Q2}}
A1="&lt;"</t>
  </si>
  <si>
    <t>{"id":"M5-NyO-46d-E-1","stimulus":"&lt;p&gt;Escribe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lt;"}],"uniques":true},"algorithm":{"name":"calculateOperation","params":{"method":"equivLiteral","keyboard":"INTERMEDIATE"}}}</t>
  </si>
  <si>
    <t>{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</si>
  <si>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
    "id": "M5-NyO-46d-E-1",
    "stimulus": "&lt;p&gt;Type &lt; or &gt; to compare these numbers.&lt;/p&gt;",
    "template": "&lt;p&gt;{{Q1}} {{response}} {{T1}}&lt;/p&gt;",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</si>
  <si>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Escribe &lt; o &gt; para comparar estos números.
{{T1}} {{A1}} {{Q1}}</t>
  </si>
  <si>
    <t>T1 = {{Q1}}+{{Q2}}
A1="&gt;"</t>
  </si>
  <si>
    <t>{"id":"M5-NyO-46d-E-2","stimulus":"&lt;p&gt;Escribe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gt;"}],"uniques":true},"algorithm":{"name":"calculateOperation","params":{"method":"equivLiteral","keyboard":"INTERMEDIATE"}}}</t>
  </si>
  <si>
    <t>{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</si>
  <si>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"id": "M5-NyO-46d-E-2",
    "stimulus": "&lt;p&gt;Type &lt; or &gt; to compare these numbers.&lt;/p&gt;",
    "template": "&lt;p&gt;{{T1}} {{response}} {{Q1}}&lt;/p&gt;",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</si>
  <si>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xml:space="preserve">El cuentakilómetros del coche de Carlos marca {{Q1}} km y el de su madre, {{Q2}} km. Completa la siguiente comparación con los kilómetros de ambos vehículos.
{{A1}} &lt; {{A2}} </t>
  </si>
  <si>
    <t>Q1 = Min = 10000 ; Max = 90000; Step = 1
Q2 = Min = 10000 ; Max = 90000; Step = 1</t>
  </si>
  <si>
    <t>A1=mat.min({{Q1}},{{Q2}})
A2=mat.max({{Q1}},{{Q2}})</t>
  </si>
  <si>
    <t>{"id":"M5-NyO-46d-A-1","stimulus":"&lt;p&gt;El cuentakilómetros del coche de Carlos marca {{Q1}} km y el de su madre, {{Q2}} km. Completa la siguiente comparación con los kilómetros de ambos vehículos.&lt;/p&gt;","template":"&lt;p&gt;{{response}}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t>
  </si>
  <si>
    <t>{"id":"M5-NyO-46d-A-1","stimulus":"&lt;p&gt;O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</si>
  <si>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"id": "M5-NyO-46d-A-1",
    "stimulus": "&lt;p&gt;The odometer of Carlos's car shows {{Q1}} km and his mother's car shows {{Q2}} km. Complete the following comparison with the kilometers of both vehicles.&lt;/p&gt;",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</si>
  <si>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Mónica ha ganado {{Q1}} puntos en un videojuego, mientras que su amigo Javi ha conseguido {{Q2}} puntos. Completa la siguiente comparación con ambas puntuaciones.
{{A3}} &gt; {{A2}}</t>
  </si>
  <si>
    <t>A1=mat.max({{Q1}},{{Q2}})
A2=mat.min({{Q1}},{{Q2}})</t>
  </si>
  <si>
    <t>{"id":"M5-NyO-46d-A-2","stimulus":"&lt;p&gt;Mónica ha ganado {{Q1}} puntos en un videojuego, mientras que su amigo Javi ha conseguido {{Q2}} puntos. Completa la siguiente comparación con ambas puntuaciones.&lt;/p&gt;","template":"&lt;p&gt;{{response}}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</si>
  <si>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</si>
  <si>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"M5-NyO-46d-A-2",
    "stimulus": "&lt;p&gt;Monica has earned {{Q1}} points in a video game, while her friend Javi has earned {{Q2}} points. Complete the following comparison with both scores.&lt;/p&gt;",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</si>
  <si>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Unos biólogos han contabilizado {{Q1}} pingüinos y {{Q2}} focas en la Antártida. Completa la siguiente comparación con el número de animales registrados.
{{A1}} &gt; {{A2}}</t>
  </si>
  <si>
    <t>{"id":"M5-NyO-46d-A-3","stimulus":"&lt;p&gt;Unos biólogos han contabilizado {{Q1}} pingüinos y {{Q2}} focas en la Antártida. Completa la siguiente comparación con el número de animales registrados.&lt;/p&gt;","template":"&lt;p&gt;{{response}}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</si>
  <si>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</si>
  <si>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"M5-NyO-46d-A-3",
    "stimulus": "&lt;p&gt;Biologists have counted {{Q1}} penguins and {{Q2}} seals in Antarctica. Complete the following comparison with the number of animals recorded.&lt;/p&gt;",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</si>
  <si>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En una discográfica han constatado que sus dos mejores cantantes han vendido {{Q1}} y {{Q2}} copias de sus discos, respectivamente. Completa la siguiente comparación con las ventas de cada uno.
{{A1}} &gt; {{A2}}</t>
  </si>
  <si>
    <t>{{A1}} &gt; {{A2}} &gt; {{A3}}</t>
  </si>
  <si>
    <t>{"id":"M5-NyO-46d-A-4","stimulus":"&lt;p&gt;En una discográfica han constatado que sus dos mejores cantantes han vendido {{Q1}} y {{Q2}} copias de sus discos, respectivamente. Completa la siguiente comparación con las ventas de cada uno.&lt;/p&gt;","template":"&lt;p&gt;{{response}}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</si>
  <si>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</si>
  <si>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"M5-NyO-46d-A-4",
    "stimulus": "&lt;p&gt;A record company has found that its two best singers have sold {{Q1}} and {{Q2}} copies of their records, respectively. Complete the following comparison with the sales of each.&lt;/p&gt;",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</si>
  <si>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Un creador de contenidos ha recibido {{Q1}} y {{Q2}} reproducciones en sus dos vídeos más populares. Completa la siguiente comparación con las reproducciones de cada vídeo.
{{A1}} &lt; {{A2}}</t>
  </si>
  <si>
    <t>{"id":"M5-NyO-46d-A-5","stimulus":"&lt;p&gt;Un creador de contenidos ha recibido {{Q1}} y {{Q2}} reproducciones en sus dos vídeos más populares. Completa la siguiente comparación con las reproducciones de cada vídeo.&lt;/p&gt;","template":"&lt;p&gt;{{response}}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t>
  </si>
  <si>
    <t>{"id":"M5-NyO-46d-A-5","stimulus":"&lt;p&gt;Um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</si>
  <si>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"id": "M5-NyO-46d-A-5",
    "stimulus": "&lt;p&gt;A content creator has received {{Q1}} and {{Q2}} plays on his two most popular videos. Complete the following comparison with the views of each video.&lt;/p&gt;",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</si>
  <si>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M5-NyO-47a</t>
  </si>
  <si>
    <t>Lee números naturales de 6 cifras (pasa número a texto)</t>
  </si>
  <si>
    <t>Une con líneas los números y su forma escrita.
{{Q1}} - {{A1}}
{{Q2}} - {{A2}}
{{Q3}} - {{A3}}</t>
  </si>
  <si>
    <t>Q1-Q3= Min=100000; Max=999999; Step =1</t>
  </si>
  <si>
    <t>{"id":"M5-NyO-47a-I-1","stimulus":"&lt;p&gt;Arrastra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t>
  </si>
  <si>
    <t>{"id":"M5-NyO-47a-I-1","stimulus":"&lt;p&gt;Arraste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</si>
  <si>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"id": "M5-NyO-47a-I-1",
    "stimulus": "&lt;p&gt;Drag the written form of each of these numbers.&lt;/p&gt;",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t>
  </si>
  <si>
    <t>Q1= Min = 1; Max = 9; Step = 1
Q2= Min = 2; Max = 9; Step = 1
Q3= Min = 2; Max = 9; Step = 1
Q4= Min = 2; Max = 9; Step = 1
Q5= Min = 10; Max = 30; Step = 1</t>
  </si>
  <si>
    <t>T1= {{Q1}}*100000+{{Q2}}*10000+{{Q3}}*1000+{{Q4}}*100+{{Q5}}
T2= Lemonlib.numToWords({{Q1}}*100000+{{Q2}}*10000+{{Q3}}*1000+{{Q4}}*100, 'es')
A1= Lemonlib.numToWords({{Q5}}, 'es')</t>
  </si>
  <si>
    <t>{"id":"M5-NyO-47a-E-1","stimulus":"&lt;p&gt;¿Cómo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</si>
  <si>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t>
  </si>
  <si>
    <t>{
    "id": "M5-NyO-47a-E-1",
    "stimulus": "&lt;p&gt;How do you write this number? Fill in the blank.&lt;/p&gt;",
    "feedback": "&lt;p&gt;The position of each digit determines the way it is read. That is why 30 is read differently from 300.&lt;/p&gt;",
    "hint": "&lt;p&gt;The position of each digit determines the way it is read.&lt;/p&gt;",
    "template": "&lt;p&gt;{{T1}}: {{T2}} {{response}}&lt;/p&gt;",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 Lemonlib.numToWords({{Q5}}, 'en')"
            }
        ],
        "uniques": true
    },
    "algorithm": {
        "name": "calculateOperation",
        "template": "Cloze with text"
    }
}</t>
  </si>
  <si>
    <t>Q1= Min = 1; Max = 9; Step = 1
Q2= Min = 2; Max = 9; Step = 1
Q3= Min = 2; Max = 9; Step = 1
Q4= Min = 2; Max = 9; Step = 1
Q5= Min = 10; Max = 30; Step = 1</t>
  </si>
  <si>
    <t>T1= {{Q1}}*100000+{{Q2}}*10000+{{Q3}}*1000+{{Q4}}*100+{{Q5}}
T2= Lemonlib.numToWords({{Q1}}*100000+{{Q2}}*10000+{{Q3}}*1000, 'es')
T3= Lemonlib.numToWords({{Q5}}, 'es')
A1= Lemonlib.numToWords({{Q4}}*100, 'es')</t>
  </si>
  <si>
    <t>{"id":"M5-NyO-47a-E-2","stimulus":"&lt;p&gt;¿Cómo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t>
  </si>
  <si>
    <t>{"id":"M5-NyO-47a-E-2","stimulus":"&lt;p&gt;Como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</si>
  <si>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"id": "M5-NyO-47a-E-2",
    "stimulus": "&lt;p&gt;How do you write this number? Fill in the blank.&lt;/p&gt;",
    "feedback": "&lt;p&gt;The position of each digit determines the way it is read. That is why 30 is read differently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 Lemonlib.numToWords({{Q4}}*100, 'en')"
            }
        ],
        "uniques": true
    },
    "algorithm": {
        "name": "calculateOperation",
        "template": "Cloze with text"
    }
}</t>
  </si>
  <si>
    <t>Q1= Min = 1; Max = 9; Step = 1
Q2= Min = 2; Max = 9; Step = 1
Q3= Min = 2; Max = 9; Step = 1
Q4= Min = 1; Max = 9; Step = 1
Q5= Min = 1; Max = 30; Step = 1</t>
  </si>
  <si>
    <t>T1= {{Q1}}*100000+{{Q2}}*10000+{{Q3}}*1000+{{Q4}}*100+{{Q5}}
T2= Lemonlib.numToWords({{Q1}}*100, 'es')
T3= Lemonlib.numToWords({{Q3}}*1000+{{Q4}}*100+{{Q5}}, 'es')
A1= Lemonlib.numToWords({{Q2}}*10, 'es')</t>
  </si>
  <si>
    <t>{"id":"M5-NyO-47a-E-3","stimulus":"&lt;p&gt;¿Cómo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t>
  </si>
  <si>
    <t>{"id":"M5-NyO-47a-E-3","stimulus":"&lt;p&gt;Como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</si>
  <si>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"id": "M5-NyO-47a-E-3",
    "stimulus": "&lt;p&gt;How is this number written? Fill in the blank.&lt;/p&gt;",
    "feedback": "&lt;p&gt;The position of each digit determines the way it is read. That's why 30 is read differently than 300.&lt;/p&gt;",
    "hint": "&lt;p&gt;The position of each digit determines the way it is read.&lt;/p&gt;",
    "template": "&lt;p&gt;{{T1}}: {{T2}} {{response}} {{T3}}&lt;/p&gt;",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"Lemonlib.numToWords({{Q1}}*100, 'en')",
                "temp": true
            },
            {
                "name": "T3",
                "label": "{{function}}",
                "function": "Lemonlib.numToWords({{Q3}}*1000+{{Q4}}*100+{{Q5}}, 'en')",
                "temp": true
            },
            {
                "name": "A1",
                "label": "{{function}}",
                "function": "Lemonlib.numToWords({{Q2}}*10, 'en')"
            }
        ],
        "uniques": true
    },
    "algorithm": {
        "name": "calculateOperation",
        "template": "Cloze with text"
    }
}</t>
  </si>
  <si>
    <t>Q1= Min = 1; Max = 9; Step = 1
Q2= Min = 1; Max = 9; Step = 1
Q3= Min = 1000; Max = 999; Step = 1</t>
  </si>
  <si>
    <t>T1= {{Q1}}*100000+{{Q2}}*10000+{{Q3}}
T2= Lemonlib.numToWords({{Q2}}*10000+{{Q3}}, 'es')
A1= Lemonlib.numToWords({{Q1}}*100, 'es')</t>
  </si>
  <si>
    <t>{"id":"M5-NyO-47a-E-4","stimulus":"&lt;p&gt;¿Cómo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t>
  </si>
  <si>
    <t>{"id":"M5-NyO-47a-E-4","stimulus":"&lt;p&gt;Como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</si>
  <si>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"id": "M5-NyO-47a-E-4",
    "stimulus": "&lt;p&gt;How do you write this number? Fill in the blank.&lt;/p&gt;",
    "feedback": "&lt;p&gt;The position of each digit determines the way it is read. That is why 30 is read differently from 300.&lt;/p&gt;",
    "hint": "&lt;p&gt;The position of each digit determines the way it is read.&lt;/p&gt;",
    "template": "&lt;p&gt;{{T1}}: {{response}} {{T2}}&lt;/p&gt;",
    "seed": {
        "parameters": [
            {
                "name": "Q1",
                "label": null,
                "min": 2,
                "max": 9,
                "step": 1
            },
            {
                "name": "Q2",
                "label": null,
                "min": 1,
                "max": 9,
                "step": 1
            },
            {
                "name": "Q3",
                "label": null,
                "min": 1000,
                "max": 9999,
                "step": 1
            }
        ],
        "calculated": [
            {
                "name": "T1",
                "label": "{{function}}",
                "function": "{{Q1}}*100000+{{Q2}}*10000+{{Q3}}",
                "temp": true
            },
            {
                "name": "T2",
                "label": "{{function}}",
                "function": " Lemonlib.numToWords({{Q2}}*10000+{{Q3}}, 'en')",
                "temp": true
            },
            {
                "name": "A1",
                "label": "{{function}}",
                "function": " Lemonlib.numToWords({{Q1}}*100, 'en')"
            }
        ],
        "uniques": true
    },
    "algorithm": {
        "name": "calculateOperation",
        "template": "Cloze with text"
    }
}</t>
  </si>
  <si>
    <t>Un país tiene {{T1}} habitantes. Completa el hueco.
El país tiene {{T2}} {{A1}} habitantes.</t>
  </si>
  <si>
    <t>{"id":"M5-NyO-47a-A-1","stimulus":"&lt;p&gt;Un país tiene {{T1}} habitantes. Completa el hueco.&lt;/p&gt;","template":"&lt;p&gt;El país tiene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</si>
  <si>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</si>
  <si>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"id": "M5-NyO-47a-A-1",
    "stimulus": "&lt;p&gt;A country has {{T1}} inhabitants. Fill in the blank.&lt;/p&gt;",
    "template": "&lt;p&gt;The country has {{T2}} {{response}} inhabitants.&lt;/p&gt;",
    "hint": "&lt;p&gt;The position of each digit determines how it is read.&lt;/p&gt;",
    "feedback": "&lt;p&gt;The position of each digit determines how it is read. That is why 30 is read differently than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</si>
  <si>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Un apicultor dice que tiene {{T1}} abejas. Completa el hueco.
Tiene {{T2}} {{A1}} {{T3}} abejas.</t>
  </si>
  <si>
    <t>{"id":"M5-NyO-47a-A-2","stimulus":"&lt;p&gt;Un apicultor dice que tiene {{T1}} abejas. Completa el hueco.&lt;/p&gt;","template":"&lt;p&gt;Tiene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t>
  </si>
  <si>
    <t>{"id":"M5-NyO-47a-A-2","stimulus":"&lt;p&gt;O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</si>
  <si>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"id": "M5-NyO-47a-A-2",
    "stimulus": "&lt;p&gt;An apiarist says he has {{T1}} bees. Fill in the blank.&lt;/p&gt;",
    "template": "&lt;p&gt;He has {{T2}} {{response}} {{T3}} bees.&lt;/p&gt;",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"Lemonlib.numToWords({{Q4}}*100, 'en')"
            }
        ],
        "uniques": true
    },
    "algorithm": {
        "name": "calculateOperation",
        "template": "Cloze with text"
    }
}</t>
  </si>
  <si>
    <t>Un futbolista tiene {{T1}} seguidores en una red social. Completa el hueco.
Tiene {{T2}} {{A1}} y {{T3}} seguidores.</t>
  </si>
  <si>
    <t>{"id":"M5-NyO-47a-A-3","stimulus":"&lt;p&gt;Un futbolista tiene {{T1}} seguidores en una red social. Completa el hueco.&lt;/p&gt;","template":"&lt;p&gt;Tiene {{T2}} {{response}} y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t>
  </si>
  <si>
    <t>{"id":"M5-NyO-47a-A-3","stimulus":"&lt;p&gt;Um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</si>
  <si>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"id": "M5-NyO-47a-A-3",
    "stimulus": "&lt;p&gt;A soccer player has {{T1}} followers on a social network. Fill in the blank.&lt;/p&gt;",
    "template": "&lt;p&gt;He has {{T2}}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 Lemonlib.numToWords({{Q1}}*100, 'en')",
                "temp": true
            },
            {
                "name": "T3",
                "label": "{{function}}",
                "function": "Lemonlib.numToWords({{Q3}}*1000+{{Q4}}*100+{{Q5}}, 'en')",
                "temp": true
            },
            {
                "name": "A1",
                "label": "{{function}}",
                "function": " Lemonlib.numToWords({{Q2}}*10, 'en')"
            }
        ],
        "uniques": true
    },
    "algorithm": {
        "name": "calculateOperation",
        "template": "Cloze with text"
    }
}</t>
  </si>
  <si>
    <t>En un campo de fútbol recién construido caben {{T1}} espectadores. Completa el hueco.
Caben {{A1}} {{T2}} espectadores.</t>
  </si>
  <si>
    <t>{"id":"M5-NyO-47a-A-4","stimulus":"&lt;p&gt;En un campo de fútbol recién construido caben {{T1}} espectadores. Completa el hueco.&lt;/p&gt;","template":"&lt;p&gt;Caben {{response}} {{T2}} espectadores.&lt;/p&gt;","hint":"&lt;p&gt;La posición de cada cifra determina la forma en la que se lee.&lt;/p&gt;","feedback":"&lt;p&gt;La posición de cada cifra determina la forma en la que se lee. Por eso 30 se lee de una manera diferente a 300.&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t>
  </si>
  <si>
    <t>{"id":"M5-NyO-47a-A-4","stimulus":"&lt;p&gt;Em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</si>
  <si>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"id": "M5-NyO-47a-A-4",
    "stimulus": "&lt;p&gt;In a newly built soccer field, there is room for {{T1}} spectators. Fill in the blank.&lt;/p&gt;",
    "template": "&lt;p&gt;There is room for {{response}} {{T2}} spectators.&lt;/p&gt;",
    "hint": "&lt;p&gt;The position of each digit determines how it is read.&lt;/p&gt;",
    "feedback": "&lt;p&gt;The position of each digit determines how it is read. That is why 30 is read differently than 300.&lt;/p&gt;",
    "seed": {
        "parameters": [
            {
                "name": "Q1",
                "label": null,
                "min": 2,
                "max": 9,
                "step": 1
            },
            {
                "name": "Q2",
                "label": null,
                "min": 1,
                "max": 9,
                "step": 1
            },
            {
                "name": "Q3",
                "label": null,
                "min": 1000,
                "max": 9999,
                "step": 1
            }
        ],
        "calculated": [
            {
                "name": "T1",
                "label": "{{function}}",
                "function": "{{Q1}}*100000+{{Q2}}*10000+{{Q3}}",
                "temp": true
            },
            {
                "name": "T2",
                "label": "{{function}}",
                "function": "Lemonlib.numToWords({{Q2}}*10000+{{Q3}}, 'en')",
                "temp": true
            },
            {
                "name": "A1",
                "label": "{{function}}",
                "function": "Lemonlib.numToWords({{Q1}}*100, 'en')"
            }
        ],
        "uniques": true
    },
    "algorithm": {
        "name": "calculateOperation",
        "template": "Cloze with text"
    }
}</t>
  </si>
  <si>
    <t>En un país se han vendido {{T1}} coches nuevos en un año. Completa el hueco.
Se han vendido {{T2}} {{A1}} coches.</t>
  </si>
  <si>
    <t>{"id":"M5-NyO-47a-A-5","stimulus":"&lt;p&gt;En un país se han vendido {{T1}} coches nuevos en un año. Completa el hueco.&lt;/p&gt;","template":"&lt;p&gt;Se han vendido {{T2}} {{response}}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</si>
  <si>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</si>
  <si>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"id": "M5-NyO-47a-A-5",
    "stimulus": "&lt;p&gt;In a country, {{T1}} new cars have been sold in a year. Fill in the blank.&lt;/p&gt;",
    "template": "&lt;p&gt;The number of sold cars is {{T2}} {{response}}.&lt;/p&gt;",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</si>
  <si>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M5-NyO-47b</t>
  </si>
  <si>
    <t>Escribe números naturales de 6 cifras (pasa texto a número)</t>
  </si>
  <si>
    <t>Une la forma escrita de los números con su forma numérica.
{{T1}} - {{A1}}
{{T2}} - {{A2}}
{{T3}} - {{A3}}</t>
  </si>
  <si>
    <t>Q1-Q2= Min=100000; Max=999999; Step =1
Q3-Q4= Min=100000; Max=999999; Step =1</t>
  </si>
  <si>
    <t>{{T1}} = Lemonlib.numToWords({{Q1}})
{{T2}} = Lemonlib.numToWords({{Q2}})
{{T3}} = Lemonlib.numToWords({{Q3}})
{{T4}} = Lemonlib.numToWords({{Q4}})
{{A1}} = {{Q1}}
{{A2}} = {{Q2}}
{{A3}} = {{Q3}}
{{A4}} = {{Q4}}</t>
  </si>
  <si>
    <t>{"id":"M5-NyO-47b-I-1","stimulus":"&lt;p&gt;Arrastra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t>
  </si>
  <si>
    <t>{"id":"M5-NyO-47b-I-1","stimulus":"&lt;p&gt;Arraste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</si>
  <si>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"id": "M5-NyO-47b-I-1",
    "stimulus": "&lt;p&gt;Drag each number to its written form.&lt;/p&gt;",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t>
  </si>
  <si>
    <t>Q1= Min=100000; Max=999999; Step =1</t>
  </si>
  <si>
    <t>{"id":"M5-NyO-47b-E-1","stimulus":"&lt;p&gt;Escribe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t>
  </si>
  <si>
    <t>{"id":"M5-NyO-47b-E-1","stimulus":"&lt;p&gt;Escreva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t>
  </si>
  <si>
    <t>{
    "id": "M5-NyO-47b-E-1",
    "stimulus": "&lt;p&gt;Type the numeric form of this written expression.&lt;/p&gt;",
    "hint": "&lt;p&gt;The position of each digit determines how it is read.&lt;/p&gt;",
    "feedback": "&lt;p&gt;The position of each digit determines how it is read. That is why 30 is read differently than 300.&lt;/p&gt;",
    "template": "&lt;p&gt;The numeric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t>
  </si>
  <si>
    <t>Han encontrado un fósil con unos {{T1}} años de antigüedad. Escribe este número con cifras.
El fósil tiene unos {{A1}} años de antigüedad.</t>
  </si>
  <si>
    <t>Q3= Min=100000; Max=150000; Step =10000</t>
  </si>
  <si>
    <t>{{T1}} = Lemonlib.numToWords({{Q3}})
{{A1}} = {{Q3}}</t>
  </si>
  <si>
    <t>El valor de cada cifra es posicional, es decir, depende del lugar que ocupa en el número.</t>
  </si>
  <si>
    <t>{"id":"M5-NyO-47b-A-1","stimulus":"&lt;p&gt;Han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300.&lt;/p&gt;","seed":{"parameters":[{"name":"Q3","label":null,"min":100000,"max":150000,"step":10000}],"calculated":[{"name":"T1","label":"{{function}}","function":"Lemonlib.numToWords({{Q3}}, 'es')","temp":true},{"name":"A1","function":"{{Q3}}"}],"uniques":true},"algorithm":{"name":"calculateOperation","params":{"method":"equivLiteral","keyboard":"NUMERICAL"}}}</t>
  </si>
  <si>
    <t>{"id":"M5-NyO-47b-A-1","stimulus":"&lt;p&gt;Foi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t>
  </si>
  <si>
    <t>{
    "id": "M5-NyO-47b-A-1",
    "stimulus": "&lt;p&gt;A fossil has been found to be {{T1}} years old. Type this number in digits.&lt;/p&gt;",
    "template": "&lt;p&gt;The numerical form of {{T1}} is {{response}}.&lt;/p&gt;",
    "hint": "&lt;p&gt;The value of each digit is positional, that is, it depends on its place in the number.&lt;/p&gt;",
    "feedback": "&lt;p&gt;The position of each digit determines how to read it. That is why 30 is read differently from 300.&lt;/p&gt;",
    "seed": {
        "parameters": [
            {
                "name": "Q3",
                "label": null,
                "min": 100000,
                "max": 150000,
                "step": 10000
            }
        ],
        "calculated": [
            {
                "name": "T1",
                "label": "{{function}}",
                "function": "Lemonlib.numToWords({{Q3}}, 'en')",
                "temp": true
            },
            {
                "name": "A1",
                "function": "{{Q3}}"
            }
        ],
        "uniques": true
    },
    "algorithm": {
        "name": "calculateOperation",
        "params": {
            "method": "equivLiteral",
            "keyboard": "NUMERICAL"
        }
    }
}</t>
  </si>
  <si>
    <t>Hay {{T1}} personas suscritas a un periódico. Escribe este número con cifras.
Hay {{A1}} personas suscritas.</t>
  </si>
  <si>
    <t>Q3= Min=100000; Max=150000; Step =1</t>
  </si>
  <si>
    <t>{"id":"M5-NyO-47b-A-2","stimulus":"&lt;p&gt;Hay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300.&lt;/p&gt;","seed":{"parameters":[{"name":"Q3","label":null,"min":100000,"max":150000,"step":1}],"calculated":[{"name":"T1","label":"{{function}}","function":"Lemonlib.numToWords({{Q3}}, 'es')","temp":true},{"name":"A1","function":"{{Q3}}"}],"uniques":true},"algorithm":{"name":"calculateOperation","params":{"method":"equivLiteral","keyboard":"NUMERICAL"}}}</t>
  </si>
  <si>
    <t>{"id":"M5-NyO-47b-A-2","stimulus":"&lt;p&gt;Um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t>
  </si>
  <si>
    <t>{
    "id": "M5-NyO-47b-A-2",
    "stimulus": "&lt;p&gt;There are {{T1}} people subscribed to a newspaper. Type this number in digits.&lt;/p&gt;",
    "template": "&lt;p&gt;There are {{response}} people subscribed.&lt;/p&gt;",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150000,
                "step": 1
            }
        ],
        "calculated": [
            {
                "name": "T1",
                "label": "{{function}}",
                "function": "Lemonlib.numToWords({{Q3}}, 'en')",
                "temp": true
            },
            {
                "name": "A1",
                "function": "{{Q3}}"
            }
        ],
        "uniques": true
    },
    "algorithm": {
        "name": "calculateOperation",
        "params": {
            "method": "equivLiteral",
            "keyboard": "NUMERICAL"
        }
    }
}</t>
  </si>
  <si>
    <t>Hay {{T1}} personas conectadas a la transmisión de un &lt;i&gt;youtuber.&lt;/i&gt; Escribe este número con cifras.
Hay {{A1}} personas conectadas.</t>
  </si>
  <si>
    <t>Q1= Min=100000; Max=399999; Step =1</t>
  </si>
  <si>
    <t>{"id":"M5-NyO-47b-A-3","stimulus":"&lt;p&gt;Hay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</si>
  <si>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</si>
  <si>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"id": "M5-NyO-47b-A-3",
    "stimulus": "&lt;p&gt;There are {{T1}} people connected to a YouTuber's live stream. Type this number using digits.&lt;/p&gt;",
    "template": "&lt;p&gt;There are {{response}} people connected.&lt;/p&gt;",
    "hint": "&lt;p&gt;The value of each digit is positional, meaning it depends on the place it occupies in the number.&lt;/p&gt;",
    "feedback": "&lt;p&gt;The position of each digit determines how it is read.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</si>
  <si>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En una biblioteca hay {{T1}} libros. Escribe este número con cifras.
Hay {{A1}} libros.</t>
  </si>
  <si>
    <t xml:space="preserve">Q1= Min=100000; Max=399999; Step =1
</t>
  </si>
  <si>
    <t>{"id":"M5-NyO-47b-A-4","stimulus":"&lt;p&gt;En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</si>
  <si>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</si>
  <si>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"id": "M5-NyO-47b-A-4",
    "stimulus": "&lt;p&gt;In a library, there are {{T1}} books. Type this number in digits.&lt;/p&gt;",
    "template": "&lt;p&gt;There are {{response}} books.&lt;/p&gt;",
    "hint": "&lt;p&gt;The value of each digit is positional, that is, it depends on its place in the number.&lt;/p&gt;",
    "feedback": "&lt;p&gt;The position of each digit determines how to read it. That is why 30 is read differently from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</si>
  <si>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{{T1}} personas han visitado a lo largo de un mes un monumento. Escribe este número con cifras.
Han visitado el monumento {{A1}} personas.</t>
  </si>
  <si>
    <t>Q3= Min=100000; Max=500000; Step =1</t>
  </si>
  <si>
    <t>{"id":"M5-NyO-47b-A-5","stimulus":"&lt;p&gt;A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300.&lt;/p&gt;","seed":{"parameters":[{"name":"Q3","label":null,"min":100000,"max":500000,"step":1}],"calculated":[{"name":"T1","label":"{{function}}","function":"Lemonlib.numToWords({{Q3}}, 'es')","temp":true},{"name":"A1","function":"{{Q3}}"}],"uniques":true},"algorithm":{"name":"calculateOperation","params":{"method":"equivLiteral","keyboard":"NUMERICAL"}}}</t>
  </si>
  <si>
    <t>{"id":"M5-NyO-47b-A-5","stimulus":"&lt;p&gt;Ao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t>
  </si>
  <si>
    <t>{
    "id": "M5-NyO-47b-A-5",
    "stimulus": "&lt;p&gt;Over a month, {{T1}} people have visited a monument. Type this number in digits.&lt;/p&gt;",
    "template": "&lt;p&gt;{{response}} people have visited the monument.&lt;/p&gt;",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500000,
                "step": 1
            }
        ],
        "calculated": [
            {
                "name": "T1",
                "label": "{{function}}",
                "function": "Lemonlib.numToWords({{Q3}}, 'en')",
                "temp": true
            },
            {
                "name": "A1",
                "function": "{{Q3}}"
            }
        ],
        "uniques": true
    },
    "algorithm": {
        "name": "calculateOperation",
        "params": {
            "method": "equivLiteral",
            "keyboard": "NUMERICAL"
        }
    }
}</t>
  </si>
  <si>
    <t>M5-NyO-47c</t>
  </si>
  <si>
    <t>Descompone números naturales de 6 cifras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</si>
  <si>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</si>
  <si>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</si>
  <si>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1000 + {{Q1}} × 100 
A5={{Q4}}{{Q5}}0 {{Q6}}0{{Q7}} = {{Q4}} × 100 000 + {{Q5}} × 10 000 + {{Q6}} × 100 + {{Q7}}
A6={{Q1}} {{Q2}}{{Q6}}{{Q8}} {{Q4}}0{{Q8}} ={{Q1}} × 1 000 000 + {{Q2}} × 100 000 +  {{Q6}} × 10 000 + {{Q8}} × 1 000 + {{Q4}} × 100 + {{Q8}}</t>
  </si>
  <si>
    <t>{"id":"M5-NyO-47c-I-1","stimulus":"&lt;p&gt;Selecciona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t>
  </si>
  <si>
    <t>{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</si>
  <si>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
    "id": "M5-NyO-47c-I-1",
    "stimulus": "&lt;p&gt;Select whether the following decompositions are correct or incorrect.&lt;/p&gt;",
    "hint": "&lt;p&gt;A number can be decomposed as the addition of its digits followed by zeros",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"&lt;p&gt;The correct decomposition is {{Q4}}0{{Q8}} {{Q1}}00 = {{Q4}} × 100 000 + {{Q8}} × 1000 + {{Q1}} × 100&lt;/p&gt;"
            },
            {
                "name": "A5",
                "label": "{{Q4}}{{Q5}}0 {{Q6}}0{{Q7}} = {{Q4}} × 100 000 + {{Q5}} × 10 000 + {{Q6}} × 10 000 + {{Q7}} × 10 000",
                "incorrect": true,
                "feedback": "&lt;p&gt;The correct decomposition is {{Q4}}{{Q5}}0 {{Q6}}0{{Q7}} = {{Q4}} × 100 000 + {{Q5}} × 10 000 + {{Q6}} × 100 + {{Q7}}&lt;/p&gt;"
            },
            {
                "name": "A4",
                "label": "{{Q1}} {{Q2}}{{Q6}}{{Q8}} {{Q4}}0{{Q8}} = {{Q1}} × 1 000 000 + {{Q2}} × 100 000 + {{Q6}} × 10 000 + {{Q8}} × 1 000 + {{Q4}} × 100 + {{Q8}} × 10",
                "incorrect": true,
                "feedback": "&lt;p&gt;The correct decomposition is {{Q1}} {{Q2}}{{Q6}}{{Q8}} {{Q4}}0{{Q8}} ={{Q1}} × 1 000 000 + {{Q2}} × 100 000 + {{Q6}} × 10 000 + {{Q8}} × 1 000 + {{Q4}} × 100 + {{Q8}}&lt;/p&gt;"
            }
        ],
        "uniques": true
    },
    "algorithm": {
        "name": "trueFalse",
        "template": "Choice matrix – inline",
        "params": {
            "countCorrect": 2,
            "countIncorrect": 1,
            "showCheckIcon": false,
            "options": [
                "Correct",
                "Incorrect"
            ]
        }
    }
}</t>
  </si>
  <si>
    <t xml:space="preserve">Descompón el siguiente número. Escribe primero las centenas de millar y, por último, las unidades.
{{Q0}}{{Q1}}{{Q2}} {{Q3}}0{{Q4}} = {{A0}} + {{A1}} + {{A2}} + {{A3}} + {{A4}} </t>
  </si>
  <si>
    <t>A0={{Q0}}*100000
A1= {{Q1}}*10000
A2 ={{Q2}}*1000
A3 ={{Q3}}*100
A4 ={{Q4}}</t>
  </si>
  <si>
    <t>{"id":"M5-NyO-47c-E-1","stimulus":"&lt;p&gt;Descompón el siguiente número. Escribe primero las centenas de millar y, por último, las unidades.&lt;/p&gt;","template":"&lt;p&gt;{{Q0}}{{Q1}}{{Q2}}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</si>
  <si>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</si>
  <si>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
    "id": "M5-NyO-47c-E-1",
    "stimulus": "&lt;p&gt;Decompose the following number. Type the hundreds of thousands first, and then the ones.&lt;/p&gt;",
    "template": "&lt;p&gt;{{Q0}}{{Q1}}{{Q2}} {{Q3}}0{{Q4}} = {{response}}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t>
  </si>
  <si>
    <t>Descompón el siguiente número. Escribe primero las centenas de millar y, por último, las unidades.
{{Q0}}{{Q1}}0 0{{Q3}}{{Q4}} = {{A0}} + {{A1}} + {{A3}} + {{A4}}</t>
  </si>
  <si>
    <t>A0={{Q0}}*100000
A1= {{Q1}}*10000
A3 ={{Q3}}*10
A4 ={{Q4}}</t>
  </si>
  <si>
    <t>{"id":"M5-NyO-47c-E-2","stimulus":"&lt;p&gt;Descompón el siguiente número. Escribe primero las centenas de millar y, por último, las unidades.&lt;/p&gt;","template":"&lt;p&gt;{{Q0}}{{Q1}}0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</si>
  <si>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</si>
  <si>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
    "id": "M5-NyO-47c-E-2",
    "stimulus": "&lt;p&gt;Decompose the following number. Type the hundreds of thousands first, and then the ones.&lt;/p&gt;",
    "template": "&lt;p&gt;{{Q0}}{{Q1}}0 0{{Q3}}{{Q4}}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t>
  </si>
  <si>
    <t>Según sus cuentas, una ONG ha comprobado que tiene {{T1}} socios. Descompón ese número siguiendo este ejemplo: 534 = 5 × 100 + 3 × 10 + 4.
{{T1}} = {{A1}}</t>
  </si>
  <si>
    <t>Q1= Min= 1; Max= 2; Step= 1
Q2-Q6= Min= 1; Max= 9; Step= 2</t>
  </si>
  <si>
    <t>T1 = {{Q1}}*100000 + {{Q2}}*10000 + {{Q3}}*1000 + {{Q4}}*100+{{Q5}}*10+{{Q6}}
A1 = {{Q1}} \\times 100000+ {{Q2}} \\times 10000 + {{Q3}} \\times 1000 + {{Q4}} \\times 100 + {{Q5}} \\times 10 + {{Q6}}</t>
  </si>
  <si>
    <t>&lt;p&gt;Un número puede descomponerse como la suma de sus cifras multiplicadas por 10, 100, 1 000, etcétera, según su posición en el número.&lt;/p&gt;</t>
  </si>
  <si>
    <t>{"id":"M5-NyO-47c-A-1","stimulus":"&lt;p&gt;Según sus cuentas, una ONG ha comprobado que tiene {{T1}} socios. Descompón ese número siguiendo este ejemplo: 534 = 5 × 100 + 3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</si>
  <si>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</si>
  <si>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"id": "M5-NyO-47c-A-1",
    "stimulus": "&lt;p&gt;According to its accounts, an NGO has ascertained that it has {{T1}} members. Decompose that number by following this example: 534 = 5 × 100 + 3 × 10 + 4.&lt;/p&gt;",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</si>
  <si>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han vendido {{T1}} unidades de un nuevo vehículo. Descompón el número de vehículos siguiendo este ejemplo: 975 = 9 × 100 + 7 × 10 + 5.
{{T1}} = {{A1}}</t>
  </si>
  <si>
    <t>{"id":"M5-NyO-47c-A-2","stimulus":"&lt;p&gt;Se han vendido {{T1}} unidades de un nuevo vehículo. Descompón el número de vehículos siguiendo este ejemplo: 975 = 9 × 100 + 7 × 10 + 5.&lt;/p&gt;","template":"&lt;p&gt;{{T1}}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</si>
  <si>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</si>
  <si>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"id": "M5-NyO-47c-A-2",
    "stimulus": "&lt;p&gt;{{T1}} units of a new vehicle have been sold. Decompose the number of vehicles following this example: 975 = 9 × 100 + 7 × 10 + 5.&lt;/p&gt;",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</si>
  <si>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estima que en un país hay {{T1}} bicicletas. Descompón el número de bicicletas siguiendo este ejemplo: 231 = 3 × 100 + 2 × 10 + 1.
{{T1}} = {{A1}}</t>
  </si>
  <si>
    <t>Q1= Min= 1; Max= 2; Step= 1
Q2-Q7= Min= 1; Max= 9; Step= 2</t>
  </si>
  <si>
    <t>T1 = {{Q1}}*1000000 + {{Q2}}*100000 + {{Q3}}*10000 + {{Q4}}*1000+{{Q5}}*100+{{Q6}}*10+{{Q7}}
A1 = {{Q1}} \\times 1000000+ {{Q2}} \\times 100000 + {{Q3}} \\times 10000 + {{Q4}} \\times 1000 + {{Q5}} \\times 100 + {{Q6}} \\times 10 + {{Q7}}</t>
  </si>
  <si>
    <t>{"id":"M5-NyO-47c-A-3","stimulus":"&lt;p&gt;Se estima que en un país hay {{T1}} bicicletas. Descompón el número de bicicletas siguiendo este ejemplo: 231 = 2 × 100 + 3 × 10 + 1.&lt;/p&gt;","template":"&lt;p&gt;{{T1}}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</si>
  <si>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</si>
  <si>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"M5-NyO-47c-A-3",
    "stimulus": "&lt;p&gt;It is estimated that there are {{T1}} bicycles in a country. Decompose the number of bicycles according to this example: 231 = 2 × 100 + 3 × 10 + 1.&lt;/p&gt;",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</si>
  <si>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página web ha recibido {{T1}} visitas. Descompón ese número siguiendo este ejemplo: 556 = 5 × 100 + 5 × 10 + 6.
{{T1}} = {{A1}}</t>
  </si>
  <si>
    <t>{"id":"M5-NyO-47c-A-4","stimulus":"&lt;p&gt;Una página web ha recibido {{T1}} visitas. Descompón ese número siguiendo este ejemplo: 556 = 5 × 100 + 5 × 10 + 6.&lt;/p&gt;","template":"&lt;p&gt;{{T1}}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</si>
  <si>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</si>
  <si>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"M5-NyO-47c-A-4",
    "stimulus": "&lt;p&gt;A web page has received {{T1}} visits. Decompose that number according to this example: 556 = 5 × 100 + 5 × 10 + 6.&lt;/p&gt;",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</si>
  <si>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empresa de telefonía tiene {{T1}} clientes. Descompón ese número siguiendo este ejemplo: 874 = 8 × 100 + 7 × 10 + 4.
{{T1}} = {{A1}}</t>
  </si>
  <si>
    <t>{"id":"M5-NyO-47c-A-5","stimulus":"&lt;p&gt;Una empresa de telefonía tiene {{T1}} clientes. Descompón ese número siguiendo este ejemplo: 874 = 8 × 100 + 7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</si>
  <si>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</si>
  <si>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"M5-NyO-47c-A-5",
    "stimulus": "&lt;p&gt;A telephone company has {{T1}} customers. Decompose that number according to this example: 874 = 8 × 100 + 7 × 10 + 4.&lt;/p&gt;",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</si>
  <si>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M5-NyO-47d</t>
  </si>
  <si>
    <t>Ordena números de 6 cifras usando los signos &lt; y &gt;</t>
  </si>
  <si>
    <t xml:space="preserve">Señala cuál de las siguientes comparaciones es correcta.
{{Q1}} &lt; {{T1}}*
{{T2} &gt; {{Q2}} *
{{Q3}} &gt; {{T3}}
{{T4}} &lt; {{Q4}}
(Se ven 3)
</t>
  </si>
  <si>
    <t>Q1-Q4= Min = 100000 ; Max = 900000; Step = 1
Q5-Q8 = Min = 50 ; Max = 90000; Step = 1</t>
  </si>
  <si>
    <t>{"id":"M5-NyO-47d-I-1","stimulus":"&lt;p&gt;Selecciona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</si>
  <si>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</si>
  <si>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"id": "M5-NyO-47d-I-1",
    "stimulus": "&lt;p&gt;Select which of the following comparisons is correct.&lt;/p&gt;",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100000,
                "max": 900000,
                "step": 1
            },
            {
                "name": "Q3",
                "label": null,
                "min": 100000,
                "max": 900000,
                "step": 1
            },
            {
                "name": "Q4",
                "label": null,
                "min": 100000,
                "max": 900000,
                "step": 1
            },
            {
                "name": "Q5",
                "label": null,
                "min": 50,
                "max": 90000,
                "step": 1
            },
            {
                "name": "Q6",
                "label": null,
                "min": 50,
                "max": 90000,
                "step": 1
            },
            {
                "name": "Q7",
                "label": null,
                "min": 50,
                "max": 90000,
                "step": 1
            },
            {
                "name": "Q8",
                "label": null,
                "min": 50,
                "max": 90000,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"showCheckIcon":false,
            "columns": 3
        }
    }
}</t>
  </si>
  <si>
    <t>Q1= Min = 100000 ; Max = 900000; Step = 1
Q2 = Min = 50 ; Max = 90000; Step = 1</t>
  </si>
  <si>
    <t>{"id":"M5-NyO-47d-E-1","stimulus":"&lt;p&gt;Escribe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lt;"}],"uniques":true},"algorithm":{"name":"calculateOperation","params":{"method":"equivLiteral","keyboard":"INTERMEDIATE"}}}</t>
  </si>
  <si>
    <t>{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</si>
  <si>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
    "id": "M5-NyO-47d-E-1",
    "stimulus": "&lt;p&gt;Type &lt; or &gt; to compare these numbers.&lt;/p&gt;",
    "template": "&lt;p&gt;{{Q1}} {{response}} {{T1}}&lt;/p&gt;",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</si>
  <si>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{"id":"M5-NyO-47d-E-2","stimulus":"&lt;p&gt;Escribe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gt;"}],"uniques":true},"algorithm":{"name":"calculateOperation","params":{"method":"equivLiteral","keyboard":"INTERMEDIATE"}}}</t>
  </si>
  <si>
    <t>{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</si>
  <si>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
    "id": "M5-NyO-47d-E-2",
    "stimulus": "&lt;p&gt;Type &lt; or &gt; to compare these numbers.&lt;/p&gt;",
    "template": "&lt;p&gt;{{T1}} {{response}} {{Q1}}&lt;/p&gt;",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</si>
  <si>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Dos ciudades vecinas tienen una población de {{Q1}} y {{Q2}} habitantes cada una. Completa la siguiente comparación con el número de habitantes.
{{A1}} &gt; {{A2}}</t>
  </si>
  <si>
    <t>Q1-Q2= Min = 100000 ; Max = 999999; Step = 1</t>
  </si>
  <si>
    <t>{"id":"M5-NyO-47d-A-1","stimulus":"&lt;p&gt;Dos ciudades vecinas tienen una población de {{Q1}} y {{Q2}} habitantes cada una. Completa la siguiente comparación con el número de habitantes.&lt;/p&gt;","template":"&lt;p&gt;{{response}}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t>
  </si>
  <si>
    <t>{"id":"M5-NyO-47d-A-1","stimulus":"&lt;p&gt;Duas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</si>
  <si>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"id": "M5-NyO-47d-A-1",
    "stimulus": "&lt;p&gt;Two neighbouring cities have a population of {{Q1}} and {{Q2}} inhabitants each. Complete the following comparison with the number of inhabitants.&lt;/p&gt;",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</si>
  <si>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El almacén de un supermercado tiene {{Q1}} productos, mientras que en otro hay {{Q2}}. Completa la siguiente comparación con el número de productos en ambos supermercados.
{{A1}} &gt; {{A2}}</t>
  </si>
  <si>
    <t>{"id":"M5-NyO-47d-A-2","stimulus":"&lt;p&gt;El almacén de un supermercado tiene {{Q1}} productos, mientras que en otro hay {{Q2}}. Completa la siguiente comparación con el número de productos en ambos supermercados.&lt;/p&gt;","template":"&lt;p&gt;{{response}}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t>
  </si>
  <si>
    <t>{"id":"M5-NyO-47d-A-2","stimulus":"&lt;p&gt;Um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</si>
  <si>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"id": "M5-NyO-47d-A-2",
    "stimulus": "&lt;p&gt;One supermarket's warehouse has {{Q1}} products, while another supermarket has {{Q2}} products. Complete the following comparison with the number of products in both supermarkets.&lt;/p&gt;",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</si>
  <si>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Una marca ha vendido {{Q1}} teléfonos móviles de un modelo y {{Q2}} de otro. Completa la siguiente comparación con las ventas de cada modelo.
{{A1}} &lt; {{A2}}</t>
  </si>
  <si>
    <t>{"id":"M5-NyO-47d-A-3","stimulus":"&lt;p&gt;Una marca ha vendido {{Q1}} teléfonos móviles de un modelo y {{Q2}} de otro. Completa la siguiente comparación con las ventas de cada modelo.&lt;/p&gt;","template":"&lt;p&gt;{{response}}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t>
  </si>
  <si>
    <t>{"id":"M5-NyO-47d-A-3","stimulus":"&lt;p&gt;Uma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</si>
  <si>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"id": "M5-NyO-47d-A-3",
    "stimulus": "&lt;p&gt;A brand has sold {{Q1}} mobile phones of one model and {{Q2}} of another. Complete the following comparison with the sales of each model.&lt;/p&gt;",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</si>
  <si>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Dos bibliotecas tienen {{Q1}} y {{Q2}} libros cada una. Completa la siguiente comparación con los libros en cada biblioteca.
{{A1}} &lt; {{A2}}</t>
  </si>
  <si>
    <t>{"id":"M5-NyO-47d-A-4","stimulus":"&lt;p&gt;Dos bibliotecas tienen {{Q1}} y {{Q2}} libros cada una. Completa la siguiente comparación con los libros en cada biblioteca.&lt;/p&gt;","template":"&lt;p&gt;{{response}}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t>
  </si>
  <si>
    <t>{"id":"M5-NyO-47d-A-4","stimulus":"&lt;p&gt;No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</si>
  <si>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"id": "M5-NyO-47d-A-4",
    "stimulus": "&lt;p&gt;Two libraries have {{Q1}} and {{Q2}} books each. Complete the following comparison with the books in each library.&lt;/p&gt;",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</si>
  <si>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Un bloguero ha visto que sus dos artículos más leídos han recibido {{Q1}} y {{Q2}} visitas. Completa la siguiente comparación con las visitas de cada artículo.
{{A1}} &gt; {{A2}}</t>
  </si>
  <si>
    <t>Q1-Q2= Min = 100000 ; Max = 499999; Step = 1</t>
  </si>
  <si>
    <t>{"id":"M5-NyO-47d-A-5","stimulus":"&lt;p&gt;Un bloguero ha visto que sus dos artículos más leídos han recibido {{Q1}} y {{Q2}} visitas. Completa la siguiente comparación con las visitas de cada artículo.&lt;/p&gt;","template":"&lt;p&gt;{{response}}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499999,"step":1},{"name":"Q2","label":null,"min":100000,"max":499999,"step":1}],"calculated":[{"name":"A1","label":"{{function}}","function":"math.max({{Q1}},{{Q2}})"},{"name":"A2","label":"{{function}}","function":"math.min({{Q1}},{{Q2}})"}],"uniques":true},"algorithm":{"name":"calculateOperation","params":{"method":"equivLiteral","keyboard":"NUMERICAL"}}}</t>
  </si>
  <si>
    <t>{"id":"M5-NyO-47d-A-5","stimulus":"&lt;p&gt;Uma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t>
  </si>
  <si>
    <t>{
    "id": "M5-NyO-47d-A-5",
    "stimulus": "&lt;p&gt;A blogger has seen that his two most read articles have received {{Q1}} and {{Q2}} visits. Complete the following comparison with the visits for each article.&lt;/p&gt;",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499999,
                "step": 1
            },
            {
                "name": "Q2",
                "label": null,
                "min": 100000,
                "max": 499999,
                "step": 1
            }
        ],
        "calculated": [
            {
                "name": "A1",
                "label": "{{function}}",
                "function": "math.max({{Q1}},{{Q2}})"
            },
            {
                "name": "A2",
                "label": "{{function}}",
                "function": "math.min({{Q1}},{{Q2}})"
            }
        ],
        "uniques": true
    },
    "algorithm": {
        "name": "calculateOperation",
        "params": {
            "method": "equivLiteral",
            "keyboard": "NUMERICAL"
        }
    }
}</t>
  </si>
  <si>
    <t>M5-NyO-19a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</si>
  <si>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</si>
  <si>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</si>
  <si>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</si>
  <si>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</si>
  <si>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</si>
  <si>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{"id":"M5-NyO-19a-I-1","stimulus":"&lt;p&gt;Arrastra cada expresión escrita hasta la fracción correspondiente.&lt;/p&gt;","hint":"&lt;p&gt;Para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t>
  </si>
  <si>
    <t>{"id":"M5-NyO-19a-I-1","stimulus":"&lt;p&gt;Arraste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</si>
  <si>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
    "id": "M5-NyO-19a-I-1",
    "stimulus": "&lt;p&gt;Drag each written expression to the corresponding fraction.&lt;/p&gt;",
    "hint": "&lt;p&gt;To read a fraction, start with the numerator and then the denominator. For example, &lt;span class=\"fr-math-v2 fr-draggable\" contenteditable=\"false\" data-original-math=\"\\(\\frac{2}{6}\\)\" draggable=\"true\"&gt;\\(\\frac{2}{6}\\)&lt;/span&gt; is read &lt;i&gt;two sixths&lt;/i&gt;&lt;/p&gt;",
    "feedback": "&lt;p&gt;To read a fraction, start with the numerator and then the denominator. For example, &lt;span class=\"fr-math-v2 fr-draggable\" contenteditable=\"false\" data-original-math=\"\\(\\frac{2}{6}\\)\" draggable=\"true\"&gt;\\(\\frac{2}{6}\\)&lt;/span&gt; is read &lt;i&gt;two sixths&lt;/i&gt;&lt;/p&gt;",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t>
  </si>
  <si>
    <t>Une cada fracción con su expresión:
{{Q1}}/3   -   {{T1}} tercios
{{Q2}}/8  -   {{T2}} octavos
{{Q3}}/12  -   {{T3}} doceavos</t>
  </si>
  <si>
    <t>Para leer una fracción, empieza por el numerador y a continuación por el denominador. Por ejemplo, 3/5 se lee &lt;i&gt;tres quintos.&lt;/i&gt;</t>
  </si>
  <si>
    <t>{"id":"M5-NyO-19a-I-2","stimulus":"&lt;p&gt;Arrastra cada expresión escrita hasta la fracción correspondiente.&lt;/p&gt;","hint":"&lt;p&gt;Para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t>
  </si>
  <si>
    <t>{"id":"M5-NyO-19a-I-2","stimulus":"&lt;p&gt;Arraste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</si>
  <si>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
    "id": "M5-NyO-19a-I-2",
    "stimulus": "&lt;p&gt;Drag each written expression to the corresponding fraction.&lt;/p&gt;",
    "hint": "&lt;p&gt;To read a fraction, start with the numerator and then the denominator. For example, &lt;span class=\"fr-math-v2 fr-draggable\" contenteditable=\"false\" data-original-math=\"\\(\\frac{3}{5}\\)\" draggable=\"true\"&gt;\\(\\frac{3}{5}\\)&lt;/span&gt; is read &lt;i&gt;three fifths.&lt;/i&gt;&lt;/p&gt;",
    "feedback": "&lt;p&gt;To read a fraction, start with the numerator and then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t>
  </si>
  <si>
    <t xml:space="preserve">Escribe con palabras la fracción {{Q1}}/5.
La fracción se escribe como {{A1}}. </t>
  </si>
  <si>
    <t>Q1= Min=2; Max=9; Step=1</t>
  </si>
  <si>
    <t>T1 = Lemonlib.numToWords({{Q1}}, 'es')
A1="{{T1}} quintos"</t>
  </si>
  <si>
    <t>Para leer una fracción, empieza por el numerador y a continuación por el denominador. Por ejemplo, 7/11 se lee &lt;i&gt;siete onceavos.&lt;/i&gt;</t>
  </si>
  <si>
    <t>{"id":"M5-NyO-19a-E-1","stimulus":"&lt;p&gt;Escribe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t>
  </si>
  <si>
    <t>{"id":"M5-NyO-19a-E-1","stimulus":"&lt;p&gt;Escreva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</si>
  <si>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
    "id": "M5-NyO-19a-E-1",
    "stimulus": "&lt;p&gt;Type with words the fraction &lt;span class=\"fr-math-v2 fr-draggable\" contenteditable=\"false\" data-original-math=\"\\(\\frac{{{Q1}}}{5}\\)\" draggable=\"true\"&gt;\\(\\frac{{{Q1}}}{5}\\)&lt;/span&gt;.&lt;/p&gt;",
    "template": "&lt;p&gt;The fraction is spelled {{response}}.&lt;/p&gt;",
    "hint": "&lt;p&gt;To read a fraction, start with the numerator and then the denominator. For example, &lt;span class=\"fr-math-v2 fr-draggable\" contenteditable=\"false\" data-original-math=\"\\(\\frac{7}{11}\\)\" draggable=\"true\"&gt;\\(\\frac{7}{11}\\)&lt;/span&gt; is read &lt;i&gt;seven elevenths.&lt;/i&gt;&lt;/p&gt;",
    "feedback": "&lt;p&gt;To read a fraction, start with the numerator and then the denominator. For example, &lt;span class=\"fr-math-v2 fr-draggable\" contenteditable=\"false\" data-original-math=\"\\(\\frac{7}{11}\\)\" draggable=\"true\"&gt;\\(\\frac{7}{11}\\)&lt;/span&gt; is read&lt;i&gt;seven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t>
  </si>
  <si>
    <t xml:space="preserve">Escribe con palabras la fracción {{Q1}}/8.
La fracción se escribe como {{A1}}. </t>
  </si>
  <si>
    <t>T1 = Lemonlib.numToWords({{Q1}}, 'es')
A1="{{T1}} octavos"</t>
  </si>
  <si>
    <t>Para leer una fracción, empieza por el numerador y a continuación por el denominador. Por ejemplo, 1/8 se lee &lt;i&gt;un octavo.&lt;/i&gt;</t>
  </si>
  <si>
    <t>{"id":"M5-NyO-19a-E-2","stimulus":"&lt;p&gt;Escribe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t>
  </si>
  <si>
    <t>{"id":"M5-NyO-19a-E-2","stimulus":"&lt;p&gt;Escreva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</si>
  <si>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
    "id": "M5-NyO-19a-E-2",
    "stimulus": "&lt;p&gt;Type with words the fraction &lt;span class=\"fr-math-v2 fr-draggable\" contenteditable=\"false\" data-original-math=\"\\(\\frac{{{Q1}}}{8}\\)\" draggable=\"true\"&gt;\\(\\frac{{{Q1}}}{8}\\)&lt;/span&gt;.&lt;/p&gt;",
    "template": "&lt;p&gt;The fraction is spelled {{response}}.&lt;/p&gt;",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t>
  </si>
  <si>
    <t xml:space="preserve">Escribe con palabras la fracción {{Q1}}/12.
La fracción se escribe como {{A1}}. </t>
  </si>
  <si>
    <t>T1 = Lemonlib.numToWords({{Q1}}, 'es')
A1="{{T1}} doceavos"</t>
  </si>
  <si>
    <t>Para leer una fracción, empieza por el numerador y a continuación por el denominador. Por ejemplo, 2/5 se lee &lt;i&gt;dos quintos.&lt;/i&gt;</t>
  </si>
  <si>
    <t>{"id":"M5-NyO-19a-E-3","stimulus":"&lt;p&gt;Escribe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t>
  </si>
  <si>
    <t>{"id":"M5-NyO-19a-E-3","stimulus":"&lt;p&gt;Escreva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</si>
  <si>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
    "id": "M5-NyO-19a-E-3",
    "stimulus": "&lt;p&gt;Type with words the fraction &lt;span class=\"fr-math-v2 fr-draggable\" contenteditable=\"false\" data-original-math=\"\\(\\frac{{{Q1}}}{12}\\)\" draggable=\"true\"&gt;\\(\\frac{{{Q1}}}{12}\\)&lt;/span&gt;.&lt;/p&gt;",
    "template": "&lt;p&gt;The fraction is spelled {{response}}.&lt;/p&gt;",
    "hint": "&lt;p&gt;To read a fraction, start with the numerator and then the denominator. For example, &lt;span class=\"fr-math-v2 fr-draggable\" contenteditable=\"false\" data-original-math=\"\\(\\frac{2}{5}\\)\" draggable=\"true\"&gt;\\(\\frac{2}{5}\\)&lt;/span&gt; is read &lt;i&gt;two fifths.&lt;/i&gt;&lt;/p&gt;",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t>
  </si>
  <si>
    <t>Pedro se ha comido {{Q1}}/8 de una tarta. Escribe esta fracción con palabras.
Pedro se ha comido {{A1}} de la tarta.</t>
  </si>
  <si>
    <t>Q1= Min=2; Max=7; Step=1</t>
  </si>
  <si>
    <t>Para leer una fracción, empieza por el numerador y a continuación por el denominador. Por ejemplo, 2/9 se lee &lt;i&gt;dos novenos.&lt;/i&gt;</t>
  </si>
  <si>
    <t>{"id":"M5-NyO-19a-A-1","stimulus":"&lt;p&gt;Pedro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t>
  </si>
  <si>
    <t>{"id":"M5-NyO-19a-A-1","stimulus":"&lt;p&gt;Pedro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</si>
  <si>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
    "id": "M5-NyO-19a-A-1",
    "stimulus": "&lt;p&gt;Pedro ate &lt;span class=\"fr-math-v2 fr-draggable\" contenteditable=\"false\" data-original-math=\"\\(\\frac{{{Q1}}}{8}\\)\" draggable=\"true\"&gt;\\(\\frac{{{Q1}}}{8}\\)&lt;/span&gt; of cake. Type this fraction with words.&lt;/p&gt;",
    "template": "&lt;p&gt;Pedro ate {{response}} of cake.&lt;/p&gt;",
    "hint": "&lt;p&gt;To read a fraction, start with the numerator and then the denominator. For example, &lt;span class=\"fr-math-v2 fr-draggable\" contenteditable=\"false\" data-original-math=\"\\(\\frac{2}{9}\\)\" draggable=\"true\"&gt;\\(\\frac{2}{9}\\)&lt;/span&gt; is read &lt;i&gt;two ninths.&lt;/i&gt;&lt;/p&gt;",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</si>
  <si>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Se ha pintado {{Q1}}/12 de una pared. Escribe esta fracción con palabras.
Se ha pintado {{A1}} de una pared.</t>
  </si>
  <si>
    <t>Q1= Min=2; Max=11; Step=1</t>
  </si>
  <si>
    <t>Para leer una fracción, empieza por el numerador y a continuación por el denominador.  Por ejemplo, 3/7 se lee &lt;i&gt;tres séptimos.&lt;/i&gt;</t>
  </si>
  <si>
    <t>{"id":"M5-NyO-19a-A-2","stimulus":"&lt;p&gt;Se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t>
  </si>
  <si>
    <t>{"id":"M5-NyO-19a-A-2","stimulus":"&lt;p&gt;Foram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</si>
  <si>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
    "id": "M5-NyO-19a-A-2",
    "stimulus": "&lt;p&gt;A wall has been painted with &lt;span class=\"fr-math-v2 fr-draggable\" contenteditable=\"false\" data-original-math=\"\\(\\frac{{{Q1}}}{12}\\)\" draggable=\"true\"&gt;\\(\\frac{{{Q1}}}{12}\\)&lt;/span&gt; of paint. Type this fraction with words.&lt;/p&gt;",
    "template": "&lt;p&gt;It has been painted with {{response}} of paint.&lt;/p&gt;",
    "hint": "&lt;p&gt;To read a fraction, start with the numerator and then the denominator. For example, &lt;span class=\"fr-math-v2 fr-draggable\" contenteditable=\"false\" data-original-math=\"\\(\\frac{3}{7}\\)\" draggable=\"true\"&gt;\\(\\frac{3}{7}\\)&lt;/span&gt; is read &lt;i&gt;three sevenths.&lt;/i&gt;&lt;/p&gt;",
    "feedback": "&lt;p&gt;To read a fraction, start with the numerator and then the denominator. For example, &lt;span class=\"fr-math-v2 fr-draggable\" contenteditable=\"false\" data-original-math=\"\\(\\frac{3}{7}\\)\" draggable=\"true\"&gt;\\(\\frac{3}{7}\\)&lt;/span&gt; is read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t>
  </si>
  <si>
    <t>Javier ha tardado {{Q1}}/8 de una hora en hacer los ejercicios. Escribe esta fracción con palabras.
Javier ha tardado {{A1}} de una hora.</t>
  </si>
  <si>
    <t>{"id":"M5-NyO-19a-A-3","stimulus":"&lt;p&gt;Javier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t>
  </si>
  <si>
    <t>{"id":"M5-NyO-19a-A-3","stimulus":"&lt;p&gt;Javier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</si>
  <si>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
    "id": "M5-NyO-19a-A-3",
    "stimulus": "&lt;p&gt;Javier spent &lt;span class=\"fr-math-v2 fr-draggable\" contenteditable=\"false\" data-original-math=\"\\(\\frac{{{Q1}}}{8}\\)\" draggable=\"true\"&gt;\\(\\frac{{{Q1}}}{8}\\)&lt;/span&gt; of an hour doing activities. Type this fraction with words.&lt;/p&gt;",
    "template": "&lt;p&gt;Javier spent {{response}} of an hour.&lt;/p&gt;",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</si>
  <si>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Pilar ha gastado {{Q1}}/7 del saldo de su tarjeta de teléfono. Escribe esta fracción con palabras.
Pilar ha gastado {{A1}} del saldo de su tarjeta.</t>
  </si>
  <si>
    <t>Q1= Min=2; Max=6; Step=1</t>
  </si>
  <si>
    <t>T1 = Lemonlib.numToWords({{Q1}}, 'es')
A1="{{T1}} séptimos"</t>
  </si>
  <si>
    <t>Para leer una fracción, empieza por el numerador y a continuación por el denominador. Por ejemplo, 4/5 se lee &lt;i&gt;cuatro quintos.&lt;/i&gt;</t>
  </si>
  <si>
    <t>{"id":"M5-NyO-19a-A-4","stimulus":"&lt;p&gt;Pilar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t>
  </si>
  <si>
    <t>{"id":"M5-NyO-19a-A-4","stimulus":"&lt;p&gt;Pérola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</si>
  <si>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
    "id": "M5-NyO-19a-A-4",
    "stimulus": "&lt;p&gt;Pilar spent &lt;span class=\"fr-math-v2 fr-draggable\" contenteditable=\"false\" data-original-math=\"\\(\\frac{{{Q1}}}{7}\\)\" draggable=\"true\"&gt;\\(\\frac{{{Q1}}}{7}\\)&lt;/span&gt; of the balance on her phone card. Type this fraction in words.&lt;/p&gt;",
    "template": "&lt;p&gt;Pilar spent {{response}} of her balance.&lt;/p&gt;",
    "hint": "&lt;p&gt;To read a fraction, start with the numerator and then the denominator. For example, &lt;span class=\"fr-math-v2 fr-draggable\" contenteditable=\"false\" data-original-math=\"\\(\\frac{4}{5}\\)\" draggable=\"true\"&gt;\\(\\frac{4}{5}\\)&lt;/span&gt; is read &lt;i&gt;four fifths.&lt;/i&gt;&lt;/p&gt;",
    "feedback": "&lt;p&gt;To read a fraction, start with the numerator and then the denominator. For example, &lt;span class=\"fr-math-v2 fr-draggable\" contenteditable=\"false\" data-original-math=\"\\(\\frac{4}{5}\\)\" draggable=\"true\"&gt;\\(\\frac{4}{5}\\)&lt;/span&gt; is read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t>
  </si>
  <si>
    <t>Un incendio ha destruido {{Q1}}/5 del bosque que hay alrededor del pueblo de Vicente. Escribe esta fracción con palabras.
El incendio ha destruído {{A1}} de la superficie del bosque.</t>
  </si>
  <si>
    <t>Q1= Min=2; Max=4; Step=1</t>
  </si>
  <si>
    <t>Para leer una fracción, empieza por el numerador y a continuación por el denominador. Por ejemplo, 2/3 se lee &lt;i&gt;dos tercios.&lt;/i&gt;</t>
  </si>
  <si>
    <t>{"id":"M5-NyO-19a-A-5","stimulus":"&lt;p&gt;Un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t>
  </si>
  <si>
    <t>{"id":"M5-NyO-19a-A-5","stimulus":"&lt;p&gt;Um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</si>
  <si>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
    "id": "M5-NyO-19a-A-5",
    "stimulus": "&lt;p&gt;A fire has destroyed &lt;span class=\"fr-math-v2 fr-draggable\" contenteditable=\"false\" data-original-math=\"\\(\\frac{{{Q1}}}{5}\\)\" draggable=\"true\"&gt;\\(\\frac{{{Q1}}}{5}\\)&lt;/span&gt; of the forest around Vincent's village. Type this fraction in words.&lt;/p&gt;",
    "template": "&lt;p&gt;The fire has destroyed {{response}} of the forest area.&lt;/p&gt;",
    "hint": "&lt;p&gt;To read a fraction, start with the numerator and then the denominator. For example, &lt;span class=\"fr-math-v2 fr-draggable\" contenteditable=\"false\" data-original-math=\"\\(\\frac{2}{3}\\)\" draggable=\"true\"&gt;\\(\\frac{2}{3}\\)&lt;/span&gt; is read &lt;i&gt;two thirds.&lt;/i&gt;&lt;/p&gt;",
    "feedback": "&lt;p&gt;To read a fraction, start with the numerator and then the denominator. For example, &lt;span class=\"fr-math-v2 fr-draggable\" contenteditable=\"false\" data-original-math=\"\\(\\frac{2}{3}\\)\" draggable=\"true\"&gt;\\(\\frac{2}{3}\\)&lt;/span&gt; is read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t>
  </si>
  <si>
    <t>M5-NyO-19b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</si>
  <si>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</si>
  <si>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</si>
  <si>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</si>
  <si>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</si>
  <si>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</si>
  <si>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</si>
  <si>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{"id":"M5-NyO-19b-I-1","stimulus":"&lt;p&gt;Haz clic en las fracciones que están correctamente escritas.&lt;/p&gt;","hint":"&lt;p&gt;Para leer una fracción, empieza por el numerador y sigue con el denominador. Por ejemplo, &lt;span class=\"fr-math-v2 fr-draggable\" contenteditable=\"false\" data-original-math=\"\\(\\frac{3}{5}\\)\" draggable=\"true\"&gt;\\(\\frac{3}{5}\\)&lt;/span&gt; se lee &lt;i&gt;tres quintos.&lt;/i&gt;&lt;/p&gt;","feedback":"&lt;p&gt;Para leer una fracción, empieza por el numerador y sigue con el denominador. Por ejemplo, &lt;span class=\"fr-math-v2 fr-draggable\" contenteditable=\"false\" data-original-math=\"\\(\\frac{3}{5}\\)\" draggable=\"true\"&gt;\\(\\frac{3}{5}\\)&lt;/span&gt; se lee &lt;i&gt;tres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'es')","temp":true},{"name":"T5","label":"{{function}}","function":"Lemonlib.numToWords({{Q5}}, 'es')","temp":true},{"name":"T6","label":"{{function}}","function":"Lemonlib.numToWords({{Q6}}, 'es')","temp":true},{"name":"T7","label":"{{function}}","function":"Lemonlib.numToWords({{Q7}}, 'es')","temp":true},{"name":"T8","label":"{{function}}","function":"Lemonlib.numToWords({{Q8}}, 'es')","temp":true},{"name":"A1","label":"&lt;span class=\"fr-math-v2 fr-draggable\" contenteditable=\"false\" data-original-math=\"\\(\\frac{{{Q1}}}{2}\\)\" draggable=\"true\"&gt;\\(\\frac{{{Q1}}}{2}\\)&lt;/span&gt; : {{T1}} medios"},{"name":"A2","label":"&lt;span class=\"fr-math-v2 fr-draggable\" contenteditable=\"false\" data-original-math=\"\\(\\frac{{{Q2}}}{7}\\)\" draggable=\"true\"&gt;\\(\\frac{{{Q2}}}{7}\\)&lt;/span&gt;: {{T2}} séptimos"},{"name":"A3","label":"&lt;span class=\"fr-math-v2 fr-draggable\" contenteditable=\"false\" data-original-math=\"\\(\\frac{{{Q3}}}{10}\\)\" draggable=\"true\"&gt;\\(\\frac{{{Q3}}}{10}\\)&lt;/span&gt; : {{T3}} décimos"},{"name":"A4","label":"&lt;span class=\"fr-math-v2 fr-draggable\" contenteditable=\"false\" data-original-math=\"\\(\\frac{{{Q4}}}{11}\\)\" draggable=\"true\"&gt;\\(\\frac{{{Q4}}}{11}\\)&lt;/span&gt; : {{T4}} onceavos"},{"name":"A5","label":"&lt;span class=\"fr-math-v2 fr-draggable\" contenteditable=\"false\" data-original-math=\"\\(\\frac{{{Q5}}}{6}\\)\" draggable=\"true\"&gt;\\(\\frac{{{Q5}}}{6}\\)&lt;/span&gt; : {{T5}} octavos","incorrect":true,"feedback":"&lt;p&gt;La fracción &lt;span class=\"fr-math-v2 fr-draggable\" contenteditable=\"false\" data-original-math=\"\\(\\frac{{{Q5}}}{6}\\)\" draggable=\"true\"&gt;\\(\\frac{{{Q5}}}{6}\\)&lt;/span&gt; se lee &lt;i&gt;{{T5}} sextos.&lt;/i&gt;&lt;/p&gt;"},{"name":"A6","label":"&lt;span class=\"fr-math-v2 fr-draggable\" contenteditable=\"false\" data-original-math=\"\\(\\frac{{{Q6}}}{4}\\)\" draggable=\"true\"&gt;\\(\\frac{{{Q6}}}{4}\\)&lt;/span&gt; : {{T6}} novenos","incorrect":true,"feedback":"&lt;p&gt;La fracción &lt;span class=\"fr-math-v2 fr-draggable\" contenteditable=\"false\" data-original-math=\"\\(\\frac{{{Q6}}}{4}\\)\" draggable=\"true\"&gt;\\(\\frac{{{Q6}}}{4}\\)&lt;/span&gt; se lee &lt;i&gt;{{T6}} cuartos.&lt;/i&gt;&lt;/p&gt;"},{"name":"A7","label":"&lt;span class=\"fr-math-v2 fr-draggable\" contenteditable=\"false\" data-original-math=\"\\(\\frac{{{Q7}}}{12}\\)\" draggable=\"true\"&gt;\\(\\frac{{{Q7}}}{12}\\)&lt;/span&gt; : {{T7}} onceavos","incorrect":true,"feedback":"&lt;p&gt;La fracción &lt;span class=\"fr-math-v2 fr-draggable\" contenteditable=\"false\" data-original-math=\"\\(\\frac{{{Q7}}}{12}\\)\" draggable=\"true\"&gt;\\(\\frac{{{Q7}}}{12}\\)&lt;/span&gt; se lee &lt;i&gt;{{T7}} doceavos.&lt;/i&gt;&lt;/p&gt;"},{"name":"A8","label":"&lt;span class=\"fr-math-v2 fr-draggable\" contenteditable=\"false\" data-original-math=\"\\(\\frac{{{Q8}}}{9}\\)\" draggable=\"true\"&gt;\\(\\frac{{{Q8}}}{9}\\)&lt;/span&gt; : {{T8}} tercios","incorrect":true,"feedback":"&lt;p&gt;La fracción &lt;span class=\"fr-math-v2 fr-draggable\" contenteditable=\"false\" data-original-math=\"\\(\\frac{{{Q8}}}{9}\\)\" draggable=\"true\"&gt;\\(\\frac{{{Q8}}}{9}\\)&lt;/span&gt; se lee &lt;i&gt;{{T8}} tercios.&lt;/i&gt;&lt;/p&gt;"}],"uniques":true},"algorithm":{"name":"trueFalse","template":"Multiple choice – multiple response","params":{"countCorrect":2,"countIncorrect":1,"showCheckIcon":false,
            "columns": 3
        }
    }
}</t>
  </si>
  <si>
    <t>{"id":"M5-NyO-19b-I-1","stimulus":"&lt;p&gt;Marque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</si>
  <si>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
    "id": "M5-NyO-19b-I-1",
    "stimulus": "&lt;p&gt;Click on the fractions that are spelled correctly.&lt;/p&gt;",
    "hint": "&lt;p&gt;To read a fraction, start with the numerator and move on to the denominator. For example, &lt;span class=\"fr-math-v2 fr-draggable\" contenteditable=\"false\" data-original-math=\"\\(\\frac{3}{5}\\)\" draggable=\"true\"&gt;\\(\\frac{3}{5}\\)&lt;/span&gt; is spelled &lt;i&gt;three fifths.&lt;/i&gt;&lt;/p&gt;",
    "feedback": "&lt;p&gt;To read a fraction, start with the numerator and move on to the denominator. For example, &lt;span class=\"fr-math-v2 fr-draggable\" contenteditable=\"false\" data-original-math=\"\\(\\frac{3}{5}\\)\" draggable=\"true\"&gt;\\(\\frac{3}{5}\\)&lt;/span&gt; is spelled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"T5",
                "label": "{{function}}",
                "function": "Lemonlib.numToWords({{Q5}}, 'en')",
                "temp": true
            },
            {
                "name": "T6",
                "label": "{{function}}",
                "function": "Lemonlib.numToWords({{Q6}}, 'en')",
                "temp": true
            },
            {
                "name": "T7",
                "label": "{{function}}",
                "function": "Lemonlib.numToWords({{Q7}}, 'en')",
                "temp": true
            },
            {
                "name": "T8",
                "label": "{{function}}",
                "function": "Lemonlib.numToWords({{Q8}}, 'en')",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elevenths"
            },
            {
                "name": "A5",
                "label": "&lt;span class=\"fr-math-v2 fr-draggable\" contenteditable=\"false\" data-original-math=\"\\(\\frac{{{Q5}}}{6}\\)\" draggable=\"true\"&gt;\\(\\frac{{{Q5}}}{6}\\)&lt;/span&gt; : {{T5}} eighths",
                "incorrect": true,
                "feedback": "&lt;p&gt;La fracción &lt;span class=\"fr-math-v2 fr-draggable\" contenteditable=\"false\" data-original-math=\"\\(\\frac{{{Q5}}}{6}\\)\" draggable=\"true\"&gt;\\(\\frac{{{Q5}}}{6}\\)&lt;/span&gt; is spelled &lt;i&gt;{{T5}} sixths.&lt;/i&gt;&lt;/p&gt;"
            },
            {
                "name": "A6",
                "label": "&lt;span class=\"fr-math-v2 fr-draggable\" contenteditable=\"false\" data-original-math=\"\\(\\frac{{{Q6}}}{4}\\)\" draggable=\"true\"&gt;\\(\\frac{{{Q6}}}{4}\\)&lt;/span&gt; : {{T6}} ninths",
                "incorrect": true,
                "feedback": "&lt;p&gt;La fracción &lt;span class=\"fr-math-v2 fr-draggable\" contenteditable=\"false\" data-original-math=\"\\(\\frac{{{Q6}}}{4}\\)\" draggable=\"true\"&gt;\\(\\frac{{{Q6}}}{4}\\)&lt;/span&gt; is spelled &lt;i&gt;{{T6}} quarters.&lt;/i&gt;&lt;/p&gt;"
            },
            {
                "name": "A7",
                "label": "&lt;span class=\"fr-math-v2 fr-draggable\" contenteditable=\"false\" data-original-math=\"\\(\\frac{{{Q7}}}{12}\\)\" draggable=\"true\"&gt;\\(\\frac{{{Q7}}}{12}\\)&lt;/span&gt; : {{T7}} elevenths",
                "incorrect": true,
                "feedback": "&lt;p&gt;La fracción &lt;span class=\"fr-math-v2 fr-draggable\" contenteditable=\"false\" data-original-math=\"\\(\\frac{{{Q7}}}{12}\\)\" draggable=\"true\"&gt;\\(\\frac{{{Q7}}}{12}\\)&lt;/span&gt; is spelled &lt;i&gt;{{T7}} twelfths.&lt;/i&gt;&lt;/p&gt;"
            },
            {
                "name": "A8",
                "label": "&lt;span class=\"fr-math-v2 fr-draggable\" contenteditable=\"false\" data-original-math=\"\\(\\frac{{{Q8}}}{9}\\)\" draggable=\"true\"&gt;\\(\\frac{{{Q8}}}{9}\\)&lt;/span&gt; : {{T8}} thirds",
                "incorrect": true,
                "feedback": "&lt;p&gt;La fracción &lt;span class=\"fr-math-v2 fr-draggable\" contenteditable=\"false\" data-original-math=\"\\(\\frac{{{Q8}}}{9}\\)\" draggable=\"true\"&gt;\\(\\frac{{{Q8}}}{9}\\)&lt;/span&gt; is spelled &lt;i&gt;{{T8}} thirds.&lt;/i&gt;&lt;/p&gt;"
            }
        ],
        "uniques": true
    },
    "algorithm": {
        "name": "trueFalse",
        "template": "Multiple choice – multiple response",
        "params": {
            "countCorrect": 2,
            "countIncorrect": 1,
            "showCheckIcon": false,
            "columns": 3
        }
    }
}</t>
  </si>
  <si>
    <t>Escribe las siguientes fracciones.
{{T1}}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</si>
  <si>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</si>
  <si>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</si>
  <si>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</si>
  <si>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{"id":"M5-NyO-19b-E-1","stimulus":"&lt;p&gt;Escribe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2}"},{"name":"A2","label":"{{function}}","function":"\\frac{{{Q2}}}{12}"}],"uniques":true},"algorithm":{"name":"calculateOperation","params":{"method":"equivLiteral","keyboard":"INTERMEDIATE"}}}</t>
  </si>
  <si>
    <t>{"id":"M5-NyO-19b-E-1","stimulus":"&lt;p&gt;Escreva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t>
  </si>
  <si>
    <t>{
    "id": "M5-NyO-19b-E-1",
    "stimulus": "&lt;p&gt;Type the following fractions.&lt;/p&gt;",
    "template": "&lt;p&gt;{{T1}} halves: {{response}}&lt;/p&gt;&lt;p&gt;{{T2}} twelfths: {{response}}&lt;/p&gt;",
    "hint": "&lt;p&gt;To write a fraction, start with the numerator and move on to the denominator. For example, three fifths is written &lt;span class=\"fr-math-v2 fr-draggable\" contenteditable=\"false\" data-original-math=\"\\(\\frac{3}{5}\\)\" draggable=\"true\"&gt;\\(\\frac{3}{5}\\)&lt;/span&gt;.&lt;/p&gt;",
    "feedback": "&lt;p&gt;To write a fraction, start with the numerator and move on to the denominator. For example, three fifths is written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"\\frac{{{Q1}}}{2}"
            },
            {
                "name": "A2",
                "label": "{{function}}",
                "function": "\\frac{{{Q2}}}{12}"
            }
        ],
        "uniques": true
    },
    "algorithm": {
        "name": "calculateOperation",
        "params": {
            "method": "equivLiteral",
            "keyboard": "INTERMEDIATE"
        }
    }
}</t>
  </si>
  <si>
    <t>Escribe las siguientes fracciones.
{{T1}} tercios: {{A1}}
{{T2}} onceavos: {{A2}}</t>
  </si>
  <si>
    <t>T1 = Lemonlib.numToWords({{Q1}}, 'es')
T2 = Lemonlib.numToWords({{Q2}}, 'es')
A1=\\frac{{{Q1}}}{3}
A2=\\frac{{{Q2}}}{11}</t>
  </si>
  <si>
    <t>Para escribir una fracción, empieza por el numerador y sigue con el denominador. Por ejemplo, dos tercios se escribe 2/3.</t>
  </si>
  <si>
    <t>{"id":"M5-NyO-19b-E-2","stimulus":"&lt;p&gt;Escribe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3}"},{"name":"A2","label":"{{function}}","function":"\\frac{{{Q2}}}{11}"}],"uniques":true},"algorithm":{"name":"calculateOperation","params":{"method":"equivLiteral","keyboard":"INTERMEDIATE"}}}</t>
  </si>
  <si>
    <t>{"id":"M5-NyO-19b-E-2","stimulus":"&lt;p&gt;Escreva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t>
  </si>
  <si>
    <t>{
    "id": "M5-NyO-19b-E-2",
    "stimulus": "&lt;p&gt;Type the following fractions.&lt;/p&gt;",
    "template": "&lt;p&gt;{{T1}} thirds: {{response}}&lt;/p&gt;&lt;p&gt;{{T2}} elevenths: {{response}}&lt;/p&gt;",
    "hint": "&lt;p&gt;To write a fraction, start with the numerator and move on to the denominator. For example, two thirds is written &lt;span class=\"fr-math-v2 fr-draggable\" contenteditable=\"false\" data-original-math=\"\\(\\frac{2}{3}\\)\" draggable=\"true\"&gt;\\(\\frac{2}{3}\\)&lt;/span&gt;.&lt;/p&gt;",
    "feedback": "&lt;p&gt;To write a fraction, start with the numerator and move on to the denominator. For example, two thirds is written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"\\frac{{{Q1}}}{3}"
            },
            {
                "name": "A2",
                "label": "{{function}}",
                "function": "\\frac{{{Q2}}}{11}"
            }
        ],
        "uniques": true
    },
    "algorithm": {
        "name": "calculateOperation",
        "params": {
            "method": "equivLiteral",
            "keyboard": "INTERMEDIATE"
        }
    }
}</t>
  </si>
  <si>
    <t>Escribe las siguientes fracciones.
{{T1}} cuartos: {{A1}}
{{T2}} décimos: {{A2}}</t>
  </si>
  <si>
    <t>T1 = Lemonlib.numToWords({{Q1}}, 'es')
T2 = Lemonlib.numToWords({{Q2}}, 'es')
A1=\\frac{{{Q1}}}{4}
A2=\\frac{{{Q2}}}{10}</t>
  </si>
  <si>
    <t>Para escribir una fracción, empieza por el numerador y sigue con el denominador. Por ejemplo, un medio se escribe 1/2.</t>
  </si>
  <si>
    <t>{"id":"M5-NyO-19b-E-3","stimulus":"&lt;p&gt;Escribe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4}"},{"name":"A2","label":"{{function}}","function":"\\frac{{{Q2}}}{10}"}],"uniques":true},"algorithm":{"name":"calculateOperation","params":{"method":"equivLiteral","keyboard":"INTERMEDIATE"}}}</t>
  </si>
  <si>
    <t>{"id":"M5-NyO-19b-E-3","stimulus":"&lt;p&gt;Escreva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t>
  </si>
  <si>
    <t>{
    "id": "M5-NyO-19b-E-3",
    "stimulus": "&lt;p&gt;Type the following fractions.&lt;/p&gt;",
    "template": "&lt;p&gt;{{T1}} quarters: {{response}}&lt;/p&gt;&lt;p&gt;{{T2}} tenths: {{response}}&lt;/p&gt;",
    "hint": "&lt;p&gt;To write a fraction, start with the numerator and move on to the denominator. For example, one  half is written &lt;span class=\"fr-math-v2 fr-draggable\" contenteditable=\"false\" data-original-math=\"\\(\\frac{1}{2}\\)\" draggable=\"true\"&gt;\\(\\frac{1}{2}\\)&lt;/span&gt;.&lt;/p&gt;",
    "feedback": "&lt;p&gt;To write a fraction, start with the numerator and move on to the denominator. For example, one half is written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"\\frac{{{Q1}}}{4}"
            },
            {
                "name": "A2",
                "label": "{{function}}",
                "function": "\\frac{{{Q2}}}{10}"
            }
        ],
        "uniques": true
    },
    "algorithm": {
        "name": "calculateOperation",
        "params": {
            "method": "equivLiteral",
            "keyboard": "INTERMEDIATE"
        }
    }
}</t>
  </si>
  <si>
    <t>Sofía se ha comido {{T1}} octavos de una pizza. Escribe esta fracción.
Sofía se ha comido {{A1}} de la pizza.</t>
  </si>
  <si>
    <t>T1 = Lemonlib.numToWords({{Q1}}, 'es')
A1=\\frac{{{Q1}}}{8}</t>
  </si>
  <si>
    <t>Para escribir una fracción, empieza por el numerador y sigue con el denominador. Por ejemplo, dos quintos se escribe 2/5.</t>
  </si>
  <si>
    <t>{"id":"M5-NyO-19b-A-1","stimulus":"&lt;p&gt;Sofía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t>
  </si>
  <si>
    <t>{"id":"M5-NyO-19b-A-1","stimulus":"&lt;p&gt;Sofia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</si>
  <si>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
    "id": "M5-NyO-19b-A-1",
    "stimulus": "&lt;p&gt;Sofia has eaten {{T1}} eighths of a pizza. Write this fraction.&lt;/p&gt;",
    "template": "&lt;p&gt;Sofia has eaten {{response}} of the pizza.&lt;/p&gt;",
    "hint": "&lt;p&gt;To write a fraction, start with the numerator and move on to the denominator. For example, two fifths is written &lt;span class=\"fr-math-v2 fr-draggable\" contenteditable=\"false\" data-original-math=\"\\(\\frac{2}{5}\\)\" draggable=\"true\"&gt;\\(\\frac{2}{5}\\)&lt;/span&gt;.&lt;/p&gt;",
    "feedback": "&lt;p&gt;To write a fraction, start with the numerator and move on to the denominator. For example, two fifths is written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t>
  </si>
  <si>
    <t>Ya se han consumido {{T1}} novenos del tiempo total de un partido de fútbol. Escribe esta fracción.
Se han consumido {{A1}} del tiempo del partido.</t>
  </si>
  <si>
    <t>Q1= Min=2; Max=8; Step=1</t>
  </si>
  <si>
    <t>T1 = Lemonlib.numToWords({{Q1}}, 'es')
A1=\\frac{{{Q1}}}{9}</t>
  </si>
  <si>
    <t>Para escribir una fracción, empieza por el numerador y sigue con el denominador. Por ejemplo, tres cuartos se escribe 3/4.</t>
  </si>
  <si>
    <t>{"id":"M5-NyO-19b-A-2","stimulus":"&lt;p&gt;Ya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t>
  </si>
  <si>
    <t>{"id":"M5-NyO-19b-A-2","stimulus":"&lt;p&gt;Já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</si>
  <si>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
    "id": "M5-NyO-19b-A-2",
    "stimulus": "&lt;p&gt;Already {{T1}} ninths of the total time of a football match passed. Type this fraction.&lt;/p&gt;",
    "template": "&lt;p&gt;{{response}} of the match time passed.&lt;/p&gt;",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8,
                "step": 1
            }
        ],
        "calculated": [
            {
                "name": "T1",
                "label": "{{function}}",
                "function": "Lemonlib.numToWords({{Q1}}, 'en')",
                "temp": true
            },
            {
                "name": "A1",
                "label": "{{function}}",
                "function": "\\frac{{{Q1}}}{9}"
            }
        ],
        "uniques": true
    },
    "algorithm": {
        "name": "calculateOperation",
        "params": {
            "method": "equivLiteral",
            "keyboard": "INTERMEDIATE"
        }
    }
}</t>
  </si>
  <si>
    <t>Un camarero ha gastado {{T1}} sextos de una botella de leche. Escribe esta fracción.
El camarero ha gastado {{A1}} de la botella.</t>
  </si>
  <si>
    <t>Q1= Min=2; Max=5; Step=1</t>
  </si>
  <si>
    <t>T1 = Lemonlib.numToWords({{Q1}}, 'es')
A1=\\frac{{{Q1}}}{6}</t>
  </si>
  <si>
    <t>{"id":"M5-NyO-19b-A-3","stimulus":"&lt;p&gt;Un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t>
  </si>
  <si>
    <t>{"id":"M5-NyO-19b-A-3","stimulus":"&lt;p&gt;Um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</si>
  <si>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
    "id": "M5-NyO-19b-A-3",
    "stimulus": "&lt;p&gt;A waiter has used {{T1}} sixths of a bottle of milk. Type this fraction.&lt;/p&gt;",
    "template": "&lt;p&gt;The waiter has used {{response}} from the bottle.&lt;/p&gt;",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t>
  </si>
  <si>
    <t>Un hortelano ha labrado {{T1}} séptimos de su huerto. Escribe esta fracción.
El hortelano ha labrado {{A1}} del huerto.</t>
  </si>
  <si>
    <t>T1 = Lemonlib.numToWords({{Q1}}, 'es')
A1=\\frac{{{Q1}}}{7}</t>
  </si>
  <si>
    <t>Para escribir una fracción, empieza por el numerador y sigue con el denominador. Por ejemplo, cuatro quintos se escribe 4/5.</t>
  </si>
  <si>
    <t>{"id":"M5-NyO-19b-A-4","stimulus":"&lt;p&gt;Un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t>
  </si>
  <si>
    <t>{"id":"M5-NyO-19b-A-4","stimulus":"&lt;p&gt;Um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</si>
  <si>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
    "id": "M5-NyO-19b-A-4",
    "stimulus": "&lt;p&gt;A market gardener has tilled {{T1}} sevenths of his orchard. Type this fraction&lt;/p&gt;",
    "template": "&lt;p&gt;The market gardener has tilled {{response}} of the orchard.&lt;/p&gt;",
    "hint": "&lt;p&gt;To write a fraction, start with the numerator and move on to the denominator. For example, four fifths is written &lt;span class=\"fr-math-v2 fr-draggable\" contenteditable=\"false\" data-original-math=\"\\(\\frac{4}{5}\\)\" draggable=\"true\"&gt;\\(\\frac{4}{5}\\)&lt;/span&gt;.&lt;/p&gt;",
    "feedback": "&lt;p&gt;To write a fraction, start with the numerator and move on to the denominator. For example, four fifths is written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t>
  </si>
  <si>
    <t>Una profesora ha corregido {{T1}} doceavos de los exámenes. Escribe esta fracción.
La profesora ha corregido {{A1}} de los exámenes.</t>
  </si>
  <si>
    <t>T1 = Lemonlib.numToWords({{Q1}}, 'es')
A1=\\frac{{{Q1}}}{12}</t>
  </si>
  <si>
    <t>{"id":"M5-NyO-19b-A-5","stimulus":"&lt;p&gt;Una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t>
  </si>
  <si>
    <t>{"id":"M5-NyO-19b-A-5","stimulus":"&lt;p&gt;Uma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</si>
  <si>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
    "id": "M5-NyO-19b-A-5",
    "stimulus": "&lt;p&gt;A teacher has corrected {{T1}} twelfth of the exams. Type this fraction&lt;/p&gt;",
    "template": "&lt;p&gt;The teacher has corrected {{response}} of the exams.&lt;/p&gt;",
    "hint": "&lt;p&gt;To write a fraction, start with the numerator and move on to the denominator. For example, three-fifths is written &lt;span class=\"fr-math-v2 fr-draggable\" contenteditable=\"false\" data-original-math=\"\\(\\frac{3}{5}\\)\" draggable=\"true\"&gt;\\(\\frac{3}{5}\\)&lt;/span&gt;.&lt;/p&gt;",
    "feedback": "&lt;p&gt;To write a fraction, start with the numerator and move on to the denominator. For example, three-fifths is written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t>
  </si>
  <si>
    <t>No hacer</t>
  </si>
  <si>
    <t>EF05MA15</t>
  </si>
  <si>
    <t>M5-G-3b</t>
  </si>
  <si>
    <t>Reconoce e interpreta escalas en planos</t>
  </si>
  <si>
    <t>M5-G-6b</t>
  </si>
  <si>
    <t>M5-G-6c</t>
  </si>
  <si>
    <t>M5-G-7c</t>
  </si>
  <si>
    <t>EF05MA17</t>
  </si>
  <si>
    <t>M5-G-10d</t>
  </si>
  <si>
    <t>EF05MA16</t>
  </si>
  <si>
    <t>M5-G-13d</t>
  </si>
  <si>
    <t>EF05MA25</t>
  </si>
  <si>
    <t>EF05MA24</t>
  </si>
  <si>
    <t>EF05MA22</t>
  </si>
  <si>
    <t>EF05MA19</t>
  </si>
  <si>
    <t>M5-MyM-16a</t>
  </si>
  <si>
    <t>Mide ángulos con el transportador</t>
  </si>
  <si>
    <t>M5-MyM-12f</t>
  </si>
  <si>
    <t>M5-NyO-57a</t>
  </si>
  <si>
    <t>Representa fracciones en la recta numérica (también números mixtos, denominadores 2, 4 y 8)</t>
  </si>
  <si>
    <t>EF05MA01</t>
  </si>
  <si>
    <t>Coloca los siguientes números en la recta numérica.
Imagen de recta numérica con 3 drops.
(Se le da el 2º número de 5. Orden: A1-Q1-A2-A3-T1)</t>
  </si>
  <si>
    <t>Label image with drag and drop</t>
  </si>
  <si>
    <t>{{Q1}}: Mín = 1000; Máx = 6999; Incremento = 1
{{Q2}}: Mín = 10; Máx = 1000; Incremento = 1
{{Q3}}: Mín = 10; Máx = 1000; Incremento = 1</t>
  </si>
  <si>
    <t>{{A1}}: {{Q1}}-{{Q3}}
{{A2}}: {{Q1}} + {{Q2}}
{{A3}}: {{Q1}} + {{Q2}}*2
{{T1}}: {{Q1}} + {{Q2}}*3</t>
  </si>
  <si>
    <t>Coloca los siguientes números en la recta numérica.
Imagen de recta numérica con 3 drops.
(Se le da el 3º número de 4. Orden: A1-A2-Q1-A3)</t>
  </si>
  <si>
    <t>{{A1}}: {{Q1}}-{{Q3}}
{{A2}}: {{Q1}}-{{Q2}}*2
{{A3}}: {{Q1}} + {{Q2}}</t>
  </si>
  <si>
    <t xml:space="preserve">Coloca los siguientes números en la recta numérica.
Imagen de recta numérica con 3 drops
(Se le da el 1º y el 4º número de 5. Orden: Q1-A1-A2-T1-A3)
</t>
  </si>
  <si>
    <t>{{A1}}: {{Q1}} + {{Q2}}
{{A2}}: {{Q1}} + {{Q2}}*2
{{A3}}: {{T1}} + {{Q3}}
{{T1}}: {{Q3}}+ ({{Q1}} + {{Q2}}*2)</t>
  </si>
  <si>
    <t>M5-NyO-8c</t>
  </si>
  <si>
    <t>M5-NyO-8d</t>
  </si>
  <si>
    <t>En un almacén hay {{Q1}} palés que contienen {{Q2}} pelotas cada uno. Si una pelota pesa {{Q3}} gramos, ¿cuál es el peso de los palés?
Los palés pesan {{A1}} gramos.</t>
  </si>
  <si>
    <t>En un depósito hay 198 cajas; cada caja contiene 132 bolitas de colores. Cada una de las bolitas cuestan 150 monedas.
¿Cuánto se paga por el total de bolitas?
Se paga ... monedas por todas las bolitas</t>
  </si>
  <si>
    <t>[Q1] : Mín = 100; Máx = 250; step 1
[Q2]: Mín = 100; Máx = 150; step 1
[Q3]: Mín = 100; Máx = 150; step 1</t>
  </si>
  <si>
    <t>A1: ({{Q2}}*{{Q3}})*{{Q1}}</t>
  </si>
  <si>
    <t>Un camión lleva {{Q1}} cajas que contienen {{Q2}} collares cada una. Si en un collar hay engarzados {{Q3}} rubíes, ¿qué cantidad de gemas transporta? 
Transporta {{A1}} gemas.</t>
  </si>
  <si>
    <t>Un camión transporta 250 cajas por viaje. Dentro de cada caja hay 160 collares, de 105 perlas cada uno. ¿Qué cantidad de perlas transporta? 
Transporta ... perlas</t>
  </si>
  <si>
    <t>[Q1] : Mín = 100; Máx = 250; step 1
[Q2]: Mín = 100; Máx = 160; step 1
[Q3]: Mín = 100; Máx = 105; step 1</t>
  </si>
  <si>
    <t>Un laboratorio distribuye pruebas de diagnóstico Covid a centros de salud. Tienen preparadas {{Q1}} cajas en las que caben {{Q2}} paquetes, y en cada paquete vienen {{Q3}} pruebas. ¿Cuántos test se reparten en total?
En total se distribuyen {{A1}} test</t>
  </si>
  <si>
    <t>Un laboratorio distribuye pruebas de diagnóstico Covid, a centros de salud. Tienen preparadas 225 cajas; en cada caja hay 125 paquetes, y en cada paquete vienen 135 test. ¿Cuántos test son distribuidos en total?
En total se distribuyen {{A1}} test</t>
  </si>
  <si>
    <t>Una fábrica de golosinas tiene en su almacén {{Q1}} palés de golosinas para su posterior venta. En cada palé hay {{Q2}} bolsas con {{Q3}} gominolas cada una. ¿Cuántas gominolas hay en total?
En el almacén se guardan {{A1}} gominolas.</t>
  </si>
  <si>
    <t>El mayorista de golosinas ¨DulceMax¨cuenta con 480 cajas de golosinas para la venta. En cada caja hay 125 bolsas con 230 gominolas cada una. ¿Cuántas gominolas hay en total?
Hay {{A1}} gominolas</t>
  </si>
  <si>
    <t>[Q1] : Mín = 100; Máx = 450; step 1
[Q2]: Mín = 100; Máx = 150; step 1
[Q3]: Mín = 100; Máx = 250; step 1</t>
  </si>
  <si>
    <t>Un agricultor quiere calcular más o menos qué producción de naranjas va a tener este año. Si ha recogido &lt;span class=\"no-break\"&gt;{{Q1}} kg&lt;/span&gt; de un solo naranjo, hay {{Q2}} árboles por surco y en su terreno caben {{Q3}} surcos, ¿cuántos kg de naranjas va a cosechar en total?
Va a cosechar &lt;span class=\"no-break\"&gt;{{A1}} kg&lt;/span&gt; de naranjas.</t>
  </si>
  <si>
    <t>La papelera de la ciudad, tiene en depósito 315 cajas. En cada caja hay 100 block de hojas lisas; cada block tiene 310 hojas. ¿Cuántas hojas hay en depósito?
Hay ... hojas en depósito</t>
  </si>
  <si>
    <t>[Q1] : Mín = 100; Máx = 350; step 1
[Q2]: Mín = 100; Máx = 120; step 1
[Q3]: Mín = 100; Máx = 150; step 1</t>
  </si>
  <si>
    <t>M5-NyO-61a</t>
  </si>
  <si>
    <t>Representa en la recta numérica la comparación de fracciones (numer. y denom. de 1 o 2 cifras)</t>
  </si>
  <si>
    <t>Falta plantilla</t>
  </si>
  <si>
    <t>EF05MA05</t>
  </si>
  <si>
    <t>EF05MA09</t>
  </si>
  <si>
    <t>EF05MA10</t>
  </si>
  <si>
    <t>EF05MA12</t>
  </si>
  <si>
    <t>EF05MA02</t>
  </si>
  <si>
    <t>M5-NyO-45a</t>
  </si>
  <si>
    <t>Compara fracciones y números decimales por transformación de unos en otros (entre 0 y 2 cifras enteras, entre 1 y 3 cifras decimales)</t>
  </si>
  <si>
    <t>EF05MA02
EF05MA05</t>
  </si>
  <si>
    <t>Nombre de la imagen</t>
  </si>
  <si>
    <t>Grupo</t>
  </si>
  <si>
    <t>Posición (vertical/horizontal)</t>
  </si>
  <si>
    <t>Líneas a cantidades</t>
  </si>
  <si>
    <t>Medidas</t>
  </si>
  <si>
    <t>Reutilizar de</t>
  </si>
  <si>
    <t>Descripción</t>
  </si>
  <si>
    <t>Nombre</t>
  </si>
  <si>
    <t>Enlace PNG</t>
  </si>
  <si>
    <t>Observaciones</t>
  </si>
  <si>
    <t>imágenes SVG 300px ancho (o 300px de alto si es estrecha)</t>
  </si>
  <si>
    <t>FUTURO</t>
  </si>
  <si>
    <t>Rectángulo</t>
  </si>
  <si>
    <t>M5-G-24a. Actividad EVOCAR</t>
  </si>
  <si>
    <t xml:space="preserve">   Horizontal</t>
  </si>
  <si>
    <t>La medida de la  base es el triple que la medida de la altura.</t>
  </si>
  <si>
    <t>OK</t>
  </si>
  <si>
    <t>M5_G_24a_1</t>
  </si>
  <si>
    <t>https://drive.google.com/file/d/1L277CFYFsvE0Kpusq48m4EhayiLc_qSB/view?usp=sharing</t>
  </si>
  <si>
    <t>https://drive.google.com/file/d/1jXr_ZGSq4SD-9BVATqNRPJlbji8iXTOR/view?usp=sharing</t>
  </si>
  <si>
    <t>Rombo</t>
  </si>
  <si>
    <t>M5-G-24a Actividad 5 de APLICAR</t>
  </si>
  <si>
    <t xml:space="preserve">    Vertical</t>
  </si>
  <si>
    <t>La diagonal mayor es el doble que la menor.</t>
  </si>
  <si>
    <t>Dibujar con las dos diagonales.</t>
  </si>
  <si>
    <t>M5_G_24a_2</t>
  </si>
  <si>
    <t>https://drive.google.com/file/d/1kiDn89i2O2Gt5Gy8D_jbVMrsoFTQeW3u/view?usp=sharing</t>
  </si>
  <si>
    <t>https://drive.google.com/file/d/1iXsNxOGl8vfYZSszozKTB0wBpWgXz-O3/view?usp=sharing</t>
  </si>
  <si>
    <t>Romboide</t>
  </si>
  <si>
    <t>M5-G-24a Actividad 6 de APLICAR</t>
  </si>
  <si>
    <t xml:space="preserve">     Vertical</t>
  </si>
  <si>
    <t>La proporción de la base y la altura es de 3/2. Es decir, si la base mide 3, la altura mide 2.</t>
  </si>
  <si>
    <t>El romboide tiene que tener la altura (interior) marcada con una línea de puntos.</t>
  </si>
  <si>
    <t>M5_G_24a_3</t>
  </si>
  <si>
    <t>https://drive.google.com/file/d/1t-f3chlVsW7zvgPObnPA-p2JFcbCZDB4/view?usp=sharing</t>
  </si>
  <si>
    <t>https://drive.google.com/file/d/1kbb6gKxGaeV6TGSToKnOS0-RTI7WLFWT/view?usp=sharing</t>
  </si>
  <si>
    <t>Triángulo</t>
  </si>
  <si>
    <t>M5-G-24b Actividad de EVOCAR</t>
  </si>
  <si>
    <t xml:space="preserve">       Vertical</t>
  </si>
  <si>
    <t>La base es el doble que la altura.</t>
  </si>
  <si>
    <t>Triángulo rectángulo apoyado sobre el mayor de sus catetos.</t>
  </si>
  <si>
    <t>M5_G_24b_1</t>
  </si>
  <si>
    <t>https://drive.google.com/file/d/1fSUT7CZ7h_BBt1zt_euoGFIu-zANBGcp/view?usp=sharing</t>
  </si>
  <si>
    <t>Añade más margen a la izquierda y un pelín abajo</t>
  </si>
  <si>
    <t>https://drive.google.com/file/d/1yp_wZt1FGPcTnT2MjCcQGrs7pFkiqqHV/view?usp=sharing</t>
  </si>
  <si>
    <t>M5-G-24b Actividad de EVOCAR 2</t>
  </si>
  <si>
    <t xml:space="preserve"> </t>
  </si>
  <si>
    <t>Triángulo escaleno apoyado sobre el mayor de sus lados (base). La altura (dibujada con lines de puntos) es la mitad que la base.</t>
  </si>
  <si>
    <t>M5_G_24b_2</t>
  </si>
  <si>
    <t>https://drive.google.com/file/d/11unAX7Ws642xuIu1PxmOjMUPso6vCkPs/view?usp=sharing</t>
  </si>
  <si>
    <t>https://drive.google.com/file/d/1eLL-EUuZ81Wz1wB0C1Pcd3uwSK-CFgMK/view?usp=sharing</t>
  </si>
  <si>
    <t>M5-G24b Actividad 2, de APLICAR</t>
  </si>
  <si>
    <t xml:space="preserve">      Vertical</t>
  </si>
  <si>
    <t>La altura es el doble que la base.</t>
  </si>
  <si>
    <t>Triángulo isósceles. Se dibuja la altura con una línea de puntos que une el vértice superior con la base.</t>
  </si>
  <si>
    <t>M5_G_24b_3</t>
  </si>
  <si>
    <t>https://drive.google.com/file/d/1xMFypAAlENLK3rG9pfzcO-eKLvAaxQuT/view?usp=sharing</t>
  </si>
  <si>
    <t>https://drive.google.com/file/d/190C8GTdRMQX4z0LZDqfA_8SgBKmFs8wp/view?usp=sharing</t>
  </si>
  <si>
    <t>M5-G-24b Actividad 3, de APLICAR</t>
  </si>
  <si>
    <t>Triángulo equilátero.</t>
  </si>
  <si>
    <t>Dibujar altura con línea de puntos.</t>
  </si>
  <si>
    <t>M5_G_24b_4</t>
  </si>
  <si>
    <t>https://drive.google.com/file/d/1HoC6VHJoV63ewWTnwwuEqIRbJ2BE4_y2/view?usp=sharing</t>
  </si>
  <si>
    <t>https://drive.google.com/file/d/1VqI3VsNzqu7vB4xzkanvi78kuKxEGMO4/view?usp=sharing</t>
  </si>
  <si>
    <t>M5-G-24b Actividad 4, de APLICAR</t>
  </si>
  <si>
    <t>Triángulo rectángulo apoyado sobre el menor de sus catetos.</t>
  </si>
  <si>
    <t>M5_G_24b_5</t>
  </si>
  <si>
    <t>https://drive.google.com/file/d/1aP2DS39pJfZDbANsPpOpPMuW0Sfy6_d8/view?usp=sharing</t>
  </si>
  <si>
    <r>
      <rPr>
        <rFont val="Calibri"/>
        <color rgb="FF1155CC"/>
        <sz val="12.0"/>
        <u/>
      </rPr>
      <t>https://gyazo.com/1d692ab51e169ff3d8f8757152ffe6c2</t>
    </r>
    <r>
      <rPr>
        <rFont val="Calibri"/>
        <sz val="12.0"/>
      </rPr>
      <t xml:space="preserve"> 
Añade más margen a la izquierda y un pelín abajo</t>
    </r>
  </si>
  <si>
    <t>https://drive.google.com/file/d/1fTP0eR8vMsUxLDLGdbk6-N7LpHJWncjF/view?usp=sharing</t>
  </si>
  <si>
    <t>Trapecio isósceles</t>
  </si>
  <si>
    <t>M5-G-24c Actividad de EVOCAR</t>
  </si>
  <si>
    <t>Horizontal</t>
  </si>
  <si>
    <t>no</t>
  </si>
  <si>
    <t>Un trapecio isósceles (sus lados no parelelos, tienen la misma medida). La base mayor es el triple de la base menor, y la altura es, aproximandamente, un cm más que la base menor.</t>
  </si>
  <si>
    <t xml:space="preserve">Ejemplo: Trapecio con base mayor de 6cm. base menor de 2 cm y altura de 3 cm. </t>
  </si>
  <si>
    <t>M5_G_24c_1</t>
  </si>
  <si>
    <t>https://drive.google.com/file/d/1_f5TYSE_NIL6mqNMaLIaB8xb-zd-HYsO/view?usp=sharing</t>
  </si>
  <si>
    <t>Se me olvidó pedirte la altura dibujada con una línea de puntos, que empiece desde uno de los vértices superiores.</t>
  </si>
  <si>
    <t>https://drive.google.com/file/d/1T1O0_c4sNFexcalbnHGIhKf-OPYK-CHm/view?usp=sharing</t>
  </si>
  <si>
    <t>Trapecio recto</t>
  </si>
  <si>
    <t>M5-G-24c Actividad 1, de APLICAR</t>
  </si>
  <si>
    <t>Ejemplo: base mayor de 6 cm, base menor de 4 cm, y altura de 4 cm</t>
  </si>
  <si>
    <t>M5_G_24c_2</t>
  </si>
  <si>
    <t>https://drive.google.com/file/d/1UjdbduLO6J1_gXG77XgIHIEozeVUzT3E/view?usp=sharing</t>
  </si>
  <si>
    <t>Ojo, has enlazado una imagen diferente.</t>
  </si>
  <si>
    <t>https://drive.google.com/file/d/1XF2wqiX23gZjJvvYQQVmbWmvxyxdSSi7/view?usp=sharing</t>
  </si>
  <si>
    <t>M5-G-24c Actividad 3, de APLICAR</t>
  </si>
  <si>
    <t>Igual que M5-G-24c-1, pero otros colores</t>
  </si>
  <si>
    <t>M5_G_24c_3</t>
  </si>
  <si>
    <t>https://drive.google.com/file/d/1RVzFRGJs5Ewk5I1EojzvkJGdqdA74-aX/view?usp=sharing</t>
  </si>
  <si>
    <t>Creo que ha pasado lo mismo, se repite el color.</t>
  </si>
  <si>
    <t>https://drive.google.com/file/d/1_rPSdFBP8ilM41RZLu_v-KnyIDecfFwU/view?usp=sharing</t>
  </si>
  <si>
    <t>M5-G-24c Actividad 5, de APLICAR</t>
  </si>
  <si>
    <t>M5_G_24c_4</t>
  </si>
  <si>
    <t>https://drive.google.com/file/d/16y6RUV2S_yw3WJn4pXbFef3OH_j7hPpd/view?usp=sharing</t>
  </si>
  <si>
    <t>También la altura dibujada con una línea de puntos. Fallo mío.</t>
  </si>
  <si>
    <t>https://drive.google.com/file/d/1mKKKow61dHAHrxATGiBAkDclt1DXGyfb/view?usp=sharing</t>
  </si>
  <si>
    <t>Hexágono regular</t>
  </si>
  <si>
    <t>M5-G-24d Actividad de EVOCAR</t>
  </si>
  <si>
    <t>Vertical</t>
  </si>
  <si>
    <t>Dibujar apotema (linea de puntos desde centro al centro del segmento de la base)</t>
  </si>
  <si>
    <t>M5_G_24d_1</t>
  </si>
  <si>
    <t>https://drive.google.com/file/d/16oqjkWJ2JyuAvGH8CtOBlRpXfyUCle_G/view?usp=sharing</t>
  </si>
  <si>
    <t>No me mates, pero no había pensado en que nos vendría bien que estos polígonos estén divididos internamente en triángulos iguales...</t>
  </si>
  <si>
    <t>https://drive.google.com/file/d/1Wn_ua5O736VPcNY0kg0xN0CR12eMR6zG/view?usp=sharing</t>
  </si>
  <si>
    <t>Octógono regular</t>
  </si>
  <si>
    <t>M5-G-24d Actividad 1 de APLICAR</t>
  </si>
  <si>
    <t>M5_G_24d_2</t>
  </si>
  <si>
    <t>https://drive.google.com/file/d/1Ucgu6uBC72VSxKIx9YskMJ6bCWtf9ivP/view?usp=sharing</t>
  </si>
  <si>
    <t>Mismo problema.</t>
  </si>
  <si>
    <t>https://drive.google.com/file/d/138hOl7iA6NJT8CiIpmb8slRdqUtwk7Ne/view?usp=sharing</t>
  </si>
  <si>
    <t>Heptágono regular</t>
  </si>
  <si>
    <t>M5-G-24d Actividad 3 de APLICAR</t>
  </si>
  <si>
    <t>M5_G_24d_3</t>
  </si>
  <si>
    <t>https://drive.google.com/file/d/10Fq4OXC7Pt94UYw3T6n7g8HEiwwb-Sk9/view?usp=sharing</t>
  </si>
  <si>
    <t>https://drive.google.com/file/d/1a6yFNg4GgU36CHMEari5PAe88e5rBPsx/view?usp=sharing</t>
  </si>
  <si>
    <t>Pentágono regular</t>
  </si>
  <si>
    <t>M5-G-24d Actividad 2 de APLICAR</t>
  </si>
  <si>
    <t>Dibujar apotema (linea de puntos desde centro al centro del segmento de la base). Internamente, está dividido en triángulos iguales, como las tres anteriores.</t>
  </si>
  <si>
    <t>M5_G_24d_4</t>
  </si>
  <si>
    <t>https://drive.google.com/file/d/118rWwH4k44lPb7FCQXUFN0sIggxZ4cEV/view?usp=sharing</t>
  </si>
  <si>
    <t>Círculo</t>
  </si>
  <si>
    <t>M5-G-24e Actividad de EVOCAR</t>
  </si>
  <si>
    <t>Que se vea el radio con línea de puntos.</t>
  </si>
  <si>
    <t>M5_G_24e_1</t>
  </si>
  <si>
    <t>https://drive.google.com/file/d/1CskEEWQoU40IFkMLIKMd8YF9rKAetEO1/view?usp=sharing</t>
  </si>
  <si>
    <t>https://drive.google.com/file/d/1X6wMCBAGolI2LepicLqI9M-UoivWLqsh/view?usp=sharing</t>
  </si>
  <si>
    <t>Figuras simétricas</t>
  </si>
  <si>
    <t>M5-G-2a Actividad 1 de IDENTIFICAR</t>
  </si>
  <si>
    <r>
      <rPr>
        <rFont val="Calibri"/>
        <sz val="12.0"/>
      </rPr>
      <t>Mitad izquierda de una estrella
5 imágenes</t>
    </r>
    <r>
      <rPr>
        <rFont val="Calibri"/>
        <color rgb="FF000000"/>
        <sz val="12.0"/>
      </rPr>
      <t xml:space="preserve"> (</t>
    </r>
    <r>
      <rPr>
        <rFont val="Calibri"/>
        <color rgb="FF1155CC"/>
        <sz val="12.0"/>
        <u/>
      </rPr>
      <t>https://drive.google.com/file/d/1bbddPFDz-EZqcuY_m_CsYAEinLL68Ek5/view?usp=sharing</t>
    </r>
    <r>
      <rPr>
        <rFont val="Calibri"/>
        <sz val="12.0"/>
      </rPr>
      <t>):
- La imagen base de tamaño cuadrado 260x260px. Mitad derecha vacía.
La imágenes de la derecha 260x130px.</t>
    </r>
  </si>
  <si>
    <t>M5_G_2a_1</t>
  </si>
  <si>
    <t>https://drive.google.com/file/d/1sKtZR4EMtQGY8f60-mgKCe6tTnkFQ9OF/view?usp=sharing</t>
  </si>
  <si>
    <t>Alberto, ¿nos puedes crear como PNG solamente la imagen que iría de fondo? Las 4 opciones están perfectas como SVG.</t>
  </si>
  <si>
    <t>https://drive.google.com/file/d/1mry2mk6IeWQbIZLfZJpJpxX698NWjHAK/view?usp=sharing</t>
  </si>
  <si>
    <t>Mitad derecha de una estrella</t>
  </si>
  <si>
    <t>M5_G_2a_2</t>
  </si>
  <si>
    <t>https://drive.google.com/file/d/1JoG1yF79JIu8ky8Xspi2Cz3ctruAonrJ/view?usp=sharing</t>
  </si>
  <si>
    <t>Mitad izquierda de una estrella a la derecha del lienzo</t>
  </si>
  <si>
    <t>M5_G_2a_3</t>
  </si>
  <si>
    <t>https://drive.google.com/file/d/1OfNosz7voGXVxlR_AE5BtCHxOBvS-3Nd/view?usp=sharing</t>
  </si>
  <si>
    <t>Mitad izquierda de una estrella boca abajo</t>
  </si>
  <si>
    <t>M5_G_2a_4</t>
  </si>
  <si>
    <t>https://drive.google.com/file/d/1LdzABl3VwEd9qt1_TGI64cu8VLN3uVoY/view?usp=sharing</t>
  </si>
  <si>
    <t>Mitad derecha de una estrella boca abajo</t>
  </si>
  <si>
    <t>M5_G_2a_5</t>
  </si>
  <si>
    <t>https://drive.google.com/file/d/1_zzHKoOzRkgS17g6A94a-W6fzS-uGgRQ/view?usp=sharing</t>
  </si>
  <si>
    <t>M5-G-2a
Actividad 2 de IDENTIFICAR</t>
  </si>
  <si>
    <r>
      <rPr>
        <rFont val="Calibri"/>
        <sz val="12.0"/>
      </rPr>
      <t>Mitad izquierda corazón
5 imágenes</t>
    </r>
    <r>
      <rPr>
        <rFont val="Calibri"/>
        <color rgb="FF000000"/>
        <sz val="12.0"/>
      </rPr>
      <t xml:space="preserve"> (</t>
    </r>
    <r>
      <rPr>
        <rFont val="Calibri"/>
        <color rgb="FF1155CC"/>
        <sz val="12.0"/>
        <u/>
      </rPr>
      <t>https://drive.google.com/file/d/1zfVlSwwVJ1FOZnknlIy3GmfSl-q8164b/view?usp=sharing</t>
    </r>
    <r>
      <rPr>
        <rFont val="Calibri"/>
        <sz val="12.0"/>
      </rPr>
      <t>):
- La imagen base de tamaño cuadrado 260x260px. Mitad derecha vacía.
La imágenes de la derecha 260x130px.</t>
    </r>
  </si>
  <si>
    <t>M5_G_2a_6</t>
  </si>
  <si>
    <t>https://drive.google.com/file/d/1848Wa2azZxo5WYHOBl1LhI4xUNIp7KfV/view?usp=sharing</t>
  </si>
  <si>
    <t>Igual que la anterior.</t>
  </si>
  <si>
    <t>https://drive.google.com/file/d/1D6r1yXRpg3vc0KTeE4TOFCwEE-jIv-yq/view?usp=sharing</t>
  </si>
  <si>
    <t>Mitad derecha corazón</t>
  </si>
  <si>
    <t>M5_G_2a_7</t>
  </si>
  <si>
    <t>https://drive.google.com/file/d/1YyfcxftptFt0IYO-lrEGZt3DIoooQSTW/view?usp=sharing</t>
  </si>
  <si>
    <t>Mitad izquierda corazón colocada a la derecha del lienzo</t>
  </si>
  <si>
    <t>M5_G_2a_8</t>
  </si>
  <si>
    <t>https://drive.google.com/file/d/1Lh6mhZVNDMJrxMPgZgCRyoPSJSOQ_c--/view?usp=sharing</t>
  </si>
  <si>
    <t xml:space="preserve">Mitad izquierda corazón boca abajo
</t>
  </si>
  <si>
    <t>M5_G_2a_9</t>
  </si>
  <si>
    <t>https://drive.google.com/file/d/1zUZcbV8WWxg9jFgpZ-Px7vvgsudIFFX9/view?usp=sharing</t>
  </si>
  <si>
    <t>Mitad derecha corazón boca abajo</t>
  </si>
  <si>
    <t>M5_G_2a_10</t>
  </si>
  <si>
    <t>https://drive.google.com/file/d/1aiweCaTKZAGAlzqB-YyOB-vx4OwzagL5/view?usp=sharing</t>
  </si>
  <si>
    <t>M5-G-2a
Actividad 3 de IDENTIFICAR</t>
  </si>
  <si>
    <r>
      <rPr>
        <rFont val="Calibri"/>
        <sz val="12.0"/>
      </rPr>
      <t>Mitad izquierda abeto.
5 imágenes</t>
    </r>
    <r>
      <rPr>
        <rFont val="Calibri"/>
        <color rgb="FF000000"/>
        <sz val="12.0"/>
      </rPr>
      <t xml:space="preserve"> (</t>
    </r>
    <r>
      <rPr>
        <rFont val="Calibri"/>
        <color rgb="FF1155CC"/>
        <sz val="12.0"/>
        <u/>
      </rPr>
      <t>https://drive.google.com/file/d/1vHFrblKeZXAu1DXbIq1KMBwoWTNhdtDq/view?usp=sharing</t>
    </r>
    <r>
      <rPr>
        <rFont val="Calibri"/>
        <sz val="12.0"/>
      </rPr>
      <t>):
- La imagen base de tamaño cuadrado 260x260px. Mitad derecha vacía.
La imágenes de la derecha 260x130px.</t>
    </r>
  </si>
  <si>
    <t>M5_G_2a_11</t>
  </si>
  <si>
    <t>https://drive.google.com/file/d/1X-dGD0nEu3pePMrHPQ02GMfNzBJMIlTC/view?usp=sharing</t>
  </si>
  <si>
    <t>https://drive.google.com/file/d/1dWrPLSbVCuHwn9Xq1BzaMGQbW4AUJFIy/view?usp=sharing</t>
  </si>
  <si>
    <t>Mitad derecha abeto</t>
  </si>
  <si>
    <t>M5_G_2a_12</t>
  </si>
  <si>
    <t>https://drive.google.com/file/d/1OyNwsN1JO3PRJnsjWVto_cp2q_UvShu4/view?usp=sharing</t>
  </si>
  <si>
    <t>Mitad izquierda abeto colocada a la derecha del lienzo</t>
  </si>
  <si>
    <t>M5_G_2a_13</t>
  </si>
  <si>
    <t>https://drive.google.com/file/d/1dAo-2xf6YgO5AGpaASelGvHhFc_qhR6q/view?usp=sharing</t>
  </si>
  <si>
    <t>Mitad izquierda abeto boca abajo</t>
  </si>
  <si>
    <t>M5_G_2a_14</t>
  </si>
  <si>
    <t>https://drive.google.com/file/d/18uSwfRn0dsFXHXZhfLBzvdyUYdeWI9p0/view?usp=sharing</t>
  </si>
  <si>
    <t>Mitad derecha abeto boca abajo</t>
  </si>
  <si>
    <t>M5_G_2a_15</t>
  </si>
  <si>
    <t>https://drive.google.com/file/d/1m5QBIDFe_6qJyKmxtNoxuTt9iieIrl-o/view?usp=sharing</t>
  </si>
  <si>
    <t>Cuadrados</t>
  </si>
  <si>
    <t>M5-G-2a
Actividad 1 de EVOCAR</t>
  </si>
  <si>
    <t>mismo color todos</t>
  </si>
  <si>
    <t>da igual</t>
  </si>
  <si>
    <r>
      <rPr>
        <rFont val="Calibri"/>
        <sz val="12.0"/>
      </rPr>
      <t>Cuadrado con eje de simetría horizontal correcto
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t>
    </r>
    <r>
      <rPr>
        <rFont val="Calibri"/>
        <color rgb="FF000000"/>
        <sz val="12.0"/>
      </rPr>
      <t xml:space="preserve">: </t>
    </r>
    <r>
      <rPr>
        <rFont val="Calibri"/>
        <color rgb="FF1155CC"/>
        <sz val="12.0"/>
        <u/>
      </rPr>
      <t>https://drive.google.com/file/d/1tm0ybbBrS5dBjpjYBbPnJOMLgpRRE4l-/view?usp=sharing</t>
    </r>
  </si>
  <si>
    <t>M5_G_2a_16</t>
  </si>
  <si>
    <t>https://drive.google.com/file/d/1TtDkXuE8jl7unUNTVOzFjm6IpXM8mRCh/view?usp=sharing</t>
  </si>
  <si>
    <t>Cuadrado con eje de simetría oblicuo correcto</t>
  </si>
  <si>
    <t>M5_G_2a_17</t>
  </si>
  <si>
    <t>https://drive.google.com/file/d/1Y7IAcjHm4klRVNPu-XzoSaZE9z0Wv9mv/view?usp=sharing</t>
  </si>
  <si>
    <t>Cuadrado con eje de simetría incorrecto</t>
  </si>
  <si>
    <t>M5_G_2a_18</t>
  </si>
  <si>
    <t>https://drive.google.com/file/d/1ctKqisTZ4LnxQEReurU_kknl1PpqRRPK/view?usp=sharing</t>
  </si>
  <si>
    <t>M5_G_2a_19</t>
  </si>
  <si>
    <t>https://drive.google.com/file/d/1VVWtMSQA5JEAW-mPyDQA-qfzvxwXQ3vO/view?usp=sharing</t>
  </si>
  <si>
    <t>M5_G_2a_20</t>
  </si>
  <si>
    <t>https://drive.google.com/file/d/1P_MNfUeE15QQnimAp9TiaR7akEuw_7Ab/view?usp=sharing</t>
  </si>
  <si>
    <t>M5_G_2a_21</t>
  </si>
  <si>
    <t>https://drive.google.com/file/d/1JvFzYuH4KkHjcfHhQl6bdeBWiiypkQDs/view?usp=sharing</t>
  </si>
  <si>
    <t>Trapecios</t>
  </si>
  <si>
    <t>M5-G-2a
Actividad 2 de EVOCAR</t>
  </si>
  <si>
    <r>
      <rPr>
        <rFont val="Calibri"/>
        <sz val="12.0"/>
      </rPr>
      <t xml:space="preserve">Trapecio con eje de simetría vertical correcto
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t>
    </r>
    <r>
      <rPr>
        <rFont val="Calibri"/>
        <color rgb="FF1155CC"/>
        <sz val="12.0"/>
        <u/>
      </rPr>
      <t>https://drive.google.com/file/d/1scRj_SnOO07qY_7_a2EvXq44lGEXLlcX/view?usp=sharing</t>
    </r>
  </si>
  <si>
    <t>M5_G_2a_22</t>
  </si>
  <si>
    <t>https://drive.google.com/file/d/1_kX6WHqughiZQkhAC7e5PboGgCYrQ-dy/view?usp=sharing</t>
  </si>
  <si>
    <t>Trapecio con eje de simetría incorrecto</t>
  </si>
  <si>
    <t>M5_G_2a_23</t>
  </si>
  <si>
    <t>https://drive.google.com/file/d/1HX55Io6jr5iBzsRxevTnMiTuNiu5e6aQ/view?usp=sharing</t>
  </si>
  <si>
    <t>M5_G_2a_24</t>
  </si>
  <si>
    <t>https://drive.google.com/file/d/1dJjRjZ5fxMV_b4-ds0nZ71UZG5pT2k8-/view?usp=sharing</t>
  </si>
  <si>
    <t>M5_G_2a_25</t>
  </si>
  <si>
    <t>https://drive.google.com/file/d/1zHv39C4ju36MQf4wlhvu9r3xgbEEfJvF/view?usp=sharing</t>
  </si>
  <si>
    <t>M5_G_2a_26</t>
  </si>
  <si>
    <t>https://drive.google.com/file/d/1QdnQKzWUMfwy8yVneiIMq1UtmiFs-m2Y/view?usp=sharing</t>
  </si>
  <si>
    <t>M5_G_2a_27</t>
  </si>
  <si>
    <t>https://drive.google.com/file/d/14RR7pFHIAjCq4J8rejp8Cj_47QAqpay_/view?usp=sharing</t>
  </si>
  <si>
    <t>Rectángulos</t>
  </si>
  <si>
    <t>M5-G-2a
Actividad 3 de EVOCAR</t>
  </si>
  <si>
    <r>
      <rPr>
        <rFont val="Calibri"/>
        <sz val="12.0"/>
      </rPr>
      <t xml:space="preserve">Rectángulo con eje de simetría horizontal correcto
6 rectángulos (cada uno en una imagen diferente, no es una imagen con 6 rectángulos) cortados por una línea de rayas discontinuas que marcan ejes de simetría (correctos e incorrectos). La línea sale fuera de la figura.
Un esquema de todos los rectángulos y notas sobre si son respuestas correctas o incorrectas: </t>
    </r>
    <r>
      <rPr>
        <rFont val="Calibri"/>
        <color rgb="FF1155CC"/>
        <sz val="12.0"/>
        <u/>
      </rPr>
      <t>https://drive.google.com/file/d/1Tg9uAZv8hz3O2NI_Wfs-m2buIRH3gDNH/view?usp=sharing</t>
    </r>
  </si>
  <si>
    <t>M5_G_2a_28</t>
  </si>
  <si>
    <t>https://drive.google.com/file/d/17KwhXNAwbepOm2HwX62I7XXf7l0TARSd/view?usp=sharing</t>
  </si>
  <si>
    <t>Rectángulo con eje de simetría vertical correcto</t>
  </si>
  <si>
    <t>M5_G_2a_29</t>
  </si>
  <si>
    <t>https://drive.google.com/file/d/1ONokL1d631SfpTQE9fd5gxiT4Y0OP6xc/view?usp=sharing</t>
  </si>
  <si>
    <t xml:space="preserve">Rectángulo con eje de simetría incorrecto
</t>
  </si>
  <si>
    <t>M5_G_2a_30</t>
  </si>
  <si>
    <t>https://drive.google.com/file/d/1CfihxhgOwxokszu3jnNF4llJVkhjZBsJ/view?usp=sharing</t>
  </si>
  <si>
    <t>M5_G_2a_31</t>
  </si>
  <si>
    <t>https://drive.google.com/file/d/1tqZIXSCnoiNfK4kd8g2eVJ4LYLoTWOjS/view?usp=sharing</t>
  </si>
  <si>
    <t>M5_G_2a_32</t>
  </si>
  <si>
    <t>https://drive.google.com/file/d/1meHWRTa1-fXbH6bUWMF8gqiXiFijwtKV/view?usp=sharing</t>
  </si>
  <si>
    <t>M5_G_2a_33</t>
  </si>
  <si>
    <t>https://drive.google.com/file/d/1qt2xAWmjDKn8UFURbtlG2E5xeSjjNHH5/view?usp=sharing</t>
  </si>
  <si>
    <t>M5-G-2a Actividad 4 APLICAR</t>
  </si>
  <si>
    <t>Mariquita (simétrica)</t>
  </si>
  <si>
    <t>M5_G_2a_34</t>
  </si>
  <si>
    <t>https://drive.google.com/file/d/1LuZb76EcG0zr2i_Xu0JGvbhHpb80FA-8/view?usp=sharing</t>
  </si>
  <si>
    <t>Piña (simétrica)</t>
  </si>
  <si>
    <t>M5_G_2a_35</t>
  </si>
  <si>
    <t>https://drive.google.com/file/d/1MrPEtI3neY6qAJKdi5aaer7Yqlx34oPv/view?usp=sharing</t>
  </si>
  <si>
    <t>Margarita (simétrica)</t>
  </si>
  <si>
    <t>M5_G_2a_36</t>
  </si>
  <si>
    <t>https://drive.google.com/file/d/15DK47vb3dZGy4fVG5S0EsBfTDf0l3Sx7/view?usp=sharing</t>
  </si>
  <si>
    <t>Hoja de roble (simétrica)</t>
  </si>
  <si>
    <t>M5_G_2a_37</t>
  </si>
  <si>
    <t>https://drive.google.com/file/d/1Nmh743NCVTk4FKc4I247ZQaB245clrAG/view?usp=sharing</t>
  </si>
  <si>
    <t>Zarza (no simétrica)</t>
  </si>
  <si>
    <t>M5_G_2a_38</t>
  </si>
  <si>
    <t>https://drive.google.com/file/d/1gJHcA1xSPY4ZF4013ae9zxW3R8RCycgn/view?usp=sharing</t>
  </si>
  <si>
    <t>Cueva (no simétrica)</t>
  </si>
  <si>
    <t>M5_G_2a_39</t>
  </si>
  <si>
    <t>https://drive.google.com/file/d/1k-DxksrGSudMD1n2dOHm9KHOC5rBabHk/view?usp=sharing</t>
  </si>
  <si>
    <t>Huella de oso (no simétrica)</t>
  </si>
  <si>
    <t>M5_G_2a_40</t>
  </si>
  <si>
    <t>https://drive.google.com/file/d/1aeuey3JmOj_8kEPaRkhycs9rY_p1jZRg/view?usp=sharing</t>
  </si>
  <si>
    <t>M5-G-2a Actividad 5 APLICAR</t>
  </si>
  <si>
    <r>
      <rPr>
        <rFont val="Calibri"/>
        <sz val="12.0"/>
      </rPr>
      <t>Escudo de fútbol (simétrico)
Hacer escudos que sean parecidos. Como hay que inventarlos que alguno tenga simetría en el eje horizontal. Estos ejemplos tienen todos la simetría con eje vertica</t>
    </r>
    <r>
      <rPr>
        <rFont val="Calibri"/>
        <color rgb="FF000000"/>
        <sz val="12.0"/>
      </rPr>
      <t xml:space="preserve">l.
</t>
    </r>
    <r>
      <rPr>
        <rFont val="Calibri"/>
        <color rgb="FF1155CC"/>
        <sz val="12.0"/>
        <u/>
      </rPr>
      <t>https://gyazo.com/506eeee41e8086cf96083b69db5a9319</t>
    </r>
    <r>
      <rPr>
        <rFont val="Calibri"/>
        <sz val="12.0"/>
      </rPr>
      <t xml:space="preserve">  </t>
    </r>
  </si>
  <si>
    <t>M5_G_2a_41</t>
  </si>
  <si>
    <t>https://drive.google.com/file/d/1u5KfCZBqNxc4MR61hiWHpjo0LamOe72W/view?usp=sharing</t>
  </si>
  <si>
    <t>Escudo de fútbol (simétrico)</t>
  </si>
  <si>
    <t>M5_G_2a_42</t>
  </si>
  <si>
    <t>https://drive.google.com/file/d/1LdkgZZu9i_cUgRj8y4nxjc841lOtbc6u/view?usp=sharing</t>
  </si>
  <si>
    <t>M5_G_2a_43</t>
  </si>
  <si>
    <t>https://drive.google.com/file/d/1abmVLYCpyN_5p_47BVtaUgDV2R939VsT/view?usp=sharing</t>
  </si>
  <si>
    <t>Escudo de fútbol (asimétrico)</t>
  </si>
  <si>
    <t>M5_G_2a_44</t>
  </si>
  <si>
    <t>https://drive.google.com/file/d/1IZf9jemT0jhlfK8NoWAmshENaxm7x0aj/view?usp=sharing</t>
  </si>
  <si>
    <t>Escudo de fútbol  (asimétrico)</t>
  </si>
  <si>
    <t>M5_G_2a_45</t>
  </si>
  <si>
    <t>https://drive.google.com/file/d/15aLCuWeZo-IgyjdkxU-8iWQRWJ3JlvTj/view?usp=sharing</t>
  </si>
  <si>
    <t>M5_G_2a_46</t>
  </si>
  <si>
    <t>https://drive.google.com/file/d/1m0i6mCUAJmyRdIN5Jk44jUpwz1H6jelh/view?usp=sharing</t>
  </si>
  <si>
    <t>M5_G_2a_47</t>
  </si>
  <si>
    <t>https://drive.google.com/file/d/1Dkc-OxYuBB4QSToyBDE8FaTUa9mUb1of/view?usp=sharing</t>
  </si>
  <si>
    <t>M5_G_2a_48</t>
  </si>
  <si>
    <t>https://drive.google.com/file/d/1xGV-AAmX4XjbXp2NAILcpx3QnLjdFlfT/view?usp=sharing</t>
  </si>
  <si>
    <t>M5_G_2a_49</t>
  </si>
  <si>
    <t>https://drive.google.com/file/d/1aOEbVFEWbVFs2YoCpCq3VGtu3ALpXPte/view?usp=sharing</t>
  </si>
  <si>
    <t>M5-G-2a Actividad 3 APLICAR</t>
  </si>
  <si>
    <t>buzón de correo (simétrico)</t>
  </si>
  <si>
    <t>M5_G_2a_50</t>
  </si>
  <si>
    <t>https://drive.google.com/file/d/1bkfLqA1BULec6DjrssvHq3tDBazoLbr2/view?usp=sharing</t>
  </si>
  <si>
    <t>tranvía (simétrico)</t>
  </si>
  <si>
    <t>M5_G_2a_51</t>
  </si>
  <si>
    <t>https://drive.google.com/file/d/1S6_ml3vpnHkakFklZIAN51TtWzKi04o9/view?usp=sharing</t>
  </si>
  <si>
    <t>señal de prohibido (simétrico)</t>
  </si>
  <si>
    <t>M5_G_2a_52</t>
  </si>
  <si>
    <t>https://drive.google.com/file/d/1e8acnGN7LWKenc3lMJ5T5alqRgFT8WNB/view?usp=sharing</t>
  </si>
  <si>
    <t>papelera (simétrico)</t>
  </si>
  <si>
    <t>M5_G_2a_53</t>
  </si>
  <si>
    <t>https://drive.google.com/file/d/1FomucwJzCuBC0iHijF7iikO80v8VtxBQ/view?usp=sharing</t>
  </si>
  <si>
    <t>farola con tres focos (no simétrico)</t>
  </si>
  <si>
    <t>M5_G_2a_54</t>
  </si>
  <si>
    <t>https://drive.google.com/file/d/122yuSJZ6MbetJ13Ue25xd0J4SwSmZD37/view?usp=sharing</t>
  </si>
  <si>
    <t>coche (no simétrico)</t>
  </si>
  <si>
    <t>M5_G_2a_55</t>
  </si>
  <si>
    <t>https://drive.google.com/file/d/1VPkyqd93sNDHlNd8HChgPvmW5KEaqqct/view?usp=sharing</t>
  </si>
  <si>
    <t>fuente asimétrica (no simétrico)</t>
  </si>
  <si>
    <t>M5_G_2a_56</t>
  </si>
  <si>
    <t>https://drive.google.com/file/d/1hMoFuhgOBBUJjBopHwX8-zr4EWSVGhez/view?usp=sharing</t>
  </si>
  <si>
    <t>M5-G-2a Actividad 2 APLICAR</t>
  </si>
  <si>
    <t>Importante hacer dibujos completamente simétricos aunque en el monumento real haya ligeras asimetrías.</t>
  </si>
  <si>
    <t>El Taj Mahal, India (simétrico)</t>
  </si>
  <si>
    <t>M5_G_2a_57</t>
  </si>
  <si>
    <t>https://drive.google.com/file/d/1UuiIiYvtadBznTVFeOfOxuuRvSHc-Cz6/view?usp=sharing</t>
  </si>
  <si>
    <t>Torre Eiffel, París (simétrico)</t>
  </si>
  <si>
    <t>M5_G_2a_58</t>
  </si>
  <si>
    <t>https://drive.google.com/file/d/1vT2oKKfcYm4otJe_v7ssfF5tn3C2TC0I/view?usp=sharing</t>
  </si>
  <si>
    <t xml:space="preserve">La Catedral de Burgos, España (simétrico)
</t>
  </si>
  <si>
    <t>M5_G_2a_59</t>
  </si>
  <si>
    <t>https://drive.google.com/file/d/1JrNs3Cx4Hc9m-bD6za6rLf9E8K2iBmqo/view?usp=sharing</t>
  </si>
  <si>
    <t>La Catedral de San Basilio, Moscú (no simétrico)</t>
  </si>
  <si>
    <t>M5_G_2a_60</t>
  </si>
  <si>
    <t>https://drive.google.com/file/d/16NcVuBQl5m30d4EA4JlIPnPJgzB2YUih/view?usp=sharing</t>
  </si>
  <si>
    <t>La Estatua de la Libertad, Estados Unidos (no simétrico)</t>
  </si>
  <si>
    <t>M5_G_2a_61</t>
  </si>
  <si>
    <t>https://drive.google.com/file/d/19dvLnRNRHG7e4wjV_NYthYTp_9zgCpQd/view?usp=sharing</t>
  </si>
  <si>
    <t>Ópera de Sidney, Australia (no simétrico)</t>
  </si>
  <si>
    <t>M5_G_2a_62</t>
  </si>
  <si>
    <t>https://drive.google.com/file/d/1o7zb4spSwxCdM2qKtT7JA5gMJhoqMY5X/view?usp=sharing</t>
  </si>
  <si>
    <t>M5-G-2a Actividad 1 APLICAR</t>
  </si>
  <si>
    <t>una cometa (simétrica)
La actividad dice "Mariana tiene que recortar imágenes que sean simétricas". Si quieres, por darle un poco de estilo, y si ves que queda bien puedes ponerle algún reborde como si fuesen recortes de periódico (pero que solo se vean los objetos, fondo blanco).</t>
  </si>
  <si>
    <t>M5_G_2a_63</t>
  </si>
  <si>
    <t>En la preview de blueberry, como el fondo es blanco, el efecto no queda del todo bien:
https://drive.google.com/file/d/1PCbdOycFukkY3i97wygYwq0aZtkpeIKo/view?usp=sharing
¿se puede poner un borde para que quede más claro?</t>
  </si>
  <si>
    <t>https://drive.google.com/file/d/1h7-slmoXxz1BjUAIIaCWQSfn2Io9Rn3h/view?usp=sharing</t>
  </si>
  <si>
    <t>una silla (simétrica)</t>
  </si>
  <si>
    <t>M5_G_2a_64</t>
  </si>
  <si>
    <t>https://drive.google.com/file/d/1uGf-mCfuK7azbdB_D5xUHcIw73Lc9rdu/view?usp=sharing</t>
  </si>
  <si>
    <t>unas gafas (simétrica)</t>
  </si>
  <si>
    <t>M5_G_2a_65</t>
  </si>
  <si>
    <t>https://drive.google.com/file/d/1J9iQtA6zk0ZKzTn-znIoa0pjzR1vDvcm/view?usp=sharing</t>
  </si>
  <si>
    <t>un cubo de rubik (no simétrico)</t>
  </si>
  <si>
    <t>M5_G_2a_66</t>
  </si>
  <si>
    <t>https://drive.google.com/file/d/1x6-YA7jX6YPmkTfd5Cnr95kEln7svuLu/view?usp=sharing</t>
  </si>
  <si>
    <t>una casa asimétrica (no simétrico)</t>
  </si>
  <si>
    <t>M5_G_2a_67</t>
  </si>
  <si>
    <t>https://drive.google.com/file/d/1dhEYjAlKtmLZMWjnsQpQMHZXv1jNLDqZ/view?usp=sharing</t>
  </si>
  <si>
    <t>una lavadora (no simétrico)</t>
  </si>
  <si>
    <t>M5_G_2a_68</t>
  </si>
  <si>
    <t>https://drive.google.com/file/d/1TYhDMk-6WfLSqP2PuBNFupN6IcD8NLrD/view?usp=sharing</t>
  </si>
  <si>
    <t>una nube (no simétrico)</t>
  </si>
  <si>
    <t>M5_G_2a_69</t>
  </si>
  <si>
    <t>https://drive.google.com/file/d/1hJFqxrVIJcFy3PLs-AQX2Zqi-xmCjbE0/view?usp=sharing</t>
  </si>
  <si>
    <t>Cámara de fotos</t>
  </si>
  <si>
    <t>M5-G-2b
Actividad 1
IDENTIFICAR</t>
  </si>
  <si>
    <r>
      <rPr>
        <rFont val="Calibri"/>
        <sz val="12.0"/>
      </rPr>
      <t xml:space="preserve">Esta va a ser un dolor de muelas...
4 dibujos sobre una rejilla de líneas de azul claro. La primera de ellas es la de referencia en el enunciado.
</t>
    </r>
    <r>
      <rPr>
        <rFont val="Calibri"/>
        <color rgb="FF1155CC"/>
        <sz val="12.0"/>
        <u/>
      </rPr>
      <t>https://drive.google.com/drive/folders/1NuAjnI4rOI0-yxIsiCQ6ydKFVlE9AHx-</t>
    </r>
  </si>
  <si>
    <t>M5_G_2b_1</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</si>
  <si>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</si>
  <si>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https://drive.google.com/file/d/1UdnT5xoNJhYPBnrR52xSwD0476vK-ute/view?usp=sharing</t>
  </si>
  <si>
    <t>Cámara de fotos en una cuadrícula.
- La segunda es la misma, pero rotada 90 grados (a la izqda o la drcha, lo que prefieras). Ojo al centro de rotación.</t>
  </si>
  <si>
    <t>M5_G_2b_2</t>
  </si>
  <si>
    <t>https://drive.google.com/file/d/1C-P8A2qyAntHn1BxYeAHtirdNFzjznW4/view?usp=sharing</t>
  </si>
  <si>
    <t>Cámara de fotos en una cuadrícula.
- La tercera es la misma, pero simétrica a la primera.</t>
  </si>
  <si>
    <t>M5_G_2b_3</t>
  </si>
  <si>
    <t>https://drive.google.com/file/d/17_kjzNqA69JYQk7Op2CasQM4vvX0YuyX/view?usp=sharing</t>
  </si>
  <si>
    <t xml:space="preserve">Cámara de fotos en una cuadrícula.
- La cuarta es la misma, pero trasladada hacia la derecha o la izquierda (o arriba o abajo, pero no mezclamos, elige solo una dirección)
</t>
  </si>
  <si>
    <t>M5_G_2b_4</t>
  </si>
  <si>
    <t>https://drive.google.com/file/d/1gq-eZi09AMyOg3G_SxIbIUnb1io8HfAD/view?usp=sharing</t>
  </si>
  <si>
    <t>Canasta</t>
  </si>
  <si>
    <t>M5-G-2b
Actividad 2
IDENTIFICAR</t>
  </si>
  <si>
    <t>Canasta en una cuadrícula</t>
  </si>
  <si>
    <t>M5_G_2b_5</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</si>
  <si>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</si>
  <si>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https://drive.google.com/file/d/1R9VyZjei1Xs8fve4fgovq7Lbl9whFFUQ/view?usp=sharing</t>
  </si>
  <si>
    <t>M5_G_2b_6</t>
  </si>
  <si>
    <t>https://drive.google.com/file/d/1taQagcp1H4a1HgeozGr87Dq0hjc3LCS3/view?usp=sharing</t>
  </si>
  <si>
    <t>M5_G_2b_7</t>
  </si>
  <si>
    <t>https://drive.google.com/file/d/10C4xdVhoISZUAkr41LYKDC1p6BirmBCH/view?usp=sharing</t>
  </si>
  <si>
    <t>M5_G_2b_8</t>
  </si>
  <si>
    <t>https://drive.google.com/file/d/1BzKofSzBzLZ9exwLDI4_fCZWwXa5bmDx/view?usp=sharing</t>
  </si>
  <si>
    <t>Pulverizador</t>
  </si>
  <si>
    <t>M5-G-2b
Actividad 3
IDENTIFICAR</t>
  </si>
  <si>
    <t xml:space="preserve">Pulverizador en una cuadrícula. </t>
  </si>
  <si>
    <t>M5_G_2b_9</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</si>
  <si>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</si>
  <si>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https://drive.google.com/file/d/1HOZT8D0q3_qdsH78jmJuFHxe15nB6R-4/view?usp=sharing</t>
  </si>
  <si>
    <t>M5_G_2b_10</t>
  </si>
  <si>
    <t>https://drive.google.com/file/d/1I7vABLgVs6LVM6X_xreviKZ0nU3_0x7T/view?usp=sharing</t>
  </si>
  <si>
    <t>M5_G_2b_11</t>
  </si>
  <si>
    <t>https://drive.google.com/file/d/1lJYdlMAiL0Qnfh4_SDk8IudL41SAcXG1/view?usp=sharing</t>
  </si>
  <si>
    <t>M5_G_2b_12</t>
  </si>
  <si>
    <t>https://drive.google.com/file/d/1B75081lCplu3aXnHKKkR6M0JK73MWjQf/view?usp=sharing</t>
  </si>
  <si>
    <t>Polígonos regulares e irregulares</t>
  </si>
  <si>
    <t>M5-G-9d
IDENTIFICAR</t>
  </si>
  <si>
    <t>Los regulares tienen todos los lados y ángulos iguales. Los irregulares no.</t>
  </si>
  <si>
    <r>
      <rPr>
        <rFont val="Calibri"/>
        <sz val="12.0"/>
      </rPr>
      <t xml:space="preserve">cuadrado rojizo
Cada figura con un color distinto.
</t>
    </r>
    <r>
      <rPr>
        <rFont val="Calibri"/>
        <color rgb="FF1155CC"/>
        <sz val="12.0"/>
        <u/>
      </rPr>
      <t>https://gyazo.com/2f68f380235c74b6b3d9c5e0dd6aa0bb</t>
    </r>
    <r>
      <rPr>
        <rFont val="Calibri"/>
        <sz val="12.0"/>
      </rPr>
      <t xml:space="preserve"> </t>
    </r>
  </si>
  <si>
    <t>M5_G_9d_1</t>
  </si>
  <si>
    <t>https://drive.google.com/file/d/1mXhOBrgvdgG--MesKU5ykH6SKld2NH34/view?usp=sharing</t>
  </si>
  <si>
    <t>pentágono regular morado</t>
  </si>
  <si>
    <t>M5_G_9d_2</t>
  </si>
  <si>
    <t>https://drive.google.com/file/d/19ARmp36YK_yKHxEwc8Mznr2Pqvvhmn0a/view?usp=sharing</t>
  </si>
  <si>
    <t>hexágono regular amarillo</t>
  </si>
  <si>
    <t>M5_G_9d_3</t>
  </si>
  <si>
    <t>https://drive.google.com/file/d/1mlrEQaqleKQUobP5KRE1A-NOZv-vAPRt/view?usp=sharing</t>
  </si>
  <si>
    <t>pentágono irregular mostaza</t>
  </si>
  <si>
    <t>M5_G_9d_4</t>
  </si>
  <si>
    <t>https://drive.google.com/file/d/1cGOIsRL4BMRW5PzBKNTev_-hwsGN5BWw/view?usp=sharing</t>
  </si>
  <si>
    <t>hexágono irregular verde</t>
  </si>
  <si>
    <t>M5_G_9d_5</t>
  </si>
  <si>
    <t>https://drive.google.com/file/d/178QYsiZwMQxGrjgoaAI1DRsPBC_psKGn/view?usp=sharing</t>
  </si>
  <si>
    <t xml:space="preserve">Cuadrilátero irregular azul
</t>
  </si>
  <si>
    <t>M5_G_9d_6</t>
  </si>
  <si>
    <t>https://drive.google.com/file/d/14r3o2EzKY0_nXu5IVMKqNmduXD_yFeqo/view?usp=sharing</t>
  </si>
  <si>
    <t>M5-G-9d
EVOCAR</t>
  </si>
  <si>
    <t>M5-G-9d
IDENTIFICAR
Pentágono y hexágono pero con distinto color</t>
  </si>
  <si>
    <r>
      <rPr>
        <rFont val="Calibri"/>
        <sz val="12.0"/>
      </rPr>
      <t xml:space="preserve">cuadrado verde
Cada figura con un color distinto.
</t>
    </r>
    <r>
      <rPr>
        <rFont val="Calibri"/>
        <color rgb="FF1155CC"/>
        <sz val="12.0"/>
        <u/>
      </rPr>
      <t>https://gyazo.com/2f68f380235c74b6b3d9c5e0dd6aa0bb</t>
    </r>
    <r>
      <rPr>
        <rFont val="Calibri"/>
        <sz val="12.0"/>
      </rPr>
      <t xml:space="preserve">  </t>
    </r>
  </si>
  <si>
    <t>M5_G_9d_7</t>
  </si>
  <si>
    <t>https://drive.google.com/file/d/1i99KuCa3vzsYcOLqlcED7_A5CoB31tlk/view?usp=sharing</t>
  </si>
  <si>
    <t>pentágono regular mostaza</t>
  </si>
  <si>
    <t>M5_G_9d_8</t>
  </si>
  <si>
    <t>https://drive.google.com/file/d/1ePehnRQ3gPy6Wl6ePl84bcKqkUWJimXp/view?usp=sharing</t>
  </si>
  <si>
    <t>hexágono regular rojito</t>
  </si>
  <si>
    <t>M5_G_9d_9</t>
  </si>
  <si>
    <t>https://drive.google.com/file/d/1rMzNQt7czIHSuO3Kzmb9IB5Lod36ga_e/view?usp=sharing</t>
  </si>
  <si>
    <t>Pentágono irregular amarillo</t>
  </si>
  <si>
    <t>M5_G_9d_10</t>
  </si>
  <si>
    <t>https://drive.google.com/file/d/1CM_VE3yQ38tvpaIl5-pn0n-m7uYCSscp/view?usp=sharing</t>
  </si>
  <si>
    <t>Hexágono irregular verde</t>
  </si>
  <si>
    <t>M5_G_9d_11</t>
  </si>
  <si>
    <t>https://drive.google.com/file/d/1sn7hDBWOE3d-rQLfIQBHbOCKQO7QFOGg/view?usp=sharing</t>
  </si>
  <si>
    <t>Hexágono irregular azul</t>
  </si>
  <si>
    <t>M5_G_9d_12</t>
  </si>
  <si>
    <t>https://drive.google.com/file/d/14t80lSfFNiJ_GMcPIekhJrf7Z_u1TM5V/view?usp=sharing</t>
  </si>
  <si>
    <t>M5-G-9e EVOCAR 1</t>
  </si>
  <si>
    <t>Medidas según el dibujo</t>
  </si>
  <si>
    <r>
      <rPr>
        <rFont val="Calibri"/>
        <sz val="12.0"/>
      </rPr>
      <t>Pentágono irregular</t>
    </r>
    <r>
      <rPr>
        <rFont val="Calibri"/>
        <color rgb="FF000000"/>
        <sz val="12.0"/>
      </rPr>
      <t xml:space="preserve">
</t>
    </r>
    <r>
      <rPr>
        <rFont val="Calibri"/>
        <color rgb="FF1155CC"/>
        <sz val="12.0"/>
        <u/>
      </rPr>
      <t>https://drive.google.com/file/d/17DWTy0ta5jCnOXKbCWHO6MrAwaxQxKAE/view?usp=sharing</t>
    </r>
  </si>
  <si>
    <t>M5_G_9e_1</t>
  </si>
  <si>
    <t>M5-G-9e-2</t>
  </si>
  <si>
    <t>https://drive.google.com/file/d/1jHRhInTjH1YVF5RS18ZkpJV-wweeT-6O/view?usp=sharing</t>
  </si>
  <si>
    <t>M5_G_9e_2</t>
  </si>
  <si>
    <t>M5-G-9e-3</t>
  </si>
  <si>
    <t>https://drive.google.com/file/d/1D0spctbzANBX-sq-hZvAHNlWlR8nrZa6/view?usp=sharing</t>
  </si>
  <si>
    <t>M5-G-9e EVOCAR 3</t>
  </si>
  <si>
    <r>
      <rPr>
        <rFont val="Calibri"/>
        <sz val="12.0"/>
      </rPr>
      <t xml:space="preserve">Hexágono irregular </t>
    </r>
    <r>
      <rPr>
        <rFont val="Calibri"/>
        <color rgb="FF1155CC"/>
        <sz val="12.0"/>
        <u/>
      </rPr>
      <t>https://drive.google.com/file/d/1GJbtGo48AZliEWtRXDGM-KYGVtW2srS7/view?usp=sharing</t>
    </r>
  </si>
  <si>
    <t>M5_G_9e_3</t>
  </si>
  <si>
    <t>https://drive.google.com/file/d/1p7i9Q0z7KsP3cHaW7LLBJj2HG07fjtSy/view?usp=sharing</t>
  </si>
  <si>
    <t xml:space="preserve">M5-G-9e
Actividad 4 
APLICAR </t>
  </si>
  <si>
    <t>Marco de cuadro con forma de hexágono regular</t>
  </si>
  <si>
    <t>M5_G_9e_4</t>
  </si>
  <si>
    <t>https://drive.google.com/file/d/1K-9z4Eylq9Ut1nR0hclAleVQ8pt_NucI/view?usp=sharing</t>
  </si>
  <si>
    <t xml:space="preserve">M5-G-9e
Actividad 5 
APLICAR </t>
  </si>
  <si>
    <t>https://drive.google.com/file/d/1jDiqPCtGM5gu5HdxQEBrq_XuW-VcHqln/view?usp=sharing</t>
  </si>
  <si>
    <t xml:space="preserve">Sobre de carta rectangular con solapas abiertas para hacer un pentágono irregular. </t>
  </si>
  <si>
    <t>M5_G_9e_5</t>
  </si>
  <si>
    <t>https://drive.google.com/file/d/1SlPsOFp2qRGkykPScDOm2-fqFu3NXbTE/view?usp=sharing</t>
  </si>
  <si>
    <t>M5-G-9e EVOCAR 2</t>
  </si>
  <si>
    <t>M5_G_9e_6</t>
  </si>
  <si>
    <t>Alturas tríangulos isósceles</t>
  </si>
  <si>
    <t>M5-G-10d
Actividad 1
EVOCAR</t>
  </si>
  <si>
    <r>
      <rPr>
        <rFont val="Calibri"/>
        <color rgb="FF000000"/>
        <sz val="12.0"/>
        <u/>
      </rPr>
      <t>Triángulo isósceles amarillo
Las alturas  (en linea fina en el esquema) de color rojo y en linea discontinua.</t>
    </r>
    <r>
      <rPr>
        <rFont val="Calibri"/>
        <color rgb="FF000000"/>
        <sz val="12.0"/>
        <u/>
      </rPr>
      <t xml:space="preserve">
</t>
    </r>
    <r>
      <rPr>
        <rFont val="Calibri"/>
        <color rgb="FF1155CC"/>
        <sz val="12.0"/>
        <u/>
      </rPr>
      <t>https://drive.google.com/file/d/1nfbNYGdceEiZ-d5zY5Tvqixhdn4W1eoA/view?usp=sharing</t>
    </r>
  </si>
  <si>
    <t>M5_G_10d_1</t>
  </si>
  <si>
    <r>
      <rPr>
        <rFont val="Calibri"/>
        <sz val="12.0"/>
      </rPr>
      <t xml:space="preserve">Reducir el margen superior e inferior.
</t>
    </r>
    <r>
      <rPr>
        <rFont val="Calibri"/>
        <color rgb="FF1155CC"/>
        <sz val="12.0"/>
        <u/>
      </rPr>
      <t>https://gyazo.com/cfead94b66dd2610f559bf33d4852d73</t>
    </r>
    <r>
      <rPr>
        <rFont val="Calibri"/>
        <sz val="12.0"/>
      </rPr>
      <t xml:space="preserve"> </t>
    </r>
  </si>
  <si>
    <t>https://drive.google.com/file/d/16MoIVskiVUv-tZCPT3WwXFYEkGe9zWPW/view?usp=sharing</t>
  </si>
  <si>
    <t>Triángulo isósceles azul</t>
  </si>
  <si>
    <t>M5_G_10d_2</t>
  </si>
  <si>
    <t>https://drive.google.com/file/d/1PXI4UJdtm1Jpu6To35KOargUnoeyNoX6/view?usp=sharing</t>
  </si>
  <si>
    <t>Triángulo isósceles aguamarina</t>
  </si>
  <si>
    <t>M5_G_10d_3</t>
  </si>
  <si>
    <t>https://drive.google.com/file/d/1UV9EW0P-40CD-8QU1w7AXmp26H67bLBD/view?usp=sharing</t>
  </si>
  <si>
    <t>Triángulo isósceles naranjita</t>
  </si>
  <si>
    <t>M5_G_10d_4</t>
  </si>
  <si>
    <t>https://drive.google.com/file/d/1WIX6SpPbUA49SVFFN-7YjBXk-uRgYGPA/view?usp=sharing</t>
  </si>
  <si>
    <t>Triángulo isósceles rosa</t>
  </si>
  <si>
    <t>M5_G_10d_5</t>
  </si>
  <si>
    <t>https://drive.google.com/file/d/1SwCl2QoB1MnuuPZ2-1rEoQP_x0l5zud3/view?usp=sharing</t>
  </si>
  <si>
    <t>Triángulo isósceles mostaza</t>
  </si>
  <si>
    <t>M5_G_10d_6</t>
  </si>
  <si>
    <t>https://drive.google.com/file/d/1rzgCa1Z0AcSM72DYxt8Q9YT_UNjbS54B/view?usp=sharing</t>
  </si>
  <si>
    <t>Triángulo isósceles añil</t>
  </si>
  <si>
    <t>M5_G_10d_7</t>
  </si>
  <si>
    <t>https://drive.google.com/file/d/1tLOR4kdNIfIVafEu91oa7cxW8gpb-fDI/view?usp=sharing</t>
  </si>
  <si>
    <t>Alturas triángulo equilátero</t>
  </si>
  <si>
    <t>M5-G-10d
Actividad 2
EVOCAR</t>
  </si>
  <si>
    <r>
      <rPr>
        <rFont val="Calibri"/>
        <color rgb="FF000000"/>
        <sz val="12.0"/>
        <u/>
      </rPr>
      <t>Triángulo equilátero aguamarina
Las alturas  (en linea fina en el esquema) de color rojo y en linea discontinua</t>
    </r>
    <r>
      <rPr>
        <rFont val="Calibri"/>
        <color rgb="FF000000"/>
        <sz val="12.0"/>
        <u/>
      </rPr>
      <t xml:space="preserve">.
</t>
    </r>
    <r>
      <rPr>
        <rFont val="Calibri"/>
        <color rgb="FF1155CC"/>
        <sz val="12.0"/>
        <u/>
      </rPr>
      <t>https://drive.google.com/file/d/1Un1grFReUcDqiFCz8Toi4vVT8W_AoBLS/view?usp=shari</t>
    </r>
    <r>
      <rPr>
        <rFont val="Calibri"/>
        <color rgb="FF1155CC"/>
        <sz val="12.0"/>
        <u/>
      </rPr>
      <t>ng</t>
    </r>
  </si>
  <si>
    <t>M5_G_10d_8</t>
  </si>
  <si>
    <t>Reducir el margen superior e inferior.</t>
  </si>
  <si>
    <t>https://drive.google.com/file/d/1yeX6m-zeFRJstDy3L1zDNxe2SEkTjLns/view?usp=sharing</t>
  </si>
  <si>
    <t>Triángulo equilátero rosa</t>
  </si>
  <si>
    <t>M5_G_10d_9</t>
  </si>
  <si>
    <t>https://drive.google.com/file/d/1VXs2xBtX3hREf7-TFvRWakrI3VGyW_49/view?usp=sharing</t>
  </si>
  <si>
    <t>Triángulo equilátero mostaza</t>
  </si>
  <si>
    <t>M5_G_10d_10</t>
  </si>
  <si>
    <t>https://drive.google.com/file/d/1mTkLrIAaC6wwMuMfHW2BT1mBnygEQWip/view?usp=sharing</t>
  </si>
  <si>
    <t>Triángulo equilátero verde oliva</t>
  </si>
  <si>
    <t>M5_G_10d_11</t>
  </si>
  <si>
    <t>https://drive.google.com/file/d/1SMNnwiYTSfsflqZW42--GrUesktOBkXo/view?usp=sharing</t>
  </si>
  <si>
    <t>Triángulo equilátero azul</t>
  </si>
  <si>
    <t>M5_G_10d_12</t>
  </si>
  <si>
    <t>https://drive.google.com/file/d/1QdGGftuq0tOtc0uQqyzgNrIMUpW2ktaj/view?usp=sharing</t>
  </si>
  <si>
    <t>Triángulo equilátero verde</t>
  </si>
  <si>
    <t>M5_G_10d_13</t>
  </si>
  <si>
    <t>https://drive.google.com/file/d/1N5ZzMOrlgzm6U-PxvxLTVPHBLOF7E4JN/view?usp=sharing</t>
  </si>
  <si>
    <t>Triángulo equilátero marrón</t>
  </si>
  <si>
    <t>M5_G_10d_14</t>
  </si>
  <si>
    <t>https://drive.google.com/file/d/1fFwbG8rT56JibMzsvUrQOOANz-RBEPzE/view?usp=sharing</t>
  </si>
  <si>
    <t>Alturas triángulo escaleno</t>
  </si>
  <si>
    <t>M5-G-10d
Actividad 3
EVOCAR</t>
  </si>
  <si>
    <r>
      <rPr>
        <rFont val="Calibri"/>
        <color rgb="FF000000"/>
        <sz val="12.0"/>
      </rPr>
      <t xml:space="preserve">Triángulo escaleno
Las alturas  (en linea fina en el esquema) de color rojo y en linea discontinua. La linea fina negra, de color negro y discontinua.
</t>
    </r>
    <r>
      <rPr>
        <rFont val="Calibri"/>
        <color rgb="FF1155CC"/>
        <sz val="12.0"/>
        <u/>
      </rPr>
      <t>https://drive.google.com/file/d/1EH2HxjgULWBJiRxOpemD2CEyAlz97sap/view?usp=sharing</t>
    </r>
  </si>
  <si>
    <t>M5_G_10d_15</t>
  </si>
  <si>
    <t>https://drive.google.com/drive/folders/1SfFcbnyXZA1_3W57Kgnc5WjcMm1WFGTp?usp=sharing</t>
  </si>
  <si>
    <t>Triángulo escaleno azul</t>
  </si>
  <si>
    <t>M5_G_10d_16</t>
  </si>
  <si>
    <t>https://drive.google.com/file/d/1GWabo04VLiG48RLJTmbciAmbIC51WNsD/view?usp=sharing</t>
  </si>
  <si>
    <t>Triángulo escaleno rosa</t>
  </si>
  <si>
    <t>M5_G_10d_17</t>
  </si>
  <si>
    <t>https://drive.google.com/file/d/15xt_hmRuy7m4L3RkF2FEYifKL8Rviult/view?usp=sharing</t>
  </si>
  <si>
    <t>Triángulo escaleno mostaza</t>
  </si>
  <si>
    <t>M5_G_10d_18</t>
  </si>
  <si>
    <t>https://drive.google.com/file/d/1DYMrmdF4RLIdimI-2yYJfJCl1djz5A19/view?usp=sharing</t>
  </si>
  <si>
    <t>Triángulo escaleno aguamarina</t>
  </si>
  <si>
    <t>M5_G_10d_19</t>
  </si>
  <si>
    <t>https://drive.google.com/file/d/1OJrCDpTwAldOM6zgCFthDir9y0tekrCF/view?usp=sharing</t>
  </si>
  <si>
    <t>Triángulo escaleno verde oliva</t>
  </si>
  <si>
    <t>M5_G_10d_20</t>
  </si>
  <si>
    <t>https://drive.google.com/file/d/14N1-aeBugZn1rx6I42FpEAZuBucsmpEz/view?usp=sharing</t>
  </si>
  <si>
    <t>M5_G_10d_21</t>
  </si>
  <si>
    <t>https://drive.google.com/file/d/1VIfvKR-8unPU9mq0fh5F-0MByAnmsTpf/view?usp=sharing</t>
  </si>
  <si>
    <t>Cuadriláteros</t>
  </si>
  <si>
    <t xml:space="preserve">M5-G-11a Actividades
EVOCAR </t>
  </si>
  <si>
    <t>Cuadrado azul</t>
  </si>
  <si>
    <t>M5_G_11a_1</t>
  </si>
  <si>
    <t>https://drive.google.com/file/d/1-ziAkSFlBtJiM2k4gZIIU6Nqc8PX7MLv/view?usp=sharing</t>
  </si>
  <si>
    <t>Rombo amarillo</t>
  </si>
  <si>
    <t>M5_G_11a_2</t>
  </si>
  <si>
    <t>https://drive.google.com/file/d/1sByW661rUc7Ikyu3Ef7Qv5KQmnQv3yQZ/view?usp=sharing</t>
  </si>
  <si>
    <t>Rectángulo aguamarina</t>
  </si>
  <si>
    <t>M5_G_11a_3</t>
  </si>
  <si>
    <t>https://drive.google.com/file/d/1k5z_ZrUWAYeRNVum_024U4TBvjKgcq5Z/view?usp=sharing</t>
  </si>
  <si>
    <t>Romboide marrón</t>
  </si>
  <si>
    <t>M5_G_11a_4</t>
  </si>
  <si>
    <t>https://drive.google.com/file/d/1Jhvxzjj_fx_CGzbxS0iYQrq-A-7wjsBH/view?usp=sharing</t>
  </si>
  <si>
    <t>Trapecio verde</t>
  </si>
  <si>
    <t>M5_G_11a_5</t>
  </si>
  <si>
    <t>https://drive.google.com/file/d/1rloPYjHPYS-iySfPBvNnr5I0QcpK8rBZ/view?usp=sharing</t>
  </si>
  <si>
    <t>Trapezoide azul</t>
  </si>
  <si>
    <t>M5_G_11a_6</t>
  </si>
  <si>
    <t>https://drive.google.com/file/d/1nBDQe-k_VMR1yy---t0TN9CxgPUr-QwR/view?usp=sharing</t>
  </si>
  <si>
    <t xml:space="preserve">M5-G-11b Actividad 1
EVOCAR </t>
  </si>
  <si>
    <t>Los ángulos deberían ser 105º para los ángulos grandes y 75º para los pequeños. Me salen estas medidas:
- Base inferior = 10 cm
- Base superior = 5 cm
- Altura = 9,3 cm</t>
  </si>
  <si>
    <t>Trapecio escaleno (lado izq y dcho con misma inclinación y longitud). Se marcan dos de los ángulos interiores, uno de los dos grandes y uno de los dos pequeños.</t>
  </si>
  <si>
    <t>M5_G_11b_1</t>
  </si>
  <si>
    <t>https://drive.google.com/file/d/1CupqKC1ui_8BzLMAN-ZhxZgv9a7wTAQD/view?usp=sharing</t>
  </si>
  <si>
    <t>Trapecio escaleno</t>
  </si>
  <si>
    <t>M5-G-11b Actividad 1
EVOCAR SCAFF</t>
  </si>
  <si>
    <t>Marcar todos los ángulos del trapecio.</t>
  </si>
  <si>
    <t>M5_G_11b_1a</t>
  </si>
  <si>
    <r>
      <rPr>
        <rFont val="Calibri"/>
        <sz val="12.0"/>
      </rPr>
      <t>Esta es la imagen en la que hay que poner todos los ángulos</t>
    </r>
    <r>
      <rPr>
        <rFont val="Calibri"/>
        <color rgb="FF000000"/>
        <sz val="12.0"/>
      </rPr>
      <t xml:space="preserve">
</t>
    </r>
    <r>
      <rPr>
        <rFont val="Calibri"/>
        <color rgb="FF1155CC"/>
        <sz val="12.0"/>
        <u/>
      </rPr>
      <t>https://gyazo.com/35e4975f710e86ea58948358a548558e</t>
    </r>
    <r>
      <rPr>
        <rFont val="Calibri"/>
        <sz val="12.0"/>
      </rPr>
      <t xml:space="preserve"> </t>
    </r>
  </si>
  <si>
    <t>https://drive.google.com/file/d/1nHXEzKOWv-R8oaJN8HOKavHWPicm_JcM/view?usp=sharing</t>
  </si>
  <si>
    <t>Trapezoide</t>
  </si>
  <si>
    <t xml:space="preserve">M5-G-11b Actividad 2
EVOCAR </t>
  </si>
  <si>
    <t>Trapezoide. https://drive.google.com/file/d/14eQFNycmrS4Dnk1rSkI4Q_2Bz4stXX3T/view?usp=sharing
Los cuatro ángulos marcados con colores diferentes.
Aproximadamente los ángulos deberían ser 75º, 75º, 110º y 100º.</t>
  </si>
  <si>
    <t>M5_G_11b_2</t>
  </si>
  <si>
    <t>https://drive.google.com/file/d/1egHC5962hVdZXYeNAj_g-vykWkLKz6Ir/view?usp=sharing</t>
  </si>
  <si>
    <t xml:space="preserve">M5-G-11b Actividad 3
EVOCAR </t>
  </si>
  <si>
    <t>Rombo. Lados iguales y ángulos de 60º y 120º.</t>
  </si>
  <si>
    <t>M5_G_11b_3</t>
  </si>
  <si>
    <t>Colorea mejor los ángulos iguales con el mismo color.</t>
  </si>
  <si>
    <t>https://drive.google.com/file/d/1TaQ1UVMWhyYAe5qWvYyyG771iPN-ivVI/view?usp=sharing</t>
  </si>
  <si>
    <t>Trapecio isósceles boca abajo</t>
  </si>
  <si>
    <t>M5-G-11b
Actividad 2 
APLICAR</t>
  </si>
  <si>
    <t>Proporcional a:
Altura 2 cm
base menor 2 cm (abajo)
base mayor 3 cm (arriba)</t>
  </si>
  <si>
    <t>La inclinación de los dos lados es la misma, es simétrico. La base pequeña abajo y arriba la grande. Marca los ángulos interiores.</t>
  </si>
  <si>
    <t>M5_G_11b_4</t>
  </si>
  <si>
    <t>https://drive.google.com/file/d/195oj5785Q61ScF-aQ3PBn4RQIVpOG27J/view?usp=sharing</t>
  </si>
  <si>
    <t>M5-G-11b
Actividad 3 
APLICAR</t>
  </si>
  <si>
    <t>Hacer un rombo horizontal en el que los ángulos opuestos tengan el mismo color, es decir, dos colores. Los ángulos grandes, de unos 100/120 grados. Los pequeños, de unos 60/80 grados.</t>
  </si>
  <si>
    <t>M5_G_11b_5</t>
  </si>
  <si>
    <t>https://drive.google.com/file/d/1YwqfBqFI_q-7Q8KEW-Mn-iTZTSVsAMQ6/view?usp=sharing</t>
  </si>
  <si>
    <t>M5-G-11b
Actividad 5 
APLICAR</t>
  </si>
  <si>
    <t>Proporcional a:
Altura 2 cm
base menor 2 cm (arriba)
base mayor 3 cm (abajo)</t>
  </si>
  <si>
    <t>Marcar los ángulos interiores de alguna forma. Ojo, un trapecio recto tiene dos ángulos rectos.</t>
  </si>
  <si>
    <t>M5_G_11b_6</t>
  </si>
  <si>
    <r>
      <rPr>
        <rFont val="Calibri"/>
        <sz val="12.0"/>
      </rPr>
      <t xml:space="preserve">Parece que los ángulos de la izquierda son picudos, hacer que se parezcan a los de la derecha. </t>
    </r>
    <r>
      <rPr>
        <rFont val="Calibri"/>
        <color rgb="FF1155CC"/>
        <sz val="12.0"/>
        <u/>
      </rPr>
      <t>https://gyazo.com/e0bfe1f7802391712a20da51dc733427</t>
    </r>
    <r>
      <rPr>
        <rFont val="Calibri"/>
        <sz val="12.0"/>
      </rPr>
      <t xml:space="preserve"> </t>
    </r>
  </si>
  <si>
    <t>https://drive.google.com/file/d/1jNNF1ck0hN0nk_gqiT6Rw9wtsQmF7und/view?usp=sharing</t>
  </si>
  <si>
    <t>M5-G-11b identificar TE</t>
  </si>
  <si>
    <t>Tres figuras colocadas en horizontal: un cuadrado, un rombo y un trapecio. Cada figura tiene marcados los grados de sus ángulos interiores. Debajo de cada una, una suma de la sus ángulos y un igual a 360º. Si necesitas un esquema o más información, avísame.</t>
  </si>
  <si>
    <t>M5_G_11b_7</t>
  </si>
  <si>
    <t>Todos los números tienen que estar escritos como grados con este símbolo: °</t>
  </si>
  <si>
    <t>https://drive.google.com/file/d/17VPA0uRy3MUr2QInA164rrdaIKiMwo3V/view?usp=sharing</t>
  </si>
  <si>
    <t>Figuras cuadrados</t>
  </si>
  <si>
    <t>M5-G-16a IDENTIFICAR</t>
  </si>
  <si>
    <r>
      <rPr>
        <rFont val="Calibri"/>
        <sz val="12.0"/>
      </rPr>
      <t>Figura de 6 cuadrados azul
Figuras de 6 cuadrados y perímetro 1</t>
    </r>
    <r>
      <rPr>
        <rFont val="Calibri"/>
        <color rgb="FF000000"/>
        <sz val="12.0"/>
      </rPr>
      <t xml:space="preserve">2
</t>
    </r>
    <r>
      <rPr>
        <rFont val="Calibri"/>
        <color rgb="FF1155CC"/>
        <sz val="12.0"/>
        <u/>
      </rPr>
      <t>https://drive.google.com/file/d/1qUczGqKNxnkhO7mGMGO79FzWCSrfKHlQ/view?usp=sharing</t>
    </r>
  </si>
  <si>
    <t>M5_G_16a_1</t>
  </si>
  <si>
    <t>https://drive.google.com/file/d/1DhaNeE4Uhsdz1rtv4XaXXus3XwcgNK3f/view?usp=sharing</t>
  </si>
  <si>
    <t>Figura de 6 cuadrados verde</t>
  </si>
  <si>
    <t>M5_G_16a_2</t>
  </si>
  <si>
    <t>https://drive.google.com/file/d/1CibeOdBiXM7o0fmiVR8o_XnjLQ4ljAPe/view?usp=sharing</t>
  </si>
  <si>
    <t>Figura de 6 cuadrados amarilla</t>
  </si>
  <si>
    <t>M5_G_16a_3</t>
  </si>
  <si>
    <t>https://drive.google.com/file/d/1UKXPu1IA4vo-g1EutNG_QseT9yDl0si9/view?usp=sharing</t>
  </si>
  <si>
    <t>Figura de 6 cuadrados rosa</t>
  </si>
  <si>
    <t>M5_G_16a_4</t>
  </si>
  <si>
    <t>https://drive.google.com/file/d/1DkKgl8UBQvp7e979ZEPgXpwjBzijWItn/view?usp=sharing</t>
  </si>
  <si>
    <t>Figura de 5 cuadrados marrón
Figuras de 5 cuadrados y perímetro 12
https://drive.google.com/file/d/1PBFe4tmZj_ZW-DIwh1I346OChrQem6IG/view?usp=sharing</t>
  </si>
  <si>
    <t>M5_G_16a_5</t>
  </si>
  <si>
    <t>https://drive.google.com/file/d/1S8tsRoOjx3XjsxnICGfXlgHn_mQI5-oa/view?usp=sharing</t>
  </si>
  <si>
    <t>Figura de 5 cuadrados azul</t>
  </si>
  <si>
    <t>M5_G_16a_6</t>
  </si>
  <si>
    <t>https://drive.google.com/file/d/1k1kQSOE_o58G6sN2Fn_kYYu-s2S1iSsK/view?usp=sharing</t>
  </si>
  <si>
    <t>Figura de 5 cuadrados amarilla</t>
  </si>
  <si>
    <t>M5_G_16a_7</t>
  </si>
  <si>
    <t>https://drive.google.com/file/d/1r_OZfndET5ILwUSzPiC5I4CkwII5cA31/view?usp=sharing</t>
  </si>
  <si>
    <t>Figura de 6 cuadrados azul
Figuras de 6 cuadrados y perímetro diferente a 12
https://drive.google.com/file/d/1F_k4HPj5oorQWprrCUwZv8-sWpfCdm-n/view?usp=sharing</t>
  </si>
  <si>
    <t>M5_G_16a_8</t>
  </si>
  <si>
    <t>https://drive.google.com/file/d/1zGBnSJxDOqiNiLaD7aXTwvcEDOTiRQeq/view?usp=sharing</t>
  </si>
  <si>
    <t>M5_G_16a_9</t>
  </si>
  <si>
    <t>https://drive.google.com/file/d/1_3dv32tD3ie23icHzHoAJNOFEnvGk9vP/view?usp=sharing</t>
  </si>
  <si>
    <t>M5_G_16a_10</t>
  </si>
  <si>
    <t>https://drive.google.com/file/d/14_vV6p8U4tRui_JDoyrD5j2CEoXadLZt/view?usp=sharing</t>
  </si>
  <si>
    <t>Figura de 6 cuadrados amarillo</t>
  </si>
  <si>
    <t>M5_G_16a_11</t>
  </si>
  <si>
    <t>https://drive.google.com/file/d/1Uz2eCQqjOOWQErlMkw7h3yTC8Xk7AOE1/view?usp=sharing</t>
  </si>
  <si>
    <t>Cuadrado y rectángulo</t>
  </si>
  <si>
    <t>M5-G-16a EVOCAR (act 1)</t>
  </si>
  <si>
    <t>Las proporciones son:
Lado del cuadrado = 2</t>
  </si>
  <si>
    <t>M5_G_16a_12</t>
  </si>
  <si>
    <t>https://drive.google.com/file/d/1oSOkGTKPtofmIt-g6OJ1C3K6tfShnxvS/view?usp=sharing</t>
  </si>
  <si>
    <t>Las proporciones son:
Altura del rectángulo = 2
Ancho del rectángulo = 4</t>
  </si>
  <si>
    <t>Rectángulo amarillo</t>
  </si>
  <si>
    <t>M5_G_16a_13</t>
  </si>
  <si>
    <t>https://drive.google.com/file/d/1AQveigjbRVSIzujlpiYvSm3tOMX1BKve/view?usp=sharing</t>
  </si>
  <si>
    <t>M5-G-16a EVOCAR (act 2)</t>
  </si>
  <si>
    <t>Las proporciones son:
Lado del cuadrado = 6</t>
  </si>
  <si>
    <t>Cuadrado verde</t>
  </si>
  <si>
    <t>M5_G_16a_14</t>
  </si>
  <si>
    <r>
      <rPr>
        <rFont val="Calibri"/>
        <sz val="12.0"/>
      </rPr>
      <t>Revisa las medidas del rectángulo porfa, no parece que sean 12</t>
    </r>
    <r>
      <rPr>
        <rFont val="Calibri"/>
        <color rgb="FF000000"/>
        <sz val="12.0"/>
      </rPr>
      <t xml:space="preserve">
</t>
    </r>
    <r>
      <rPr>
        <rFont val="Calibri"/>
        <color rgb="FF1155CC"/>
        <sz val="12.0"/>
        <u/>
      </rPr>
      <t>https://gyazo.com/d274883a0af17006b3ae3b3d44c89c3b</t>
    </r>
    <r>
      <rPr>
        <rFont val="Calibri"/>
        <sz val="12.0"/>
      </rPr>
      <t xml:space="preserve"> </t>
    </r>
  </si>
  <si>
    <t>https://drive.google.com/file/d/1LMAAgI3L7hUKR3u3W7mlXNTKZxryOP1y/view?usp=sharing</t>
  </si>
  <si>
    <t>Las proporciones son:
Altura del rectángulo = 3
Ancho del rectángulo = 12</t>
  </si>
  <si>
    <t>Rectángulo marrón</t>
  </si>
  <si>
    <t>M5_G_16a_15</t>
  </si>
  <si>
    <t>https://drive.google.com/file/d/1OSpqSrIpK_PxI2IHFak5og-OjrQxWnuN/view?usp=sharing</t>
  </si>
  <si>
    <t>Triángulo isósceles</t>
  </si>
  <si>
    <t>M5-G-10a
Actividad 1 EVOCAR</t>
  </si>
  <si>
    <t>Triángulo isósceles rojito</t>
  </si>
  <si>
    <t>M5_G_10a_1</t>
  </si>
  <si>
    <r>
      <rPr>
        <rFont val="Calibri"/>
        <sz val="12.0"/>
      </rPr>
      <t xml:space="preserve">En estas imágenes necesitamos que estén de alguna manera alineados para que no pase algo como esto: </t>
    </r>
    <r>
      <rPr>
        <rFont val="Calibri"/>
        <color rgb="FF1155CC"/>
        <sz val="12.0"/>
      </rPr>
      <t>https://gyazo.com/6b4f9dddb5769236d017ef2d9d10bf7f</t>
    </r>
    <r>
      <rPr>
        <rFont val="Calibri"/>
        <sz val="12.0"/>
      </rPr>
      <t xml:space="preserve">
Creo que una solución sería que todas tuviesen un tamaño de 300x300 (aunque quede margen arriba y abajo) y estén centradas.</t>
    </r>
  </si>
  <si>
    <t>https://drive.google.com/file/d/1FmY3lJlvU7BFXpF_YZFBoM3FRZ-sK42y/view?usp=sharing</t>
  </si>
  <si>
    <t>M5_G_10a_2</t>
  </si>
  <si>
    <t>https://drive.google.com/file/d/1X6OmRWQpJmcNxH-FNT4aIqTOhr2lAEW3/view?usp=sharing</t>
  </si>
  <si>
    <t>Triángulo equilátero</t>
  </si>
  <si>
    <t>M5-G-10a
Actividad 2 EVOCAR</t>
  </si>
  <si>
    <t>M5_G_10a_3</t>
  </si>
  <si>
    <t>En estas imágenes necesitamos que estén de alguna manera alineados para que no pase algo como esto: https://gyazo.com/6b4f9dddb5769236d017ef2d9d10bf7f
Creo que una solución sería que todas tuviesen un tamaño de 300x300 (aunque quede margen arriba y abajo) y estén centradas.</t>
  </si>
  <si>
    <t>https://drive.google.com/file/d/1lqTyvxQW9Ys1hDuc5XJd3HqUoo9gDr1J/view?usp=sharing</t>
  </si>
  <si>
    <t>Triángulo equilátero amarillo</t>
  </si>
  <si>
    <t>M5_G_10a_4</t>
  </si>
  <si>
    <t>https://drive.google.com/file/d/1jrKTWaOofFiqAQ-PonKG83_nSxqDhP_d/view?usp=sharing</t>
  </si>
  <si>
    <t>Triángulo escaleno</t>
  </si>
  <si>
    <t>M5-G-10a
Actividad 3 EVOCAR</t>
  </si>
  <si>
    <t>Triángulo escaleno verde</t>
  </si>
  <si>
    <t>M5_G_10a_5</t>
  </si>
  <si>
    <t>https://drive.google.com/file/d/1rxBTvqamqwmx_GBCP0GgP_BF8WNN-myC/view?usp=sharing</t>
  </si>
  <si>
    <t>M5_G_10a_6</t>
  </si>
  <si>
    <t>https://drive.google.com/file/d/1oXzDql6B_XIRVIAoT3ZeAtVGPMrWnNzQ/view?usp=sharing</t>
  </si>
  <si>
    <t>Triángulo rectángulo</t>
  </si>
  <si>
    <t>M5-G-10b
Actividad 1 EVOCAR</t>
  </si>
  <si>
    <t>Triángulo rectángulo azul</t>
  </si>
  <si>
    <t>M5_G_10b_1</t>
  </si>
  <si>
    <r>
      <rPr>
        <rFont val="Calibri"/>
        <sz val="12.0"/>
      </rPr>
      <t xml:space="preserve">Poner las imágenes en un mismo lienzo. </t>
    </r>
    <r>
      <rPr>
        <rFont val="Calibri"/>
        <color rgb="FF1155CC"/>
        <sz val="12.0"/>
        <u/>
      </rPr>
      <t>https://gyazo.com/fa1d65ff74addbb370cd5dda7d9ab52b</t>
    </r>
    <r>
      <rPr>
        <rFont val="Calibri"/>
        <sz val="12.0"/>
      </rPr>
      <t xml:space="preserve"> 
-------------------------------------
Las imágenes no tienen el mismo lienzo. Está el problema del margen superior, que hay que elimar el máximo posibl</t>
    </r>
    <r>
      <rPr>
        <rFont val="Calibri"/>
        <color rgb="FF000000"/>
        <sz val="12.0"/>
      </rPr>
      <t xml:space="preserve">e.
</t>
    </r>
    <r>
      <rPr>
        <rFont val="Calibri"/>
        <color rgb="FF1155CC"/>
        <sz val="12.0"/>
        <u/>
      </rPr>
      <t>https://gyazo.com/da381555e058b82095e912554f71a66c</t>
    </r>
    <r>
      <rPr>
        <rFont val="Calibri"/>
        <sz val="12.0"/>
      </rPr>
      <t xml:space="preserve"> </t>
    </r>
  </si>
  <si>
    <t>https://drive.google.com/file/d/1kUGVgFnxfQWiEAmOyWMER4TP-4qfhcVg/view?usp=sharing</t>
  </si>
  <si>
    <t>Triángulo rectángulo marrón</t>
  </si>
  <si>
    <t>M5_G_10b_2</t>
  </si>
  <si>
    <t>https://drive.google.com/file/d/1P-5UjwuCnHr_JywLc43BZjM1IxVU6ETC/view?usp=sharing</t>
  </si>
  <si>
    <t>Triángulo acutángulo</t>
  </si>
  <si>
    <t>Triángulo acutángulo amarillo</t>
  </si>
  <si>
    <t>M5_G_10b_3</t>
  </si>
  <si>
    <t>Lo mismo que antes.</t>
  </si>
  <si>
    <t>https://drive.google.com/file/d/1EaWC7qmMUbINe_TZ3FUlABSkBIjGU2UV/view?usp=sharing</t>
  </si>
  <si>
    <t>Triángulo acutángulo rojo</t>
  </si>
  <si>
    <t>M5_G_10b_4</t>
  </si>
  <si>
    <t>https://drive.google.com/file/d/1ERiYpfZ2F9_48OcamCj95ht6HD_axY16/view?usp=sharing</t>
  </si>
  <si>
    <t>Triángulo obtusángulo</t>
  </si>
  <si>
    <t>Triángulo obtusángulo verde oliva</t>
  </si>
  <si>
    <t>M5_G_10b_5</t>
  </si>
  <si>
    <t>https://drive.google.com/file/d/1c667eorv2rtetAxfdka1-eTFk8L5YLlq/view?usp=sharing</t>
  </si>
  <si>
    <t>Triángulo obtusángulo aguamarina</t>
  </si>
  <si>
    <t>M5_G_10b_6</t>
  </si>
  <si>
    <t>https://drive.google.com/file/d/1D-GOd_hNJ3PhiNuvTZMwsKvBwOp4SWf6/view?usp=sharing</t>
  </si>
  <si>
    <t xml:space="preserve">M5-G-10c Acitivdad 2 APLICAR </t>
  </si>
  <si>
    <t>Te doy los ángulos en vez de los lados... 40º el pico superior, y 70º los otros dos. Creo que aproximadamente sale una base de 1cm y una altura de 1,35cm. Marca todos los ángulos con colores. Los dos de abajo del mismo color porque miden lo mismo.</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</si>
  <si>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</si>
  <si>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M5_G_10c_1</t>
  </si>
  <si>
    <t>https://drive.google.com/file/d/1rrxn9gjHddUCgQg7NSHeXwE_Ia4d4IHk/view?usp=sharing</t>
  </si>
  <si>
    <t xml:space="preserve">M5-G-10c Acitivdad 3 APLICAR </t>
  </si>
  <si>
    <t>Si la base mide 2, la altura mide 3.</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</si>
  <si>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</si>
  <si>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M5_G_10c_2</t>
  </si>
  <si>
    <t>¿Podrías dejarla a 300 de alto como mucho?
El nombre del archivo está mal creado pero para que no cambie el id lo mantengo tal como se creó en el drive</t>
  </si>
  <si>
    <t>https://drive.google.com/file/d/1gH-i4GUCzgYwD4hEyjxZhrtitQL3tPsh/view?usp=sharing</t>
  </si>
  <si>
    <t>Tobogán</t>
  </si>
  <si>
    <t xml:space="preserve">M5-G-10c Acitivdad 4 APLICAR </t>
  </si>
  <si>
    <r>
      <rPr>
        <rFont val="Calibri"/>
        <sz val="12.0"/>
      </rPr>
      <t xml:space="preserve">Hacer un tobogán que entre la rampa, la escalera y el suelo forme un triángulo obtusángulo: </t>
    </r>
    <r>
      <rPr>
        <rFont val="Calibri"/>
        <color rgb="FF1155CC"/>
        <sz val="12.0"/>
        <u/>
      </rPr>
      <t>https://drive.google.com/file/d/1UDjmb_BlMdPylKuK-X5CDEN_SdKXwNdb/view?usp=sharing</t>
    </r>
    <r>
      <rPr>
        <rFont val="Calibri"/>
        <sz val="12.0"/>
      </rPr>
      <t xml:space="preserve">
Loa ángulos tienen que medir:
- rojo: 50º
- verde: 100º
- azul: 30º
Que parezca un tobogán en la medida de lo posible... Los colores pueden ser diferentes, los que queden más bonitos.</t>
    </r>
  </si>
  <si>
    <t>M5_G_10c_3</t>
  </si>
  <si>
    <t>https://drive.google.com/file/d/1aNyLDyC9CxAg8RMrE5ITNbeVIkyfLJYo/view?usp=sharing</t>
  </si>
  <si>
    <t xml:space="preserve">Gráfico cartesiano </t>
  </si>
  <si>
    <t>M5-G-1a 
IDENTIFICAR</t>
  </si>
  <si>
    <t>Sistema de ejes cartesianos, Escala de 1 cm.</t>
  </si>
  <si>
    <r>
      <rPr>
        <rFont val="Calibri"/>
        <color theme="1"/>
        <sz val="12.0"/>
      </rPr>
      <t xml:space="preserve">Eje de coordenadas en los que cada punto lleva un color. Los valores del eje son del </t>
    </r>
    <r>
      <rPr>
        <rFont val="Calibri"/>
        <b/>
        <color theme="1"/>
        <sz val="12.0"/>
      </rPr>
      <t>0</t>
    </r>
    <r>
      <rPr>
        <rFont val="Calibri"/>
        <color theme="1"/>
        <sz val="12.0"/>
      </rPr>
      <t xml:space="preserve"> al </t>
    </r>
    <r>
      <rPr>
        <rFont val="Calibri"/>
        <b/>
        <color theme="1"/>
        <sz val="12.0"/>
      </rPr>
      <t>6</t>
    </r>
    <r>
      <rPr>
        <rFont val="Calibri"/>
        <color theme="1"/>
        <sz val="12.0"/>
      </rPr>
      <t xml:space="preserve"> y que aparezca la flechita al final.
Puntos a representar: 
(2, 5)
(1, 4)
(0, 6)
(3, 3)
(5, 1)
(5, 3)
(1, 3)
(3, 2)</t>
    </r>
  </si>
  <si>
    <t>M5_G_1a_1</t>
  </si>
  <si>
    <t>https://drive.google.com/file/d/1Zndzu6UtchaSp59mhcQaE7P56zWp4gf0/view?usp=sharing</t>
  </si>
  <si>
    <t>M5-G-1a 
EVOCAR</t>
  </si>
  <si>
    <t>Sistema de ejes cartesianos</t>
  </si>
  <si>
    <r>
      <rPr>
        <rFont val="Calibri"/>
        <color theme="1"/>
        <sz val="12.0"/>
      </rPr>
      <t xml:space="preserve">3 imágenes en las que representar puntos que se identifican con una letra y un color. El eje de coordenadas va del </t>
    </r>
    <r>
      <rPr>
        <rFont val="Calibri"/>
        <b/>
        <color theme="1"/>
        <sz val="12.0"/>
      </rPr>
      <t>0</t>
    </r>
    <r>
      <rPr>
        <rFont val="Calibri"/>
        <color theme="1"/>
        <sz val="12.0"/>
      </rPr>
      <t xml:space="preserve"> al </t>
    </r>
    <r>
      <rPr>
        <rFont val="Calibri"/>
        <b/>
        <color theme="1"/>
        <sz val="12.0"/>
      </rPr>
      <t xml:space="preserve">5 </t>
    </r>
    <r>
      <rPr>
        <rFont val="Calibri"/>
        <color theme="1"/>
        <sz val="12.0"/>
      </rPr>
      <t>y tiene una flechita al final de los ejes</t>
    </r>
    <r>
      <rPr>
        <rFont val="Calibri"/>
        <b/>
        <color theme="1"/>
        <sz val="12.0"/>
      </rPr>
      <t>.</t>
    </r>
    <r>
      <rPr>
        <rFont val="Calibri"/>
        <color theme="1"/>
        <sz val="12.0"/>
      </rPr>
      <t xml:space="preserve">
1º imagen:
A = (3, 2); B = (4, 1); C = (5, 0); D = (1, 4); E = (2, 3); F = (0, 3); G = (1, 0)</t>
    </r>
  </si>
  <si>
    <t>M5_G_1a_2</t>
  </si>
  <si>
    <t>He cambiado en la segunda imagen el punto F = (3, 1) y en la tercera, el G = (3, 3).</t>
  </si>
  <si>
    <t>https://drive.google.com/file/d/1CluOIFbaMb2eUt6TsQWhn-67BeKk4yPc/view?usp=sharing</t>
  </si>
  <si>
    <t>2º imagen:
A = (2, 3); B = (1, 4); C = (5, 3); D = (2, 4); E = (3, 3); F = (3, 1); G = (0, 1)</t>
  </si>
  <si>
    <t>M5_G_1a_3</t>
  </si>
  <si>
    <t>https://drive.google.com/file/d/1830NUubrIs9puIt4DL-1urcR5T-f7OXR/view?usp=sharing</t>
  </si>
  <si>
    <t>3º imagen:
A = (2, 4); B = (1, 1); C = (0, 5); D = (4, 1); E = (0, 3); F = (3, 0); G = (3, 3)</t>
  </si>
  <si>
    <t>M5_G_1a_4</t>
  </si>
  <si>
    <t>https://drive.google.com/file/d/1p2f4hwwfPZLpAKSZGk8F2rPl6KsiaXxT/view?usp=sharing</t>
  </si>
  <si>
    <t>M5-G-1a
Actividad 1
APLICAR</t>
  </si>
  <si>
    <r>
      <rPr>
        <rFont val="Calibri"/>
        <sz val="12.0"/>
      </rPr>
      <t>Imagen de un eje de coordenadas con valores 0 al 6 con la flecha al final de los ejes. Representar puntos con forma de estrella: (5, 2), (4, 1),  (3, 3), (2, 5) y (1, 4). El fondo puede ser un cielo (si no se ve bien el eje de coordenadas sin fondo).</t>
    </r>
    <r>
      <rPr>
        <rFont val="Calibri"/>
        <color rgb="FF000000"/>
        <sz val="12.0"/>
      </rPr>
      <t xml:space="preserve">
</t>
    </r>
    <r>
      <rPr>
        <rFont val="Calibri"/>
        <color rgb="FF1155CC"/>
        <sz val="12.0"/>
        <u/>
      </rPr>
      <t>https://drive.google.com/file/d/1FvlOK9SYk7LgL8AjSWKoIHgPNgwF6KVc/view?usp=sharing</t>
    </r>
  </si>
  <si>
    <t>M5_G_1a_5</t>
  </si>
  <si>
    <t>https://drive.google.com/file/d/1-Mjoc1Oibl4F_VMD_ErK2Qw1fQPWeOxh/view?usp=sharing</t>
  </si>
  <si>
    <t>M5-G-1a
Actividad 2
APLICAR</t>
  </si>
  <si>
    <r>
      <rPr>
        <rFont val="Calibri"/>
        <sz val="12.0"/>
      </rPr>
      <t xml:space="preserve">Imagen de un eje de coordenadas con valores 0 al 6 con la flecha al final de los ejes. Representar puntos de colores con forma de barco: (0, 6), (1, 2) y (6, 4), (2,1), (4,4). Imitar el tablero del juego Hundir la flota (si no se ve bien el eje de coordenadas sin fondo).
</t>
    </r>
    <r>
      <rPr>
        <rFont val="Calibri"/>
        <color rgb="FF1155CC"/>
        <sz val="12.0"/>
        <u/>
      </rPr>
      <t>https://drive.google.com/file/d/1xxiqPxmRut4ZMAff_JNOx2kDPPE1KSpt/view?usp=sharing</t>
    </r>
  </si>
  <si>
    <t>M5_G_1a_6</t>
  </si>
  <si>
    <t>Creo que los barquitos destacan poco por el fondo. Se podría hacer que destaquen cambiando el fondo, cambiando el color de los barcos o añadirles sombras... Se puede forzar para que recuerde más al juego de mesa de Hundir le Flota.</t>
  </si>
  <si>
    <t>https://drive.google.com/file/d/1DLiNrIZs6V64OSgrQkJLNbcHTskYA0GY/view?usp=sharing</t>
  </si>
  <si>
    <t>M5-G-1a
Actividad 3
APLICAR</t>
  </si>
  <si>
    <t>Imagen de un eje de coordenadas con valores 0 al 5 con la flecha al final de los ejes. Representar puntos de colores con forma de parque de atracciones, mirador y museo, etc: (2, 1), (3, 0), (4, 5), (0,3) y (5,3). El fondo puede ser un mapa de calles (si no se ve bien el eje de coordenadas sin fondo).</t>
  </si>
  <si>
    <t>M5_G_1a_7</t>
  </si>
  <si>
    <t>Yo subiría un poco el parque de atracciones. El resto genial.</t>
  </si>
  <si>
    <t>https://drive.google.com/file/d/1QKBgSfTQ7SNvBH5fDqStQJPepKNOqxmD/view?usp=sharing</t>
  </si>
  <si>
    <t>M5-G-1a
Actividad 4
APLICAR</t>
  </si>
  <si>
    <t>Imagen de un eje de coordenadas con valores 0 al 6 con la flecha al final de los ejes. Un mapa con cosas interesantes en los puntos (5, 1), (0, 2) (4, 3), (2, 3), (1, 5). (palmeras, un barco medio hundido en el agua, una cueva, una construcción hecha con piedras, un cofre, un volcán, una bandera pirata... lo que quieras) ¡No muy sobrecargado! Solo decorar los 5 puntos, el resto más o menos "vacío", sin cosas tan pequeñas y precisas)</t>
  </si>
  <si>
    <t>M5_G_1a_8</t>
  </si>
  <si>
    <t>https://drive.google.com/file/d/1v9wXNQFqXpNQJhTxr2wK8zsXF-XwNPPj/view?usp=sharing</t>
  </si>
  <si>
    <t>M5-G-1a
Actividad 5
APLICAR</t>
  </si>
  <si>
    <t>Imagen de un eje de coordenadas con valores 0 al 6 con la flecha al final de los ejes. Representar puntos de colores: (5, 1), (0, 2), (4, 3), (2,3) y (1,5).</t>
  </si>
  <si>
    <t>M5_G_1a_9</t>
  </si>
  <si>
    <t>https://drive.google.com/file/d/1HdldkzPgRT1Ui8D1B5pULbknola7K36B/view?usp=sharing</t>
  </si>
  <si>
    <t>Figuras ampliadas</t>
  </si>
  <si>
    <t>M5-G-4a
IDENTIFICAR</t>
  </si>
  <si>
    <t>Iglú grande</t>
  </si>
  <si>
    <t>M5_G_4a_1</t>
  </si>
  <si>
    <t>https://drive.google.com/file/d/1sajSQQ89PjspfFPR5PPcNEnGDLjJjj2i/view?usp=sharing</t>
  </si>
  <si>
    <t>Iglú medio grande</t>
  </si>
  <si>
    <t>M5_G_4a_2</t>
  </si>
  <si>
    <t>https://drive.google.com/file/d/1SJs7OAOk-wZqid1LrSSYOzSEjgr96qmk/view?usp=sharing</t>
  </si>
  <si>
    <t>Iglú medio pequeño</t>
  </si>
  <si>
    <t>M5_G_4a_3</t>
  </si>
  <si>
    <t>https://drive.google.com/file/d/1WS00-dllSufm2ceh-5BzPDXaXkV7thnV/view?usp=sharing</t>
  </si>
  <si>
    <t>Iglú pequeño</t>
  </si>
  <si>
    <t>M5_G_4a_4</t>
  </si>
  <si>
    <t>https://drive.google.com/file/d/1Jn_MNcnBMKHqmjhTScf6_Bgjhjj7x0Og/view?usp=sharing</t>
  </si>
  <si>
    <t>Koala grande</t>
  </si>
  <si>
    <t>M5_G_4a_5</t>
  </si>
  <si>
    <t>https://drive.google.com/file/d/1h8U1ewRdPCiEzqzTIajoWZmQGsjuEF9O/view?usp=sharing</t>
  </si>
  <si>
    <t>Koala medio grande</t>
  </si>
  <si>
    <t>M5_G_4a_6</t>
  </si>
  <si>
    <t>https://drive.google.com/file/d/1Cac2RhPdlMsqkusbvnn3uCc36-bOLu0o/view?usp=sharing</t>
  </si>
  <si>
    <t>Koala medio pequeño</t>
  </si>
  <si>
    <t>M5_G_4a_7</t>
  </si>
  <si>
    <t>https://drive.google.com/file/d/1A91UUL6ACwje4CxjRkhG8Tg89DR8sSgw/view?usp=sharing</t>
  </si>
  <si>
    <t>Koala pequeño</t>
  </si>
  <si>
    <t>M5_G_4a_8</t>
  </si>
  <si>
    <t>https://drive.google.com/file/d/1PgB0jgEfqZSViZd2yR64ql6h0zZwiLZp/view?usp=sharing</t>
  </si>
  <si>
    <t>Calculadora grande</t>
  </si>
  <si>
    <t>M5_G_4a_9</t>
  </si>
  <si>
    <t>https://drive.google.com/file/d/1Jo3UoWejh5-x-iGZRq8eLjGeyJzJW_Kv/view?usp=sharing</t>
  </si>
  <si>
    <t>Calculadora medio grande</t>
  </si>
  <si>
    <t>M5_G_4a_10</t>
  </si>
  <si>
    <t>https://drive.google.com/file/d/15OLYLmEXWoUJqbwZftFKwSiAWSRp1Tid/view?usp=sharing</t>
  </si>
  <si>
    <t>Calculadora medio pequeña</t>
  </si>
  <si>
    <t>M5_G_4a_11</t>
  </si>
  <si>
    <t>https://drive.google.com/file/d/1PlC4sSJ1FWbpUu-Zo5ajrd6u9hQ-wlGV/view?usp=sharing</t>
  </si>
  <si>
    <t>Calculadora pequeña</t>
  </si>
  <si>
    <t>M5_G_4a_12</t>
  </si>
  <si>
    <t>https://drive.google.com/file/d/1WvfuJbsk0r3xMc_lYM1F7AMawPZK-cl-/view?usp=sharing</t>
  </si>
  <si>
    <t>Figuras reducidas</t>
  </si>
  <si>
    <t>M5-G-4b
IDENTIFICAR</t>
  </si>
  <si>
    <t>Botella de agua grande</t>
  </si>
  <si>
    <t>M5_G_4b_1</t>
  </si>
  <si>
    <t>https://drive.google.com/file/d/13hn8ilhc0y_hXIF4hhY_zll5KKsUn3Gg/view?usp=sharing</t>
  </si>
  <si>
    <t>Botella de agua medio grande</t>
  </si>
  <si>
    <t>M5_G_4b_2</t>
  </si>
  <si>
    <t>https://drive.google.com/file/d/1xHGqHlu9CrV245IdlqYmLyqPeW8JsD1v/view?usp=sharing</t>
  </si>
  <si>
    <t>Botella de agua medio pequeña</t>
  </si>
  <si>
    <t>M5_G_4b_3</t>
  </si>
  <si>
    <t>https://drive.google.com/file/d/15MmM44_OApnPajFLQQCABHCgwpUKQEr_/view?usp=sharing</t>
  </si>
  <si>
    <t>Botella de agua pequeña</t>
  </si>
  <si>
    <t>M5_G_4b_4</t>
  </si>
  <si>
    <t>https://drive.google.com/file/d/1SEcJ5wVqVJ6r-CzA8tJMPExoj6FaxMKO/view?usp=sharing</t>
  </si>
  <si>
    <t>Palmera grande</t>
  </si>
  <si>
    <t>M5_G_4b_5</t>
  </si>
  <si>
    <t>https://drive.google.com/file/d/1OLKDdoozWytI7VlANpCYqQDywCb11MmU/view?usp=sharing</t>
  </si>
  <si>
    <t>Palmera medio grande</t>
  </si>
  <si>
    <t>M5_G_4b_6</t>
  </si>
  <si>
    <t>https://drive.google.com/file/d/1JoBrvuig9Nd34bC5GkzUw-xePlMsDPbe/view?usp=sharing</t>
  </si>
  <si>
    <t>Palmera medio pequeña</t>
  </si>
  <si>
    <t>M5_G_4b_7</t>
  </si>
  <si>
    <t>https://drive.google.com/file/d/17t22OLy87w3z8TYyEue01oGC79eU7GzT/view?usp=sharing</t>
  </si>
  <si>
    <t>Palmera pequeña</t>
  </si>
  <si>
    <t>M5_G_4b_8</t>
  </si>
  <si>
    <t>https://drive.google.com/file/d/1vQ9Fv5y9T4LN4rj49RS2i8b1te6Qm6Le/view?usp=sharing</t>
  </si>
  <si>
    <t>Barco grande</t>
  </si>
  <si>
    <t>M5_G_4b_9</t>
  </si>
  <si>
    <t>https://drive.google.com/file/d/10jcq9UBJ65x2mxxMmnRmG1PcHc4GQGVk/view?usp=sharing</t>
  </si>
  <si>
    <t>Barco medio grande</t>
  </si>
  <si>
    <t>M5_G_4b_10</t>
  </si>
  <si>
    <t>https://drive.google.com/file/d/1v5QCaNUm4bvKZBIa2yPq2xM6TUqT0zDl/view?usp=sharing</t>
  </si>
  <si>
    <t>Barco medio pequeño</t>
  </si>
  <si>
    <t>M5_G_4b_11</t>
  </si>
  <si>
    <t>https://drive.google.com/file/d/1lrEuWmE9sCkHWyWokFRqe2I8nWuK05yb/view?usp=sharing</t>
  </si>
  <si>
    <t>Barco pequeño</t>
  </si>
  <si>
    <t>M5_G_4b_12</t>
  </si>
  <si>
    <t>https://drive.google.com/file/d/1KC2fFzc0PDLdCww0IToPXkoDJEV17VAL/view?usp=sharing</t>
  </si>
  <si>
    <t>Rectas</t>
  </si>
  <si>
    <t>M5-G-5a
EVOCAR</t>
  </si>
  <si>
    <r>
      <rPr>
        <rFont val="Calibri"/>
        <sz val="12.0"/>
      </rPr>
      <t xml:space="preserve">recta
Orientaciones de todos variadas. Color negro para lineas y puntos.
</t>
    </r>
    <r>
      <rPr>
        <rFont val="Calibri"/>
        <color rgb="FF1155CC"/>
        <sz val="12.0"/>
        <u/>
      </rPr>
      <t>https://gyazo.com/ec4b9788720802de9e9e6288ff35d988</t>
    </r>
    <r>
      <rPr>
        <rFont val="Calibri"/>
        <sz val="12.0"/>
      </rPr>
      <t xml:space="preserve"> </t>
    </r>
  </si>
  <si>
    <t>M5_G_5a_1</t>
  </si>
  <si>
    <t>Mejor una única recta/semirrecta/segmento por imagen. Si queda mucho margen arriba y abajo, podéis cambiar las dimensiones (100 de alto por 300 de ancho, etc, lo que veráis más adecuado).</t>
  </si>
  <si>
    <t>https://drive.google.com/file/d/1RP0PzavV1ZJrmsk8GM0Hcif4VkVXhnV2/view?usp=sharing</t>
  </si>
  <si>
    <t>recta</t>
  </si>
  <si>
    <t>M5_G_5a_2</t>
  </si>
  <si>
    <t>https://drive.google.com/file/d/1j400BtSPLS3hohre8MH6fmEMVInyrK_N/view?usp=sharing</t>
  </si>
  <si>
    <t>semirrecta</t>
  </si>
  <si>
    <t>M5_G_5a_3</t>
  </si>
  <si>
    <t>https://drive.google.com/file/d/1ldSHeInFPVDWDtWDPMXZu77ZlYDOHFtR/view?usp=sharing</t>
  </si>
  <si>
    <t>M5_G_5a_4</t>
  </si>
  <si>
    <t>https://drive.google.com/file/d/1Z7wj10ROHnN0mhh74ttE8K8VjdP-bNbD/view?usp=sharing</t>
  </si>
  <si>
    <t>segmento</t>
  </si>
  <si>
    <t>M5_G_5a_5</t>
  </si>
  <si>
    <t>https://drive.google.com/file/d/1dggQHdw06D231HLvmNXYolavdQFNQetB/view?usp=sharing</t>
  </si>
  <si>
    <t>M5_G_5a_6</t>
  </si>
  <si>
    <t>https://drive.google.com/file/d/1aLFtSSEdRtvhfSZf7HcrtONZoR3cXi4_/view?usp=sharing</t>
  </si>
  <si>
    <t>Recta paralelas, perpendiculares y oblicuas</t>
  </si>
  <si>
    <t>M5-G-6a
IDENTIFICAR</t>
  </si>
  <si>
    <r>
      <rPr>
        <rFont val="Calibri"/>
        <sz val="12.0"/>
      </rPr>
      <t xml:space="preserve">5 rectas que cumplan las siguientes posiciones en el plano:
C y D son paralelas, cortadas por B que es perpendicular a ellas. 
A es oblicua a B, y secante oblicua a las rectas C y D
</t>
    </r>
    <r>
      <rPr>
        <rFont val="Calibri"/>
        <color rgb="FF1155CC"/>
        <sz val="12.0"/>
        <u/>
      </rPr>
      <t>https://gyazo.com/02d6f3b79cacd4baaba1cb6fe5504680</t>
    </r>
    <r>
      <rPr>
        <rFont val="Calibri"/>
        <sz val="12.0"/>
      </rPr>
      <t xml:space="preserve">  (Mejor con colores vivos, no tan pastel)</t>
    </r>
  </si>
  <si>
    <t>M5_G_6a_1</t>
  </si>
  <si>
    <t>https://drive.google.com/file/d/1QJS1AYzVaK0Y9DN94cexEXgcOpltx3Zj/view?usp=sharing</t>
  </si>
  <si>
    <r>
      <rPr>
        <rFont val="Calibri"/>
        <sz val="12.0"/>
      </rPr>
      <t xml:space="preserve">5 rectas que cumplan las siguientes posiciones en el plano:
A es paralela a D y oblicua a B
B es perpendicular a D y paralela a C
C es perpendcular a D
</t>
    </r>
    <r>
      <rPr>
        <rFont val="Calibri"/>
        <color rgb="FF1155CC"/>
        <sz val="12.0"/>
        <u/>
      </rPr>
      <t>https://gyazo.com/a3c954989cec04ca71a0c63dd6157cfd</t>
    </r>
    <r>
      <rPr>
        <rFont val="Calibri"/>
        <sz val="12.0"/>
      </rPr>
      <t xml:space="preserve"> (Utilizar colores vivos)</t>
    </r>
  </si>
  <si>
    <t>M5_G_6a_2</t>
  </si>
  <si>
    <t>https://drive.google.com/file/d/1CgkYk0I0bYExKGpua_e2FmoF7x5FMyxf/view?usp=sharing</t>
  </si>
  <si>
    <t>Rectas paralelas, perpendiculares y oblicuas</t>
  </si>
  <si>
    <t>M5-G-6a EVOCAR</t>
  </si>
  <si>
    <r>
      <rPr>
        <rFont val="Calibri"/>
        <sz val="12.0"/>
      </rPr>
      <t xml:space="preserve">rectas paralelas
Aquí hay ejemplos. </t>
    </r>
    <r>
      <rPr>
        <rFont val="Calibri"/>
        <color rgb="FF1155CC"/>
        <sz val="12.0"/>
        <u/>
      </rPr>
      <t>https://gyazo.com/eb993a6d7bda1e4fa78cc123b787c832</t>
    </r>
    <r>
      <rPr>
        <rFont val="Calibri"/>
        <sz val="12.0"/>
      </rPr>
      <t xml:space="preserve">  (color negro en todos los casos)</t>
    </r>
  </si>
  <si>
    <t>M5_G_6a_3</t>
  </si>
  <si>
    <r>
      <rPr>
        <rFont val="Calibri"/>
        <sz val="12.0"/>
      </rPr>
      <t xml:space="preserve">Todas estas imágenes con las mismas proporciones y medidas de lienzo, para no descompensar el aspecto: </t>
    </r>
    <r>
      <rPr>
        <rFont val="Calibri"/>
        <color rgb="FF1155CC"/>
        <sz val="12.0"/>
        <u/>
      </rPr>
      <t>https://drive.google.com/file/d/1hzpo8hqPcpT9SAoV5Dhb2BgU6guTe29N/view?usp=sharing</t>
    </r>
  </si>
  <si>
    <t>https://drive.google.com/file/d/1FRqkI9WFYarUBR00seJXd0lXW1dSGrYI/view?usp=sharing</t>
  </si>
  <si>
    <t>rectas paralelas</t>
  </si>
  <si>
    <t>M5_G_6a_4</t>
  </si>
  <si>
    <t>https://drive.google.com/file/d/1JXZ58QWNrp1jXxub5N6FsqYgFZ62ktsr/view?usp=sharing</t>
  </si>
  <si>
    <t>rectas oblicuas</t>
  </si>
  <si>
    <t>M5_G_6a_5</t>
  </si>
  <si>
    <t>https://drive.google.com/file/d/1FZxUtqIxSrsfYfjy2ecz23LZezI_iUqu/view?usp=sharing</t>
  </si>
  <si>
    <t>rectas perpendiculares</t>
  </si>
  <si>
    <t>M5_G_6a_6</t>
  </si>
  <si>
    <t>https://drive.google.com/file/d/12O2WFv4uG-4U9A6LGKnWaDQbjVcgOxPF/view?usp=sharing</t>
  </si>
  <si>
    <t>M5_G_6a_7</t>
  </si>
  <si>
    <t>https://drive.google.com/file/d/1vgeb7gCR7g1BbJWSpN2XmT4osgjlPtd-/view?usp=sharing</t>
  </si>
  <si>
    <t>M5_G_6a_8</t>
  </si>
  <si>
    <t>https://drive.google.com/file/d/1sTGCqt4fogrwxeSW9VCqd9vraAc28bhW/view?usp=sharing</t>
  </si>
  <si>
    <t>Circunferencias</t>
  </si>
  <si>
    <t>M5-G-6b IDENTIFICAR</t>
  </si>
  <si>
    <r>
      <rPr>
        <rFont val="Calibri"/>
        <sz val="12.0"/>
      </rPr>
      <t xml:space="preserve">Una imagen de cada (todas del mismo color, no copiar literalmente las posiciones):
circunferencias interiores
</t>
    </r>
    <r>
      <rPr>
        <rFont val="Calibri"/>
        <color rgb="FF1155CC"/>
        <sz val="12.0"/>
        <u/>
      </rPr>
      <t>https://drive.google.com/file/d/1q7hpxZfnuo53Psbed3ijr_lDcnT2poAJ/view?usp=sharing</t>
    </r>
  </si>
  <si>
    <t>M5_G_6b_1</t>
  </si>
  <si>
    <t>Todas del mismo color, en el sentido de que todas de color negro.</t>
  </si>
  <si>
    <t>https://drive.google.com/file/d/1co7_JgKWWapF8n-8dHTGArvepvLfqA8d/view?usp=sharing</t>
  </si>
  <si>
    <t>circunferencias exteriores</t>
  </si>
  <si>
    <t>M5_G_6b_2</t>
  </si>
  <si>
    <t>https://drive.google.com/file/d/15oo-mHEHxD21JLnArhtMp3CkXL6v2Xsx/view?usp=sharing</t>
  </si>
  <si>
    <t>circunferencias tangentes exteriores</t>
  </si>
  <si>
    <t>M5_G_6b_3</t>
  </si>
  <si>
    <t>https://drive.google.com/file/d/1Iuz8ly7sQMsNS_hfH1GwyIRgIqmOFHtk/view?usp=sharing</t>
  </si>
  <si>
    <t>circunferencias tangentes interiores</t>
  </si>
  <si>
    <t>M5_G_6b_4</t>
  </si>
  <si>
    <t>https://drive.google.com/file/d/1NXDsAWMkaWpCzZuY_eSPKSZhvUlm8aOU/view?usp=sharing</t>
  </si>
  <si>
    <t>circunferencias secantes</t>
  </si>
  <si>
    <t>M5_G_6b_5</t>
  </si>
  <si>
    <t>https://drive.google.com/file/d/1HVwHB55SakSVGq0bsRYuzFMf57mB7UUT/view?usp=sharing</t>
  </si>
  <si>
    <t>Rectas y circunferencias</t>
  </si>
  <si>
    <t>M5-G-6c IDENTIFICAR 1 y EVOCAR 1</t>
  </si>
  <si>
    <r>
      <rPr>
        <rFont val="Calibri"/>
        <sz val="12.0"/>
      </rPr>
      <t xml:space="preserve">2 imágenes de una recta y tres circunferencias de colores relacionadas como en este esquema: </t>
    </r>
    <r>
      <rPr>
        <rFont val="Calibri"/>
        <color rgb="FF1155CC"/>
        <sz val="12.0"/>
        <u/>
      </rPr>
      <t>https://drive.google.com/file/d/13AvY7WGMDgvSjqonL04fA1WzYJDkdPgK/view?usp=sharing</t>
    </r>
    <r>
      <rPr>
        <rFont val="Calibri"/>
        <sz val="12.0"/>
      </rPr>
      <t xml:space="preserve">
Las posiciones pueden ser diferentes, lo que importa es el número de puntos en común con la recta (1, 2 o ninguno)</t>
    </r>
  </si>
  <si>
    <t>M5_G_6c_1</t>
  </si>
  <si>
    <t>https://drive.google.com/file/d/17x0XWH9sh_ZjMijOF0eWG4RkUdgOnblt/view?usp=sharing</t>
  </si>
  <si>
    <t>M5-G-6c IDENTIFICAR 1 y EVOCAR 2</t>
  </si>
  <si>
    <t>Circunferencias con recta</t>
  </si>
  <si>
    <t>M5_G_6c_2</t>
  </si>
  <si>
    <t>https://drive.google.com/file/d/1IeNxgYybGQGkAsjl-h_YKn_k-qtdjR8W/view?usp=sharing</t>
  </si>
  <si>
    <t>M5-G-6c IDENTIFICAR 2 y EVOCAR 2</t>
  </si>
  <si>
    <r>
      <rPr>
        <rFont val="Calibri"/>
        <sz val="12.0"/>
      </rPr>
      <t xml:space="preserve">2 imágenes de una recta y tres circunferencias de colores relacionadas como en este esquema: </t>
    </r>
    <r>
      <rPr>
        <rFont val="Calibri"/>
        <color rgb="FF1155CC"/>
        <sz val="12.0"/>
        <u/>
      </rPr>
      <t>https://drive.google.com/file/d/1GoJcNYR57F3YUzoKZK5YU75mcfmWaehQ/view?usp=sharing</t>
    </r>
    <r>
      <rPr>
        <rFont val="Calibri"/>
        <sz val="12.0"/>
      </rPr>
      <t xml:space="preserve">
Las posiciones pueden ser diferentes, lo que importa es el número de puntos en común con la recta (1, 2 o ninguno)</t>
    </r>
  </si>
  <si>
    <t>M5_G_6c_3</t>
  </si>
  <si>
    <t>https://drive.google.com/file/d/1UT5Dv3JfB79MbJ9WOcv5G3CzWX1PBZZT/view?usp=sharing</t>
  </si>
  <si>
    <t>M5-G-6c IDENTIFICAR 2 y EVOCAR 3</t>
  </si>
  <si>
    <t>M5_G_6c_4</t>
  </si>
  <si>
    <t>https://drive.google.com/file/d/1dtg-I8H5wLvKYf5UbcG1XbXK_u1sFy6Q/view?usp=sharing</t>
  </si>
  <si>
    <t>Elementos de un ángulo</t>
  </si>
  <si>
    <t>M5-G-7a
EVOCAR</t>
  </si>
  <si>
    <r>
      <rPr>
        <rFont val="Calibri"/>
        <sz val="12.0"/>
      </rPr>
      <t xml:space="preserve">Dibujo de un ángulo (No hay que poner las letras). Que el ángulo esté coloreado. Los lados y el punto de color negro.
Ejemplo: </t>
    </r>
    <r>
      <rPr>
        <rFont val="Calibri"/>
        <color rgb="FF1155CC"/>
        <sz val="12.0"/>
        <u/>
      </rPr>
      <t>https://gyazo.com/fac4b23f3154415b5eccd1198cb9eea0</t>
    </r>
  </si>
  <si>
    <t xml:space="preserve">M5_G_7a_1
</t>
  </si>
  <si>
    <t>https://drive.google.com/file/d/1wisjdG8PT9yF9e4t2W_4n3fl3Sns4pAJ/view?usp=sharing</t>
  </si>
  <si>
    <t>Ángulo rosa con partes señaladas</t>
  </si>
  <si>
    <t>M5_G_7a_2</t>
  </si>
  <si>
    <t>https://drive.google.com/file/d/18wfnMq5ANvbOCA6R0GfXP9ZI6Wfjjrw4/view?usp=sharing</t>
  </si>
  <si>
    <t>Ángulos adyacentes, consecutivos y opuestos por el vértice</t>
  </si>
  <si>
    <t>M5-G-7b</t>
  </si>
  <si>
    <r>
      <rPr>
        <rFont val="Calibri"/>
        <sz val="12.0"/>
      </rPr>
      <t xml:space="preserve">Ángulos consecutivos: azul y amarillo
</t>
    </r>
    <r>
      <rPr>
        <rFont val="Calibri"/>
        <color rgb="FF1155CC"/>
        <sz val="12.0"/>
        <u/>
      </rPr>
      <t>https://drive.google.com/file/d/1jv7BY0qkT1YzoG_UvHU07IDqvcnBZ_QG/view?usp=sharing</t>
    </r>
  </si>
  <si>
    <t>M5_G_7b_1</t>
  </si>
  <si>
    <t>https://drive.google.com/file/d/1pnztg0tMf42Ep857auF4SJFLK18Cjw8u/view?usp=sharing</t>
  </si>
  <si>
    <t>Ángulos consecutivos: mostaza aguamarina</t>
  </si>
  <si>
    <t>M5_G_7b_2</t>
  </si>
  <si>
    <t>https://drive.google.com/file/d/19UUAta-9XxKQmAgqQ5a9sisnmQjIjRcz/view?usp=sharing</t>
  </si>
  <si>
    <t>Ángulos adyacentes: rosa malva</t>
  </si>
  <si>
    <t>M5_G_7b_3</t>
  </si>
  <si>
    <t>https://drive.google.com/file/d/1NJrSyKk2MgCTvwOlmNinfM6-hNCCbLu2/view?usp=sharing</t>
  </si>
  <si>
    <t>Ángulos adyacentes: verde naranjita</t>
  </si>
  <si>
    <t>M5_G_7b_4</t>
  </si>
  <si>
    <t>https://drive.google.com/file/d/1tDJdcVdScPjCrDP2iAj1bfcWXW7qWF_0/view?usp=sharing</t>
  </si>
  <si>
    <t>Ángulos puestos por el vértice: azul amarillo</t>
  </si>
  <si>
    <t>M5_G_7b_5</t>
  </si>
  <si>
    <t>https://drive.google.com/file/d/1ABVkk8ryXLB4OvpXUCCn_Z6OwQ9ha5yh/view?usp=sharing</t>
  </si>
  <si>
    <t>Ángulos puestos por el vértice: morado naranjita</t>
  </si>
  <si>
    <t>M5_G_7b_6</t>
  </si>
  <si>
    <t>https://drive.google.com/file/d/1SUAu9VzgdAs4TyQ_ycXZDoF3WYGflfG5/view?usp=sharing</t>
  </si>
  <si>
    <t>Ángulos complementarios y suplementarios</t>
  </si>
  <si>
    <t>M5-G-7c IDENTIFICAR</t>
  </si>
  <si>
    <t>Ángulos complementarios</t>
  </si>
  <si>
    <t>M5_G_7c_1</t>
  </si>
  <si>
    <t>Necesitamos que todas estas imágenes tengan el mismo tamaño de lienzo (creo que mejor el que es más ancho que alto)</t>
  </si>
  <si>
    <t>https://drive.google.com/file/d/1kJjZEHGpspGccgO9iN8yzxWHpA2hAfjZ/view?usp=sharing</t>
  </si>
  <si>
    <t>Ángulos suplementarios</t>
  </si>
  <si>
    <t>M5_G_7c_2</t>
  </si>
  <si>
    <t>https://drive.google.com/file/d/1hCF7ulg6T3LIJOrTN20IDt7_8MRpEbTe/view?usp=sharing</t>
  </si>
  <si>
    <t>Ángulos opuestos por el vértices</t>
  </si>
  <si>
    <t>M5_G_7c_3</t>
  </si>
  <si>
    <t>https://drive.google.com/file/d/1xjHFg9WxCVKrh53wG-gvVuJSmE7i8vvN/view?usp=sharing</t>
  </si>
  <si>
    <t>Ángulos consecutivos (la suma de sus ángulos es menor de 180º)</t>
  </si>
  <si>
    <t>M5_G_7c_4</t>
  </si>
  <si>
    <t>https://drive.google.com/file/d/16iISbPYZBOSXCM9u0BVQsSq6lXcI3ZJj/view?usp=sharing</t>
  </si>
  <si>
    <t>M5-G-7c EVOCAR</t>
  </si>
  <si>
    <t>Ángulos complementarios
(diferentes al anterior ejercicio)</t>
  </si>
  <si>
    <t>M5_G_7c_5</t>
  </si>
  <si>
    <t>https://drive.google.com/file/d/1CjRY1Y8It24G8lOr1MPJOIVumbWKupy9/view?usp=sharing</t>
  </si>
  <si>
    <t>M5_G_7c_6</t>
  </si>
  <si>
    <t>https://drive.google.com/file/d/1Oew7la8OiSAmSREOo3qgOQdJ56Ku26ax/view?usp=sharing</t>
  </si>
  <si>
    <t>Ángulos agudos, obtusos, rectos, llanos</t>
  </si>
  <si>
    <t>M5-G-7e IDENTIFICAR</t>
  </si>
  <si>
    <t>ángulo de 90º amarillo</t>
  </si>
  <si>
    <t>M5_G_7e_1</t>
  </si>
  <si>
    <r>
      <rPr>
        <rFont val="Calibri"/>
        <sz val="12.0"/>
      </rPr>
      <t xml:space="preserve">Mismo tamaño y proporciones en el tamaño de los lienzos, para que no aparezcan descompensados:
</t>
    </r>
    <r>
      <rPr>
        <rFont val="Calibri"/>
        <color rgb="FF1155CC"/>
        <sz val="12.0"/>
        <u/>
      </rPr>
      <t>https://drive.google.com/file/d/15dxSpuCLv3Zo1wj-KlvbRVbirryPD9B-/view?usp=sharing</t>
    </r>
  </si>
  <si>
    <t>https://drive.google.com/file/d/1n_Yl8hL0Zd54EfQTT5qtZFqP41rMZsOa/view?usp=sharing</t>
  </si>
  <si>
    <t>ángulo de 90º azul</t>
  </si>
  <si>
    <t>M5_G_7e_2</t>
  </si>
  <si>
    <t>https://drive.google.com/file/d/1r-mb-ARyg0_KItoI981E3Q5lV1zu8N-x/view?usp=sharing</t>
  </si>
  <si>
    <t>ángulo de menos de 90º naranjita</t>
  </si>
  <si>
    <t>M5_G_7e_3</t>
  </si>
  <si>
    <t>https://drive.google.com/file/d/1qVdtwOIUmJvcnd-SgQDSo5tMJtJPVlSS/view?usp=sharing</t>
  </si>
  <si>
    <t>ángulo de menos de 90º aguamarina</t>
  </si>
  <si>
    <t>M5_G_7e_4</t>
  </si>
  <si>
    <t>https://drive.google.com/file/d/1SXLJk7Bnbr7Cdcqk69mkdc4OpT52Oikf/view?usp=sharing</t>
  </si>
  <si>
    <t>ángulo de entre 90º y 180º rosita</t>
  </si>
  <si>
    <t>M5_G_7e_5</t>
  </si>
  <si>
    <t>https://drive.google.com/file/d/1AMWQVgayyT4YiGqkcKwEhColTQEtUMCT/view?usp=sharing</t>
  </si>
  <si>
    <t>ángulo de entre 90º y 180º verde</t>
  </si>
  <si>
    <t>M5_G_7e_6</t>
  </si>
  <si>
    <t>https://drive.google.com/file/d/1rsK1aqYR0kF463GiCXXPbs5FU2hTquBF/view?usp=sharing</t>
  </si>
  <si>
    <t>ángulo de 180º azul</t>
  </si>
  <si>
    <t>M5_G_7e_7</t>
  </si>
  <si>
    <t>https://drive.google.com/file/d/1dfaaSgfp3A3QTWNZslHVEvpejnSYjF4f/view?usp=sharing</t>
  </si>
  <si>
    <t>ángulo de 180º morado</t>
  </si>
  <si>
    <t>M5_G_7e_8</t>
  </si>
  <si>
    <t>https://drive.google.com/file/d/1INSexWl1YK0hySfW8FwoI2Fbioj1qTrj/view?usp=sharing</t>
  </si>
  <si>
    <t>Bisectriz</t>
  </si>
  <si>
    <t>M5-G-8a
EVOCAR</t>
  </si>
  <si>
    <t>Ángulo de 70° con bisectriz correcta (35°).</t>
  </si>
  <si>
    <t>M5_G_8a_1</t>
  </si>
  <si>
    <t>Revisa la 1, 5, 6. Parece que siguen sin salir del vértice.
-------------------------
Haz que la bisectriz salga siempre del punto de unión de las líneas negras, porfa.</t>
  </si>
  <si>
    <t>https://drive.google.com/file/d/1c4DD5pAiRWIN_T59srxRIvlBP44HpULK/view?usp=sharing</t>
  </si>
  <si>
    <t>Ángulo de 150° con bisectriz correcta (75°).</t>
  </si>
  <si>
    <t>M5_G_8a_2</t>
  </si>
  <si>
    <t>https://drive.google.com/file/d/1rfr9Z7cqkxYMhdGp7Pf-sRo76OMDwNw0/view?usp=sharing</t>
  </si>
  <si>
    <t>Ángulo de 90° con bisectriz correcta (45°).</t>
  </si>
  <si>
    <t>M5_G_8a_3</t>
  </si>
  <si>
    <t>https://drive.google.com/file/d/1YCN6_5KcmJUFxB2-MX94sTKvXzD6_QAC/view?usp=sharing</t>
  </si>
  <si>
    <t>Ángulo de 60° con bisectriz incorrecta (40°).</t>
  </si>
  <si>
    <t>M5_G_8a_4</t>
  </si>
  <si>
    <t>https://drive.google.com/file/d/1oT3bG7fNPyjyVRi1T737xT7hfc73jTRE/view?usp=sharing</t>
  </si>
  <si>
    <t>Ángulo de 120° con bisectriz incorrecta (40°).</t>
  </si>
  <si>
    <t>M5_G_8a_5</t>
  </si>
  <si>
    <t>https://drive.google.com/file/d/1eAHuZwK-yriXSAJMdNFrBRQhuty2UAvo/view?usp=sharing</t>
  </si>
  <si>
    <t>Ángulo de 90° con bisectriz incorrecta (30°).</t>
  </si>
  <si>
    <t>M5_G_8a_6</t>
  </si>
  <si>
    <t>https://drive.google.com/file/d/1fhm37232xyHrvJI4ntwaGT0IfgmseEw8/view?usp=sharing</t>
  </si>
  <si>
    <t>Mediatriz</t>
  </si>
  <si>
    <t>M5-G-8b
IDENTIFICAR</t>
  </si>
  <si>
    <r>
      <rPr>
        <rFont val="Calibri"/>
        <sz val="12.0"/>
      </rPr>
      <t>Mediatriz correcta.
4 imágenes, una es una mediatriz correcta y las otras 3 no.</t>
    </r>
    <r>
      <rPr>
        <rFont val="Calibri"/>
        <color rgb="FF000000"/>
        <sz val="12.0"/>
      </rPr>
      <t xml:space="preserve">
</t>
    </r>
    <r>
      <rPr>
        <rFont val="Calibri"/>
        <color rgb="FF1155CC"/>
        <sz val="12.0"/>
        <u/>
      </rPr>
      <t>https://drive.google.com/file/d/1i8E2nbGxPPu2rvJkotfc4YyWaH5hahOB/view?usp=sharing</t>
    </r>
  </si>
  <si>
    <t>M5_G_8b_1</t>
  </si>
  <si>
    <t>https://drive.google.com/file/d/1ucfCKOLVnQBQt9OpG-3mvniBejRZG4aW/view?usp=sharing</t>
  </si>
  <si>
    <t>Mediatriz (incorrecta)</t>
  </si>
  <si>
    <t>Mediatriz incorrecta.</t>
  </si>
  <si>
    <t>M5_G_8b_2</t>
  </si>
  <si>
    <t>https://drive.google.com/file/d/17Xp1soOiG6ODCHsU_Thy0LdUIXJbViy-/view?usp=sharing</t>
  </si>
  <si>
    <t>M5_G_8b_3</t>
  </si>
  <si>
    <t>https://drive.google.com/file/d/1pkZ3pciumGGj9buruv4vqjjpNf2wpGXy/view?usp=sharing</t>
  </si>
  <si>
    <t>M5_G_8b_4</t>
  </si>
  <si>
    <t>https://drive.google.com/file/d/1ZlrESJw29pzmM-I4DIw6z87RoZJTRSS6/view?usp=sharing</t>
  </si>
  <si>
    <t>heptágono, octógono y pentágono</t>
  </si>
  <si>
    <t>M5-G-9a EVOCAR</t>
  </si>
  <si>
    <t>M5-G-9b
EVOCAR</t>
  </si>
  <si>
    <t>Pentágono aguamarina.</t>
  </si>
  <si>
    <t>M5_G_9a_1</t>
  </si>
  <si>
    <t>https://drive.google.com/file/d/1aeRKiaFfepHzbe1QBK8xFk0d-IFXv9Mn/view?usp=sharing</t>
  </si>
  <si>
    <t>Heptágono morado</t>
  </si>
  <si>
    <t>M5_G_9a_2</t>
  </si>
  <si>
    <t>https://drive.google.com/file/d/1dT_KT9cIL4RI0inX1Z-m7QQCgj2pxtFG/view?usp=sharing</t>
  </si>
  <si>
    <t>Octógono amarillo</t>
  </si>
  <si>
    <t>M5_G_9a_3</t>
  </si>
  <si>
    <t>https://drive.google.com/file/d/1TWtrZgqH0KIXJgB_PstO7fa1AcQlj670/view?usp=sharing</t>
  </si>
  <si>
    <t>heptágono</t>
  </si>
  <si>
    <t>M5-G-9a EVOCAR
TE</t>
  </si>
  <si>
    <r>
      <rPr>
        <rFont val="Calibri"/>
        <sz val="12.0"/>
      </rPr>
      <t xml:space="preserve">1 imagen con 4 heptágonos. El tamaño tiene que ser pequeño, va en el TE.
1. Se marcan con un punto los 7 vértices
2. Misma imagen del heptágono.
3. Se trazan las 4 diagonales desde un vértice. </t>
    </r>
    <r>
      <rPr>
        <rFont val="Calibri"/>
        <color rgb="FF1155CC"/>
        <sz val="12.0"/>
        <u/>
      </rPr>
      <t>https://gyazo.com/2d2a97929616415fa1f7611043551986</t>
    </r>
    <r>
      <rPr>
        <rFont val="Calibri"/>
        <sz val="12.0"/>
      </rPr>
      <t xml:space="preserve"> 
4. Se marcan los 7 ángulos interiores.</t>
    </r>
  </si>
  <si>
    <t>M5_G_9a_4</t>
  </si>
  <si>
    <t>Cambiar de posición las dos últimas</t>
  </si>
  <si>
    <t>https://drive.google.com/file/d/15suXd4e6FSs1DkmMsxTQKgsLOMLvkM70/view?usp=share_link</t>
  </si>
  <si>
    <t>octógono</t>
  </si>
  <si>
    <r>
      <rPr>
        <rFont val="Calibri"/>
        <sz val="12.0"/>
      </rPr>
      <t xml:space="preserve">1 imagen con 4 octógonos. El tamaño tiene que ser pequeño, va en el TE.
1. Se marcan con un punto los 8 vértices
2. Misma imagen del octógono.
3. Se trazan las 5 diagonales desde un vértice. </t>
    </r>
    <r>
      <rPr>
        <rFont val="Calibri"/>
        <color rgb="FF1155CC"/>
        <sz val="12.0"/>
        <u/>
      </rPr>
      <t>https://gyazo.com/fd345595d730fb5cafc263c40b67972f</t>
    </r>
    <r>
      <rPr>
        <rFont val="Calibri"/>
        <sz val="12.0"/>
      </rPr>
      <t xml:space="preserve"> 
4. Se marcan los 8 ángulos interiores.</t>
    </r>
  </si>
  <si>
    <t>M5_G_9a_5</t>
  </si>
  <si>
    <t>https://drive.google.com/file/d/1ncWZkAJhcA-eUXBPYxcf4saYwAnXO-D0/view?usp=share_link</t>
  </si>
  <si>
    <t>pentágono</t>
  </si>
  <si>
    <r>
      <rPr>
        <rFont val="Calibri"/>
        <sz val="12.0"/>
      </rPr>
      <t xml:space="preserve">1 imagen con 4 pentágonos. El tamaño tiene que ser pequeño, va en el TE.
1. Se marcan con un punto los 5 vértices
2. Misma imagen del pentágono.
3. Se trazan las 2 diagonales desde un vértice. </t>
    </r>
    <r>
      <rPr>
        <rFont val="Calibri"/>
        <color rgb="FF1155CC"/>
        <sz val="12.0"/>
        <u/>
      </rPr>
      <t>https://gyazo.com/e162002ad72b856f9049be7cd0f6618c</t>
    </r>
    <r>
      <rPr>
        <rFont val="Calibri"/>
        <sz val="12.0"/>
      </rPr>
      <t xml:space="preserve"> 
4. Se marcan los 5 ángulos interiores.</t>
    </r>
  </si>
  <si>
    <t>M5_G_9a_6</t>
  </si>
  <si>
    <t>https://drive.google.com/file/d/1ywSECbu4dX2mSnkLxIcHPcpPx4roxxBJ/view?usp=share_link</t>
  </si>
  <si>
    <t>Polígonos según lados</t>
  </si>
  <si>
    <t>Pentágono</t>
  </si>
  <si>
    <t>M5_G_9b_1</t>
  </si>
  <si>
    <t>https://drive.google.com/file/d/1CqAMBNZ9LS0pew3iZhMDJm8DAH1qZJ97/view?usp=sharing</t>
  </si>
  <si>
    <t>Hexágono</t>
  </si>
  <si>
    <t>M5_G_9b_2</t>
  </si>
  <si>
    <t>https://drive.google.com/file/d/14W7hVF5pEMetT-_HkHeYpyjB6yHLFO4D/view?usp=sharing</t>
  </si>
  <si>
    <t xml:space="preserve">Heptágono </t>
  </si>
  <si>
    <t>M5_G_9b_3</t>
  </si>
  <si>
    <t>https://drive.google.com/file/d/1SH5fQ0bsSu61-dNnpsGOhkCqpVlNJV9S/view?usp=sharing</t>
  </si>
  <si>
    <t xml:space="preserve">Octógono </t>
  </si>
  <si>
    <t>M5_G_9b_4</t>
  </si>
  <si>
    <t>https://drive.google.com/file/d/1BC_vqK5Q3NoVSNcfwVOe7cgUBoLFXYAa/view?usp=sharing</t>
  </si>
  <si>
    <t xml:space="preserve">Eneágono  </t>
  </si>
  <si>
    <t>M5_G_9b_5</t>
  </si>
  <si>
    <t>https://drive.google.com/file/d/1zvOhSA_5Y2vLs9bqyUZbCwcfjqMZmzOv/view?usp=sharing</t>
  </si>
  <si>
    <t xml:space="preserve">Decágono </t>
  </si>
  <si>
    <t>M5_G_9b_6</t>
  </si>
  <si>
    <t>https://drive.google.com/file/d/1HEj9bGsx6CXUAGDKwUBvhfgERxka7Jzl/view?usp=sharing</t>
  </si>
  <si>
    <t>Concavidad y convexidad</t>
  </si>
  <si>
    <t>M5-G-9c
Actividades 1 y 2
IDENTIFICAR</t>
  </si>
  <si>
    <r>
      <rPr>
        <rFont val="Calibri"/>
        <sz val="12.0"/>
      </rPr>
      <t>Polígono convexo rosa.
Colores variados. La imagen es una referencia, pero se pueden hacer las figuras con las formas que se quieran mientras se respete la concavidad/convexida</t>
    </r>
    <r>
      <rPr>
        <rFont val="Calibri"/>
        <color rgb="FF000000"/>
        <sz val="12.0"/>
      </rPr>
      <t xml:space="preserve">d.
</t>
    </r>
    <r>
      <rPr>
        <rFont val="Calibri"/>
        <color rgb="FF1155CC"/>
        <sz val="12.0"/>
        <u/>
      </rPr>
      <t xml:space="preserve">https://drive.google.com/file/d/1u-6FEzWKzH4-HIhUBe95KM8PuSqg_ZGm/view?usp=sharing
</t>
    </r>
    <r>
      <rPr>
        <rFont val="Calibri"/>
        <sz val="12.0"/>
      </rPr>
      <t>No se colorean los ángulos.</t>
    </r>
  </si>
  <si>
    <t>M5_G_9c_1</t>
  </si>
  <si>
    <t>https://drive.google.com/file/d/1OyQiZbXyBgNdjQAr2rR4iIXplJX_TXfn/view?usp=sharing</t>
  </si>
  <si>
    <t>Polígono convexo aguamarina.</t>
  </si>
  <si>
    <t>M5_G_9c_2</t>
  </si>
  <si>
    <t>https://drive.google.com/file/d/1spiyfs5f6Ufl9UQgUxM_W93HRD2LTOfj/view?usp=sharing</t>
  </si>
  <si>
    <t>Polígono convexo amarillo.</t>
  </si>
  <si>
    <t>M5_G_9c_3</t>
  </si>
  <si>
    <t>https://drive.google.com/file/d/1IT-1bLeu23xK_U8cpr21PepraRKn3g96/view?usp=sharing</t>
  </si>
  <si>
    <t>Polígono convexo rosita.</t>
  </si>
  <si>
    <t>M5_G_9c_4</t>
  </si>
  <si>
    <t>https://drive.google.com/file/d/19WUgOA4XqnMk3UWvlmsmiGylkqC6WB6M/view?usp=sharing</t>
  </si>
  <si>
    <t>Polígono convexo marrón.</t>
  </si>
  <si>
    <t>M5_G_9c_5</t>
  </si>
  <si>
    <t>https://drive.google.com/file/d/1tdHKLqDA4gx6rRH1cZPi3V1ce5gnekpn/view?usp=sharing</t>
  </si>
  <si>
    <t>Polígono cóncavo azul.</t>
  </si>
  <si>
    <t>M5_G_9c_6</t>
  </si>
  <si>
    <t>https://drive.google.com/file/d/1oZ7DeiKnMx4ysleIS1Sq8bj5TrDsabhP/view?usp=sharing</t>
  </si>
  <si>
    <t>Polígono cóncavo mostaza.</t>
  </si>
  <si>
    <t>M5_G_9c_7</t>
  </si>
  <si>
    <t>https://drive.google.com/file/d/1AqoQ5SikKqGnfA0BhEnnLtNij0ey3Y8s/view?usp=sharing</t>
  </si>
  <si>
    <t>Polígono cóncavo verde.</t>
  </si>
  <si>
    <t>M5_G_9c_8</t>
  </si>
  <si>
    <t>https://drive.google.com/file/d/1yrY1oPV4qUKz3-KO2tmlUzcm7wKMRqQs/view?usp=sharing</t>
  </si>
  <si>
    <t>Polígono cóncavo rosa.</t>
  </si>
  <si>
    <t>M5_G_9c_9</t>
  </si>
  <si>
    <t>https://drive.google.com/file/d/1HA27-Hn3SHJRaV2qwhkmC2BF4Zo_BNXt/view?usp=sharing</t>
  </si>
  <si>
    <t>M5_G_9c_10</t>
  </si>
  <si>
    <t>https://drive.google.com/file/d/1Xcl6H9mkmhflTr2C3dzR64IeXfpEefL1/view?usp=sharing</t>
  </si>
  <si>
    <t>M5-G-12a EVOCAR</t>
  </si>
  <si>
    <r>
      <rPr>
        <rFont val="Calibri"/>
        <sz val="12.0"/>
      </rPr>
      <t xml:space="preserve">Tres circunceferencias con estos elementos dibujados:
</t>
    </r>
    <r>
      <rPr>
        <rFont val="Calibri"/>
        <color rgb="FF1155CC"/>
        <sz val="12.0"/>
        <u/>
      </rPr>
      <t>https://drive.google.com/file/d/1OxPariQIKTUvE94QHK_zSnza8mNK8Ji4/view?usp=sharing</t>
    </r>
    <r>
      <rPr>
        <rFont val="Calibri"/>
        <sz val="12.0"/>
      </rPr>
      <t xml:space="preserve">
Circunferencia con:
Radio
Diámetro
Sector Circular</t>
    </r>
  </si>
  <si>
    <t>M5_G_12a_1</t>
  </si>
  <si>
    <t>¿Podrías reducir el tamaño de la imagen en esta y en la 2 y 3? Ahora se ve la imagen enorme y no tenemos forma de reducir la imagen desde el json.</t>
  </si>
  <si>
    <t>https://drive.google.com/file/d/1XU1Ykco5Wbx_gh6E0BPA8pfLEfUe-LN2/view?usp=share_link</t>
  </si>
  <si>
    <t>Circunferencia con:
Centro
Cuerda
Arco</t>
  </si>
  <si>
    <t>M5_G_12a_2</t>
  </si>
  <si>
    <t>https://drive.google.com/file/d/1o6WvRlqnKHXJz1KXVBy8Odh72Se63mm8/view?usp=share_link</t>
  </si>
  <si>
    <t>Circunferencia con:
Centro
Sector circular
Tangente</t>
  </si>
  <si>
    <t>M5_G_12a_3</t>
  </si>
  <si>
    <t>https://drive.google.com/file/d/12YyXiAq6hpUF9j2-GJhBccrlgXvGtfXe/view?usp=share_link</t>
  </si>
  <si>
    <t>M5-G-12a IDENTIFICAR. Hint</t>
  </si>
  <si>
    <r>
      <rPr>
        <rFont val="Calibri"/>
        <sz val="12.0"/>
      </rPr>
      <t xml:space="preserve">Una circunferencia con: centro, radio, diámetro, cuerda, arco, tangente y sector circular. Si es mucha información, que en la misma imagen haya dos circunferencias y entre ellas se repartan la información. Si tienen que ser 3, sin problema.
Hay que escribir el nombre de cada elemento en su lugar. 
</t>
    </r>
    <r>
      <rPr>
        <rFont val="Calibri"/>
        <color rgb="FF1155CC"/>
        <sz val="12.0"/>
        <u/>
      </rPr>
      <t>https://gyazo.com/53398ba9e7240e12580d084aedff508f</t>
    </r>
    <r>
      <rPr>
        <rFont val="Calibri"/>
        <sz val="12.0"/>
      </rPr>
      <t xml:space="preserve"> </t>
    </r>
  </si>
  <si>
    <t>M5_G_12a_4</t>
  </si>
  <si>
    <r>
      <rPr>
        <rFont val="Calibri"/>
        <sz val="12.0"/>
      </rPr>
      <t xml:space="preserve">Tienes que crear un lienzo con bastante anchura, como el M5-G-9a evocar, sin márgenes superiores o inferiores y los nombres de cada parte de la circunferencia fuera ligado a una raya y en color negro. </t>
    </r>
    <r>
      <rPr>
        <rFont val="Calibri"/>
        <color rgb="FF1155CC"/>
        <sz val="12.0"/>
        <u/>
      </rPr>
      <t>https://gyazo.com/37ec853688abd81e0203249b3e0c606e</t>
    </r>
    <r>
      <rPr>
        <rFont val="Calibri"/>
        <sz val="12.0"/>
      </rPr>
      <t xml:space="preserve"> </t>
    </r>
  </si>
  <si>
    <t>https://drive.google.com/file/d/1OwfMW_idSGul2sTnrU5ArySkB0n5T1Eo/view?usp=sharing</t>
  </si>
  <si>
    <t>Partes circunferencia</t>
  </si>
  <si>
    <t>M5-G-12a-I-1</t>
  </si>
  <si>
    <t>M5-G-12a-4</t>
  </si>
  <si>
    <t>Traducir: circular sector, tangent, center, radius, diameter, chord, arc</t>
  </si>
  <si>
    <t>M5_G_12a_4a</t>
  </si>
  <si>
    <t>https://drive.google.com/file/d/1ubR1-CzqaTIIYeUicLyMed1xBqU4K1M_/view?usp=share_link</t>
  </si>
  <si>
    <t>Prismas y pirámides</t>
  </si>
  <si>
    <t>M5-G-13a 
Actividad 1
EVOCAR</t>
  </si>
  <si>
    <t>(reutiliza de 6º lo que necesites)</t>
  </si>
  <si>
    <t>Pirámide de base triangular naranja.</t>
  </si>
  <si>
    <t>M5_G_13a_1</t>
  </si>
  <si>
    <t>No me mates, pero los torcidos mejor no, todos rectos.</t>
  </si>
  <si>
    <t>https://drive.google.com/file/d/1mzBuu8DABJa6W2jLImsWzW15YboeelUZ/view?usp=sharing</t>
  </si>
  <si>
    <t>Pirámide de base cuadrada morada.</t>
  </si>
  <si>
    <t>M5_G_13a_2</t>
  </si>
  <si>
    <t>https://drive.google.com/file/d/1mLXC5mbNZ9PWPFUHe72gA0Aov8Acnx1U/view?usp=sharing</t>
  </si>
  <si>
    <t>Pirámide de base pentagonal roja.</t>
  </si>
  <si>
    <t>M5_G_13a_3</t>
  </si>
  <si>
    <t>https://drive.google.com/file/d/1SR2tZBpB-CoZ2qldobN8qkQox7W4vfZo/view?usp=sharing</t>
  </si>
  <si>
    <t>Prisma de base triangular verde.</t>
  </si>
  <si>
    <t>M5_G_13a_4</t>
  </si>
  <si>
    <t>https://drive.google.com/file/d/1DLXPwwiqJna7Cf6pUpZdzoYgkXk40K6l/view?usp=sharing</t>
  </si>
  <si>
    <t>Prisma de base cuadrada amarillo.</t>
  </si>
  <si>
    <t>M5_G_13a_5</t>
  </si>
  <si>
    <t>https://drive.google.com/file/d/1QK4-OWMWtR_DC4s3V6Q5G_-TXr68isb9/view?usp=sharing</t>
  </si>
  <si>
    <t>Prisma de base pentagonal azul.</t>
  </si>
  <si>
    <t>M5_G_13a_6</t>
  </si>
  <si>
    <t>https://drive.google.com/file/d/1_l2mZgNnCDn8tbHaGeDoHCvqLdN338qC/view?usp=sharing</t>
  </si>
  <si>
    <t>Elementos del poliedro</t>
  </si>
  <si>
    <t>M5-G-13b
IDENTIFICAR</t>
  </si>
  <si>
    <t>se pueden reusar de
M5-G-13d
IDENTIFICAR</t>
  </si>
  <si>
    <t xml:space="preserve">Cubo
Resaltar en todos un único vértice, una única arista y una única cara (es para una actividad de label, así que que no estén los 3 muy cercas los unos de los otros.
</t>
  </si>
  <si>
    <t>M5_G_13b_1</t>
  </si>
  <si>
    <t>Dale más margen a la imagen del cubo porfa.</t>
  </si>
  <si>
    <t>https://drive.google.com/file/d/1-SY02UhkI8tiklwEDoq_TLLL025OZ1s2/view?usp=sharing</t>
  </si>
  <si>
    <t>Pirámide triangular</t>
  </si>
  <si>
    <t>M5_G_13b_2</t>
  </si>
  <si>
    <t>https://drive.google.com/file/d/1u8TsJkDGMxg5S1ptSzHsHCNAzPwNJjAj/view?usp=sharing</t>
  </si>
  <si>
    <t>Prisma pentagonal</t>
  </si>
  <si>
    <t>M5_G_13b_3</t>
  </si>
  <si>
    <t>https://drive.google.com/file/d/1hfMz5lndX-72m9qgeLCGfOSIfGNTt3Y5/view?usp=sharing</t>
  </si>
  <si>
    <t>M5-G-13b
EVOCAR</t>
  </si>
  <si>
    <t>M5-G-13c EVOCAR
(Colores distintos)</t>
  </si>
  <si>
    <t xml:space="preserve">Pirámide cuadrangular
</t>
  </si>
  <si>
    <t>M5_G_13b_4</t>
  </si>
  <si>
    <t>Reducir margen superior en las imágenes de la pirámide y el tetraedro.</t>
  </si>
  <si>
    <t>https://drive.google.com/file/d/1yOO6neEN4TUSsZoGn-TdjJtzkjmRLTM4/view?usp=sharing</t>
  </si>
  <si>
    <t xml:space="preserve">Prisma rectangular </t>
  </si>
  <si>
    <t>M5_G_13b_5</t>
  </si>
  <si>
    <t>https://drive.google.com/file/d/1H71iV9nBRJdKXhwqpmNuixQDfxhTaH5Q/view?usp=sharing</t>
  </si>
  <si>
    <t>Tetraedro (reusar de M5-G-13d IDENTIFICAR)</t>
  </si>
  <si>
    <t>M5_G_13b_6</t>
  </si>
  <si>
    <t>https://drive.google.com/file/d/10AMGL_5LnVdvkT6RMbn68leG5IZFqxoD/view?usp=sharing</t>
  </si>
  <si>
    <t>M5-G-13b
EVOCAR Tratamiento de error</t>
  </si>
  <si>
    <t>La base es la misma que en la anterior fila</t>
  </si>
  <si>
    <t>Pirámide cuadrangular</t>
  </si>
  <si>
    <t>M5_G_13b_7</t>
  </si>
  <si>
    <t>¿Metes porfa el nombre tú a cada parte? Empieza en minúscula. Reduce también márgenes.
-------
Al final vamos a cambiar la imagen por completo. La imagen va a tener una figura en la que se marca un vértice, se colorea una cara, y se marca una arista. Cada parte tendrá una línea que lleve a su nombre.
------------------
Verla contigo para posicionar los números menos la del tetraedro.
----------
Has cogido las imágenes de Identificar en vez de Evocar. 
Aun así, por si te sirve para después, las imágenes de las caras que tengan todos los números en el centro de las caras. Me ha resultado raro el que se cambiara de color la figura, pero entiendo que es para diferenciarla de las aristas. Y en la de las aristas, los números de a partir de 10 en la el cubo y a partir del 13 en la pirámide pentagonal se pegaban mucho.
---------------
La idea es la misma que: M5-G-9a EVOCAR
TE. ¿Se podría hacer lo mismo, una imagen con tres figuras, en la primera se numeran los vértices, en la segunda las caras y en la última las aristas?</t>
  </si>
  <si>
    <t>https://drive.google.com/file/d/1Ekqxtp54Hy8CEbfvrcsw-Pn1rstMFlyT/view?usp=sharing</t>
  </si>
  <si>
    <t>M5-G-13b-7</t>
  </si>
  <si>
    <t>Pirámide cuadrangular: vertex, edge, face</t>
  </si>
  <si>
    <t>M5_G_13b_7a</t>
  </si>
  <si>
    <t>https://drive.google.com/file/d/1UgAo3kOavCYqlP2kZQhyTBZHikEW6vRN/view?usp=share_link</t>
  </si>
  <si>
    <t>Prisma rectangular</t>
  </si>
  <si>
    <t>M5_G_13b_8</t>
  </si>
  <si>
    <t>https://drive.google.com/file/d/1kfVhxGbKbR-OfJXwtdPBugMOMRZoHPLp/view?usp=sharing</t>
  </si>
  <si>
    <t>M5-G-13b-8</t>
  </si>
  <si>
    <t>Prisma rectangular: vertex, edge, face</t>
  </si>
  <si>
    <t>M5_G_13b_8a</t>
  </si>
  <si>
    <t>https://drive.google.com/file/d/1wuUDfDytAlHyV71-dUcANIaAmVYhUP1M/view?usp=share_link</t>
  </si>
  <si>
    <t>Tetraedro</t>
  </si>
  <si>
    <t>M5_G_13b_9</t>
  </si>
  <si>
    <t>https://drive.google.com/file/d/1tQZJCVUnu5VHzXmz4PU8Y70d86tzTzTv/view?usp=sharing</t>
  </si>
  <si>
    <t>M5-G-13b-9</t>
  </si>
  <si>
    <t>Tetraedro: vertex, edge, face</t>
  </si>
  <si>
    <t>M5_G_13b_9a</t>
  </si>
  <si>
    <t>https://drive.google.com/file/d/1RTZ6VUGakZZjN8pwjQl7VFmNlU3f_6nl/view?usp=share_link</t>
  </si>
  <si>
    <t>Desarrollo de poliedros</t>
  </si>
  <si>
    <t>M5-G-13c IDENTIFICAR</t>
  </si>
  <si>
    <t>Desarrollo plano de prisma triangular</t>
  </si>
  <si>
    <t>M5_G_13c_1</t>
  </si>
  <si>
    <t>https://drive.google.com/file/d/1CggUvgF9GMiSaG-ULMjmNft55qvKgBWE/view?usp=sharing</t>
  </si>
  <si>
    <t>Desarrollo plano de cubo</t>
  </si>
  <si>
    <t>M5_G_13c_2</t>
  </si>
  <si>
    <t>https://drive.google.com/file/d/1bC2HNmkhjkb7GOfksGRXF52ZKUfOnaoE/view?usp=sharing</t>
  </si>
  <si>
    <t>Desarrollo plano de pirámide triangular</t>
  </si>
  <si>
    <t>M5_G_13c_3</t>
  </si>
  <si>
    <t>https://drive.google.com/file/d/1hVx03agmGs_WWH4dEE2aj-CyuWeMG6TJ/view?usp=sharing</t>
  </si>
  <si>
    <t>Desarrollo plano de prisma rectángular</t>
  </si>
  <si>
    <t>M5_G_13c_4</t>
  </si>
  <si>
    <t>https://drive.google.com/file/d/1AWkcf2W2bBiazDhvdFogcUJpa2h_HJpY/view?usp=sharing</t>
  </si>
  <si>
    <t>Desarrollo plano de octaedro</t>
  </si>
  <si>
    <t>M5_G_13c_5</t>
  </si>
  <si>
    <t>https://drive.google.com/file/d/1jb14w0_Pp115TaVmYEpHjMT3R_ckihJj/view?usp=sharing</t>
  </si>
  <si>
    <t>M5-G-13c EVOCAR</t>
  </si>
  <si>
    <t>Reutilizar lo que se pueda de:
M5-G-13d IDENTIFICAR
M5-G-13a  Actividad 1 EVOCAR
(cambiar colores)</t>
  </si>
  <si>
    <t>prisma hexagonal</t>
  </si>
  <si>
    <t>M5_G_13c_6</t>
  </si>
  <si>
    <t>Hay que rehacer el prisma rectangular. Tiene que ser un prima en el que las bases son rectángulos, no solo las caras.</t>
  </si>
  <si>
    <t>https://drive.google.com/file/d/1x2XjJRtc8n5ZfMuoCysZoEiZ7ri-F8zw/view?usp=sharing</t>
  </si>
  <si>
    <t>desarrollo prisma rectangular</t>
  </si>
  <si>
    <t>M5_G_13c_7</t>
  </si>
  <si>
    <t>https://drive.google.com/file/d/1nGVEWo_IGhbH_IkAzqyJPDgQMpAvwcBl/view?usp=sharing</t>
  </si>
  <si>
    <t>desarrollo pirámide cuadrangular</t>
  </si>
  <si>
    <t>M5_G_13c_8</t>
  </si>
  <si>
    <t>https://drive.google.com/file/d/1Ibe1-ukqvC4CHBv-v4G1cBFsvhcSCjm0/view?usp=sharing</t>
  </si>
  <si>
    <t>desarrollo pirámide triangular</t>
  </si>
  <si>
    <t>M5_G_13c_9</t>
  </si>
  <si>
    <t>https://drive.google.com/file/d/1edhHI-upEpeyMpD9LZhf7bvGKjXw9r24/view?usp=sharing</t>
  </si>
  <si>
    <t>desarrollo icosaedro</t>
  </si>
  <si>
    <t>M5_G_13c_10</t>
  </si>
  <si>
    <t>https://drive.google.com/file/d/1GwjTWDRaBhLchPSTAB3SiKSDp1YPBjY4/view?usp=sharing</t>
  </si>
  <si>
    <t>desarrollo dodecaedro</t>
  </si>
  <si>
    <t>M5_G_13c_11</t>
  </si>
  <si>
    <t>https://drive.google.com/file/d/1UHrPPR0f6hrLwXvjYWMoaNVKC69GJEgS/view?usp=sharing</t>
  </si>
  <si>
    <t>Poliedros regulares</t>
  </si>
  <si>
    <t>M5-G-13d
IDENTIFICAR</t>
  </si>
  <si>
    <t>Dibujar con colores distintos:
Icosaedro</t>
  </si>
  <si>
    <t>M5_G_13d_1</t>
  </si>
  <si>
    <t>En el tetraedro, ¿la base es un triángulo equilátero? Me parece que tiene una forma rara.</t>
  </si>
  <si>
    <t>https://drive.google.com/file/d/1XfWusissJ485MP6pb2lLN7GPYTX1HXFh/view?usp=sharing</t>
  </si>
  <si>
    <t>M5_G_13d_2</t>
  </si>
  <si>
    <t>https://drive.google.com/file/d/1ZlO_sTY1Q8pHSaWBgOkL0nAl8s8vqOX5/view?usp=sharing</t>
  </si>
  <si>
    <t>Octaedro</t>
  </si>
  <si>
    <t>M5_G_13d_3</t>
  </si>
  <si>
    <t>https://drive.google.com/file/d/1giYqD_ulsTB0I1HQF4D7evGDuE8Yqwu4/view?usp=sharing</t>
  </si>
  <si>
    <t>Hexaedro</t>
  </si>
  <si>
    <t>M5_G_13d_4</t>
  </si>
  <si>
    <t>https://drive.google.com/file/d/1HYo4tU37u0zzRmVnk9r7Or3dTFeQ793S/view?usp=sharing</t>
  </si>
  <si>
    <t>Dodecaedro</t>
  </si>
  <si>
    <t>M5_G_13d_5</t>
  </si>
  <si>
    <t>https://drive.google.com/file/d/1gT82BECaqY2bxSpEtKyKLoLR88r9kngo/view?usp=sharing</t>
  </si>
  <si>
    <t>Cuerpos redondos</t>
  </si>
  <si>
    <t>M5-G-14a EVOCAR</t>
  </si>
  <si>
    <r>
      <rPr>
        <rFont val="Calibri"/>
        <sz val="12.0"/>
      </rPr>
      <t>cono tráfico
Reutilizar de:</t>
    </r>
    <r>
      <rPr>
        <rFont val="Calibri"/>
        <color rgb="FF000000"/>
        <sz val="12.0"/>
      </rPr>
      <t xml:space="preserve"> </t>
    </r>
    <r>
      <rPr>
        <rFont val="Calibri"/>
        <color rgb="FF1155CC"/>
        <sz val="12.0"/>
        <u/>
      </rPr>
      <t>https://drive.google.com/drive/folders/1_80svbGuQhY035cGgZRom3Lc3XPIcsk-</t>
    </r>
  </si>
  <si>
    <t>M5_G_14a_1</t>
  </si>
  <si>
    <t>https://drive.google.com/file/d/1NtmOyiua_Y3AweDHBRsFDEoxzUacUnRg/view?usp=sharing</t>
  </si>
  <si>
    <t>tipi (reutilizar del de 6º)</t>
  </si>
  <si>
    <t>M5_G_14a_2</t>
  </si>
  <si>
    <t>https://drive.google.com/file/d/1n62D3Hm3fvHetP8DbRWgunUlfvvhtAHP/view?usp=sharing</t>
  </si>
  <si>
    <t>pelota de tenis</t>
  </si>
  <si>
    <t>M5_G_14a_3</t>
  </si>
  <si>
    <t>https://drive.google.com/file/d/1F6Re_XK0gTIqpih5-eybwEhhDhUCWM3o/view?usp=sharing</t>
  </si>
  <si>
    <t>canica</t>
  </si>
  <si>
    <t>M5_G_14a_4</t>
  </si>
  <si>
    <t>https://drive.google.com/file/d/1K_xaf2kFNzQjLE23cTgwRd5ehbwHSwc_/view?usp=sharing</t>
  </si>
  <si>
    <t>lata de sopa</t>
  </si>
  <si>
    <t>M5_G_14a_5</t>
  </si>
  <si>
    <t>https://drive.google.com/file/d/1rTY7dtsnb7CvVRd_j6aoo7fqF78f2KZK/view?usp=sharing</t>
  </si>
  <si>
    <t>tarta</t>
  </si>
  <si>
    <t>M5_G_14a_6</t>
  </si>
  <si>
    <t>https://drive.google.com/file/d/1Cfq9xFL3tLlBPMUXoGrF-G-moMbadHd5/view?usp=sharing</t>
  </si>
  <si>
    <t>Elementos básicos</t>
  </si>
  <si>
    <t>M5-G-14b EVOCAR</t>
  </si>
  <si>
    <r>
      <rPr>
        <rFont val="Calibri"/>
        <sz val="12.0"/>
      </rPr>
      <t>Cono con flechas que señalan:
-cúspide
-superficie curva
-base</t>
    </r>
    <r>
      <rPr>
        <rFont val="Calibri"/>
        <color rgb="FF000000"/>
        <sz val="12.0"/>
      </rPr>
      <t xml:space="preserve">
</t>
    </r>
    <r>
      <rPr>
        <rFont val="Calibri"/>
        <color rgb="FF1155CC"/>
        <sz val="12.0"/>
        <u/>
      </rPr>
      <t>https://gyazo.com/d5f3e1b821bc487fa7951709fc7a2771</t>
    </r>
    <r>
      <rPr>
        <rFont val="Calibri"/>
        <sz val="12.0"/>
      </rPr>
      <t xml:space="preserve"> </t>
    </r>
  </si>
  <si>
    <t>M5_G_14b_1</t>
  </si>
  <si>
    <r>
      <rPr>
        <rFont val="Calibri"/>
        <sz val="12.0"/>
      </rPr>
      <t xml:space="preserve">Dar bastante margen a los lados. </t>
    </r>
    <r>
      <rPr>
        <rFont val="Calibri"/>
        <color rgb="FF1155CC"/>
        <sz val="12.0"/>
        <u/>
      </rPr>
      <t>https://gyazo.com/096c1b149d10af2057f834a7272a30d2</t>
    </r>
    <r>
      <rPr>
        <rFont val="Calibri"/>
        <sz val="12.0"/>
      </rPr>
      <t xml:space="preserve"> 
---------------
El cilindro solo tenía que tener una línea a una de las bases, no a las 2 ;)</t>
    </r>
  </si>
  <si>
    <t>https://drive.google.com/file/d/1rAUBQ0AJqab8pZbWGktnlvrwQRHjD4KA/view?usp=sharing</t>
  </si>
  <si>
    <t>Cilindro con flechas que señala: 
-superficie curva 
-base</t>
  </si>
  <si>
    <t>M5_G_14b_2</t>
  </si>
  <si>
    <t>https://drive.google.com/file/d/12mmyGwtWdhU2KqWU0qMQUVTGkw8F3YXI/view?usp=sharing</t>
  </si>
  <si>
    <t>Desarrollo cilindro</t>
  </si>
  <si>
    <t>M5-G-14c
Identificar</t>
  </si>
  <si>
    <t>Desarrollo cilindro azul</t>
  </si>
  <si>
    <t>M5_G_14c_1</t>
  </si>
  <si>
    <t>https://drive.google.com/file/d/1tW4Ar3_YhjGzYPlTh_6_3yCUOvEvI8YK/view?usp=sharing</t>
  </si>
  <si>
    <t>Desarrollo cono</t>
  </si>
  <si>
    <t>Desarrollo cono azul</t>
  </si>
  <si>
    <t>M5_G_14c_2</t>
  </si>
  <si>
    <t>https://drive.google.com/file/d/1-ZjwJVfRLLJjSGIcHxGUd3oOVupRh5OG/view?usp=sharing</t>
  </si>
  <si>
    <t>Desarrollo cilindro amarillo</t>
  </si>
  <si>
    <t>M5_G_14c_3</t>
  </si>
  <si>
    <t>https://drive.google.com/file/d/1QbK47vIO95mVfuF7LZFLyDAK58luJwso/view?usp=sharing</t>
  </si>
  <si>
    <t>Desarrollo cono rojo</t>
  </si>
  <si>
    <t>M5_G_14c_4</t>
  </si>
  <si>
    <t>https://drive.google.com/file/d/1Rw7RSkle_kL3hm2ixnMjj6NeIrHOtaQw/view?usp=sharing</t>
  </si>
  <si>
    <t>Hortensia</t>
  </si>
  <si>
    <t>M5-MyM-1b
Actividad 4 APLICAR</t>
  </si>
  <si>
    <t>Altura del arbusto</t>
  </si>
  <si>
    <r>
      <rPr>
        <rFont val="Calibri"/>
        <sz val="12.0"/>
      </rPr>
      <t>Dibujar una hortensia y añadir a la derecha una línea con flechas que refiera a la altura del arbusto para poner después la medida.</t>
    </r>
    <r>
      <rPr>
        <rFont val="Calibri"/>
        <color rgb="FF000000"/>
        <sz val="12.0"/>
      </rPr>
      <t xml:space="preserve">
</t>
    </r>
    <r>
      <rPr>
        <rFont val="Calibri"/>
        <color rgb="FF1155CC"/>
        <sz val="12.0"/>
        <u/>
      </rPr>
      <t>https://drive.google.com/file/d/1NOC9BtYaFqQxcV6Z_0t0bUp3hCXPKJfQ/view?usp=sharing</t>
    </r>
  </si>
  <si>
    <t>M5_MyM_1b_1</t>
  </si>
  <si>
    <t>Alberto: si es posible, confirmarme con una captura que se ve bien en los ejercicios, por si hay que hacer ajustes de color. Gracias!!
Pablo: Lo veo guay, pero ponle las líneas de puntos y las flechas para poner la altura. (me gusta cómo has hecho la sombra)</t>
  </si>
  <si>
    <t>https://drive.google.com/drive/folders/1hQllQ-u7JMJtkKJ64iOR9uaDoDmXkH0s?usp=sharing</t>
  </si>
  <si>
    <t>Relojes</t>
  </si>
  <si>
    <t>M5-MyM-5a
Actividad 1 y 2
IDENTIFICAR</t>
  </si>
  <si>
    <t>Reloj analógico: 10:25</t>
  </si>
  <si>
    <t>M5_MyM_5a_1</t>
  </si>
  <si>
    <t>En todas estas imágenes de relojes necesitamos que sean más pequeñas, pero de 300 de ancho.</t>
  </si>
  <si>
    <t>https://drive.google.com/file/d/1-kStvFLZZQtINuc_kAXeAK0w6zuGRSfk/view?usp=sharing</t>
  </si>
  <si>
    <t>Reloj analógico: 9:45</t>
  </si>
  <si>
    <t>M5_MyM_5a_2</t>
  </si>
  <si>
    <t>https://drive.google.com/file/d/16AJtc9mD5KQ8z90Cv4asy1loDb8zd-Tz/view?usp=sharing</t>
  </si>
  <si>
    <t>Reloj analógico: 12:37</t>
  </si>
  <si>
    <t>M5_MyM_5a_3</t>
  </si>
  <si>
    <t>https://drive.google.com/file/d/1mmMbjswa84jOJpFYMJE18kjIFMndN7vT/view?usp=sharing</t>
  </si>
  <si>
    <t>Reloj analógico: 8:20</t>
  </si>
  <si>
    <t>M5_MyM_5a_4</t>
  </si>
  <si>
    <t>https://drive.google.com/file/d/1KSdgHYpmshLMxBgPYpRt8v1NrYqRAM3H/view?usp=sharing</t>
  </si>
  <si>
    <t>Reloj analógico: 3:59</t>
  </si>
  <si>
    <t>M5_MyM_5a_5</t>
  </si>
  <si>
    <t>https://drive.google.com/file/d/1E1fLp-ncQYtTwrlJOc7qObIgSDVRMGp4/view?usp=sharing</t>
  </si>
  <si>
    <t>Reloj analógico: 1:12</t>
  </si>
  <si>
    <t>M5_MyM_5a_6</t>
  </si>
  <si>
    <t>https://drive.google.com/file/d/1Lxtt00X4n576lPrRt-MxBM8cdxJJjqWq/view?usp=sharing</t>
  </si>
  <si>
    <t>Reloj analógico: 4:30</t>
  </si>
  <si>
    <t>M5_MyM_5a_7</t>
  </si>
  <si>
    <t>https://drive.google.com/file/d/1fQu_QP41GK2UntxE02HfN2SM25i-57z9/view?usp=sharing</t>
  </si>
  <si>
    <t>Reloj analógico: 10:05</t>
  </si>
  <si>
    <t>M5_MyM_5a_8</t>
  </si>
  <si>
    <t>https://drive.google.com/file/d/14Kox7bHYMKE2qUNAhq7PYk4MBJjTw1Ge/view?usp=sharing</t>
  </si>
  <si>
    <t>Reloj analógico: 8:50</t>
  </si>
  <si>
    <t>M5_MyM_5a_9</t>
  </si>
  <si>
    <t>https://drive.google.com/file/d/1BEvvnprPolyksB5ne6jhFwETlosUoKJw/view?usp=sharing</t>
  </si>
  <si>
    <t>Reloj digital: 10:25</t>
  </si>
  <si>
    <t>M5_MyM_5a_10</t>
  </si>
  <si>
    <t>https://drive.google.com/file/d/1ssbFvvX5_wXzmWNmjDyPThuHJLxUI5dR/view?usp=sharing</t>
  </si>
  <si>
    <t>Reloj digital: 9:45</t>
  </si>
  <si>
    <t>M5_MyM_5a_11</t>
  </si>
  <si>
    <t>https://drive.google.com/file/d/1VkMSjy5NhcK3pDXf_Uls-qNJ0Vof2d21/view?usp=sharing</t>
  </si>
  <si>
    <t>Reloj digital: 12:37</t>
  </si>
  <si>
    <t>M5_MyM_5a_12</t>
  </si>
  <si>
    <t>https://drive.google.com/file/d/1vFzyWtbwtua_i614XmVN2ebYWCg2X_VL/view?usp=sharing</t>
  </si>
  <si>
    <t>Reloj digital: 8:20</t>
  </si>
  <si>
    <t>M5_MyM_5a_13</t>
  </si>
  <si>
    <t>https://drive.google.com/file/d/1FepPklkED1fs1I_SvbjpOBUvSnnxZYTQ/view?usp=sharing</t>
  </si>
  <si>
    <t>Reloj digital: 3:59</t>
  </si>
  <si>
    <t>M5_MyM_5a_14</t>
  </si>
  <si>
    <t>https://drive.google.com/file/d/1gWdX4_NsbsDv_53vVxZ1KxvreEMKnSEe/view?usp=sharing</t>
  </si>
  <si>
    <t>Reloj digital: 1:12</t>
  </si>
  <si>
    <t>M5_MyM_5a_15</t>
  </si>
  <si>
    <t>https://drive.google.com/file/d/1igJSnnlYb2JdeqjVZrSZQu14uzhzhAcz/view?usp=sharing</t>
  </si>
  <si>
    <t>Reloj digital: 4:30</t>
  </si>
  <si>
    <t>M5_MyM_5a_16</t>
  </si>
  <si>
    <t>https://drive.google.com/file/d/1LbWEihGkmMuJEmZlK1ABsTAq-TIP2tSR/view?usp=sharing</t>
  </si>
  <si>
    <t>Reloj digital: 10:05</t>
  </si>
  <si>
    <t>M5_MyM_5a_17</t>
  </si>
  <si>
    <t>https://drive.google.com/file/d/1Jg1ZbtWSoPyPhlXCMhygcJI5-8gNacY7/view?usp=sharing</t>
  </si>
  <si>
    <t>Reloj digital: 8:50</t>
  </si>
  <si>
    <t>M5_MyM_5a_18</t>
  </si>
  <si>
    <t>https://drive.google.com/file/d/1wbmNHUcCkNKJjX0MBhPJHKEWAb5WQCFm/view?usp=sharing</t>
  </si>
  <si>
    <t>M5-MyM-5a
Actividad 1 y 2
EVOCAR</t>
  </si>
  <si>
    <t>Reloj analógico: 6:20</t>
  </si>
  <si>
    <t>M5_MyM_5a_19</t>
  </si>
  <si>
    <t>https://drive.google.com/file/d/1Q71TTsNjC49aShBPCO6ea4u9tGHvsRIx/view?usp=sharing</t>
  </si>
  <si>
    <t>Reloj analógico: 9:15</t>
  </si>
  <si>
    <t>M5_MyM_5a_20</t>
  </si>
  <si>
    <t>https://drive.google.com/file/d/1N4uB0CO6Pm97y1B04lAEu49wlP-wDFpO/view?usp=sharing</t>
  </si>
  <si>
    <t>Reloj analógico: 8:55</t>
  </si>
  <si>
    <t>M5_MyM_5a_21</t>
  </si>
  <si>
    <t>https://drive.google.com/file/d/1d-FHxDi7FJv0dhkfXOt0qA0bwiJGKdL0/view?usp=sharing</t>
  </si>
  <si>
    <t>Reloj analógico: 2:30</t>
  </si>
  <si>
    <t>M5_MyM_5a_22</t>
  </si>
  <si>
    <t>https://drive.google.com/file/d/1Vfpg3vsRnG0l7VLYCq3dILz5-ESV0ipq/view?usp=sharing</t>
  </si>
  <si>
    <t>Reloj analógico: 5:10</t>
  </si>
  <si>
    <t>M5_MyM_5a_23</t>
  </si>
  <si>
    <t>https://drive.google.com/file/d/1jca3S40rcT1kMiCIzmDNOP2Zwp4LiBfs/view?usp=sharing</t>
  </si>
  <si>
    <t>Reloj analógico: 11:45</t>
  </si>
  <si>
    <t>M5_MyM_5a_24</t>
  </si>
  <si>
    <t>https://drive.google.com/file/d/1YHd1fzUMBHtVSZx-xJVI6aa38WluQgAq/view?usp=sharing</t>
  </si>
  <si>
    <t>Reloj digital: 1:20</t>
  </si>
  <si>
    <t>M5_MyM_5a_25</t>
  </si>
  <si>
    <t>https://drive.google.com/file/d/1HTO7cydMtSlTVXX3V8knv96k2Mp1O7OH/view?usp=sharing</t>
  </si>
  <si>
    <t>Reloj digital: 3:40</t>
  </si>
  <si>
    <t>M5_MyM_5a_26</t>
  </si>
  <si>
    <t>https://drive.google.com/file/d/1p4N0AdXhsmETceDtQPMYYcLCutfkjZ0v/view?usp=sharing</t>
  </si>
  <si>
    <t>Reloj digital: 10:20</t>
  </si>
  <si>
    <t>M5_MyM_5a_27</t>
  </si>
  <si>
    <t>https://drive.google.com/file/d/1KzRWaJ-NsZZZpbvOvhehqyf_NgZMg1wM/view?usp=sharing</t>
  </si>
  <si>
    <t>Estimación de ángulos</t>
  </si>
  <si>
    <t>M5-MyM-10e
IDENTIFICAR</t>
  </si>
  <si>
    <r>
      <rPr>
        <rFont val="Calibri"/>
        <sz val="12.0"/>
      </rPr>
      <t xml:space="preserve">Ángulo de 120°
(ejemplo de los 5 primeros ángulos)
</t>
    </r>
    <r>
      <rPr>
        <rFont val="Calibri"/>
        <color rgb="FF1155CC"/>
        <sz val="12.0"/>
        <u/>
      </rPr>
      <t>https://gyazo.com/25d652d16d1b095ee6a4f89075134b34</t>
    </r>
    <r>
      <rPr>
        <rFont val="Calibri"/>
        <sz val="12.0"/>
      </rPr>
      <t xml:space="preserve"> </t>
    </r>
  </si>
  <si>
    <t>M5_MyM_10e_1</t>
  </si>
  <si>
    <t>El lado inferior de los ángulos a la misma altura en todas las imágenes, que no se haya uno más elevado que el resto.
--&gt; Los lados de todos los ángulos tienen que ser igual de largos en todas las imágenes.</t>
  </si>
  <si>
    <t>https://drive.google.com/file/d/1E8oDn8oDlYFE3XGOoxoJRvAUnkX5gPG_/view?usp=sharing</t>
  </si>
  <si>
    <t>Ángulo de 60°</t>
  </si>
  <si>
    <t>M5_MyM_10e_2</t>
  </si>
  <si>
    <t>https://drive.google.com/file/d/1TXbmC1wmQvl45V0WVYMv-ZyQfJ_S0tZa/view?usp=sharing</t>
  </si>
  <si>
    <t>Ángulo de 30°</t>
  </si>
  <si>
    <t>M5_MyM_10e_3</t>
  </si>
  <si>
    <t>https://drive.google.com/file/d/1VKed8yW0qRR7ERh_vVIFzNf_w4j_AjRk/view?usp=sharing</t>
  </si>
  <si>
    <t>Ángulo de 90°</t>
  </si>
  <si>
    <t>M5_MyM_10e_4</t>
  </si>
  <si>
    <t>https://drive.google.com/file/d/1BSqUqNtLKGzg7dYRQAeje8s8ITumsRVN/view?usp=sharing</t>
  </si>
  <si>
    <t>Ángulo 150°</t>
  </si>
  <si>
    <t>M5_MyM_10e_5</t>
  </si>
  <si>
    <t>https://drive.google.com/file/d/1uJ9TAtC07O6uwRJpK93-ddE_eg1l1e3z/view?usp=sharing</t>
  </si>
  <si>
    <t>Ángulo de 25°</t>
  </si>
  <si>
    <t>M5_MyM_10e_6</t>
  </si>
  <si>
    <t>https://drive.google.com/file/d/1AaMMPpgw0HQRxmjK3zed2VbvsSJdFqeB/view?usp=sharing</t>
  </si>
  <si>
    <t>M5-MyM-10e
EVOCAR</t>
  </si>
  <si>
    <t>Ángulo de 45°</t>
  </si>
  <si>
    <t>M5_MyM_10e_7</t>
  </si>
  <si>
    <t>https://drive.google.com/file/d/1GRvcX55ypPnmG3kng81zvmwoXiNivycG/view?usp=sharing</t>
  </si>
  <si>
    <t>Ángulo de 130°</t>
  </si>
  <si>
    <t>M5_MyM_10e_8</t>
  </si>
  <si>
    <t>https://drive.google.com/file/d/1K31wgyUnQhR04C7EvWTJs2u47BAHo7GP/view?usp=sharing</t>
  </si>
  <si>
    <t>Ángulo de 80°</t>
  </si>
  <si>
    <t>M5_MyM_10e_9</t>
  </si>
  <si>
    <t>https://drive.google.com/file/d/19kkegMMaAPARpnXvKVh_Ols3_aStmH7I/view?usp=sharing</t>
  </si>
  <si>
    <t>Pictogramas</t>
  </si>
  <si>
    <t>M5-EyP-6a
M5-EyP-6b</t>
  </si>
  <si>
    <t>Pluma de bádminton</t>
  </si>
  <si>
    <t>M5_EyP_6a_1</t>
  </si>
  <si>
    <t>https://drive.google.com/file/d/1jXrwwK0RvoVzu4l6_o7UJ0BzVEyyoX2v/view?usp=sharing</t>
  </si>
  <si>
    <t>Coche</t>
  </si>
  <si>
    <t>M5_EyP_6a_2</t>
  </si>
  <si>
    <t>https://drive.google.com/file/d/1YVzvNc22b3AWI940lfbCgzjb6KQZVE9A/view?usp=sharing</t>
  </si>
  <si>
    <t>Botella de agua</t>
  </si>
  <si>
    <t>M5_EyP_6a_3</t>
  </si>
  <si>
    <t>https://drive.google.com/file/d/1ruErykmjxhBQgpr7u5XCaUrzcHC0a9_z/view?usp=sharing</t>
  </si>
  <si>
    <t>Manzana</t>
  </si>
  <si>
    <t>M5_EyP_6a_4</t>
  </si>
  <si>
    <t>https://drive.google.com/file/d/15LUPwXQ_IGjWmYmm-fjvJH1uKXIokEl3/view?usp=sharing</t>
  </si>
  <si>
    <t>Bicicleta</t>
  </si>
  <si>
    <t>M5_EyP_6a_5</t>
  </si>
  <si>
    <t>https://drive.google.com/file/d/123iaLwU8uoTivJj9WBeT4jp7vzcs_MTY/view?usp=sharing</t>
  </si>
  <si>
    <t>Corcheas</t>
  </si>
  <si>
    <t>M5_EyP_6a_6</t>
  </si>
  <si>
    <t>https://drive.google.com/file/d/1gIIYgXRrtuvoXv79vnX29xHx-QLEgUYZ/view?usp=sharing</t>
  </si>
  <si>
    <t>M5_EyP_6a_7</t>
  </si>
  <si>
    <t>https://drive.google.com/file/d/1WN8b3dlzpoye56m-eTo3FG7im1Mwm8rJ/view?usp=sharing</t>
  </si>
  <si>
    <t>Libro</t>
  </si>
  <si>
    <t>M5_EyP_6a_8</t>
  </si>
  <si>
    <t>https://drive.google.com/file/d/1UXKYPRaLXK2PX6k2fwL7Z_LG-9zxTGxH/view?usp=sharing</t>
  </si>
  <si>
    <t>Perro</t>
  </si>
  <si>
    <t>M5_EyP_6a_9</t>
  </si>
  <si>
    <t>https://drive.google.com/file/d/197T7-WPed9FbKK11qfbCkMgHYtvFmFpK/view?usp=sharing</t>
  </si>
  <si>
    <t>Gato</t>
  </si>
  <si>
    <t>M5_EyP_6a_10</t>
  </si>
  <si>
    <t>https://drive.google.com/file/d/1_oIW4vCww0IKhGMVTNh8LISkzsLxEDyE/view?usp=sharing</t>
  </si>
  <si>
    <t xml:space="preserve">Pelota de baloncesto
</t>
  </si>
  <si>
    <t>M5_EyP_6a_11</t>
  </si>
  <si>
    <t>https://drive.google.com/file/d/1lBEbHGO9uhyQB-iRaM65gicws1UKNihe/view?usp=sharing</t>
  </si>
  <si>
    <t>Globo</t>
  </si>
  <si>
    <t>M5_EyP_6a_12</t>
  </si>
  <si>
    <t>https://drive.google.com/file/d/1_VZm2UW8wT8bf6Q8Zo42t8O5lktR_4G5/view?usp=sharing</t>
  </si>
  <si>
    <t>Conversión de unidades, centenas, decenas...</t>
  </si>
  <si>
    <t>M5-NyO-1c IDENTIFICAR</t>
  </si>
  <si>
    <r>
      <rPr>
        <rFont val="Calibri"/>
        <sz val="12.0"/>
      </rPr>
      <t xml:space="preserve">Como las de conversión de unidades (mismos símbolos, colores...) pero estos datos: </t>
    </r>
    <r>
      <rPr>
        <rFont val="Calibri"/>
        <color rgb="FF1155CC"/>
        <sz val="12.0"/>
        <u/>
      </rPr>
      <t>https://drive.google.com/file/d/145qk7JNUHxCvSX5g1lN7YMzFIZK1DFLW/view?usp=sharing</t>
    </r>
  </si>
  <si>
    <t>M5_NyO_1c_1</t>
  </si>
  <si>
    <t>Primero aparecen las DMM y después las UMM</t>
  </si>
  <si>
    <t>https://drive.google.com/file/d/1oVx0Zr-BKLMg5K_yAek_z1PuoXBYScwG/view?usp=sharing</t>
  </si>
  <si>
    <t>M5-NyO-1c-1</t>
  </si>
  <si>
    <r>
      <rPr>
        <rFont val="Calibri"/>
        <sz val="12.0"/>
      </rPr>
      <t xml:space="preserve">En estas pelotas tiene que entrar la forma extendida del nombre. No vamos con siglas. </t>
    </r>
    <r>
      <rPr>
        <rFont val="Calibri"/>
        <color rgb="FF1155CC"/>
        <sz val="12.0"/>
        <u/>
      </rPr>
      <t>https://gyazo.com/9f71872e7681d2bbadd10966cef86a2e</t>
    </r>
    <r>
      <rPr>
        <rFont val="Calibri"/>
        <sz val="12.0"/>
      </rPr>
      <t xml:space="preserve">  </t>
    </r>
  </si>
  <si>
    <t>M5_NyO_1c_1a</t>
  </si>
  <si>
    <t>https://drive.google.com/file/d/1CiYwJpe2JEFf18pr4kM9nBK0bBU48Lnh/view?usp=share_link</t>
  </si>
  <si>
    <t>Recta numérica vacía</t>
  </si>
  <si>
    <t>M5-NyO-2b
IDENTIFICAR</t>
  </si>
  <si>
    <r>
      <rPr>
        <rFont val="Calibri"/>
        <sz val="12.0"/>
      </rPr>
      <t xml:space="preserve">Como esta imagen, pero sin números. Solamente la línea negra y las divisiones negras, todo lo demás fuera. Deja solo 8 de las divisiones horizontales. </t>
    </r>
    <r>
      <rPr>
        <rFont val="Calibri"/>
        <color rgb="FF1155CC"/>
        <sz val="12.0"/>
        <u/>
      </rPr>
      <t>https://drive.google.com/file/d/1vHM6FXrwg_olPHgqPQ69FvDcDuxmFv4m/view?usp=sharing</t>
    </r>
  </si>
  <si>
    <t>M5_NyO_2b_1</t>
  </si>
  <si>
    <t>Quita porfa un poco del margen inferior, ahora queda mucho blanco en la actividad.</t>
  </si>
  <si>
    <t>https://drive.google.com/file/d/147nbOsX7NwBGeyyQVIljqaX-x1OX1cPH/view?usp=sharing</t>
  </si>
  <si>
    <t>Recta numérica</t>
  </si>
  <si>
    <t>M5-NyO-2b
Las 3 de
EVOCAR</t>
  </si>
  <si>
    <t>Recta con 5 cortes azul.</t>
  </si>
  <si>
    <t>M5_NyO_2b_2</t>
  </si>
  <si>
    <t>https://drive.google.com/file/d/1x1AZmYbVQfjUuSOGmvCTxc_4WYDmTRU-/view?usp=sharing</t>
  </si>
  <si>
    <t>Recta con 5 cortes roja.</t>
  </si>
  <si>
    <t>M5_NyO_2b_3</t>
  </si>
  <si>
    <t>https://drive.google.com/file/d/1bAPN7gPmq3mSPG7AOH7QvMqnaxDNEzr_/view?usp=sharing</t>
  </si>
  <si>
    <t>Recta con 4 cortes verde.</t>
  </si>
  <si>
    <t>M5_NyO_2b_4</t>
  </si>
  <si>
    <t>https://drive.google.com/file/d/17P4sOUAu6jdv7EHuERy2XZD1jQVFZK7l/view?usp=sharing</t>
  </si>
  <si>
    <t>M5-NyO-19c
Actividad 1 
IDENTIFICAR</t>
  </si>
  <si>
    <r>
      <rPr>
        <rFont val="Calibri"/>
        <sz val="12.0"/>
      </rPr>
      <t xml:space="preserve">Un rectángulo horizontal dividido en 5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</si>
  <si>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M5_NyO_19c_1</t>
  </si>
  <si>
    <t>https://drive.google.com/file/d/1dgExzTEYZodMdQWiQcy05VTFL0cHLGLk/view?usp=sharing</t>
  </si>
  <si>
    <t>Un círculo dividido en 5 partes y tiene coloreadas 2 de sus partes (consecutivas, del mismo color, empezando desde la izquierda).</t>
  </si>
  <si>
    <t>M5_NyO_19c_2</t>
  </si>
  <si>
    <t>https://drive.google.com/file/d/1Pol7WM1wU67ThdONjsm6ro2WqxaAO29v/view?usp=sharing</t>
  </si>
  <si>
    <t>M5-NyO-19c
Actividad 2 
IDENTIFICAR</t>
  </si>
  <si>
    <r>
      <rPr>
        <rFont val="Calibri"/>
        <sz val="12.0"/>
      </rPr>
      <t xml:space="preserve">Un rectángulo horizontal dividido en 6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</si>
  <si>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M5_NyO_19c_3</t>
  </si>
  <si>
    <t>https://drive.google.com/file/d/1HS5cw4GDcuk1q2NiNk73EJjlM9vCygEa/view?usp=sharing</t>
  </si>
  <si>
    <t>Un círculo dividido en 6 partes y tiene coloreadas 2 de sus partes (consecutivas, del mismo color).</t>
  </si>
  <si>
    <t>M5_NyO_19c_4</t>
  </si>
  <si>
    <t>https://drive.google.com/file/d/13b3SwibiMVOGE_nVs0h5YP2y7-8uCJVK/view?usp=sharing</t>
  </si>
  <si>
    <t>M5-NyO-19c
Actividad 3 
IDENTIFICAR</t>
  </si>
  <si>
    <r>
      <rPr>
        <rFont val="Calibri"/>
        <sz val="12.0"/>
      </rPr>
      <t>Un rectángulo horizontal dividido en 6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</si>
  <si>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M5_NyO_19c_5
</t>
  </si>
  <si>
    <t>https://drive.google.com/file/d/1fc5nEkOOlVfqNCgDDK4Kg1sSGybKbnrT/view?usp=sharing</t>
  </si>
  <si>
    <t>Un círculo dividido en 6 partes y tiene coloreadas 3 de sus partes (consecutivas, del mismo color)</t>
  </si>
  <si>
    <t>M5_NyO_19c_6</t>
  </si>
  <si>
    <t>https://drive.google.com/file/d/1tDb8z3T6mATc24o0ZQs01D6iOoS37i1e/view?usp=sharing</t>
  </si>
  <si>
    <t>M5-NyO-19c
Actividad 4 
IDENTIFICAR</t>
  </si>
  <si>
    <r>
      <rPr>
        <rFont val="Calibri"/>
        <sz val="12.0"/>
      </rPr>
      <t>Un rectángulo horizontal dividido en 5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</si>
  <si>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M5_NyO_19c_7</t>
  </si>
  <si>
    <t>https://drive.google.com/file/d/1sonFhO2Zm6ces5pz8bknHEwCjd_2Is1Z/view?usp=sharing</t>
  </si>
  <si>
    <t>Un círculo dividido en 5 partes y tiene coloreadas 3 de sus partes (consecutivas, del mismo color).</t>
  </si>
  <si>
    <t>M5_NyO_19c_8</t>
  </si>
  <si>
    <t>https://drive.google.com/file/d/16wxSyRA1SqbL5EsWRLCLAguHsMTNcd0G/view?usp=sharing</t>
  </si>
  <si>
    <t>M5-NyO-19c
Actividad 5 
IDENTIFICAR</t>
  </si>
  <si>
    <r>
      <rPr>
        <rFont val="Calibri"/>
        <sz val="12.0"/>
      </rPr>
      <t>un rectángulo horizontal dividido en 3 partes y tiene coloreadas 2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</si>
  <si>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M5_NyO_19c_9
</t>
  </si>
  <si>
    <t>https://drive.google.com/file/d/132sp_Bd55TBdWBl3gX3btFJqLCgYfeg-/view?usp=sharing</t>
  </si>
  <si>
    <t>un círculo dividido en 3 partes y tiene coloreadas 2 de sus partes (consecutivas, del mismo color).</t>
  </si>
  <si>
    <t>M5_NyO_19c_10</t>
  </si>
  <si>
    <t>https://drive.google.com/file/d/1VNoEwnjIZOtv0VPxwAi8U99dwqsRBiKA/view?usp=sharing</t>
  </si>
  <si>
    <t>Lasaña 3/10</t>
  </si>
  <si>
    <t>M5-NyO-19c
Actividad 1 
APLICAR</t>
  </si>
  <si>
    <t>Una lasaña supersimple. Dividida en 10 (2 hileras de 5). Solo 3 están rellenos, todo lo demás en blanco (la parte rellena empieza desde la izquierda, todos los recuadros son consecutivos).</t>
  </si>
  <si>
    <t>M5_NyO_19c_11</t>
  </si>
  <si>
    <t>Las zonas rellenas haría que fuera una imagen consecutiva. Como si fuera un puzle de una imagen en la que se han completado 3 zonas.</t>
  </si>
  <si>
    <t>https://drive.google.com/file/d/1KSwf__mxQRRFakCQY0IMjm-HQ8cp3oqy/view?usp=sharing</t>
  </si>
  <si>
    <t>Flor 8/12</t>
  </si>
  <si>
    <t>M5-NyO-19c
Actividad 2 
APLICAR</t>
  </si>
  <si>
    <t>Pintar una flor con 12 pétalos. 8 de ellos deben estar pintados.</t>
  </si>
  <si>
    <t>M5_NyO_19c_12</t>
  </si>
  <si>
    <t>Love it!</t>
  </si>
  <si>
    <t>https://drive.google.com/file/d/1F04N78su4e50jfMv4X4IfaN4JFAFxogT/view?usp=sharing</t>
  </si>
  <si>
    <t>Mandarina 4/10</t>
  </si>
  <si>
    <t>M5-NyO-19c
Actividad 3 
APLICAR</t>
  </si>
  <si>
    <t>Corte trasversal de una mandarina/naranja. 10 gajos. 6 en blanco (se han comido), se ven 4 (consecutivos).</t>
  </si>
  <si>
    <t>M5_NyO_19c_13</t>
  </si>
  <si>
    <t>https://drive.google.com/file/d/11Jan4lzlkCU2-h6qq9mQPAcy2DOkofA9/view?usp=sharing</t>
  </si>
  <si>
    <t>Pizza 5/8</t>
  </si>
  <si>
    <t>M5-NyO-19c
Actividad 4 
APLICAR</t>
  </si>
  <si>
    <t>Una pizza dividida en 8 partes. 3 de ellas están vacías, 5 tienen pizza. Dibujo super esquemático.</t>
  </si>
  <si>
    <t>M5_NyO_19c_14</t>
  </si>
  <si>
    <r>
      <rPr>
        <rFont val="Calibri"/>
        <sz val="12.0"/>
      </rPr>
      <t xml:space="preserve">Las líneas no cruzan por el centro: </t>
    </r>
    <r>
      <rPr>
        <rFont val="Calibri"/>
        <color rgb="FF1155CC"/>
        <sz val="12.0"/>
        <u/>
      </rPr>
      <t>https://gyazo.com/2b1f50061aae9d0fc64e392c477b7fa5</t>
    </r>
    <r>
      <rPr>
        <rFont val="Calibri"/>
        <sz val="12.0"/>
      </rPr>
      <t xml:space="preserve"> 
¿Podría ser de otro color los bordes de la pizza? Se me hace raro que estén en azul.</t>
    </r>
  </si>
  <si>
    <t>https://drive.google.com/file/d/1UtOFvJ_bmur1WsmQ5foHZ6B-DXg5-QYG/view?usp=sharing</t>
  </si>
  <si>
    <t>Chocolate 7/10</t>
  </si>
  <si>
    <t>M5-NyO-19c
Actividad 5 
APLICAR</t>
  </si>
  <si>
    <t>Una tableta de chocolate (dibujo superbásico). Rectángulo horizontal dividido 10 partes (dos hileras de 5). 7 de las partes de color marrón (todas consecutivas, empezando desde la izquierda).</t>
  </si>
  <si>
    <t>M5_NyO_19c_15</t>
  </si>
  <si>
    <t>https://drive.google.com/file/d/152lDZ12ZNvFwPwie5E1lfIeAETEtieZz/view?usp=sharing</t>
  </si>
  <si>
    <t>Caja con bolas</t>
  </si>
  <si>
    <t>M5-EyP-8a EVOC</t>
  </si>
  <si>
    <t>Una caja con 5 bolas de colores con números:
-nº 1, azul
- nº 2, rojo
- nº 3, azul
- nº 4, rojo
- nº 5, azul</t>
  </si>
  <si>
    <t>M5_EyP_8a_1</t>
  </si>
  <si>
    <t>https://drive.google.com/file/d/1uYpRT90WvnDge0F4AUxGIRBOHnE1-Qws/view?usp=sharing</t>
  </si>
  <si>
    <t>Conversión de unidades: metros</t>
  </si>
  <si>
    <t>M5-MyM-1b</t>
  </si>
  <si>
    <r>
      <rPr>
        <rFont val="Calibri"/>
        <sz val="12.0"/>
      </rPr>
      <t>El concepto es imitar la fila de los metros, pero cambiando un poco el estilo para que no parezca un plagio:</t>
    </r>
    <r>
      <rPr>
        <rFont val="Calibri"/>
        <color rgb="FF000000"/>
        <sz val="12.0"/>
      </rPr>
      <t xml:space="preserve">
</t>
    </r>
    <r>
      <rPr>
        <rFont val="Calibri"/>
        <color rgb="FF1155CC"/>
        <sz val="12.0"/>
        <u/>
      </rPr>
      <t>https://drive.google.com/file/d/1SCh5CfVkZK7_lrueo6t9Lk9yz14aqoEQ/view?usp=sharing</t>
    </r>
  </si>
  <si>
    <t>M5_MyM_1b_3</t>
  </si>
  <si>
    <t>Haz que toda la imagen ocupe todo el ancho del lienzo.
------------
Lo sigo viendo descentrado, pero ahora en horizontal. Dentro de las esferas hay más espacio vacío a la derecha que a la izquierda.</t>
  </si>
  <si>
    <t>https://drive.google.com/file/d/1eSLGCfNTIjBvQi9U6SOhn_kGVuAuUfIt/view?usp=sharing</t>
  </si>
  <si>
    <t>Conversión de unidades: metros (ERRONEA)</t>
  </si>
  <si>
    <t>Igual que M5-MyM-1b-3, pero cambiar multiplicaciones por divisiones y viceversa.</t>
  </si>
  <si>
    <t>M5_MyM_1b_4</t>
  </si>
  <si>
    <t>https://drive.google.com/file/d/1gIMdi8nI3yrRphWnxzTmBr6B9aP5qs32/view?usp=sharing</t>
  </si>
  <si>
    <t>Igual que M5-MyM-1b-3, pero saltos de 100.</t>
  </si>
  <si>
    <t>M5_MyM_1b_5</t>
  </si>
  <si>
    <t>https://drive.google.com/file/d/1iM6H7tTLNmjGAAXlx2ExN7mUiIH_piaH/view?usp=sharing</t>
  </si>
  <si>
    <t>Conversión de unidades: litros</t>
  </si>
  <si>
    <t>M5-MyM-3c</t>
  </si>
  <si>
    <r>
      <rPr>
        <rFont val="Calibri"/>
        <sz val="12.0"/>
      </rPr>
      <t xml:space="preserve">El concepto es imitar la fila de los litros, pero cambiando un poco el estilo para que no parezca un plagio:
</t>
    </r>
    <r>
      <rPr>
        <rFont val="Calibri"/>
        <color rgb="FF1155CC"/>
        <sz val="12.0"/>
        <u/>
      </rPr>
      <t>https://drive.google.com/file/d/1SCh5CfVkZK7_lrueo6t9Lk9yz14aqoEQ/view?usp=sharing</t>
    </r>
  </si>
  <si>
    <t>M5_MyM_3c_1</t>
  </si>
  <si>
    <t>Para las actividades de 6º se hizo una imagen de esto para añadir al TE. Se podría reutilizar de ahí. No me acuerdo muy bien que unidad se hizo, pero Alberto la tiene que tener en algún lado.</t>
  </si>
  <si>
    <t>https://drive.google.com/file/d/1MAUhCk4ZZvSWjCZp8D0m7hw3R9pm9Tqy/view?usp=sharing</t>
  </si>
  <si>
    <t>Igual que M5-MyM-3c-1, pero cambiar multiplicaciones por divisiones y viceversa.</t>
  </si>
  <si>
    <t>M5_MyM_3c_2</t>
  </si>
  <si>
    <t>https://drive.google.com/file/d/1pTzKoXAX7S2WaYRzmFJsFMFWKvMkWvzh/view?usp=sharing</t>
  </si>
  <si>
    <t>Igual que M5-MyM-3c-1, pero saltos de 100.</t>
  </si>
  <si>
    <t>M5_MyM_3c_3</t>
  </si>
  <si>
    <t>https://drive.google.com/file/d/1ufLqX0jDIVSJIIZ0jQ7ydaWk4MgizdcZ/view?usp=sharing</t>
  </si>
  <si>
    <t>Conversión de unidades: gramos</t>
  </si>
  <si>
    <t>M5-MyM-2b</t>
  </si>
  <si>
    <r>
      <rPr>
        <rFont val="Calibri"/>
        <sz val="12.0"/>
      </rPr>
      <t xml:space="preserve">El concepto es imitar la fila de los gramos, pero cambiando un poco el estilo para que no parezca un plagio:
</t>
    </r>
    <r>
      <rPr>
        <rFont val="Calibri"/>
        <color rgb="FF1155CC"/>
        <sz val="12.0"/>
        <u/>
      </rPr>
      <t>https://drive.google.com/file/d/1SCh5CfVkZK7_lrueo6t9Lk9yz14aqoEQ/view?usp=sharing</t>
    </r>
  </si>
  <si>
    <t>M5_MyM_2b_1</t>
  </si>
  <si>
    <t>https://drive.google.com/file/d/1k49g-88oKZZ_3IJjrnrEEZhVgIOnyYMK/view?usp=sharing</t>
  </si>
  <si>
    <t>Conversión de unidades: gramos ERRONEA</t>
  </si>
  <si>
    <t>Igual que M5-MyM-2b-1, pero cambiar multiplicaciones por divisiones y viceversa.</t>
  </si>
  <si>
    <t>M5_MyM_2b_2</t>
  </si>
  <si>
    <t>https://drive.google.com/file/d/1OZdTknh1eS8KfYc-Ec5HEf4SY3cMzbry/view?usp=sharing</t>
  </si>
  <si>
    <t>Igual que M5-MyM-2b-1, pero saltos de 100.</t>
  </si>
  <si>
    <t>M5_MyM_2b_3</t>
  </si>
  <si>
    <r>
      <rPr>
        <rFont val="Calibri"/>
        <sz val="12.0"/>
      </rPr>
      <t xml:space="preserve">Me da la sensación de que no está centrado, le echas un vistazo?
</t>
    </r>
    <r>
      <rPr>
        <rFont val="Calibri"/>
        <color rgb="FF1155CC"/>
        <sz val="12.0"/>
        <u/>
      </rPr>
      <t>https://gyazo.com/4a09cc14118b7d015d67200fa2022f19</t>
    </r>
    <r>
      <rPr>
        <rFont val="Calibri"/>
        <sz val="12.0"/>
      </rPr>
      <t xml:space="preserve"> </t>
    </r>
  </si>
  <si>
    <t>https://drive.google.com/file/d/1ky0yIVG5tKQeMolLH78r3j5cCcJL8uRC/view?usp=sharing</t>
  </si>
  <si>
    <t>Conversión de unidades: metros cuadrados</t>
  </si>
  <si>
    <t>M5-MyM-12b
EVOCAR TE</t>
  </si>
  <si>
    <r>
      <rPr>
        <rFont val="Calibri"/>
        <sz val="12.0"/>
      </rPr>
      <t xml:space="preserve">El concepto es imitar la fila de los metros cuadrados, pero cambiando un poco el estilo para que no parezca un plagio:
</t>
    </r>
    <r>
      <rPr>
        <rFont val="Calibri"/>
        <color rgb="FF1155CC"/>
        <sz val="12.0"/>
        <u/>
      </rPr>
      <t>https://drive.google.com/file/d/1_-15XB3mF6FIGLhS3-hZak7JfhnQiHGr/view?usp=sharing</t>
    </r>
  </si>
  <si>
    <t>M5_MyM_12b_1</t>
  </si>
  <si>
    <r>
      <rPr>
        <rFont val="Calibri"/>
        <sz val="12.0"/>
      </rPr>
      <t xml:space="preserve">Quita margen superior e izquierdo.
</t>
    </r>
    <r>
      <rPr>
        <rFont val="Calibri"/>
        <color rgb="FF1155CC"/>
        <sz val="12.0"/>
        <u/>
      </rPr>
      <t>https://gyazo.com/a418ac55a801ede1fadce95e9496fb79</t>
    </r>
    <r>
      <rPr>
        <rFont val="Calibri"/>
        <sz val="12.0"/>
      </rPr>
      <t xml:space="preserve"> </t>
    </r>
  </si>
  <si>
    <t>https://drive.google.com/file/d/10Jn8ewCEWsNFSfHFrQ9me3k3wLjvKMQF/view?usp=sharing</t>
  </si>
  <si>
    <t>Conversión de unidades: metros cuadrados ERRONEO</t>
  </si>
  <si>
    <t>M5-MyM-12e
SCAFF APLICAR y EVOCAR</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</si>
  <si>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t>
    </r>
  </si>
  <si>
    <t>M5_MyM_12e_1</t>
  </si>
  <si>
    <t>Falta que las unidades estén elevadas al cuadrado.</t>
  </si>
  <si>
    <t>https://drive.google.com/file/d/1vzcO3iQTYUt9M-1keX0NRxmzuoniPV7C/view?usp=sharing</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</si>
  <si>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1000</t>
    </r>
  </si>
  <si>
    <t>M5_MyM_12e_2</t>
  </si>
  <si>
    <t>Hacer lo mismo que el anterior.
Mete un espacio entre el 1 y el primer 0 porfa</t>
  </si>
  <si>
    <t>https://drive.google.com/file/d/1WjUtXiT39NiT-a5gEsWSvEXSgqlgPS0T/view?usp=sharing</t>
  </si>
  <si>
    <t>Conversión de unidades: áreas y hectáreas</t>
  </si>
  <si>
    <t>M5-MyM-12c
TE</t>
  </si>
  <si>
    <t xml:space="preserve">Hacer una tabla que pase de ha a m2 y de a a m2.
ha - m2: multiplicación de 10 000
de a - m2 - multiplicación de 100 </t>
  </si>
  <si>
    <t>M5_MyM_12c_1</t>
  </si>
  <si>
    <r>
      <rPr>
        <rFont val="Calibri"/>
        <sz val="12.0"/>
      </rPr>
      <t>Me da la impresión de que la "a" y su "m2" no están centradas. Las revisas? Además parece que el x 100 o x 10 000 tienen otra tipografía.</t>
    </r>
    <r>
      <rPr>
        <rFont val="Calibri"/>
        <color rgb="FF000000"/>
        <sz val="12.0"/>
      </rPr>
      <t xml:space="preserve">
</t>
    </r>
    <r>
      <rPr>
        <rFont val="Calibri"/>
        <color rgb="FF1155CC"/>
        <sz val="12.0"/>
        <u/>
      </rPr>
      <t>https://gyazo.com/a9b3fa3c3db456a3df278c9c21d4e400</t>
    </r>
    <r>
      <rPr>
        <rFont val="Calibri"/>
        <sz val="12.0"/>
      </rPr>
      <t xml:space="preserve"> </t>
    </r>
  </si>
  <si>
    <t>https://drive.google.com/file/d/14m16TZGZEnJ1gDiOzX7SVP0G_vLICiZs/view?usp=sharing</t>
  </si>
  <si>
    <t>Conversión de unidades: ángulos</t>
  </si>
  <si>
    <t>M5-MyM-10c
IDENTIFICAR HINT</t>
  </si>
  <si>
    <r>
      <rPr>
        <rFont val="Calibri"/>
        <sz val="12.0"/>
      </rPr>
      <t>Hacer la tabla con el estilo de las otras. En vez de hacer dos tablas, que la multiplicación o división de 3600 esté por encima/debajo de las de 60.</t>
    </r>
    <r>
      <rPr>
        <rFont val="Calibri"/>
        <color rgb="FF000000"/>
        <sz val="12.0"/>
      </rPr>
      <t xml:space="preserve">
</t>
    </r>
    <r>
      <rPr>
        <rFont val="Calibri"/>
        <color rgb="FF1155CC"/>
        <sz val="12.0"/>
        <u/>
      </rPr>
      <t>https://gyazo.com/ed477e4d06e264e10118147ecec29cfb</t>
    </r>
    <r>
      <rPr>
        <rFont val="Calibri"/>
        <sz val="12.0"/>
      </rPr>
      <t xml:space="preserve"> </t>
    </r>
  </si>
  <si>
    <t>M5_MyM_10c_1</t>
  </si>
  <si>
    <r>
      <rPr>
        <rFont val="Calibri"/>
        <sz val="12.0"/>
      </rPr>
      <t xml:space="preserve">¿Puedes hacer una prueba en la que las flechas de 3 600 sean de otro color? Quizá el número también y la flecha del 3600 que vaya más al centro para que no se pegue tanto a las de 60: </t>
    </r>
    <r>
      <rPr>
        <rFont val="Calibri"/>
        <color rgb="FF1155CC"/>
        <sz val="12.0"/>
        <u/>
      </rPr>
      <t>https://gyazo.com/0e5304cf84b98690278f34c535d15ac5</t>
    </r>
    <r>
      <rPr>
        <rFont val="Calibri"/>
        <sz val="12.0"/>
      </rPr>
      <t xml:space="preserve"> 
----------
Dale un poco de margen arriba y abajo porque en el TE se pega al texto. 
El texto de "grados, minutos, segundos" que esté en minúsculas mejor.
El último 3600 tiene otra tipografía y deberían tener los dos separados el 3 y el 6: 3</t>
    </r>
    <r>
      <rPr>
        <rFont val="Calibri"/>
        <color rgb="FF000000"/>
        <sz val="12.0"/>
      </rPr>
      <t xml:space="preserve"> 600
</t>
    </r>
    <r>
      <rPr>
        <rFont val="Calibri"/>
        <color rgb="FF1155CC"/>
        <sz val="12.0"/>
        <u/>
      </rPr>
      <t>https://gyazo.com/9af5ef463d0b38760fa3603160a53919</t>
    </r>
    <r>
      <rPr>
        <rFont val="Calibri"/>
        <sz val="12.0"/>
      </rPr>
      <t xml:space="preserve"> 
El lienzo para el scaff nos sirve, queda mejor ahora: </t>
    </r>
    <r>
      <rPr>
        <rFont val="Calibri"/>
        <color rgb="FF1155CC"/>
        <sz val="12.0"/>
        <u/>
      </rPr>
      <t>https://gyazo.com/95d93556469eb4d349999d3c6eb4988d</t>
    </r>
  </si>
  <si>
    <t>https://drive.google.com/file/d/1skOZUrZX4im7dxZOxoQTlH29yDLco9pC/view?usp=sharing</t>
  </si>
  <si>
    <t>Conversión de unidades: ángulos (Errónea 1)</t>
  </si>
  <si>
    <t>Como M5-MyM-10c-1, pero con diferencias:
- Que en uno los saltos sean de 10 en vez de 60
- Que en otro los las multiplicaciones y divisiones estén intercambiadas</t>
  </si>
  <si>
    <t>M5_MyM_10c_2</t>
  </si>
  <si>
    <t>https://drive.google.com/file/d/1NdNykHEYNpMbm8uLAgyzVfZoEeQzILyd/view?usp=sharing</t>
  </si>
  <si>
    <t>Conversión de unidades: ángulos (Errónea 2)</t>
  </si>
  <si>
    <t>M5_MyM_10c_3</t>
  </si>
  <si>
    <t>https://drive.google.com/file/d/1Xbvo95_JTqy1aiWVNvVhWj24HQnuWhyD/view?usp=sharing</t>
  </si>
  <si>
    <t xml:space="preserve">M5-MyM-10c-1
</t>
  </si>
  <si>
    <t>Hay que traducir los textos a pt. En vez de grados tiene que poner graus.</t>
  </si>
  <si>
    <t xml:space="preserve">M5_MyM_10c_4
</t>
  </si>
  <si>
    <t>https://drive.google.com/file/d/10XmAp2I0E-qc6EO_Da4ja-LLg-vFwXG7/view?usp=sharing</t>
  </si>
  <si>
    <t>Conversión de unidades: ángulos
ERRÓNEO</t>
  </si>
  <si>
    <t>M5-MyM-10c-2</t>
  </si>
  <si>
    <t>Conversión de ángulos errónea: dividir donde hay que multiplicar y viceversa (portugués)</t>
  </si>
  <si>
    <t>M5_MyM_10c_5</t>
  </si>
  <si>
    <t>https://drive.google.com/file/d/1CFruuMbm7JkzFdpCpQY9xUMYruYPfBH8/view?usp=sharing</t>
  </si>
  <si>
    <t>Conversión de unidades: ángulos
ERRÓNEO</t>
  </si>
  <si>
    <t>M5-MyM-10c-3</t>
  </si>
  <si>
    <t xml:space="preserve">Conversión de ángulos errónea: saltos de 10 en vez de 60 (portugués) </t>
  </si>
  <si>
    <t>M5_MyM_10c_6</t>
  </si>
  <si>
    <t>https://drive.google.com/file/d/11-9jM26IBBwb4ZkM_-_XYp6UaxPZ6G9D/view?usp=sharing</t>
  </si>
  <si>
    <t>Conversión de unidades: tiempo</t>
  </si>
  <si>
    <t>M5-MyM-7b IDENTIFICAR HINT</t>
  </si>
  <si>
    <t>Como M5-MyM-10c-1, pero cambiando grado por hora.</t>
  </si>
  <si>
    <t>M5_MyM_7b_1</t>
  </si>
  <si>
    <r>
      <rPr>
        <rFont val="Calibri"/>
        <sz val="12.0"/>
      </rPr>
      <t>Pendiente de colores para las flechas y separar las del pantallazo.
¿Se podría hacer esta imagen más rectángular? Tiene mucho alto y hay que ponerla a un tamaño muy pequeño</t>
    </r>
    <r>
      <rPr>
        <rFont val="Calibri"/>
        <color rgb="FF000000"/>
        <sz val="12.0"/>
      </rPr>
      <t xml:space="preserve">: </t>
    </r>
    <r>
      <rPr>
        <rFont val="Calibri"/>
        <color rgb="FF1155CC"/>
        <sz val="12.0"/>
        <u/>
      </rPr>
      <t xml:space="preserve">https://gyazo.com/738c43f8965f492e26c5e8423a6045ba
</t>
    </r>
    <r>
      <rPr>
        <rFont val="Calibri"/>
        <sz val="12.0"/>
      </rPr>
      <t>¿Puedes hacer alguna prueba para ver cómo queda? Y así aplicamos el formato a las de abajo: M5-MyM-7b-2
y M5-MyM-7b-3.</t>
    </r>
  </si>
  <si>
    <t>https://drive.google.com/file/d/1Kv_E_LKWL2X2bFbnhFgLJBmDn5GQ0djT/view?usp=sharing</t>
  </si>
  <si>
    <t>Conversión de unidades: tiempo ERRÓNEO</t>
  </si>
  <si>
    <t xml:space="preserve">Como M5-MyM-7b-1, pero con diferencias:
- Que en uno los saltos sean de 10 en vez de 60
</t>
  </si>
  <si>
    <t xml:space="preserve">M5_MyM_7b_2
</t>
  </si>
  <si>
    <t>Esperar a pruebas de la de encima</t>
  </si>
  <si>
    <t>https://drive.google.com/file/d/1NQTPlenUbSU7k3ySD-xQZMoTUhhUabQx/view?usp=sharing</t>
  </si>
  <si>
    <t>Conversión de unidades de tiempo intercambiada (multiplicación donde hay que dividir y viceversa)</t>
  </si>
  <si>
    <t>M5_MyM_7b_3</t>
  </si>
  <si>
    <t>https://drive.google.com/file/d/1Fex7UbZEsPzKxACA3UNy4d2X0KasS5RU/view?usp=sharing</t>
  </si>
  <si>
    <t>M5-NyO-36c
APLICAR 2</t>
  </si>
  <si>
    <t>Aplicar otro color al rectángulo</t>
  </si>
  <si>
    <t>M5_NyO_36c_1</t>
  </si>
  <si>
    <t>https://drive.google.com/file/d/1eClw-GflqoRJlGRku0UCXKizp0abOuA7/view?usp=sharing</t>
  </si>
  <si>
    <t>M5-MyM-14a
Identificar y evocar</t>
  </si>
  <si>
    <t>Prisma rectangular.
Si la altura es X:
el ancho es 2X
y el largo, 5X</t>
  </si>
  <si>
    <t>Prisma rectangular.</t>
  </si>
  <si>
    <t>M5_MyM_14a_1</t>
  </si>
  <si>
    <r>
      <rPr>
        <rFont val="Calibri"/>
        <sz val="12.0"/>
      </rPr>
      <t xml:space="preserve">Parecido a </t>
    </r>
    <r>
      <rPr>
        <rFont val="Calibri"/>
        <color rgb="FF1155CC"/>
        <sz val="12.0"/>
        <u/>
      </rPr>
      <t>https://images.app.goo.gl/AbiRKKEvoWiz1rVw8
https://images.app.goo.gl/h597uUZhzgiDkdZc6</t>
    </r>
  </si>
  <si>
    <t>https://drive.google.com/file/d/1HgQhe5yQlFwnLPky_yXXZX6kwfjPuRVu/view?usp=sharing</t>
  </si>
  <si>
    <t>M5-MyM-14a
Evocar e Identificar</t>
  </si>
  <si>
    <t>Prisma rectangular.
Si el ancho es X:
el largo es 3X
y la altura, 6X</t>
  </si>
  <si>
    <t>M5_MyM_14a_2</t>
  </si>
  <si>
    <r>
      <rPr>
        <rFont val="Calibri"/>
        <color rgb="FF000000"/>
        <sz val="12.0"/>
      </rPr>
      <t xml:space="preserve">Parecido a
</t>
    </r>
    <r>
      <rPr>
        <rFont val="Calibri"/>
        <color rgb="FF1155CC"/>
        <sz val="12.0"/>
        <u/>
      </rPr>
      <t>https://images.app.goo.gl/ZtmKiedaST4TdCCu9</t>
    </r>
  </si>
  <si>
    <t>https://drive.google.com/file/d/16-6qlsdSYyAZbiFhfQrYsV5Lxtb70s5-/view?usp=sharing</t>
  </si>
  <si>
    <t>M5-MyM-14a
Aplicar 1</t>
  </si>
  <si>
    <t>Prisma rectangular.
Si la altura es X:
El largo es 3X
El ancho es 2X</t>
  </si>
  <si>
    <t>Caja de zapatos</t>
  </si>
  <si>
    <t>M5_MyM_14a_3</t>
  </si>
  <si>
    <r>
      <rPr>
        <rFont val="Calibri"/>
        <sz val="12.0"/>
      </rPr>
      <t xml:space="preserve">Parecido a </t>
    </r>
    <r>
      <rPr>
        <rFont val="Calibri"/>
        <color rgb="FF1155CC"/>
        <sz val="12.0"/>
        <u/>
      </rPr>
      <t>https://images.app.goo.gl/AbiRKKEvoWiz1rVw8</t>
    </r>
  </si>
  <si>
    <t>https://drive.google.com/file/d/1540e5Q31Jp678X_m9hK4Ynq0ljMwv1NV/view?usp=sharing</t>
  </si>
  <si>
    <t>M5-MyM-14a
Aplicar 2</t>
  </si>
  <si>
    <t>Prisma rectangular.
Si el ancho es X:
el largo es 2X
la altura es 4X/3</t>
  </si>
  <si>
    <t>Botiquín de primeros auxilios</t>
  </si>
  <si>
    <t>M5_MyM_14a_4</t>
  </si>
  <si>
    <t>Parecido a https://images.app.goo.gl/zkf2PE6pr1B5dG4h9</t>
  </si>
  <si>
    <t>https://drive.google.com/file/d/1VxE4YdG3RAcqABFnwQpMMpahQkwfzeqq/view?usp=sharing</t>
  </si>
  <si>
    <t>M5-MyM-14a
Aplicar 3</t>
  </si>
  <si>
    <t>Prisma rectangular.
Ancho y altura iguales = X
La altura es 3X</t>
  </si>
  <si>
    <t>Un envase de cartón de una tarta helada tipo Contesa (helado)</t>
  </si>
  <si>
    <t>M5_MyM_14a_5</t>
  </si>
  <si>
    <r>
      <rPr>
        <rFont val="Calibri"/>
        <sz val="12.0"/>
      </rPr>
      <t xml:space="preserve">Poner de color la caja de arriba
Parecido a: </t>
    </r>
    <r>
      <rPr>
        <rFont val="Calibri"/>
        <color rgb="FF1155CC"/>
        <sz val="12.0"/>
        <u/>
      </rPr>
      <t>https://images.app.goo.gl/k2tdxp9TkGsSwe3g6</t>
    </r>
  </si>
  <si>
    <t>https://drive.google.com/file/d/11z18j5sFiyVdTHNvlSNumrpnRoNV2rBT/view?usp=sharing</t>
  </si>
  <si>
    <t>M5-MyM-14a
Aplicar 4</t>
  </si>
  <si>
    <t>Prisma rectangular.
Si el ancho es X:
El largo es 2X
La altura es 3X/2</t>
  </si>
  <si>
    <t>Pecera</t>
  </si>
  <si>
    <t>M5_MyM_14a_6</t>
  </si>
  <si>
    <r>
      <rPr>
        <rFont val="Calibri"/>
        <sz val="12.0"/>
      </rPr>
      <t xml:space="preserve">Parecido a:
</t>
    </r>
    <r>
      <rPr>
        <rFont val="Calibri"/>
        <color rgb="FF1155CC"/>
        <sz val="12.0"/>
        <u/>
      </rPr>
      <t>https://images.app.goo.gl/pJXn1XooeBnpCRZVA</t>
    </r>
  </si>
  <si>
    <t>https://drive.google.com/file/d/1cVnEze4X7rOWt6s0RY1MOflXEQKhOJxQ/view?usp=sharing</t>
  </si>
  <si>
    <t>M5-MyM-14a
Aplicar 5</t>
  </si>
  <si>
    <t>Torre de ordenador</t>
  </si>
  <si>
    <t>M5_MyM_14a_7</t>
  </si>
  <si>
    <t>https://drive.google.com/file/d/1vWVO7topCszR1PQCpRrZPAib520on4XM/view?usp=sharing</t>
  </si>
  <si>
    <t>Prismas rectangulares contiguos</t>
  </si>
  <si>
    <t>M5-MyM-14b
Identificar y evocar</t>
  </si>
  <si>
    <r>
      <rPr>
        <rFont val="Calibri"/>
        <sz val="12.0"/>
      </rPr>
      <t xml:space="preserve">Prismas contiguos. Uno encima del otro, formando una L, las longitudes de sus anchos son las mismas.
Estas proporciones: </t>
    </r>
    <r>
      <rPr>
        <rFont val="Calibri"/>
        <color rgb="FF1155CC"/>
        <sz val="12.0"/>
        <u/>
      </rPr>
      <t>https://drive.google.com/file/d/1W94F8q7U9zsHpFsXSpSJ9ZhqzCeEEqe4/view?usp=sharing</t>
    </r>
    <r>
      <rPr>
        <rFont val="Calibri"/>
        <sz val="12.0"/>
      </rPr>
      <t xml:space="preserve">
Prisma de abajo:
El largo es el quíntuple del ancho.
La altura es el doble del ancho.
Prisma de arriba:
El largo es el triple del ancho.
El alto es el triple del ancho.</t>
    </r>
  </si>
  <si>
    <t>Prismas rectagulares contiguos formando una L.</t>
  </si>
  <si>
    <t>M5_MyM_14b_1</t>
  </si>
  <si>
    <t>https://drive.google.com/file/d/1lFLpV_XA5hG9dCpVzOaVbDUOXUqHbgZR/view?usp=sharing</t>
  </si>
  <si>
    <t>M5-MyM-14b
Evocar e identificar</t>
  </si>
  <si>
    <r>
      <rPr>
        <rFont val="Calibri"/>
        <sz val="12.0"/>
      </rPr>
      <t xml:space="preserve">Prismas contiguos. Uno encima del otro, formando una T invertida, las longitudes de sus anchos son las mismas.
</t>
    </r>
    <r>
      <rPr>
        <rFont val="Calibri"/>
        <color rgb="FF000000"/>
        <sz val="12.0"/>
      </rPr>
      <t xml:space="preserve">
</t>
    </r>
    <r>
      <rPr>
        <rFont val="Calibri"/>
        <color rgb="FF1155CC"/>
        <sz val="12.0"/>
        <u/>
      </rPr>
      <t xml:space="preserve">https://drive.google.com/file/d/10_u1JbB0pUo_rywYLpCE75JgVv_KMXiV/view?usp=sharing
</t>
    </r>
    <r>
      <rPr>
        <rFont val="Calibri"/>
        <sz val="12.0"/>
      </rPr>
      <t xml:space="preserve">
Prisma de abajo:
El largo es cuatro veces el ancho.
La altura es igual que el ancho.
Prisma de arriba:
El largo es igual que el ancho.
El alto es cinco veces el ancho.</t>
    </r>
  </si>
  <si>
    <t>Prismas rectagulares contiguos formando una T invertida.</t>
  </si>
  <si>
    <t>M5_MyM_14b_2</t>
  </si>
  <si>
    <t>https://drive.google.com/file/d/14OgNvlmGGujwZhbEibBf9_K4xjsOQ-9U/view?usp=sharing</t>
  </si>
  <si>
    <r>
      <rPr>
        <rFont val="Calibri"/>
        <sz val="12.0"/>
      </rPr>
      <t xml:space="preserve">Igual que M5-MyM-14b-1, pero con una flecha (sin los textos): </t>
    </r>
    <r>
      <rPr>
        <rFont val="Calibri"/>
        <color rgb="FF1155CC"/>
        <sz val="12.0"/>
        <u/>
      </rPr>
      <t>https://drive.google.com/file/d/1yl3WsPLFNf5EjNoRllI61BtofEeg77XV/view?usp=sharing</t>
    </r>
  </si>
  <si>
    <t>M5_MyM_14b_3</t>
  </si>
  <si>
    <t>https://drive.google.com/file/d/1freedbn85emlYeFTLEH61nQoxx3f9ao0/view?usp=sharing</t>
  </si>
  <si>
    <r>
      <rPr>
        <rFont val="Calibri"/>
        <sz val="12.0"/>
      </rPr>
      <t xml:space="preserve">Una imagen para cada uno de los prismas (sin los textos). Mismos colores y posiciones que M5-MyM-14b-1. La idea es que se van a poner M5-MyM-14b-3, M5-MyM-14b-4 y M5-MyM-14b-5 juntas.
</t>
    </r>
    <r>
      <rPr>
        <rFont val="Calibri"/>
        <color rgb="FF1155CC"/>
        <sz val="12.0"/>
        <u/>
      </rPr>
      <t>https://drive.google.com/file/d/1jWbiimWu-Ojb5hed6xcLrkmtOtax_Bn7/view?usp=sharing</t>
    </r>
  </si>
  <si>
    <t xml:space="preserve">M5_MyM_14b_4
</t>
  </si>
  <si>
    <t>https://drive.google.com/file/d/1Ru4NEalZojaHjfexja8mqRCxMvgnyxkU/view?usp=sharing</t>
  </si>
  <si>
    <t>Prisma de base cuadrada</t>
  </si>
  <si>
    <t>M5_MyM_14b_5</t>
  </si>
  <si>
    <t>https://drive.google.com/file/d/1hmzBzG0UI5R0ecJQ4sIHMv2mFNen8lyi/view?usp=sharing</t>
  </si>
  <si>
    <r>
      <rPr>
        <rFont val="Calibri"/>
        <sz val="12.0"/>
      </rPr>
      <t xml:space="preserve">Igual que M5-MyM-14b-2, pero con una flecha (sin los textos): </t>
    </r>
    <r>
      <rPr>
        <rFont val="Calibri"/>
        <color rgb="FF1155CC"/>
        <sz val="12.0"/>
        <u/>
      </rPr>
      <t>https://drive.google.com/file/d/1pOVFCMRU-aGQaLvxStEkhMcNioDdGN72/view?usp=sharing</t>
    </r>
  </si>
  <si>
    <t>M5_MyM_14b_6</t>
  </si>
  <si>
    <t>https://drive.google.com/file/d/1R3UfUsU9nA3aecER-NDNV3g4TNULIawU/view?usp=sharing</t>
  </si>
  <si>
    <r>
      <rPr>
        <rFont val="Calibri"/>
        <sz val="12.0"/>
      </rPr>
      <t>Una imagen para cada uno de los prismas (sin los textos). Mismos colores y posiciones que M5-MyM-14b-2. La idea es que se van a poner M5-MyM-14b-6, M5-MyM-14b-7 y M5-MyM-14b-8 juntas.</t>
    </r>
    <r>
      <rPr>
        <rFont val="Calibri"/>
        <color rgb="FF000000"/>
        <sz val="12.0"/>
      </rPr>
      <t xml:space="preserve">
</t>
    </r>
    <r>
      <rPr>
        <rFont val="Calibri"/>
        <color rgb="FF1155CC"/>
        <sz val="12.0"/>
        <u/>
      </rPr>
      <t>https://drive.google.com/file/d/1XtOvAelJ8gm1cO38ktlnBNe-U6zdKdgQ/view?usp=sharing</t>
    </r>
  </si>
  <si>
    <t xml:space="preserve">M5_MyM_14b_7
</t>
  </si>
  <si>
    <t>Igual que:
M5-MyM-14b-4
M5-MyM-14b-5</t>
  </si>
  <si>
    <t>https://drive.google.com/file/d/1h-sb8Gc4YS2kyw_kr_CLCWppMB84dEFk/view?usp=sharing</t>
  </si>
  <si>
    <t>Prisma de base rectangular.</t>
  </si>
  <si>
    <t>M5_MyM_14b_8</t>
  </si>
  <si>
    <t>https://drive.google.com/file/d/1t3LpIddBy0ibU85KTPczUxin0mu137U8/view?usp=sharing</t>
  </si>
  <si>
    <t>Escalerita</t>
  </si>
  <si>
    <t>M5-MyM-14b
Aplicar 1</t>
  </si>
  <si>
    <r>
      <rPr>
        <rFont val="Calibri"/>
        <color rgb="FF000000"/>
        <sz val="12.0"/>
        <u/>
      </rPr>
      <t>La idea es que sea una escalerita, se puede cambiar orientación colores... sin textos. ¿Quizás textura de madera?</t>
    </r>
    <r>
      <rPr>
        <rFont val="Calibri"/>
        <color rgb="FF000000"/>
        <sz val="12.0"/>
        <u/>
      </rPr>
      <t xml:space="preserve">
</t>
    </r>
    <r>
      <rPr>
        <rFont val="Calibri"/>
        <color rgb="FF1155CC"/>
        <sz val="12.0"/>
        <u/>
      </rPr>
      <t>https://drive.google.com/file/d/1u87WKKjmvCFv_y_zxEv5ICxXtq-25yfS/view?usp=sharing</t>
    </r>
  </si>
  <si>
    <t>M5_MyM_14b_9</t>
  </si>
  <si>
    <t>https://drive.google.com/file/d/1EZ8L5vC1zfEw6YmZXGYI3WvdrI6s4HiX/view?usp=sharing</t>
  </si>
  <si>
    <r>
      <rPr>
        <rFont val="Calibri"/>
        <sz val="12.0"/>
      </rPr>
      <t>Como M5-MyM-14b-9, pero con una flecha a la derecha</t>
    </r>
    <r>
      <rPr>
        <rFont val="Calibri"/>
        <color rgb="FF000000"/>
        <sz val="12.0"/>
      </rPr>
      <t xml:space="preserve">
</t>
    </r>
    <r>
      <rPr>
        <rFont val="Calibri"/>
        <color rgb="FF1155CC"/>
        <sz val="12.0"/>
        <u/>
      </rPr>
      <t>https://drive.google.com/file/d/1u87WKKjmvCFv_y_zxEv5ICxXtq-25yfS/view?usp=sharing</t>
    </r>
  </si>
  <si>
    <t>M5_MyM_14b_10</t>
  </si>
  <si>
    <t>https://drive.google.com/file/d/14N9OJaCL6-5CpsjWG2jNNO3ESS_xO03w/view?usp=sharing</t>
  </si>
  <si>
    <t>Escalón</t>
  </si>
  <si>
    <r>
      <rPr>
        <rFont val="Calibri"/>
        <color rgb="FF000000"/>
        <sz val="12.0"/>
        <u/>
      </rPr>
      <t>Una imagen para cada prisma, mismo estilo que M5-MyM-14b-9. Sin textura de madera, colores planos.</t>
    </r>
    <r>
      <rPr>
        <rFont val="Calibri"/>
        <color rgb="FF000000"/>
        <sz val="12.0"/>
        <u/>
      </rPr>
      <t xml:space="preserve">
</t>
    </r>
    <r>
      <rPr>
        <rFont val="Calibri"/>
        <color rgb="FF1155CC"/>
        <sz val="12.0"/>
        <u/>
      </rPr>
      <t xml:space="preserve">https://drive.google.com/file/d/1fTzJO9fu__eGJAyaUi45WgxhVRhLsexW/view?usp=sharing
</t>
    </r>
    <r>
      <rPr>
        <rFont val="Calibri"/>
        <color rgb="FF000000"/>
        <sz val="12.0"/>
        <u/>
      </rPr>
      <t>Prisma de base cuadrada; escalón grande de la escalera.</t>
    </r>
  </si>
  <si>
    <t xml:space="preserve">M5_MyM_14b_11
</t>
  </si>
  <si>
    <t>https://drive.google.com/file/d/1EXLyGEr2tiYw3GPA59nZScP43pMETdLW/view?usp=sharing</t>
  </si>
  <si>
    <t>Prisma de base cuadrada; escalón pequeño de la escalera.</t>
  </si>
  <si>
    <t>M5_MyM_14b_12</t>
  </si>
  <si>
    <t>https://drive.google.com/file/d/1Iu8XBkbPQn4DxPfYq08ON7yh-MmaB08s/view?usp=sharing</t>
  </si>
  <si>
    <t>Podio</t>
  </si>
  <si>
    <t>M5-MyM-14b
Aplicar 2</t>
  </si>
  <si>
    <r>
      <rPr>
        <rFont val="Calibri"/>
        <color rgb="FF000000"/>
        <sz val="12.0"/>
        <u/>
      </rPr>
      <t xml:space="preserve">Como un podio deportivo, con los números 1, 2 y 3 (pero con ningún otro texto)
</t>
    </r>
    <r>
      <rPr>
        <rFont val="Calibri"/>
        <color rgb="FF1155CC"/>
        <sz val="12.0"/>
        <u/>
      </rPr>
      <t>https://drive.google.com/file/d/1-BwDJor76nO8_DnLm6G1cAaC9iIMHCG-/view?usp=sharing</t>
    </r>
  </si>
  <si>
    <t>M5_MyM_14b_13</t>
  </si>
  <si>
    <r>
      <rPr>
        <rFont val="Calibri"/>
        <sz val="12.0"/>
      </rPr>
      <t xml:space="preserve">Necesitamos que la imagen esté más grande para encajar bien los números:
</t>
    </r>
    <r>
      <rPr>
        <rFont val="Calibri"/>
        <color rgb="FF1155CC"/>
        <sz val="12.0"/>
        <u/>
      </rPr>
      <t>https://gyazo.com/07596b3f176800365354213891a190b7</t>
    </r>
  </si>
  <si>
    <t>https://drive.google.com/file/d/1gfMqgr9suZg8ezWTIvm99zCfPoQky8AL/view?usp=sharing</t>
  </si>
  <si>
    <r>
      <rPr>
        <rFont val="Calibri"/>
        <sz val="12.0"/>
      </rPr>
      <t>Como M5-MyM-14b-13, pero con una flecha a la derecha</t>
    </r>
    <r>
      <rPr>
        <rFont val="Calibri"/>
        <color rgb="FF000000"/>
        <sz val="12.0"/>
      </rPr>
      <t xml:space="preserve">
</t>
    </r>
    <r>
      <rPr>
        <rFont val="Calibri"/>
        <color rgb="FF1155CC"/>
        <sz val="12.0"/>
        <u/>
      </rPr>
      <t>https://drive.google.com/file/d/1-BwDJor76nO8_DnLm6G1cAaC9iIMHCG-/view?usp=sharing</t>
    </r>
  </si>
  <si>
    <t>M5_MyM_14b_14</t>
  </si>
  <si>
    <t>Hacer lo mismo que antes.</t>
  </si>
  <si>
    <t>https://drive.google.com/file/d/1vi-EdMaoLB696oj6ZcLEp1V6Ig4NdWcz/view?usp=sharing</t>
  </si>
  <si>
    <t>Podio plata</t>
  </si>
  <si>
    <r>
      <rPr>
        <rFont val="Calibri"/>
        <sz val="12.0"/>
      </rPr>
      <t>Una imagen para el prisma de la izq, otra imagen para el del centro, y otro para el de la derecha, mismo estilo que M5-MyM-14b-13.</t>
    </r>
    <r>
      <rPr>
        <rFont val="Calibri"/>
        <color rgb="FF000000"/>
        <sz val="12.0"/>
      </rPr>
      <t xml:space="preserve">
</t>
    </r>
    <r>
      <rPr>
        <rFont val="Calibri"/>
        <color rgb="FF1155CC"/>
        <sz val="12.0"/>
        <u/>
      </rPr>
      <t xml:space="preserve">https://drive.google.com/file/d/1-BwDJor76nO8_DnLm6G1cAaC9iIMHCG-/view?usp=sharing
</t>
    </r>
    <r>
      <rPr>
        <rFont val="Calibri"/>
        <sz val="12.0"/>
      </rPr>
      <t>Podio plata</t>
    </r>
  </si>
  <si>
    <t xml:space="preserve">M5_MyM_14b_15
</t>
  </si>
  <si>
    <t>Poner en los cuadrados el número del podio.</t>
  </si>
  <si>
    <t>https://drive.google.com/file/d/1gnCc34k1ZTCmMiRH6lWlVLzvn689OSAI/view?usp=sharing</t>
  </si>
  <si>
    <t>Podio oro</t>
  </si>
  <si>
    <t>Prisma de base cuadrada; podio del oro.</t>
  </si>
  <si>
    <t>M5_MyM_14b_16</t>
  </si>
  <si>
    <t>https://drive.google.com/file/d/1CVzbPPvtk1TF255Ftpkv3Uo8nxflhW3Y/view?usp=sharing</t>
  </si>
  <si>
    <t>Podio bronce</t>
  </si>
  <si>
    <t>Prisma de base cuadrada; podio del bronce.</t>
  </si>
  <si>
    <t>M5_MyM_14b_29</t>
  </si>
  <si>
    <t>https://drive.google.com/file/d/1m2JYvocqVe9IYhgnZ957S_kBlKk0b-iE/view?usp=sharing</t>
  </si>
  <si>
    <t>Ele</t>
  </si>
  <si>
    <t>M5-MyM-14b
Aplicar 3</t>
  </si>
  <si>
    <r>
      <rPr>
        <rFont val="Calibri"/>
        <color rgb="FF000000"/>
        <sz val="12.0"/>
        <u/>
      </rPr>
      <t xml:space="preserve">Es como la L de algún cartel de la calle.
</t>
    </r>
    <r>
      <rPr>
        <rFont val="Calibri"/>
        <color rgb="FF1155CC"/>
        <sz val="12.0"/>
        <u/>
      </rPr>
      <t>https://drive.google.com/file/d/14EaNM8wwSQBuCiPNxSyjM_vu9K5ZIVqh/view?usp=sharing</t>
    </r>
  </si>
  <si>
    <t>M5_MyM_14b_17</t>
  </si>
  <si>
    <t>https://drive.google.com/file/d/1nH-gOdoLv9ZoYwbDjc6A1zz13HF97_8U/view?usp=sharing</t>
  </si>
  <si>
    <r>
      <rPr>
        <rFont val="Calibri"/>
        <color rgb="FF000000"/>
        <sz val="12.0"/>
      </rPr>
      <t xml:space="preserve">Como M5-MyM-14b-17, pero con una flecha a la derecha
</t>
    </r>
    <r>
      <rPr>
        <rFont val="Calibri"/>
        <color rgb="FF1155CC"/>
        <sz val="12.0"/>
        <u/>
      </rPr>
      <t>https://drive.google.com/file/d/14EaNM8wwSQBuCiPNxSyjM_vu9K5ZIVqh/view?usp=sharing</t>
    </r>
  </si>
  <si>
    <t>M5_MyM_14b_18</t>
  </si>
  <si>
    <r>
      <rPr>
        <rFont val="Calibri"/>
        <sz val="12.0"/>
      </rPr>
      <t xml:space="preserve">Meter líneas discontinuas que separen el rectángulo horizontal del vertical. 
</t>
    </r>
    <r>
      <rPr>
        <rFont val="Calibri"/>
        <color rgb="FF1155CC"/>
        <sz val="12.0"/>
        <u/>
      </rPr>
      <t>https://gyazo.com/48fb0e6d719357b2dcec717a066d7b84</t>
    </r>
  </si>
  <si>
    <t>https://drive.google.com/file/d/16ghhjUkWs3uQaQHkm_H1R6t8ftBXhAlS/view?usp=sharing</t>
  </si>
  <si>
    <t>Prisma ele</t>
  </si>
  <si>
    <r>
      <rPr>
        <rFont val="Calibri"/>
        <color rgb="FF000000"/>
        <sz val="12.0"/>
        <u/>
      </rPr>
      <t xml:space="preserve">Una imagen para cada prisma, mismo estilo que M5-MyM-14b-17.
</t>
    </r>
    <r>
      <rPr>
        <rFont val="Calibri"/>
        <color rgb="FF1155CC"/>
        <sz val="12.0"/>
        <u/>
      </rPr>
      <t>https://drive.google.com/file/d/1v3WQfedj4xxTU1NuKHvdZ4TfyzOlnT2w/view?usp=sharing</t>
    </r>
  </si>
  <si>
    <t xml:space="preserve">M5_MyM_14b_19
</t>
  </si>
  <si>
    <t>https://drive.google.com/file/d/13Ed5m66NwXpKXDOq6lDC2oF_noMUdLKY/view?usp=sharing</t>
  </si>
  <si>
    <t>Prisma horizontal; el lado corto de una ele.</t>
  </si>
  <si>
    <t>M5_MyM_14b_20</t>
  </si>
  <si>
    <t>https://drive.google.com/file/d/1Vh1dkcr-1qQBOhOvHim1flqKFcdYUGyb/view?usp=sharing</t>
  </si>
  <si>
    <t>Te</t>
  </si>
  <si>
    <t>M5-MyM-14b
Aplicar 4</t>
  </si>
  <si>
    <r>
      <rPr>
        <rFont val="Calibri"/>
        <color rgb="FF000000"/>
        <sz val="12.0"/>
        <u/>
      </rPr>
      <t>Es como la T de algún cartel de la calle.</t>
    </r>
    <r>
      <rPr>
        <rFont val="Calibri"/>
        <color rgb="FF000000"/>
        <sz val="12.0"/>
        <u/>
      </rPr>
      <t xml:space="preserve">
</t>
    </r>
    <r>
      <rPr>
        <rFont val="Calibri"/>
        <color rgb="FF1155CC"/>
        <sz val="12.0"/>
        <u/>
      </rPr>
      <t>https://drive.google.com/file/d/1K-IvyztLhvLGHthuWD0Ui9qO3KBLHkQs/view?usp=sharing</t>
    </r>
  </si>
  <si>
    <t>M5_MyM_14b_21</t>
  </si>
  <si>
    <t>https://drive.google.com/file/d/1RLvZcZkDDCZlOUODUGQbe1aGxjCDneZU/view?usp=sharing</t>
  </si>
  <si>
    <r>
      <rPr>
        <rFont val="Calibri"/>
        <color rgb="FF000000"/>
        <sz val="12.0"/>
      </rPr>
      <t xml:space="preserve">Como M5-MyM-14b-21, pero con una flecha a la derecha
</t>
    </r>
    <r>
      <rPr>
        <rFont val="Calibri"/>
        <color rgb="FF1155CC"/>
        <sz val="12.0"/>
        <u/>
      </rPr>
      <t>https://drive.google.com/file/d/1K-IvyztLhvLGHthuWD0Ui9qO3KBLHkQs/view?usp=sharing</t>
    </r>
  </si>
  <si>
    <t>M5_MyM_14b_22</t>
  </si>
  <si>
    <t>https://drive.google.com/file/d/1Uii4aiBW4pbXcGnTAPM9kLghfO5wrzjg/view?usp=sharing</t>
  </si>
  <si>
    <t>Prisma te</t>
  </si>
  <si>
    <r>
      <rPr>
        <rFont val="Calibri"/>
        <color rgb="FF000000"/>
        <sz val="12.0"/>
        <u/>
      </rPr>
      <t>Una imagen para cada prisma, mismo estilo que M5-MyM-14b-21.</t>
    </r>
    <r>
      <rPr>
        <rFont val="Calibri"/>
        <color rgb="FF000000"/>
        <sz val="12.0"/>
        <u/>
      </rPr>
      <t xml:space="preserve">
</t>
    </r>
    <r>
      <rPr>
        <rFont val="Calibri"/>
        <color rgb="FF1155CC"/>
        <sz val="12.0"/>
        <u/>
      </rPr>
      <t>https://drive.google.com/file/d/1AChHRbiwzWJmUBQe9sTMtQa5kEtha8Iy/view?usp=sharing</t>
    </r>
  </si>
  <si>
    <t>M5_MyM_14b_23</t>
  </si>
  <si>
    <t>https://drive.google.com/file/d/1MJU4UFRTBlbhDti9q3FCHUHC7xNHVl_j/view?usp=sharing</t>
  </si>
  <si>
    <t>Prisma de base cuadrada posición horizontal.</t>
  </si>
  <si>
    <t>M5_MyM_14b_24</t>
  </si>
  <si>
    <t>https://drive.google.com/file/d/1cgpXio9UeWYhyN12y6CL8zWzYxJLPO_v/view?usp=sharing</t>
  </si>
  <si>
    <t>Juguete para gatos</t>
  </si>
  <si>
    <t>M5-MyM-14b
Aplicar 5</t>
  </si>
  <si>
    <r>
      <rPr>
        <rFont val="Calibri"/>
        <color rgb="FF000000"/>
        <sz val="12.0"/>
        <u/>
      </rPr>
      <t xml:space="preserve">No sé a qué se parece, ¿a un juguete para gatos?
</t>
    </r>
    <r>
      <rPr>
        <rFont val="Calibri"/>
        <color rgb="FF1155CC"/>
        <sz val="12.0"/>
        <u/>
      </rPr>
      <t>https://drive.google.com/file/d/1Cd-vS4tm1bSB9kbrn-Dsr9Xr-fbjpVGa/view?usp=sharing</t>
    </r>
  </si>
  <si>
    <t>M5_MyM_14b_25</t>
  </si>
  <si>
    <t>https://drive.google.com/file/d/10T1vUWLFU-HALA4fUOQ-_hEe0x8VZRBf/view?usp=sharing</t>
  </si>
  <si>
    <r>
      <rPr>
        <rFont val="Calibri"/>
        <color rgb="FF000000"/>
        <sz val="12.0"/>
      </rPr>
      <t xml:space="preserve">Como M5-MyM-14b-25, pero con una flecha a la derecha
</t>
    </r>
    <r>
      <rPr>
        <rFont val="Calibri"/>
        <color rgb="FF1155CC"/>
        <sz val="12.0"/>
        <u/>
      </rPr>
      <t>https://drive.google.com/file/d/1Cd-vS4tm1bSB9kbrn-Dsr9Xr-fbjpVGa/view?usp=sharing</t>
    </r>
  </si>
  <si>
    <t>M5_MyM_14b_26</t>
  </si>
  <si>
    <t>https://drive.google.com/file/d/1mGMt0OQ9ppsj9DdUbI1Rz8TJb5z-jYng/view?usp=sharing</t>
  </si>
  <si>
    <r>
      <rPr>
        <rFont val="Calibri"/>
        <color rgb="FF000000"/>
        <sz val="12.0"/>
        <u/>
      </rPr>
      <t>Una imagen para cada prisma. Pueden ser prismas planos, sin ningún detalle ni dibujo.</t>
    </r>
    <r>
      <rPr>
        <rFont val="Calibri"/>
        <color rgb="FF000000"/>
        <sz val="12.0"/>
        <u/>
      </rPr>
      <t xml:space="preserve">
</t>
    </r>
    <r>
      <rPr>
        <rFont val="Calibri"/>
        <color rgb="FF1155CC"/>
        <sz val="12.0"/>
        <u/>
      </rPr>
      <t>https://drive.google.com/file/d/1NoLbVGdeSacOh_Ruf63uMQe6bd8CAGq5/view?usp=sharing</t>
    </r>
  </si>
  <si>
    <t xml:space="preserve">M5_MyM_14b_27
</t>
  </si>
  <si>
    <t>https://drive.google.com/file/d/1armGZfC_mRFTsyWf8bJ4n-hoJzNkMzrP/view?usp=sharing</t>
  </si>
  <si>
    <t>Prisma de base cuadrada posición vertical.</t>
  </si>
  <si>
    <t>M5_MyM_14b_28</t>
  </si>
  <si>
    <r>
      <rPr>
        <rFont val="Calibri"/>
        <color rgb="FF1155CC"/>
        <sz val="12.0"/>
        <u/>
      </rPr>
      <t>https://drive.google.com/file/d/1b3t9R3eRNlq1LcCLh_pANmvEb4d7Z-wI/view?usp=sharing</t>
    </r>
    <r>
      <rPr>
        <rFont val="Calibri"/>
        <sz val="12.0"/>
      </rPr>
      <t xml:space="preserve"> </t>
    </r>
  </si>
  <si>
    <t>Polígonos</t>
  </si>
  <si>
    <t>M5-G-3c Aplicar 2</t>
  </si>
  <si>
    <r>
      <rPr>
        <rFont val="Calibri"/>
        <sz val="12.0"/>
      </rPr>
      <t xml:space="preserve">Una etiqueta de refreso que se parezca a esto, sin mucho detalle, un dibujo rápido: </t>
    </r>
    <r>
      <rPr>
        <rFont val="Calibri"/>
        <color rgb="FF1155CC"/>
        <sz val="12.0"/>
        <u/>
      </rPr>
      <t>https://drive.google.com/file/d/1Umjeepzsq5sQE5vJ2jQ2blkh1cLWFvWp/view?usp=sharing</t>
    </r>
  </si>
  <si>
    <t>M5_G_3c_5</t>
  </si>
  <si>
    <t>https://drive.google.com/file/d/1WuLHF6CZ0DqpW7CqShtZmGzDI9i5gIAf/view?usp=sharing</t>
  </si>
  <si>
    <t>M5-G-3c Identificar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</si>
  <si>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https://drive.google.com/file/d/1PfUgjhhOGTYfZuJk9htb9-cBec-u8Neo/view?usp=sharing</t>
    </r>
  </si>
  <si>
    <t>M5_G_3c_1</t>
  </si>
  <si>
    <r>
      <rPr>
        <rFont val="Calibri"/>
        <sz val="12.0"/>
      </rPr>
      <t xml:space="preserve">El lunes si quieres hacemos una llamada. El fondo tiene que ser blanco siempre que haya una cuadrícula, sin excepciones, porque no nos puede pasar esto: https://drive.google.com/file/d/1kfgVYJifRcqs0RR9wl2gUVjvwtKea_2I/view?usp=sharing
El problema que vi es que cuando añadiste el fondo, también se marcó un borde blanco que rodeaba a la cuadrícula: </t>
    </r>
    <r>
      <rPr>
        <rFont val="Calibri"/>
        <color rgb="FF1155CC"/>
        <sz val="12.0"/>
        <u/>
      </rPr>
      <t>https://drive.google.com/file/d/18LmBSXnJmGcGSFA7EM7Hw8v3R6aGYIBP/view?usp=sharing</t>
    </r>
    <r>
      <rPr>
        <rFont val="Calibri"/>
        <sz val="12.0"/>
      </rPr>
      <t xml:space="preserve">
La idea es que esta cuadrícula es una solo selección del espacio infinito. Si ponemos un borde blanco como ese estamos eliminando esa noción de espacio infinito, estamos limitando esa cuadrícula dentro de unas fronteras, y es algo que no podemos hacer.</t>
    </r>
  </si>
  <si>
    <t>https://drive.google.com/file/d/1vH_WXP1jnrwzOZ2lRR1gIypE7D4VDwIB/view?usp=sharing</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</si>
  <si>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https://drive.google.com/file/d/1breLhAGVnOK0h2SWvZwInRSTzjRKMXUN/view?usp=sharing</t>
    </r>
  </si>
  <si>
    <t>M5_G_3c_2</t>
  </si>
  <si>
    <t>https://drive.google.com/file/d/1FnrmIRhnkm7OmpuQ_vfya_ud7b6JH4rN/view?usp=sharing</t>
  </si>
  <si>
    <t>M5-G-3c Evocar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</si>
  <si>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https://drive.google.com/file/d/1TCsU34Y1hHxGg2Nvwy1V5fXhfoTKcUpn/view?usp=sharing</t>
    </r>
  </si>
  <si>
    <t>M5_G_3c_3</t>
  </si>
  <si>
    <t>https://drive.google.com/file/d/11lQMG6PA0GgEy_KybD6GdBT8mj7p5MUh/view?usp=sharing</t>
  </si>
  <si>
    <r>
      <rPr>
        <rFont val="Calibri"/>
        <color rgb="FF000000"/>
        <sz val="12.0"/>
        <u/>
      </rPr>
      <t xml:space="preserve">Se pueden cambiar las posiciones y los colores, pero hay que mantener las formas y las proporciones.
</t>
    </r>
    <r>
      <rPr>
        <rFont val="Calibri"/>
        <color rgb="FF1155CC"/>
        <sz val="12.0"/>
        <u/>
      </rPr>
      <t>https://drive.google.com/file/d/1N0FwP0u6j-fqJeJ_8j0lH0S5k9o6_TyK/view?usp=sharing</t>
    </r>
  </si>
  <si>
    <t>M5_G_3c_4</t>
  </si>
  <si>
    <t>https://drive.google.com/file/d/1XmF8aEGL__J4SJ1HQ464VnmBBmCHcgAo/view?usp=sharing</t>
  </si>
  <si>
    <t>Cubos apilados</t>
  </si>
  <si>
    <t>M5-MyM-14c-I-1</t>
  </si>
  <si>
    <r>
      <rPr>
        <rFont val="Calibri"/>
        <sz val="12.0"/>
      </rPr>
      <t xml:space="preserve">8 cubos. De este estilo, se puede cambiar la perspectiva, cambiar el color...
</t>
    </r>
    <r>
      <rPr>
        <rFont val="Calibri"/>
        <color rgb="FF1155CC"/>
        <sz val="12.0"/>
        <u/>
      </rPr>
      <t>https://drive.google.com/file/d/1969vcuz7ED6r9o4YxbeoVcSlSi6liev8/view?usp=sharing</t>
    </r>
  </si>
  <si>
    <t>M5_MyM_14c_1</t>
  </si>
  <si>
    <t>https://drive.google.com/file/d/1_BfdI1NfvmuFOvHbE913InLYI3MeXRje/view?usp=sharing</t>
  </si>
  <si>
    <r>
      <rPr>
        <rFont val="Calibri"/>
        <color rgb="FF000000"/>
        <sz val="12.0"/>
        <u/>
      </rPr>
      <t xml:space="preserve">8 cubos. De este estilo, se puede cambiar la perspectiva, cambiar el color...
</t>
    </r>
    <r>
      <rPr>
        <rFont val="Calibri"/>
        <color rgb="FF000000"/>
        <sz val="12.0"/>
        <u/>
      </rPr>
      <t xml:space="preserve">
</t>
    </r>
    <r>
      <rPr>
        <rFont val="Calibri"/>
        <color rgb="FF1155CC"/>
        <sz val="12.0"/>
        <u/>
      </rPr>
      <t>https://drive.google.com/file/d/1dZ8RKOJsMXVHLWuQ-4sxu_q05tAVvEIZ/view?usp=sharing</t>
    </r>
  </si>
  <si>
    <t>M5_MyM_14c_2</t>
  </si>
  <si>
    <t>https://drive.google.com/file/d/1Sbk5xFJk1I06iNba6-3XHsTOeSl6isbs/view?usp=sharing</t>
  </si>
  <si>
    <t>M5-MyM-14c-I-2</t>
  </si>
  <si>
    <t>8 dados apilados</t>
  </si>
  <si>
    <t>M5_MyM_14c_8</t>
  </si>
  <si>
    <t>https://drive.google.com/file/d/17f9ojnyKmB5RMrhVsCST2rT-r3P_x8dg/view?usp=sharing</t>
  </si>
  <si>
    <r>
      <rPr>
        <rFont val="Calibri"/>
        <sz val="12.0"/>
      </rPr>
      <t xml:space="preserve">9 cubos. De este estilo, se puede cambiar la perspectiva, cambiar el color...
</t>
    </r>
    <r>
      <rPr>
        <rFont val="Calibri"/>
        <color rgb="FF1155CC"/>
        <sz val="12.0"/>
        <u/>
      </rPr>
      <t>https://drive.google.com/file/d/1A-VysZwrShYRrgE3wADX3sbwZi_042yW/view?usp=sharing</t>
    </r>
  </si>
  <si>
    <t>M5_MyM_14c_3</t>
  </si>
  <si>
    <t>https://drive.google.com/file/d/1Zu68LAhXmY9_ZEpzCy8vZLTqie4mE-pP/view?usp=sharing</t>
  </si>
  <si>
    <r>
      <rPr>
        <rFont val="Calibri"/>
        <sz val="12.0"/>
      </rPr>
      <t xml:space="preserve">9 cubos. De este estilo, se puede cambiar la perspectiva, cambiar el color...
</t>
    </r>
    <r>
      <rPr>
        <rFont val="Calibri"/>
        <color rgb="FF000000"/>
        <sz val="12.0"/>
      </rPr>
      <t xml:space="preserve">
</t>
    </r>
    <r>
      <rPr>
        <rFont val="Calibri"/>
        <color rgb="FF1155CC"/>
        <sz val="12.0"/>
        <u/>
      </rPr>
      <t>https://drive.google.com/file/d/1gHIVcKmCO6L15-kyI1z_ngDIpNpSdgEB/view?usp=sharing</t>
    </r>
  </si>
  <si>
    <t>M5_MyM_14c_4</t>
  </si>
  <si>
    <t>https://drive.google.com/file/d/1lbY7T4WI8SRZEFClpmpRlK0wq8HWpQKF/view?usp=sharing</t>
  </si>
  <si>
    <t>9 cajas de pasteles apiladas</t>
  </si>
  <si>
    <t>M5_MyM_14c_12</t>
  </si>
  <si>
    <t>https://drive.google.com/file/d/1L-w_idyz7BcVnHbRWbBXSPjXI_qhGGDt/view?usp=sharing</t>
  </si>
  <si>
    <r>
      <rPr>
        <rFont val="Calibri"/>
        <sz val="12.0"/>
      </rPr>
      <t xml:space="preserve">9 cubos. De este estilo, se puede cambiar la perspectiva, cambiar el color...
</t>
    </r>
    <r>
      <rPr>
        <rFont val="Calibri"/>
        <color rgb="FF1155CC"/>
        <sz val="12.0"/>
        <u/>
      </rPr>
      <t>https://drive.google.com/file/d/180VeApUYDarwVfCy0weUm2rDC85SltFH/view?usp=sharing</t>
    </r>
  </si>
  <si>
    <t>M5_MyM_14c_5</t>
  </si>
  <si>
    <t>https://drive.google.com/file/d/1wN65BTXUHKS0c3Gddb9L3FWQEZ0HcTAX/view?usp=sharing</t>
  </si>
  <si>
    <r>
      <rPr>
        <rFont val="Calibri"/>
        <sz val="12.0"/>
      </rPr>
      <t xml:space="preserve">9 cubos. De este estilo, se puede cambiar la perspectiva, cambiar el color...
</t>
    </r>
    <r>
      <rPr>
        <rFont val="Calibri"/>
        <color rgb="FF1155CC"/>
        <sz val="12.0"/>
        <u/>
      </rPr>
      <t>https://drive.google.com/file/d/1P7Fag-Xz24fwdx0CTrxucXUXeN4iC4MD/view?usp=sharing</t>
    </r>
  </si>
  <si>
    <t>M5_MyM_14c_6</t>
  </si>
  <si>
    <t>https://drive.google.com/file/d/1wE4n68WxA4tqX08UNfPSgbXQBRHasZrF/view?usp=sharing</t>
  </si>
  <si>
    <t>M5-MyM-14c</t>
  </si>
  <si>
    <r>
      <rPr>
        <rFont val="Calibri"/>
        <sz val="12.0"/>
      </rPr>
      <t>9 cubos. De este estilo, se puede cambiar la perspectiva, cambiar el color...</t>
    </r>
    <r>
      <rPr>
        <rFont val="Calibri"/>
        <color rgb="FF000000"/>
        <sz val="12.0"/>
      </rPr>
      <t xml:space="preserve">
</t>
    </r>
    <r>
      <rPr>
        <rFont val="Calibri"/>
        <color rgb="FF1155CC"/>
        <sz val="12.0"/>
        <u/>
      </rPr>
      <t>https://drive.google.com/file/d/1Ddj8ywfDfM4btIm_ktEUlCJHrywOQghC/view?usp=sharing</t>
    </r>
  </si>
  <si>
    <t>M5_MyM_14c_7</t>
  </si>
  <si>
    <t>https://drive.google.com/file/d/1p1RgSZP_YLS19ayRlNjyFmL2hVwx2Tgt/view?usp=sharing</t>
  </si>
  <si>
    <t>9 cajas cúbicas apiladas</t>
  </si>
  <si>
    <t>M5_MyM_14c_13</t>
  </si>
  <si>
    <t>https://drive.google.com/file/d/10GPYxyMnZmtpj3uuoo7kIgl7z2TFXacx/view?usp=sharing</t>
  </si>
  <si>
    <r>
      <rPr>
        <rFont val="Calibri"/>
        <color rgb="FF000000"/>
        <sz val="12.0"/>
        <u/>
      </rPr>
      <t xml:space="preserve">11 cubos. De este estilo, se puede cambiar la perspectiva, cambiar el color...
</t>
    </r>
    <r>
      <rPr>
        <rFont val="Calibri"/>
        <color rgb="FF000000"/>
        <sz val="12.0"/>
        <u/>
      </rPr>
      <t xml:space="preserve">
</t>
    </r>
    <r>
      <rPr>
        <rFont val="Calibri"/>
        <color rgb="FF1155CC"/>
        <sz val="12.0"/>
        <u/>
      </rPr>
      <t>https://drive.google.com/file/d/1WPq6dJjf2b_2tTGTBWqUQHthcVgG9N2v/view?usp=sharin</t>
    </r>
    <r>
      <rPr>
        <rFont val="Calibri"/>
        <color rgb="FF1155CC"/>
        <sz val="12.0"/>
        <u/>
      </rPr>
      <t>g</t>
    </r>
  </si>
  <si>
    <t>M5_MyM_14c_11</t>
  </si>
  <si>
    <t>https://drive.google.com/file/d/1jJPL7DA6YRl_83nQhzO2ZXKPwRCAsPjj/view?usp=sharing</t>
  </si>
  <si>
    <t>11 caramelos apilados</t>
  </si>
  <si>
    <t>M5_MyM_14c_14</t>
  </si>
  <si>
    <t>https://drive.google.com/file/d/1wNWUnKuJExoiTrhTAbBXOEYa356t67kW/view?usp=sharing</t>
  </si>
  <si>
    <r>
      <rPr>
        <rFont val="Calibri"/>
        <color rgb="FF000000"/>
        <sz val="12.0"/>
        <u/>
      </rPr>
      <t xml:space="preserve">10 cubos. De este estilo, se puede cambiar la perspectiva, cambiar el color...
</t>
    </r>
    <r>
      <rPr>
        <rFont val="Calibri"/>
        <color rgb="FF000000"/>
        <sz val="12.0"/>
        <u/>
      </rPr>
      <t xml:space="preserve">
</t>
    </r>
    <r>
      <rPr>
        <rFont val="Calibri"/>
        <color rgb="FF1155CC"/>
        <sz val="12.0"/>
        <u/>
      </rPr>
      <t>https://drive.google.com/file/d/1qiUzJhWASKW1NZWBVbT0yzrxVzEvBjZ-/view?usp=sharing</t>
    </r>
  </si>
  <si>
    <t>M5_MyM_14c_9</t>
  </si>
  <si>
    <t>https://drive.google.com/file/d/1VANIaGEtARV2ghD7hgmQuMXuOVTl79B5/view?usp=sharing</t>
  </si>
  <si>
    <r>
      <rPr>
        <rFont val="Calibri"/>
        <sz val="12.0"/>
      </rPr>
      <t xml:space="preserve">18 cubos. De este estilo, se puede cambiar la perspectiva, cambiar el color...
Otra versión, piedras en vez de cubos
</t>
    </r>
    <r>
      <rPr>
        <rFont val="Calibri"/>
        <color rgb="FF000000"/>
        <sz val="12.0"/>
      </rPr>
      <t xml:space="preserve">
</t>
    </r>
    <r>
      <rPr>
        <rFont val="Calibri"/>
        <color rgb="FF1155CC"/>
        <sz val="12.0"/>
        <u/>
      </rPr>
      <t>https://drive.google.com/file/d/1UE_124Ro7ejoJuap9tOXyVSVeyywrJXf/view?usp=sharing</t>
    </r>
  </si>
  <si>
    <t>M5_MyM_14c_10</t>
  </si>
  <si>
    <t>https://drive.google.com/file/d/1nAWy8Iqh6rzCDtuzo-44bx7zZWV1dZ1r/view?usp=sharing</t>
  </si>
  <si>
    <t>18 cubos de piedra apilados</t>
  </si>
  <si>
    <t>M5_MyM_14c_15</t>
  </si>
  <si>
    <t>https://drive.google.com/file/d/1jh-7Wb4NLGlMgclEqMIFs0J9Th9JsMj0/view?usp=sharing</t>
  </si>
  <si>
    <t>Unidades de tiempo</t>
  </si>
  <si>
    <t>M5-MyM-8a
Identificar HINT</t>
  </si>
  <si>
    <t>Hacer dos tablas en el mismo lienzo siguiendo el estilo de las unidades de masa, longitud... Una al lado de la otra.
1. Un milenio son 10 siglos, un siglo son 10 décadas y una década, 10 años. Texto: milenio, siglo, década y año. Flechas a la derecha con multiplicaciones de 10.
2. Un año está formado por 12 meses, cada uno con más o menos 30 días. Texto:  año mes y día. Flechas a la derecha con multiplicaciones de "12" y "aprox. 30".</t>
  </si>
  <si>
    <t>M5_MyM_8a_1</t>
  </si>
  <si>
    <t>Lo dejamos mejor todo junto, en una única tabla.</t>
  </si>
  <si>
    <t>https://drive.google.com/file/d/1lzUVTqIXLgjVONIp4NT_MHtP96zt8GUV/view?usp=sharing</t>
  </si>
  <si>
    <t>M5-MyM-14c-E-1</t>
  </si>
  <si>
    <r>
      <rPr>
        <rFont val="Calibri"/>
        <sz val="12.0"/>
      </rPr>
      <t>18 cubos. De este estilo, se puede cambiar la perspectiva, cambiar el color...
Es el feedback para M5-MyM-14c-10 y M5-MyM-14c-15</t>
    </r>
    <r>
      <rPr>
        <rFont val="Calibri"/>
        <color rgb="FF000000"/>
        <sz val="12.0"/>
      </rPr>
      <t xml:space="preserve">
</t>
    </r>
    <r>
      <rPr>
        <rFont val="Calibri"/>
        <color rgb="FF1155CC"/>
        <sz val="12.0"/>
        <u/>
      </rPr>
      <t>https://drive.google.com/file/d/1Mf1xmMkAbXkZa0MtxhWL5W6H5z2af2Mu/view?usp=sharing</t>
    </r>
  </si>
  <si>
    <t>M5_MyM_14c_16</t>
  </si>
  <si>
    <r>
      <rPr>
        <rFont val="Calibri"/>
        <sz val="12.0"/>
      </rPr>
      <t>Desplaza la figura un poco más a la izquierda y quita el margen inferior.
Aplicar a todos los cubos aplilados del feedback (pte de corrección de aquí para abajo).
Ejemplo de cómo se ve ahora:</t>
    </r>
    <r>
      <rPr>
        <rFont val="Calibri"/>
        <color rgb="FF000000"/>
        <sz val="12.0"/>
      </rPr>
      <t xml:space="preserve"> </t>
    </r>
    <r>
      <rPr>
        <rFont val="Calibri"/>
        <color rgb="FF1155CC"/>
        <sz val="12.0"/>
        <u/>
      </rPr>
      <t>https://gyazo.com/65e550e13d9e4bb77e21e9a9876c72f9</t>
    </r>
    <r>
      <rPr>
        <rFont val="Calibri"/>
        <sz val="12.0"/>
      </rPr>
      <t xml:space="preserve"> </t>
    </r>
  </si>
  <si>
    <t>https://drive.google.com/file/d/1Ml1HYQUAx2d0joUrjMLQNNj4SdLBjMgO/view?usp=sharing</t>
  </si>
  <si>
    <t>M5-MyM-14c-E-2</t>
  </si>
  <si>
    <r>
      <rPr>
        <rFont val="Calibri"/>
        <sz val="12.0"/>
      </rPr>
      <t xml:space="preserve">9 cubos. De este estilo, se puede cambiar la perspectiva, cambiar el color...
Es el feedback para M5-MyM-14c-3
</t>
    </r>
    <r>
      <rPr>
        <rFont val="Calibri"/>
        <color rgb="FF1155CC"/>
        <sz val="12.0"/>
        <u/>
      </rPr>
      <t>https://drive.google.com/file/d/1wkogoar5pkSYKyHsF3e_5T3Nj9oF9lmh/view?usp=sharing</t>
    </r>
  </si>
  <si>
    <t>M5_MyM_14c_17</t>
  </si>
  <si>
    <t>https://drive.google.com/file/d/1t7PrK-SkXZpX3Bclsp3vMBQfLro0aRdV/view?usp=sharing</t>
  </si>
  <si>
    <t>M5-MyM-14c-E-3</t>
  </si>
  <si>
    <r>
      <rPr>
        <rFont val="Calibri"/>
        <sz val="12.0"/>
      </rPr>
      <t xml:space="preserve">8 cubos. De este estilo, se puede cambiar la perspectiva, cambiar el color...
M5-MyM-14c-1
</t>
    </r>
    <r>
      <rPr>
        <rFont val="Calibri"/>
        <color rgb="FF000000"/>
        <sz val="12.0"/>
      </rPr>
      <t xml:space="preserve">
</t>
    </r>
    <r>
      <rPr>
        <rFont val="Calibri"/>
        <color rgb="FF1155CC"/>
        <sz val="12.0"/>
        <u/>
      </rPr>
      <t>https://drive.google.com/file/d/1W_rPSv3eTtWV4VX0OKitO32n89URfSdF/view?usp=sharing</t>
    </r>
  </si>
  <si>
    <t>M5_MyM_14c_18</t>
  </si>
  <si>
    <t>https://drive.google.com/file/d/1JRA8aHIW4r60LqDWwegEZQjYxQkR3mLO/view?usp=sharing</t>
  </si>
  <si>
    <t>M5-MyM-14c-A-1</t>
  </si>
  <si>
    <r>
      <rPr>
        <rFont val="Calibri"/>
        <color rgb="FF000000"/>
        <sz val="12.0"/>
      </rPr>
      <t xml:space="preserve">8 cubos. De este estilo, se puede cambiar la perspectiva, cambiar el color...
Feedback de M5-MyM-14c-8
</t>
    </r>
    <r>
      <rPr>
        <rFont val="Calibri"/>
        <color rgb="FF000000"/>
        <sz val="12.0"/>
        <u/>
      </rPr>
      <t xml:space="preserve">
</t>
    </r>
    <r>
      <rPr>
        <rFont val="Calibri"/>
        <color rgb="FF1155CC"/>
        <sz val="12.0"/>
        <u/>
      </rPr>
      <t>https://drive.google.com/file/d/1ASX6oZHAP32YwiwB8_HGIhPijof9F7L_/view?usp=sharing</t>
    </r>
  </si>
  <si>
    <t>M5_MyM_14c_19</t>
  </si>
  <si>
    <t>https://drive.google.com/file/d/1iOwda942MGtkeSeb4vqXsdsBF0wbG8NO/view?usp=sharing</t>
  </si>
  <si>
    <t>M5-MyM-14c-A-2</t>
  </si>
  <si>
    <r>
      <rPr>
        <rFont val="Calibri"/>
        <sz val="12.0"/>
      </rPr>
      <t xml:space="preserve">9 cubos. De este estilo, se puede cambiar la perspectiva, cambiar el color...
Es el feedback de M5-MyM-14c-12
</t>
    </r>
    <r>
      <rPr>
        <rFont val="Calibri"/>
        <color rgb="FF1155CC"/>
        <sz val="12.0"/>
        <u/>
      </rPr>
      <t>https://drive.google.com/file/d/1jqH2AgYx8Uyic6jFr5gHCY-0ZxnfSulr/view?usp=sharing</t>
    </r>
  </si>
  <si>
    <t>M5_MyM_14c_20</t>
  </si>
  <si>
    <t>https://drive.google.com/file/d/1Ti94fApVbZhG-HHma5Rv4o4Qw8EmOgtC/view?usp=sharing</t>
  </si>
  <si>
    <t>M5-MyM-14c-A-3</t>
  </si>
  <si>
    <r>
      <rPr>
        <rFont val="Calibri"/>
        <sz val="12.0"/>
      </rPr>
      <t xml:space="preserve">9 cubos. De este estilo, se puede cambiar la perspectiva, cambiar el color...
Es el feedback de M5-MyM-14c-13
</t>
    </r>
    <r>
      <rPr>
        <rFont val="Calibri"/>
        <color rgb="FF1155CC"/>
        <sz val="12.0"/>
        <u/>
      </rPr>
      <t>https://drive.google.com/file/d/1Mpr_pOYvAe2FeLG92RheFi3GSAcDDf9S/view?usp=sharing</t>
    </r>
  </si>
  <si>
    <t>M5_MyM_14c_21</t>
  </si>
  <si>
    <t>https://drive.google.com/file/d/17RQSXVg9aHsRrviFf1147Ey8jdMC10FI/view?usp=sharing</t>
  </si>
  <si>
    <t>M5-MyM-14c-A-4</t>
  </si>
  <si>
    <r>
      <rPr>
        <rFont val="Calibri"/>
        <sz val="12.0"/>
      </rPr>
      <t>11 cubos. De este estilo, se puede cambiar la perspectiva, cambiar el color...
Es el feedback de M5-MyM-14c-14</t>
    </r>
    <r>
      <rPr>
        <rFont val="Calibri"/>
        <sz val="12.0"/>
        <u/>
      </rPr>
      <t xml:space="preserve">
</t>
    </r>
    <r>
      <rPr>
        <rFont val="Calibri"/>
        <color rgb="FF1155CC"/>
        <sz val="12.0"/>
        <u/>
      </rPr>
      <t>https://drive.google.com/file/d/19OTXwDuPoQFX2nvwkN6wqh1jiXmJZRV-/view?usp=sharing</t>
    </r>
  </si>
  <si>
    <t>M5_MyM_14c_22</t>
  </si>
  <si>
    <t>https://drive.google.com/file/d/1-ZxIh0CBqd97O2jA9UVz-1Zh6igUETxe/view?usp=sharing</t>
  </si>
  <si>
    <t>Décimas, centésimas y milésimas</t>
  </si>
  <si>
    <t>Como las de conversión de unidades (mismos símbolos, colores...) pero con el texto: unidad, décima, centésima y milésima. Flechas hacia la derecha multiplicando por 10 y hacia la izquierda dividiendo entre 10.</t>
  </si>
  <si>
    <t>M5_NyO_26b_1</t>
  </si>
  <si>
    <t>https://drive.google.com/file/d/1AwEUT3p4Lxxld_7qQEV0cozhPpatCWX0/view?usp=sharing</t>
  </si>
  <si>
    <t>M5-NyO-26b-1</t>
  </si>
  <si>
    <t>Misma imagen pero tiene que poner: unit, tenth, hundredth, thousandth</t>
  </si>
  <si>
    <t>M5_NyO_26b_1b</t>
  </si>
  <si>
    <t>https://drive.google.com/file/d/1PBh4Z4WIE2TrR9R7-WwXQhyle5NzqTud/view?usp=share_link</t>
  </si>
  <si>
    <t>Misma imagen pero tiene que poner: unidade, décimo, centésimo, milésimo</t>
  </si>
  <si>
    <t>M5_NyO_26b_4</t>
  </si>
  <si>
    <t>https://drive.google.com/file/d/1yksXCWy1P0a9gkWZleo-YOLPXZNeCNMU/view?usp=share_link</t>
  </si>
  <si>
    <t>M5-NyO-26b
SCAFF ERROR 1</t>
  </si>
  <si>
    <t>Igual que la imagen anterior pero cambiando el orden de las operaciones. Hacia la derecha, la división. Hacia la izquierda, la multiplicación.</t>
  </si>
  <si>
    <t>M5_NyO_26b_2</t>
  </si>
  <si>
    <t>https://drive.google.com/file/d/1ZgQLaaRZSxABvaB11Bt8B1AKlMv9SzsN/view?usp=sharing</t>
  </si>
  <si>
    <t>M5-NyO-26b-2</t>
  </si>
  <si>
    <t>M5_NyO_26b_2b</t>
  </si>
  <si>
    <t>https://drive.google.com/file/d/1_3QwiNQpcZ4t6Y3UatQEgoLakUs3p8MN/view?usp=share_link</t>
  </si>
  <si>
    <t>M5_NyO_26b_5</t>
  </si>
  <si>
    <t>https://drive.google.com/file/d/16AR9S0tAXfzVmHTeO6CnONICLZmAAX-t/view?usp=share_link</t>
  </si>
  <si>
    <t>M5-NyO-26b
SCAFF ERROR 2</t>
  </si>
  <si>
    <t>Igual que la primera pero multiplicando y dividiendo por 100.</t>
  </si>
  <si>
    <t>M5_NyO_26b_3</t>
  </si>
  <si>
    <t>https://drive.google.com/file/d/1Z8JzNFhFCmmw4co0tnAvOgFw8U3cGWD2/view?usp=sharing</t>
  </si>
  <si>
    <t>M5-NyO-26b-3</t>
  </si>
  <si>
    <t>M5_NyO_26b_3b</t>
  </si>
  <si>
    <t>https://drive.google.com/file/d/1GYllNC-_ujajmTMak-z-wxao6h-WaSHZ/view?usp=share_link</t>
  </si>
  <si>
    <t>M5_NyO_26b_6</t>
  </si>
  <si>
    <t>https://drive.google.com/file/d/1D0nd2k8GEihOZd1elAeTQCa0HLf8ZRIk/view?usp=share_link</t>
  </si>
  <si>
    <t>cepillo de dientes</t>
  </si>
  <si>
    <r>
      <rPr>
        <rFont val="Calibri"/>
        <sz val="12.0"/>
      </rPr>
      <t xml:space="preserve">Muy importante: Formato PNG, 140 px de alto y ancho, centrado, pegado al borde, como este: </t>
    </r>
    <r>
      <rPr>
        <rFont val="Calibri"/>
        <color rgb="FF1155CC"/>
        <sz val="12.0"/>
        <u/>
      </rPr>
      <t xml:space="preserve">http://drive.google.com/uc?export=view&amp;id=1kqUnH-RQSAYGU-VgJZgS9eCGSrlSoF_9
</t>
    </r>
    <r>
      <rPr>
        <rFont val="Calibri"/>
        <sz val="12.0"/>
      </rPr>
      <t>Varios objetos. Lo suyo sería evitar el color azul dentro de lo posible:
- Cepillo de dientes</t>
    </r>
  </si>
  <si>
    <t>M5_G_2c_1</t>
  </si>
  <si>
    <t>La imgen del tenedor y del cepillo de dientes debería ser completamente horizontal.</t>
  </si>
  <si>
    <t>https://drive.google.com/file/d/1IUDhZ4FFlAcNSSxT8G-9nUv-f4Ldzdr1/view?usp=sharing</t>
  </si>
  <si>
    <t>Bolígrafo bic</t>
  </si>
  <si>
    <t>M5_G_2c_2</t>
  </si>
  <si>
    <t>https://drive.google.com/file/d/1K-F-rs0BY7HvgO9xG5j1KbPLZOLbR7a9/view?usp=sharing</t>
  </si>
  <si>
    <t>Tenedor</t>
  </si>
  <si>
    <t>M5_G_2c_3</t>
  </si>
  <si>
    <t>https://drive.google.com/file/d/138DnLIkm-jHUdE5gjekfXJyW-8o76Ne6/view?usp=sharing</t>
  </si>
  <si>
    <t>Gafas</t>
  </si>
  <si>
    <t>M5_G_2c_4</t>
  </si>
  <si>
    <t>https://drive.google.com/file/d/1LWqxDZdJipMBurq1qXCmXu92NJKR1pA4/view?usp=sharing</t>
  </si>
  <si>
    <t>Silla</t>
  </si>
  <si>
    <t>M5_G_2c_5</t>
  </si>
  <si>
    <t>https://drive.google.com/file/d/1eUPawWCK0fjBMdI7DmKmXGRs6v-D2j-s/view?usp=sharing</t>
  </si>
  <si>
    <t>Ejemplos de giro</t>
  </si>
  <si>
    <r>
      <rPr>
        <rFont val="Calibri"/>
        <sz val="12.0"/>
      </rPr>
      <t xml:space="preserve">Dos relojes, uno a la izquierda y otro a la derecha. En el de la derecha, la aguja se mueve en sentido antihorario (una flecha señala el sentido). En el de la izquierda, la aguja va en sentido horario.
Debajo habrá dos textos: "Positivo" para el de la derecha y "Negativo" en el de la izquierda. El texto puede ser o del dibujo o lo ponemos nosotros como etiqueta HTML.
Por poner un ejemplo de la idea: </t>
    </r>
    <r>
      <rPr>
        <rFont val="Calibri"/>
        <color rgb="FF1155CC"/>
        <sz val="12.0"/>
        <u/>
      </rPr>
      <t>https://drive.google.com/file/d/1q0rzAGbxdEIGqOx1opfBfLOO7oVJ_QrF/view?usp=share_link</t>
    </r>
  </si>
  <si>
    <t>M5_G_2c_6</t>
  </si>
  <si>
    <t>Mejor los relojes con la cara blanca, el gris queda muy triste y extraño.</t>
  </si>
  <si>
    <t>https://drive.google.com/file/d/1mpEpxp5FQsxWIRoY4imSG9rLyL-3a_kp/view?usp=share_link</t>
  </si>
  <si>
    <t>Icono patata</t>
  </si>
  <si>
    <t>Un icono de una patata (ya sabes, sin detalle porque se va a ver muy pequeño)</t>
  </si>
  <si>
    <t>M5_EyP_6b_1</t>
  </si>
  <si>
    <t>https://drive.google.com/file/d/1Rh8vT97H_tZ29b1EO4VLX3vrlovYWHrX/view?usp=share_link</t>
  </si>
  <si>
    <t>Icono insecto</t>
  </si>
  <si>
    <t>Un icono de un insecto (ya sabes, sin detalle porque se va a ver muy pequeño). El que quieras, una hormiga, una cucaracha...</t>
  </si>
  <si>
    <t>M5_EyP_6b_2</t>
  </si>
  <si>
    <t>https://drive.google.com/file/d/1gm6IlKDeokrDzR33uuVDjbqmhcYzF263/view?usp=share_link</t>
  </si>
  <si>
    <t>Matemáticas</t>
  </si>
  <si>
    <t>Ortografía+cast</t>
  </si>
  <si>
    <t>Técnico</t>
  </si>
  <si>
    <t>JSON base</t>
  </si>
  <si>
    <t>Pendiente de OK TE+hint</t>
  </si>
  <si>
    <t>OK TE+hint</t>
  </si>
  <si>
    <t>JSON+TE+hint</t>
  </si>
  <si>
    <t>Pro((blema técnicoXxxXFx==s w</t>
  </si>
  <si>
    <t>Total</t>
  </si>
  <si>
    <t>Problema técnico</t>
  </si>
  <si>
    <t>Actividades</t>
  </si>
  <si>
    <t>Quien puede poner este estado</t>
  </si>
  <si>
    <t>Qué significa</t>
  </si>
  <si>
    <t>Se ha revisado que la actividad se corresponde con el concepto y el outcome, se ha copiado del excel ARG (hoja de actividades y de imágenes). Pendiente de revisar ortografía y castellano.</t>
  </si>
  <si>
    <t>Pendiente de revisar parámetros y cálculos.</t>
  </si>
  <si>
    <t>Pendiente de crear JSON base (sin TE+hint).</t>
  </si>
  <si>
    <t>Pablo</t>
  </si>
  <si>
    <t>Pendiente de copiar de excel ARG TE+hint y corregir ort+cast+técnico.</t>
  </si>
  <si>
    <t>Pendiente de añadir TE+hint al JSON base.</t>
  </si>
  <si>
    <t>Pendiente de revisar JSON con TE+hint.</t>
  </si>
  <si>
    <t>Alguien que no haya hecho el JSON</t>
  </si>
  <si>
    <t>JSON terminado.</t>
  </si>
  <si>
    <t>Pendiente de solución de Fran.</t>
  </si>
  <si>
    <t>Imágenes</t>
  </si>
  <si>
    <t>Se ha revisado que la actividad se corresponde con el concepto y el outcome, se ha copiado del excel ARG (hoja de actividades y de imágenes). Pendiente de revisar descripción de imagen.</t>
  </si>
  <si>
    <t>Pendiente de dibujar</t>
  </si>
  <si>
    <t>Editor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</si>
  <si>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</si>
  <si>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</si>
  <si>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</si>
  <si>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</si>
  <si>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</si>
  <si>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</si>
  <si>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</si>
  <si>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</si>
  <si>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</si>
  <si>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</si>
  <si>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</si>
  <si>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</si>
  <si>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</si>
  <si>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</si>
  <si>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</si>
  <si>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</si>
  <si>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</si>
  <si>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</si>
  <si>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</si>
  <si>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</si>
  <si>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</si>
  <si>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</si>
  <si>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</si>
  <si>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</si>
  <si>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</si>
  <si>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</si>
  <si>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</si>
  <si>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</si>
  <si>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 – standard</t>
  </si>
  <si>
    <t>numberline</t>
  </si>
  <si>
    <t>Numberline</t>
  </si>
  <si>
    <t>orderNumbers</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</si>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</sst>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m"/>
    <numFmt numFmtId="166" formatCode="dd/mm/yyyy"/>
    <numFmt numFmtId="167" formatCode="#,##0.00 %"/>
  </numFmts>
  <fonts count="44">
    <font>
      <sz val="10.0"/>
      <color rgb="FF000000"/>
      <name val="Arial"/>
      <scheme val="minor"/>
    </font>
    <font>
      <b/>
      <sz val="12.0"/>
      <color theme="1"/>
      <name val="Calibri"/>
    </font>
    <font>
      <sz val="12.0"/>
      <color theme="1"/>
      <name val="Calibri"/>
    </font>
    <font>
      <sz val="12.0"/>
      <color rgb="FF000000"/>
      <name val="Calibri"/>
    </font>
    <font>
      <u/>
      <sz val="12.0"/>
      <color rgb="FF000000"/>
      <name val="Calibri"/>
    </font>
    <font>
      <sz val="12.0"/>
      <color rgb="FFFFFFFF"/>
      <name val="Calibri"/>
    </font>
    <font>
      <strike/>
      <sz val="12.0"/>
      <color theme="1"/>
      <name val="Calibri"/>
    </font>
    <font>
      <sz val="12.0"/>
      <color rgb="FF9900FF"/>
      <name val="Calibri"/>
    </font>
    <font>
      <u/>
      <sz val="12.0"/>
      <color rgb="FF0000FF"/>
      <name val="Calibri"/>
    </font>
    <font>
      <u/>
      <sz val="12.0"/>
      <color rgb="FF0000FF"/>
      <name val="Calibri"/>
    </font>
    <font>
      <u/>
      <sz val="12.0"/>
      <color rgb="FF0000FF"/>
      <name val="Calibri"/>
    </font>
    <font>
      <sz val="12.0"/>
      <color rgb="FFEA4335"/>
      <name val="Calibri"/>
    </font>
    <font>
      <u/>
      <sz val="12.0"/>
      <color rgb="FF0000FF"/>
      <name val="Calibri"/>
    </font>
    <font>
      <u/>
      <sz val="12.0"/>
      <color rgb="FF0000FF"/>
      <name val="Calibri"/>
    </font>
    <font>
      <sz val="12.0"/>
      <color rgb="FF202124"/>
      <name val="Calibri"/>
    </font>
    <font>
      <color theme="1"/>
      <name val="Arial"/>
    </font>
    <font>
      <sz val="12.0"/>
      <color rgb="FF0000FF"/>
      <name val="Calibri"/>
    </font>
    <font>
      <u/>
      <sz val="12.0"/>
      <color rgb="FF0000FF"/>
      <name val="Calibri"/>
    </font>
    <font>
      <sz val="12.0"/>
      <color rgb="FF3C4043"/>
      <name val="Calibri"/>
    </font>
    <font>
      <sz val="12.0"/>
      <color rgb="FF202122"/>
      <name val="Calibri"/>
    </font>
    <font>
      <sz val="12.0"/>
      <color rgb="FF333333"/>
      <name val="Calibri"/>
    </font>
    <font>
      <u/>
      <sz val="12.0"/>
      <color rgb="FF1155CC"/>
      <name val="Calibri"/>
    </font>
    <font>
      <u/>
      <sz val="12.0"/>
      <color rgb="FF1155CC"/>
      <name val="Calibri"/>
    </font>
    <font>
      <u/>
      <sz val="12.0"/>
      <color rgb="FF1155CC"/>
      <name val="Calibri"/>
    </font>
    <font>
      <u/>
      <sz val="12.0"/>
      <color rgb="FF0000FF"/>
      <name val="Calibri"/>
    </font>
    <font>
      <u/>
      <sz val="12.0"/>
      <color rgb="FF0000FF"/>
      <name val="Calibri"/>
    </font>
    <font>
      <u/>
      <sz val="12.0"/>
      <color rgb="FF0000FF"/>
      <name val="Calibri"/>
    </font>
    <font>
      <color theme="1"/>
      <name val="Arial"/>
      <scheme val="minor"/>
    </font>
    <font>
      <sz val="12.0"/>
      <color rgb="FF000000"/>
      <name val="Docs-Calibri"/>
    </font>
    <font>
      <u/>
      <sz val="12.0"/>
      <color rgb="FF1155CC"/>
      <name val="Calibri"/>
    </font>
    <font>
      <u/>
      <sz val="12.0"/>
      <color rgb="FF0000FF"/>
      <name val="Calibri"/>
    </font>
    <font>
      <u/>
      <sz val="12.0"/>
      <color rgb="FF000000"/>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scheme val="minor"/>
    </font>
    <font>
      <b/>
      <sz val="12.0"/>
      <color theme="1"/>
      <name val="Arial"/>
      <scheme val="minor"/>
    </font>
    <font>
      <b/>
      <sz val="12.0"/>
      <color theme="0"/>
      <name val="Arial"/>
      <scheme val="minor"/>
    </font>
    <font>
      <b/>
      <color theme="1"/>
      <name val="Arial"/>
    </font>
    <font>
      <b/>
      <color theme="1"/>
      <name val="Arial"/>
      <scheme val="minor"/>
    </font>
    <font>
      <u/>
      <color rgb="FF0000FF"/>
    </font>
  </fonts>
  <fills count="22">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F4CCCC"/>
        <bgColor rgb="FFF4CCCC"/>
      </patternFill>
    </fill>
    <fill>
      <patternFill patternType="solid">
        <fgColor rgb="FFB7E1CD"/>
        <bgColor rgb="FFB7E1CD"/>
      </patternFill>
    </fill>
    <fill>
      <patternFill patternType="solid">
        <fgColor rgb="FFEA9999"/>
        <bgColor rgb="FFEA9999"/>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FF0000"/>
        <bgColor rgb="FFFF0000"/>
      </patternFill>
    </fill>
  </fills>
  <borders count="14">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5" fontId="2" numFmtId="0" xfId="0" applyAlignment="1" applyFill="1" applyFont="1">
      <alignment readingOrder="0" shrinkToFit="0" vertical="center" wrapText="1"/>
    </xf>
    <xf borderId="0" fillId="5"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horizontal="left" shrinkToFit="0" vertical="center" wrapText="1"/>
    </xf>
    <xf borderId="0" fillId="5" fontId="2"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readingOrder="0" shrinkToFit="0" vertical="bottom" wrapText="1"/>
    </xf>
    <xf borderId="0" fillId="0" fontId="3" numFmtId="0" xfId="0" applyAlignment="1" applyFont="1">
      <alignment readingOrder="0" shrinkToFit="0" wrapText="0"/>
    </xf>
    <xf borderId="0" fillId="0" fontId="3"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shrinkToFit="0" vertical="center" wrapText="1"/>
    </xf>
    <xf borderId="0" fillId="5" fontId="2" numFmtId="0" xfId="0" applyAlignment="1" applyFont="1">
      <alignment horizontal="left" shrinkToFit="0" vertical="center" wrapText="1"/>
    </xf>
    <xf borderId="0" fillId="5" fontId="2" numFmtId="0" xfId="0" applyAlignment="1" applyFont="1">
      <alignment shrinkToFit="0" vertical="center" wrapText="1"/>
    </xf>
    <xf borderId="0" fillId="0" fontId="4" numFmtId="0" xfId="0" applyAlignment="1" applyFont="1">
      <alignment horizontal="left" readingOrder="0" shrinkToFit="0" vertical="center" wrapText="1"/>
    </xf>
    <xf borderId="0" fillId="5"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5" fontId="2" numFmtId="11" xfId="0" applyAlignment="1" applyFont="1" applyNumberFormat="1">
      <alignment readingOrder="0" shrinkToFit="0" vertical="center" wrapText="1"/>
    </xf>
    <xf borderId="0" fillId="5" fontId="2" numFmtId="11" xfId="0" applyAlignment="1" applyFont="1" applyNumberFormat="1">
      <alignment shrinkToFit="0" vertical="center" wrapText="1"/>
    </xf>
    <xf borderId="0" fillId="6" fontId="5" numFmtId="0" xfId="0" applyAlignment="1" applyFill="1" applyFont="1">
      <alignment horizontal="center" readingOrder="0" shrinkToFit="0" vertical="center" wrapText="1"/>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bottom" wrapText="1"/>
    </xf>
    <xf borderId="0" fillId="0" fontId="2" numFmtId="0" xfId="0" applyAlignment="1" applyFont="1">
      <alignment horizontal="center" shrinkToFit="0" vertical="center" wrapText="1"/>
    </xf>
    <xf borderId="0" fillId="0" fontId="7" numFmtId="0" xfId="0" applyAlignment="1" applyFont="1">
      <alignment horizontal="left" shrinkToFit="0" vertical="center" wrapText="1"/>
    </xf>
    <xf borderId="0" fillId="7" fontId="2" numFmtId="0" xfId="0" applyAlignment="1" applyFill="1" applyFont="1">
      <alignment horizontal="center" shrinkToFit="0" vertical="center" wrapText="1"/>
    </xf>
    <xf borderId="0" fillId="0" fontId="2" numFmtId="0" xfId="0" applyAlignment="1" applyFont="1">
      <alignment shrinkToFit="0" wrapText="1"/>
    </xf>
    <xf borderId="0" fillId="0" fontId="2" numFmtId="0" xfId="0" applyAlignment="1" applyFont="1">
      <alignment shrinkToFit="0" vertical="bottom" wrapText="1"/>
    </xf>
    <xf borderId="0" fillId="0" fontId="8"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5" fontId="3" numFmtId="0" xfId="0" applyAlignment="1" applyFont="1">
      <alignment horizontal="left"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2" numFmtId="0" xfId="0" applyAlignment="1" applyFont="1">
      <alignment readingOrder="0" shrinkToFit="0" vertical="center" wrapText="1"/>
    </xf>
    <xf borderId="0" fillId="0" fontId="13" numFmtId="0" xfId="0" applyAlignment="1" applyFont="1">
      <alignment shrinkToFit="0" vertical="bottom" wrapText="1"/>
    </xf>
    <xf borderId="0" fillId="0" fontId="14"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15" numFmtId="0" xfId="0" applyAlignment="1" applyFont="1">
      <alignment vertical="center"/>
    </xf>
    <xf borderId="0" fillId="7" fontId="2" numFmtId="0" xfId="0" applyAlignment="1" applyFont="1">
      <alignment horizontal="center" vertical="center"/>
    </xf>
    <xf borderId="0" fillId="5" fontId="2" numFmtId="0" xfId="0" applyAlignment="1" applyFont="1">
      <alignment horizontal="center" shrinkToFit="0" vertical="center" wrapText="1"/>
    </xf>
    <xf borderId="0" fillId="0" fontId="2" numFmtId="0" xfId="0" applyAlignment="1" applyFont="1">
      <alignment readingOrder="0" shrinkToFit="0" vertical="center" wrapText="1"/>
    </xf>
    <xf borderId="0" fillId="5" fontId="1" numFmtId="0" xfId="0" applyAlignment="1" applyFont="1">
      <alignment shrinkToFit="0" vertical="center" wrapText="1"/>
    </xf>
    <xf borderId="0" fillId="5" fontId="2" numFmtId="0" xfId="0" applyAlignment="1" applyFont="1">
      <alignment horizontal="center" vertical="center"/>
    </xf>
    <xf borderId="0" fillId="0" fontId="16"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8" fontId="2" numFmtId="0" xfId="0" applyAlignment="1" applyFill="1" applyFont="1">
      <alignment horizontal="center" shrinkToFit="0" vertical="center" wrapText="1"/>
    </xf>
    <xf borderId="0" fillId="0" fontId="16" numFmtId="0" xfId="0" applyAlignment="1" applyFont="1">
      <alignment readingOrder="0" shrinkToFit="0" vertical="center" wrapText="1"/>
    </xf>
    <xf borderId="0" fillId="0" fontId="16" numFmtId="0" xfId="0" applyAlignment="1" applyFont="1">
      <alignment horizontal="center" shrinkToFit="0" vertical="center" wrapText="1"/>
    </xf>
    <xf borderId="0" fillId="0" fontId="2" numFmtId="0" xfId="0" applyAlignment="1" applyFont="1">
      <alignment readingOrder="0" shrinkToFit="0" vertical="center" wrapText="1"/>
    </xf>
    <xf borderId="0" fillId="0" fontId="17"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8" fontId="2" numFmtId="0" xfId="0" applyAlignment="1" applyFont="1">
      <alignment horizontal="center" vertical="center"/>
    </xf>
    <xf borderId="0" fillId="9" fontId="2" numFmtId="0" xfId="0" applyAlignment="1" applyFill="1" applyFont="1">
      <alignment horizontal="center" vertical="center"/>
    </xf>
    <xf borderId="0" fillId="10" fontId="2" numFmtId="0" xfId="0" applyAlignment="1" applyFill="1" applyFont="1">
      <alignment readingOrder="0" shrinkToFit="0" vertical="center" wrapText="1"/>
    </xf>
    <xf borderId="0" fillId="9" fontId="2" numFmtId="0" xfId="0" applyAlignment="1" applyFont="1">
      <alignment horizontal="center"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10" fontId="2" numFmtId="0" xfId="0" applyAlignment="1" applyFont="1">
      <alignment horizontal="left" readingOrder="0" shrinkToFit="0" vertical="center" wrapText="1"/>
    </xf>
    <xf borderId="0" fillId="0" fontId="15" numFmtId="0" xfId="0" applyAlignment="1" applyFont="1">
      <alignment vertical="center"/>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3" numFmtId="0" xfId="0" applyAlignment="1" applyFont="1">
      <alignment readingOrder="0" shrinkToFit="0" vertical="center" wrapText="1"/>
    </xf>
    <xf borderId="0" fillId="11" fontId="2" numFmtId="0" xfId="0" applyAlignment="1" applyFill="1" applyFont="1">
      <alignment shrinkToFit="0" vertical="center" wrapText="1"/>
    </xf>
    <xf borderId="0" fillId="0" fontId="1" numFmtId="0" xfId="0" applyAlignment="1" applyFont="1">
      <alignment readingOrder="0" shrinkToFit="0" vertical="center" wrapText="1"/>
    </xf>
    <xf borderId="0" fillId="10" fontId="2" numFmtId="0" xfId="0" applyAlignment="1" applyFont="1">
      <alignment horizontal="center" readingOrder="0" shrinkToFit="0" vertical="center" wrapText="1"/>
    </xf>
    <xf borderId="0" fillId="9" fontId="2" numFmtId="0" xfId="0" applyAlignment="1" applyFont="1">
      <alignment horizontal="center" readingOrder="0" shrinkToFit="0" vertical="center" wrapText="1"/>
    </xf>
    <xf borderId="0" fillId="0" fontId="2" numFmtId="164" xfId="0" applyAlignment="1" applyFont="1" applyNumberFormat="1">
      <alignment readingOrder="0" shrinkToFit="0" vertical="center" wrapText="1"/>
    </xf>
    <xf borderId="0" fillId="0" fontId="2" numFmtId="164" xfId="0" applyAlignment="1" applyFont="1" applyNumberFormat="1">
      <alignment shrinkToFit="0" vertical="center" wrapText="1"/>
    </xf>
    <xf borderId="0" fillId="0" fontId="5" numFmtId="0" xfId="0" applyAlignment="1" applyFont="1">
      <alignment horizontal="center" readingOrder="0" shrinkToFit="0" vertical="center" wrapText="1"/>
    </xf>
    <xf borderId="0" fillId="5" fontId="18" numFmtId="0" xfId="0" applyAlignment="1" applyFont="1">
      <alignment readingOrder="0" shrinkToFit="0" vertical="center" wrapText="1"/>
    </xf>
    <xf borderId="0" fillId="5" fontId="18" numFmtId="0" xfId="0" applyAlignment="1" applyFont="1">
      <alignment shrinkToFit="0" vertical="center" wrapText="1"/>
    </xf>
    <xf borderId="0" fillId="5" fontId="19" numFmtId="0" xfId="0" applyAlignment="1" applyFont="1">
      <alignment shrinkToFit="0" vertical="center" wrapText="1"/>
    </xf>
    <xf borderId="0" fillId="0" fontId="20" numFmtId="0" xfId="0" applyAlignment="1" applyFont="1">
      <alignment shrinkToFit="0" vertical="center" wrapText="1"/>
    </xf>
    <xf borderId="0" fillId="0" fontId="3" numFmtId="0" xfId="0" applyAlignment="1" applyFont="1">
      <alignment shrinkToFit="0" vertical="center" wrapText="1"/>
    </xf>
    <xf borderId="0" fillId="7" fontId="2" numFmtId="0" xfId="0" applyAlignment="1" applyFont="1">
      <alignment horizontal="center" shrinkToFit="0" vertical="center" wrapText="1"/>
    </xf>
    <xf borderId="0" fillId="8" fontId="2"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readingOrder="0" shrinkToFit="0" vertical="center" wrapText="1"/>
    </xf>
    <xf borderId="0" fillId="0" fontId="3" numFmtId="0" xfId="0" applyAlignment="1" applyFont="1">
      <alignment shrinkToFit="0" wrapText="0"/>
    </xf>
    <xf borderId="0" fillId="0" fontId="2" numFmtId="11" xfId="0" applyAlignment="1" applyFont="1" applyNumberFormat="1">
      <alignment shrinkToFit="0" vertical="center" wrapText="1"/>
    </xf>
    <xf borderId="0" fillId="0" fontId="14"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ont="1">
      <alignment horizontal="center" readingOrder="0" vertical="center"/>
    </xf>
    <xf borderId="0" fillId="0" fontId="21" numFmtId="0" xfId="0" applyAlignment="1" applyFont="1">
      <alignment horizontal="center" readingOrder="0" shrinkToFit="0" vertical="center" wrapText="1"/>
    </xf>
    <xf borderId="0" fillId="0" fontId="2" numFmtId="0" xfId="0" applyAlignment="1" applyFont="1">
      <alignment horizontal="center" vertical="center"/>
    </xf>
    <xf borderId="0" fillId="2" fontId="1" numFmtId="0" xfId="0" applyAlignment="1" applyFont="1">
      <alignment horizontal="center" shrinkToFit="0" vertical="center" wrapText="1"/>
    </xf>
    <xf borderId="1" fillId="4" fontId="1" numFmtId="0" xfId="0" applyAlignment="1" applyBorder="1" applyFont="1">
      <alignment horizontal="center" readingOrder="0" shrinkToFit="0" vertical="center" wrapText="1"/>
    </xf>
    <xf borderId="0" fillId="4" fontId="1" numFmtId="0" xfId="0" applyAlignment="1" applyFont="1">
      <alignment horizontal="center" readingOrder="0" shrinkToFit="0" vertical="center" wrapText="0"/>
    </xf>
    <xf borderId="2" fillId="4" fontId="1" numFmtId="0" xfId="0" applyAlignment="1" applyBorder="1" applyFont="1">
      <alignment horizontal="center" readingOrder="0" shrinkToFit="0" vertical="center" wrapText="1"/>
    </xf>
    <xf borderId="0" fillId="6" fontId="2" numFmtId="0" xfId="0" applyAlignment="1" applyFont="1">
      <alignment horizontal="center" shrinkToFit="0" vertical="center" wrapText="1"/>
    </xf>
    <xf borderId="0" fillId="3"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2" fontId="2" numFmtId="0" xfId="0" applyAlignment="1" applyFill="1" applyFont="1">
      <alignment horizontal="center" shrinkToFit="0" vertical="center" wrapText="1"/>
    </xf>
    <xf borderId="0" fillId="0" fontId="1" numFmtId="0" xfId="0" applyAlignment="1" applyFont="1">
      <alignment horizontal="center" readingOrder="0" vertical="center"/>
    </xf>
    <xf borderId="0" fillId="0" fontId="2" numFmtId="0" xfId="0" applyAlignment="1" applyFont="1">
      <alignment horizontal="center" vertical="center"/>
    </xf>
    <xf borderId="1" fillId="0" fontId="2" numFmtId="0" xfId="0" applyAlignment="1" applyBorder="1" applyFont="1">
      <alignment horizontal="center" readingOrder="0" shrinkToFit="0" vertical="center" wrapText="1"/>
    </xf>
    <xf borderId="0" fillId="0" fontId="22" numFmtId="0" xfId="0" applyAlignment="1" applyFont="1">
      <alignment readingOrder="0" shrinkToFit="0" vertical="center" wrapText="1"/>
    </xf>
    <xf borderId="2" fillId="0" fontId="2" numFmtId="0" xfId="0" applyAlignment="1" applyBorder="1" applyFont="1">
      <alignment readingOrder="0" shrinkToFit="0" vertical="center" wrapText="1"/>
    </xf>
    <xf borderId="0" fillId="0" fontId="23" numFmtId="0" xfId="0" applyAlignment="1" applyFont="1">
      <alignment horizontal="left" readingOrder="0" shrinkToFit="0" vertical="center" wrapText="1"/>
    </xf>
    <xf borderId="0" fillId="0" fontId="2" numFmtId="0" xfId="0" applyAlignment="1" applyFont="1">
      <alignment vertical="center"/>
    </xf>
    <xf borderId="0" fillId="0" fontId="24" numFmtId="0" xfId="0" applyAlignment="1" applyFont="1">
      <alignment readingOrder="0" shrinkToFit="0" vertical="center" wrapText="1"/>
    </xf>
    <xf borderId="0" fillId="0" fontId="2" numFmtId="0" xfId="0" applyAlignment="1" applyFont="1">
      <alignment readingOrder="0" vertical="center"/>
    </xf>
    <xf borderId="2" fillId="0" fontId="2" numFmtId="0" xfId="0" applyAlignment="1" applyBorder="1" applyFont="1">
      <alignment shrinkToFit="0" vertical="center" wrapText="1"/>
    </xf>
    <xf borderId="0" fillId="0" fontId="25" numFmtId="0" xfId="0" applyAlignment="1" applyFont="1">
      <alignment horizontal="left" readingOrder="0" shrinkToFit="0" vertical="center" wrapText="1"/>
    </xf>
    <xf borderId="2" fillId="0" fontId="26" numFmtId="0" xfId="0" applyAlignment="1" applyBorder="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2" fillId="0" fontId="2" numFmtId="0" xfId="0" applyAlignment="1" applyBorder="1" applyFont="1">
      <alignment readingOrder="0" shrinkToFit="0" vertical="center" wrapText="1"/>
    </xf>
    <xf borderId="2" fillId="5" fontId="3" numFmtId="0" xfId="0" applyAlignment="1" applyBorder="1" applyFont="1">
      <alignment horizontal="center" readingOrder="0" vertical="center"/>
    </xf>
    <xf borderId="0" fillId="0" fontId="3" numFmtId="0" xfId="0" applyAlignment="1" applyFont="1">
      <alignment horizontal="left" readingOrder="0" shrinkToFit="0" vertical="center" wrapText="1"/>
    </xf>
    <xf borderId="0" fillId="0" fontId="27" numFmtId="0" xfId="0" applyAlignment="1" applyFont="1">
      <alignment vertical="center"/>
    </xf>
    <xf borderId="0" fillId="5" fontId="28" numFmtId="0" xfId="0" applyAlignment="1" applyFont="1">
      <alignment horizontal="center" readingOrder="0" shrinkToFit="0" wrapText="1"/>
    </xf>
    <xf borderId="0" fillId="10" fontId="3" numFmtId="0" xfId="0" applyAlignment="1" applyFont="1">
      <alignment readingOrder="0" shrinkToFit="0" vertical="center" wrapText="1"/>
    </xf>
    <xf borderId="0" fillId="5" fontId="3" numFmtId="0" xfId="0" applyAlignment="1" applyFont="1">
      <alignment horizontal="left" readingOrder="0"/>
    </xf>
    <xf borderId="0" fillId="0" fontId="29" numFmtId="0" xfId="0" applyAlignment="1" applyFont="1">
      <alignment horizontal="left" readingOrder="0" shrinkToFit="0" vertical="center" wrapText="1"/>
    </xf>
    <xf borderId="0" fillId="0" fontId="3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5" fontId="2" numFmtId="0" xfId="0" applyAlignment="1" applyFont="1">
      <alignment horizontal="center" readingOrder="0" vertical="center"/>
    </xf>
    <xf borderId="0" fillId="0" fontId="2" numFmtId="165" xfId="0" applyAlignment="1" applyFont="1" applyNumberFormat="1">
      <alignment horizontal="center" readingOrder="0" shrinkToFit="0" vertical="center" wrapText="1"/>
    </xf>
    <xf borderId="0" fillId="0" fontId="31" numFmtId="0" xfId="0" applyAlignment="1" applyFont="1">
      <alignment readingOrder="0" vertical="center"/>
    </xf>
    <xf borderId="2" fillId="0" fontId="32" numFmtId="0" xfId="0" applyAlignment="1" applyBorder="1" applyFont="1">
      <alignment readingOrder="0" shrinkToFit="0" vertical="center" wrapText="1"/>
    </xf>
    <xf borderId="1" fillId="13" fontId="2" numFmtId="0" xfId="0" applyAlignment="1" applyBorder="1" applyFill="1" applyFont="1">
      <alignment horizontal="center" readingOrder="0" shrinkToFit="0" vertical="center" wrapText="1"/>
    </xf>
    <xf borderId="0" fillId="5" fontId="28" numFmtId="0" xfId="0" applyAlignment="1" applyFont="1">
      <alignment horizontal="left" readingOrder="0" shrinkToFit="0" wrapText="1"/>
    </xf>
    <xf borderId="0" fillId="5" fontId="3" numFmtId="0" xfId="0" applyAlignment="1" applyFont="1">
      <alignment horizontal="center" readingOrder="0" shrinkToFit="0" wrapText="1"/>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0"/>
    </xf>
    <xf borderId="3" fillId="14" fontId="33" numFmtId="0" xfId="0" applyAlignment="1" applyBorder="1" applyFill="1" applyFont="1">
      <alignment horizontal="center" readingOrder="0"/>
    </xf>
    <xf borderId="4" fillId="0" fontId="34" numFmtId="0" xfId="0" applyBorder="1" applyFont="1"/>
    <xf borderId="5" fillId="0" fontId="34" numFmtId="0" xfId="0" applyBorder="1" applyFont="1"/>
    <xf borderId="0" fillId="15" fontId="35" numFmtId="166" xfId="0" applyAlignment="1" applyFill="1" applyFont="1" applyNumberFormat="1">
      <alignment horizontal="center" readingOrder="0"/>
    </xf>
    <xf borderId="0" fillId="15" fontId="35" numFmtId="0" xfId="0" applyAlignment="1" applyFont="1">
      <alignment readingOrder="0"/>
    </xf>
    <xf borderId="5" fillId="0" fontId="36" numFmtId="0" xfId="0" applyBorder="1" applyFont="1"/>
    <xf borderId="6" fillId="0" fontId="36" numFmtId="167" xfId="0" applyBorder="1" applyFont="1" applyNumberFormat="1"/>
    <xf borderId="6" fillId="14" fontId="36" numFmtId="0" xfId="0" applyAlignment="1" applyBorder="1" applyFont="1">
      <alignment horizontal="center" readingOrder="0"/>
    </xf>
    <xf borderId="6" fillId="0" fontId="36" numFmtId="9" xfId="0" applyAlignment="1" applyBorder="1" applyFont="1" applyNumberFormat="1">
      <alignment readingOrder="0"/>
    </xf>
    <xf borderId="6" fillId="0" fontId="36" numFmtId="9" xfId="0" applyAlignment="1" applyBorder="1" applyFont="1" applyNumberFormat="1">
      <alignment readingOrder="0" shrinkToFit="0" wrapText="0"/>
    </xf>
    <xf borderId="6" fillId="16" fontId="36" numFmtId="9" xfId="0" applyAlignment="1" applyBorder="1" applyFill="1" applyFont="1" applyNumberFormat="1">
      <alignment readingOrder="0" shrinkToFit="0" wrapText="0"/>
    </xf>
    <xf borderId="6" fillId="0" fontId="36" numFmtId="9" xfId="0" applyAlignment="1" applyBorder="1" applyFont="1" applyNumberFormat="1">
      <alignment readingOrder="0"/>
    </xf>
    <xf borderId="0" fillId="15" fontId="35" numFmtId="0" xfId="0" applyAlignment="1" applyFont="1">
      <alignment readingOrder="0" shrinkToFit="0" wrapText="0"/>
    </xf>
    <xf borderId="5" fillId="0" fontId="36" numFmtId="0" xfId="0" applyAlignment="1" applyBorder="1" applyFont="1">
      <alignment shrinkToFit="0" wrapText="0"/>
    </xf>
    <xf borderId="6" fillId="14" fontId="36" numFmtId="167" xfId="0" applyAlignment="1" applyBorder="1" applyFont="1" applyNumberFormat="1">
      <alignment shrinkToFit="0" wrapText="0"/>
    </xf>
    <xf borderId="0" fillId="0" fontId="27" numFmtId="0" xfId="0" applyAlignment="1" applyFont="1">
      <alignment shrinkToFit="0" wrapText="0"/>
    </xf>
    <xf borderId="6" fillId="14" fontId="36" numFmtId="0" xfId="0" applyAlignment="1" applyBorder="1" applyFont="1">
      <alignment horizontal="center" readingOrder="0" shrinkToFit="0" wrapText="0"/>
    </xf>
    <xf borderId="6" fillId="14" fontId="36" numFmtId="9" xfId="0" applyAlignment="1" applyBorder="1" applyFont="1" applyNumberFormat="1">
      <alignment readingOrder="0" shrinkToFit="0" wrapText="0"/>
    </xf>
    <xf borderId="0" fillId="0" fontId="27" numFmtId="0" xfId="0" applyAlignment="1" applyFont="1">
      <alignment shrinkToFit="0" wrapText="0"/>
    </xf>
    <xf borderId="6" fillId="0" fontId="36" numFmtId="10" xfId="0" applyBorder="1" applyFont="1" applyNumberFormat="1"/>
    <xf borderId="3" fillId="15" fontId="35" numFmtId="166" xfId="0" applyAlignment="1" applyBorder="1" applyFont="1" applyNumberFormat="1">
      <alignment horizontal="center" readingOrder="0"/>
    </xf>
    <xf borderId="0" fillId="0" fontId="35" numFmtId="166" xfId="0" applyAlignment="1" applyFont="1" applyNumberFormat="1">
      <alignment horizontal="center" readingOrder="0"/>
    </xf>
    <xf borderId="0" fillId="0" fontId="36" numFmtId="0" xfId="0" applyAlignment="1" applyFont="1">
      <alignment horizontal="center" readingOrder="0"/>
    </xf>
    <xf borderId="0" fillId="0" fontId="36" numFmtId="9" xfId="0" applyAlignment="1" applyFont="1" applyNumberFormat="1">
      <alignment readingOrder="0" shrinkToFit="0" wrapText="0"/>
    </xf>
    <xf borderId="6" fillId="16" fontId="36" numFmtId="167" xfId="0" applyAlignment="1" applyBorder="1" applyFont="1" applyNumberFormat="1">
      <alignment shrinkToFit="0" wrapText="0"/>
    </xf>
    <xf borderId="6" fillId="11" fontId="36" numFmtId="9" xfId="0" applyAlignment="1" applyBorder="1" applyFont="1" applyNumberFormat="1">
      <alignment readingOrder="0" shrinkToFit="0" wrapText="0"/>
    </xf>
    <xf borderId="0" fillId="0" fontId="36" numFmtId="0" xfId="0" applyAlignment="1" applyFont="1">
      <alignment horizontal="center" readingOrder="0" shrinkToFit="0" wrapText="0"/>
    </xf>
    <xf borderId="6" fillId="4" fontId="36" numFmtId="9" xfId="0" applyAlignment="1" applyBorder="1" applyFont="1" applyNumberFormat="1">
      <alignment readingOrder="0" shrinkToFit="0" wrapText="0"/>
    </xf>
    <xf borderId="7" fillId="17" fontId="37" numFmtId="0" xfId="0" applyAlignment="1" applyBorder="1" applyFill="1" applyFont="1">
      <alignment horizontal="center" readingOrder="0" vertical="center"/>
    </xf>
    <xf borderId="8" fillId="0" fontId="34" numFmtId="0" xfId="0" applyBorder="1" applyFont="1"/>
    <xf borderId="9" fillId="0" fontId="34" numFmtId="0" xfId="0" applyBorder="1" applyFont="1"/>
    <xf borderId="10" fillId="17" fontId="37" numFmtId="0" xfId="0" applyAlignment="1" applyBorder="1" applyFont="1">
      <alignment horizontal="center" vertical="center"/>
    </xf>
    <xf borderId="10" fillId="17" fontId="37" numFmtId="0" xfId="0" applyAlignment="1" applyBorder="1" applyFont="1">
      <alignment horizontal="center" shrinkToFit="0" vertical="center" wrapText="1"/>
    </xf>
    <xf borderId="11" fillId="0" fontId="38" numFmtId="0" xfId="0" applyAlignment="1" applyBorder="1" applyFont="1">
      <alignment readingOrder="0" vertical="center"/>
    </xf>
    <xf borderId="11" fillId="0" fontId="38" numFmtId="0" xfId="0" applyAlignment="1" applyBorder="1" applyFont="1">
      <alignment horizontal="center" shrinkToFit="0" vertical="center" wrapText="1"/>
    </xf>
    <xf borderId="11" fillId="0" fontId="38" numFmtId="0" xfId="0" applyAlignment="1" applyBorder="1" applyFont="1">
      <alignment readingOrder="0" shrinkToFit="0" vertical="center" wrapText="1"/>
    </xf>
    <xf borderId="6" fillId="18" fontId="38" numFmtId="0" xfId="0" applyAlignment="1" applyBorder="1" applyFill="1" applyFont="1">
      <alignment readingOrder="0" vertical="center"/>
    </xf>
    <xf borderId="6" fillId="18" fontId="38" numFmtId="0" xfId="0" applyAlignment="1" applyBorder="1" applyFont="1">
      <alignment horizontal="center" shrinkToFit="0" vertical="center" wrapText="1"/>
    </xf>
    <xf borderId="6" fillId="18" fontId="38" numFmtId="0" xfId="0" applyAlignment="1" applyBorder="1" applyFont="1">
      <alignment readingOrder="0" shrinkToFit="0" vertical="center" wrapText="1"/>
    </xf>
    <xf borderId="6" fillId="19" fontId="38" numFmtId="0" xfId="0" applyAlignment="1" applyBorder="1" applyFill="1" applyFont="1">
      <alignment readingOrder="0" vertical="center"/>
    </xf>
    <xf borderId="6" fillId="19" fontId="38" numFmtId="0" xfId="0" applyAlignment="1" applyBorder="1" applyFont="1">
      <alignment horizontal="center" readingOrder="0" shrinkToFit="0" vertical="center" wrapText="1"/>
    </xf>
    <xf borderId="6" fillId="19" fontId="38" numFmtId="0" xfId="0" applyAlignment="1" applyBorder="1" applyFont="1">
      <alignment readingOrder="0" shrinkToFit="0" vertical="center" wrapText="1"/>
    </xf>
    <xf borderId="6" fillId="20" fontId="38" numFmtId="0" xfId="0" applyAlignment="1" applyBorder="1" applyFill="1" applyFont="1">
      <alignment readingOrder="0" vertical="center"/>
    </xf>
    <xf borderId="6" fillId="20" fontId="38" numFmtId="0" xfId="0" applyAlignment="1" applyBorder="1" applyFont="1">
      <alignment horizontal="center" readingOrder="0" shrinkToFit="0" vertical="center" wrapText="1"/>
    </xf>
    <xf borderId="6" fillId="20" fontId="38" numFmtId="0" xfId="0" applyAlignment="1" applyBorder="1" applyFont="1">
      <alignment readingOrder="0" shrinkToFit="0" vertical="center" wrapText="1"/>
    </xf>
    <xf borderId="6" fillId="3" fontId="38" numFmtId="0" xfId="0" applyAlignment="1" applyBorder="1" applyFont="1">
      <alignment readingOrder="0" vertical="center"/>
    </xf>
    <xf borderId="6" fillId="3" fontId="38" numFmtId="0" xfId="0" applyAlignment="1" applyBorder="1" applyFont="1">
      <alignment horizontal="center" shrinkToFit="0" vertical="center" wrapText="1"/>
    </xf>
    <xf borderId="6" fillId="3" fontId="38" numFmtId="0" xfId="0" applyAlignment="1" applyBorder="1" applyFont="1">
      <alignment readingOrder="0" shrinkToFit="0" vertical="center" wrapText="1"/>
    </xf>
    <xf borderId="6" fillId="14" fontId="38" numFmtId="0" xfId="0" applyAlignment="1" applyBorder="1" applyFont="1">
      <alignment readingOrder="0" vertical="center"/>
    </xf>
    <xf borderId="6" fillId="14" fontId="38" numFmtId="0" xfId="0" applyAlignment="1" applyBorder="1" applyFont="1">
      <alignment horizontal="center" shrinkToFit="0" vertical="center" wrapText="1"/>
    </xf>
    <xf borderId="6" fillId="14" fontId="38" numFmtId="0" xfId="0" applyAlignment="1" applyBorder="1" applyFont="1">
      <alignment readingOrder="0" shrinkToFit="0" vertical="center" wrapText="1"/>
    </xf>
    <xf borderId="6" fillId="12" fontId="39" numFmtId="0" xfId="0" applyAlignment="1" applyBorder="1" applyFont="1">
      <alignment readingOrder="0" vertical="center"/>
    </xf>
    <xf borderId="6" fillId="12" fontId="39" numFmtId="0" xfId="0" applyAlignment="1" applyBorder="1" applyFont="1">
      <alignment horizontal="center" readingOrder="0" shrinkToFit="0" vertical="center" wrapText="1"/>
    </xf>
    <xf borderId="6" fillId="12" fontId="39" numFmtId="0" xfId="0" applyAlignment="1" applyBorder="1" applyFont="1">
      <alignment readingOrder="0" shrinkToFit="0" vertical="center" wrapText="1"/>
    </xf>
    <xf borderId="6" fillId="21" fontId="40" numFmtId="0" xfId="0" applyAlignment="1" applyBorder="1" applyFill="1" applyFont="1">
      <alignment readingOrder="0" vertical="center"/>
    </xf>
    <xf borderId="6" fillId="21" fontId="40" numFmtId="0" xfId="0" applyAlignment="1" applyBorder="1" applyFont="1">
      <alignment horizontal="center" shrinkToFit="0" vertical="center" wrapText="1"/>
    </xf>
    <xf borderId="6" fillId="21" fontId="40" numFmtId="0" xfId="0" applyAlignment="1" applyBorder="1" applyFont="1">
      <alignment readingOrder="0" shrinkToFit="0" vertical="center" wrapText="1"/>
    </xf>
    <xf borderId="12" fillId="0" fontId="38" numFmtId="0" xfId="0" applyAlignment="1" applyBorder="1" applyFont="1">
      <alignment readingOrder="0" vertical="center"/>
    </xf>
    <xf borderId="12" fillId="0" fontId="38" numFmtId="0" xfId="0" applyAlignment="1" applyBorder="1" applyFont="1">
      <alignment horizontal="center" shrinkToFit="0" vertical="center" wrapText="1"/>
    </xf>
    <xf borderId="12" fillId="0" fontId="38" numFmtId="0" xfId="0" applyAlignment="1" applyBorder="1" applyFont="1">
      <alignment readingOrder="0" shrinkToFit="0" vertical="center" wrapText="1"/>
    </xf>
    <xf borderId="6" fillId="6" fontId="38" numFmtId="0" xfId="0" applyAlignment="1" applyBorder="1" applyFont="1">
      <alignment horizontal="center" readingOrder="0" shrinkToFit="0" vertical="center" wrapText="1"/>
    </xf>
    <xf borderId="6" fillId="6" fontId="38" numFmtId="0" xfId="0" applyAlignment="1" applyBorder="1" applyFont="1">
      <alignment horizontal="left" readingOrder="0" shrinkToFit="0" vertical="center" wrapText="1"/>
    </xf>
    <xf borderId="6" fillId="4" fontId="38" numFmtId="0" xfId="0" applyAlignment="1" applyBorder="1" applyFont="1">
      <alignment horizontal="center" readingOrder="0" shrinkToFit="0" vertical="center" wrapText="1"/>
    </xf>
    <xf borderId="6" fillId="3" fontId="38" numFmtId="0" xfId="0" applyAlignment="1" applyBorder="1" applyFont="1">
      <alignment horizontal="center" readingOrder="0" shrinkToFit="0" vertical="center" wrapText="1"/>
    </xf>
    <xf borderId="6" fillId="3" fontId="38" numFmtId="0" xfId="0" applyAlignment="1" applyBorder="1" applyFont="1">
      <alignment horizontal="left" readingOrder="0" shrinkToFit="0" vertical="center" wrapText="1"/>
    </xf>
    <xf borderId="6" fillId="11" fontId="38" numFmtId="0" xfId="0" applyAlignment="1" applyBorder="1" applyFont="1">
      <alignment horizontal="center" readingOrder="0" shrinkToFit="0" vertical="center" wrapText="1"/>
    </xf>
    <xf borderId="6" fillId="11" fontId="38" numFmtId="0" xfId="0" applyAlignment="1" applyBorder="1" applyFont="1">
      <alignment horizontal="left" readingOrder="0" shrinkToFit="0" vertical="center" wrapText="1"/>
    </xf>
    <xf borderId="6" fillId="12" fontId="38" numFmtId="0" xfId="0" applyAlignment="1" applyBorder="1" applyFont="1">
      <alignment horizontal="center" readingOrder="0" shrinkToFit="0" vertical="center" wrapText="1"/>
    </xf>
    <xf borderId="6" fillId="12" fontId="38" numFmtId="0" xfId="0" applyAlignment="1" applyBorder="1" applyFont="1">
      <alignment horizontal="left" readingOrder="0" shrinkToFit="0" vertical="center" wrapText="1"/>
    </xf>
    <xf borderId="0" fillId="0" fontId="38" numFmtId="0" xfId="0" applyAlignment="1" applyFont="1">
      <alignment readingOrder="0" vertical="center"/>
    </xf>
    <xf borderId="0" fillId="0" fontId="38" numFmtId="0" xfId="0" applyAlignment="1" applyFont="1">
      <alignment horizontal="center" shrinkToFit="0" vertical="center" wrapText="1"/>
    </xf>
    <xf borderId="0" fillId="0" fontId="38" numFmtId="0" xfId="0" applyAlignment="1" applyFont="1">
      <alignment readingOrder="0" shrinkToFit="0" vertical="center" wrapText="1"/>
    </xf>
    <xf borderId="0" fillId="0" fontId="39" numFmtId="0" xfId="0" applyAlignment="1" applyFont="1">
      <alignment readingOrder="0" vertical="center"/>
    </xf>
    <xf borderId="0" fillId="0" fontId="39" numFmtId="0" xfId="0" applyAlignment="1" applyFont="1">
      <alignment horizontal="center" readingOrder="0" shrinkToFit="0" vertical="center" wrapText="1"/>
    </xf>
    <xf borderId="0" fillId="0" fontId="39" numFmtId="0" xfId="0" applyAlignment="1" applyFont="1">
      <alignment readingOrder="0" shrinkToFit="0" vertical="center" wrapText="1"/>
    </xf>
    <xf borderId="0" fillId="0" fontId="40" numFmtId="0" xfId="0" applyAlignment="1" applyFont="1">
      <alignment readingOrder="0" vertical="center"/>
    </xf>
    <xf borderId="0" fillId="0" fontId="40" numFmtId="0" xfId="0" applyAlignment="1" applyFont="1">
      <alignment horizontal="center" shrinkToFit="0" vertical="center" wrapText="1"/>
    </xf>
    <xf borderId="0" fillId="0" fontId="40" numFmtId="0" xfId="0" applyAlignment="1" applyFont="1">
      <alignment readingOrder="0" shrinkToFit="0" vertical="center" wrapText="1"/>
    </xf>
    <xf borderId="6" fillId="0" fontId="15" numFmtId="0" xfId="0" applyAlignment="1" applyBorder="1" applyFont="1">
      <alignment vertical="bottom"/>
    </xf>
    <xf borderId="5" fillId="0" fontId="15" numFmtId="0" xfId="0" applyAlignment="1" applyBorder="1" applyFont="1">
      <alignment vertical="bottom"/>
    </xf>
    <xf borderId="5" fillId="7" fontId="41" numFmtId="0" xfId="0" applyAlignment="1" applyBorder="1" applyFont="1">
      <alignment horizontal="center" vertical="bottom"/>
    </xf>
    <xf borderId="5" fillId="7" fontId="41" numFmtId="0" xfId="0" applyAlignment="1" applyBorder="1" applyFont="1">
      <alignment horizontal="center" vertical="bottom"/>
    </xf>
    <xf borderId="11" fillId="7" fontId="15" numFmtId="0" xfId="0" applyAlignment="1" applyBorder="1" applyFont="1">
      <alignment vertical="bottom"/>
    </xf>
    <xf borderId="13" fillId="7" fontId="15" numFmtId="0" xfId="0" applyAlignment="1" applyBorder="1" applyFont="1">
      <alignment vertical="bottom"/>
    </xf>
    <xf borderId="13" fillId="0" fontId="15" numFmtId="0" xfId="0" applyAlignment="1" applyBorder="1" applyFont="1">
      <alignment horizontal="center" vertical="bottom"/>
    </xf>
    <xf borderId="13" fillId="7" fontId="15" numFmtId="0" xfId="0" applyAlignment="1" applyBorder="1" applyFont="1">
      <alignment vertical="bottom"/>
    </xf>
    <xf borderId="0" fillId="6" fontId="42" numFmtId="0" xfId="0" applyAlignment="1" applyFont="1">
      <alignment horizontal="center"/>
    </xf>
    <xf borderId="0" fillId="6" fontId="42" numFmtId="0" xfId="0" applyAlignment="1" applyFont="1">
      <alignment horizontal="center" readingOrder="0"/>
    </xf>
    <xf borderId="0" fillId="0" fontId="27" numFmtId="0" xfId="0" applyFont="1"/>
    <xf borderId="0" fillId="0" fontId="43" numFmtId="0" xfId="0" applyFont="1"/>
  </cellXfs>
  <cellStyles count="1">
    <cellStyle xfId="0" name="Normal" builtinId="0"/>
  </cellStyles>
  <dxfs count="25">
    <dxf>
      <font/>
      <fill>
        <patternFill patternType="none"/>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CD3EB"/>
          <bgColor rgb="FFECD3EB"/>
        </patternFill>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rgb="FF000000"/>
      </font>
      <fill>
        <patternFill patternType="solid">
          <fgColor rgb="FFB7E1CD"/>
          <bgColor rgb="FFB7E1CD"/>
        </patternFill>
      </fill>
      <border/>
    </dxf>
    <dxf>
      <font>
        <color rgb="FF000000"/>
      </font>
      <fill>
        <patternFill patternType="solid">
          <fgColor rgb="FFCFE2F3"/>
          <bgColor rgb="FFCFE2F3"/>
        </patternFill>
      </fill>
      <border/>
    </dxf>
    <dxf>
      <font>
        <color rgb="FF000000"/>
      </font>
      <fill>
        <patternFill patternType="solid">
          <fgColor rgb="FFFFE599"/>
          <bgColor rgb="FFFFE599"/>
        </patternFill>
      </fill>
      <border/>
    </dxf>
    <dxf>
      <font>
        <color rgb="FF000000"/>
      </font>
      <fill>
        <patternFill patternType="solid">
          <fgColor rgb="FFF9CB9C"/>
          <bgColor rgb="FFF9CB9C"/>
        </patternFill>
      </fill>
      <border/>
    </dxf>
    <dxf>
      <font>
        <b/>
        <color rgb="FFFFFFFF"/>
      </font>
      <fill>
        <patternFill patternType="solid">
          <fgColor rgb="FFDD7E6B"/>
          <bgColor rgb="FFDD7E6B"/>
        </patternFill>
      </fill>
      <border/>
    </dxf>
    <dxf>
      <font>
        <color rgb="FFEA4335"/>
      </font>
      <fill>
        <patternFill patternType="none"/>
      </fill>
      <border/>
    </dxf>
    <dxf>
      <font>
        <b/>
        <color theme="0"/>
      </font>
      <fill>
        <patternFill patternType="solid">
          <fgColor rgb="FFEA4335"/>
          <bgColor rgb="FFEA4335"/>
        </patternFill>
      </fill>
      <border/>
    </dxf>
    <dxf>
      <font>
        <color theme="1"/>
      </font>
      <fill>
        <patternFill patternType="none"/>
      </fill>
      <border/>
    </dxf>
    <dxf>
      <font>
        <color rgb="FFFFFFFF"/>
      </font>
      <fill>
        <patternFill patternType="solid">
          <fgColor rgb="FF741B47"/>
          <bgColor rgb="FF741B47"/>
        </patternFill>
      </fill>
      <border/>
    </dxf>
    <dxf>
      <font>
        <strike/>
      </font>
      <fill>
        <patternFill patternType="none"/>
      </fill>
      <border/>
    </dxf>
    <dxf>
      <font>
        <b/>
        <color rgb="FFFFFFFF"/>
      </font>
      <fill>
        <patternFill patternType="solid">
          <fgColor rgb="FFFF0000"/>
          <bgColor rgb="FFFF0000"/>
        </patternFill>
      </fill>
      <border/>
    </dxf>
    <dxf>
      <font>
        <color rgb="FF000000"/>
      </font>
      <fill>
        <patternFill patternType="solid">
          <fgColor rgb="FFD9D2E9"/>
          <bgColor rgb="FFD9D2E9"/>
        </patternFill>
      </fill>
      <border/>
    </dxf>
    <dxf>
      <font>
        <color rgb="FF000000"/>
      </font>
      <fill>
        <patternFill patternType="solid">
          <fgColor rgb="FFDD7E6B"/>
          <bgColor rgb="FFDD7E6B"/>
        </patternFill>
      </fill>
      <border/>
    </dxf>
    <dxf>
      <font>
        <color rgb="FF000000"/>
      </font>
      <fill>
        <patternFill patternType="solid">
          <fgColor rgb="FFECD3EB"/>
          <bgColor rgb="FFECD3EB"/>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0_u1JbB0pUo_rywYLpCE75JgVv_KMXiV/view?usp=sharing" TargetMode="External"/><Relationship Id="rId42" Type="http://schemas.openxmlformats.org/officeDocument/2006/relationships/hyperlink" Target="http://drive.google.com/uc?export=view&amp;id=17RQSXVg9aHsRrviFf1147Ey8jdMC10FI" TargetMode="External"/><Relationship Id="rId41" Type="http://schemas.openxmlformats.org/officeDocument/2006/relationships/hyperlink" Target="http://drive.google.com/uc?export=view&amp;id=1iOwda942MGtkeSeb4vqXsdsBF0wbG8NO" TargetMode="External"/><Relationship Id="rId44" Type="http://schemas.openxmlformats.org/officeDocument/2006/relationships/hyperlink" Target="https://blueberry-assets.oneclick.es/" TargetMode="External"/><Relationship Id="rId43" Type="http://schemas.openxmlformats.org/officeDocument/2006/relationships/hyperlink" Target="https://blueberry-assets.oneclick.es/" TargetMode="External"/><Relationship Id="rId46" Type="http://schemas.openxmlformats.org/officeDocument/2006/relationships/hyperlink" Target="https://blueberry-assets.oneclick.es/M5_NyO_26b_1b.svg" TargetMode="External"/><Relationship Id="rId45" Type="http://schemas.openxmlformats.org/officeDocument/2006/relationships/hyperlink" Target="http://drive.google.com/uc?export=view&amp;id=1AwEUT3p4Lxxld_7qQEV0cozhPpatCWX0" TargetMode="External"/><Relationship Id="rId1" Type="http://schemas.openxmlformats.org/officeDocument/2006/relationships/hyperlink" Target="http://drive.google.com/uc?export=view&amp;id=1jXr_ZGSq4SD-9BVATqNRPJlbji8iXTOR" TargetMode="External"/><Relationship Id="rId2" Type="http://schemas.openxmlformats.org/officeDocument/2006/relationships/hyperlink" Target="http://drive.google.com/uc?export=view&amp;id=1o7zb4spSwxCdM2qKtT7JA5gMJhoqMY5X" TargetMode="External"/><Relationship Id="rId3" Type="http://schemas.openxmlformats.org/officeDocument/2006/relationships/hyperlink" Target="http://drive.google.com/uc?export=view&amp;id=17_kjzNqA69JYQk7Op2CasQM4vvX0YuyX" TargetMode="External"/><Relationship Id="rId4" Type="http://schemas.openxmlformats.org/officeDocument/2006/relationships/hyperlink" Target="http://drive.google.com/uc?export=view&amp;id=17_kjzNqA69JYQk7Op2CasQM4vvX0YuyX" TargetMode="External"/><Relationship Id="rId9" Type="http://schemas.openxmlformats.org/officeDocument/2006/relationships/hyperlink" Target="https://blueberry-assets.oneclick.es/M5_G_9e_6.svg" TargetMode="External"/><Relationship Id="rId48" Type="http://schemas.openxmlformats.org/officeDocument/2006/relationships/hyperlink" Target="https://blueberry-assets.oneclick.es/M5_NyO_26b_1b.svg" TargetMode="External"/><Relationship Id="rId47" Type="http://schemas.openxmlformats.org/officeDocument/2006/relationships/hyperlink" Target="https://blueberry-assets.oneclick.es/M5_NyO_26b_1b.svg" TargetMode="External"/><Relationship Id="rId49" Type="http://schemas.openxmlformats.org/officeDocument/2006/relationships/hyperlink" Target="https://blueberry-assets.oneclick.es/M5_NyO_26b_3b.svg" TargetMode="External"/><Relationship Id="rId5" Type="http://schemas.openxmlformats.org/officeDocument/2006/relationships/hyperlink" Target="https://blueberry-assets.oneclick.es/M5_G_2b_15.svg" TargetMode="External"/><Relationship Id="rId6" Type="http://schemas.openxmlformats.org/officeDocument/2006/relationships/hyperlink" Target="http://drive.google.com/uc?export=view&amp;id=1dT_KT9cIL4RI0inX1Z-m7QQCgj2pxtFG" TargetMode="External"/><Relationship Id="rId7" Type="http://schemas.openxmlformats.org/officeDocument/2006/relationships/hyperlink" Target="http://drive.google.com/uc?export=view&amp;id=" TargetMode="External"/><Relationship Id="rId8" Type="http://schemas.openxmlformats.org/officeDocument/2006/relationships/hyperlink" Target="https://drive.google.com/file/d/1dig7Etv5QgexQFMSxtVGs5yNWIGitQbR/view?usp=sharing" TargetMode="External"/><Relationship Id="rId31" Type="http://schemas.openxmlformats.org/officeDocument/2006/relationships/hyperlink" Target="http://drive.google.com/uc?export=view&amp;id=10Jn8ewCEWsNFSfHFrQ9me3k3wLjvKMQF" TargetMode="External"/><Relationship Id="rId30" Type="http://schemas.openxmlformats.org/officeDocument/2006/relationships/hyperlink" Target="http://drive.google.com/uc?export=view&amp;id=14m16TZGZEnJ1gDiOzX7SVP0G_vLICiZs" TargetMode="External"/><Relationship Id="rId33" Type="http://schemas.openxmlformats.org/officeDocument/2006/relationships/hyperlink" Target="http://drive.google.com/uc?export=view&amp;id=10Jn8ewCEWsNFSfHFrQ9me3k3wLjvKMQF" TargetMode="External"/><Relationship Id="rId32" Type="http://schemas.openxmlformats.org/officeDocument/2006/relationships/hyperlink" Target="http://drive.google.com/uc?export=view&amp;id=10Jn8ewCEWsNFSfHFrQ9me3k3wLjvKMQF" TargetMode="External"/><Relationship Id="rId35" Type="http://schemas.openxmlformats.org/officeDocument/2006/relationships/hyperlink" Target="http://drive.google.com/uc?export=view&amp;id=10Jn8ewCEWsNFSfHFrQ9me3k3wLjvKMQF" TargetMode="External"/><Relationship Id="rId34" Type="http://schemas.openxmlformats.org/officeDocument/2006/relationships/hyperlink" Target="http://drive.google.com/uc?export=view&amp;id=10Jn8ewCEWsNFSfHFrQ9me3k3wLjvKMQF" TargetMode="External"/><Relationship Id="rId37" Type="http://schemas.openxmlformats.org/officeDocument/2006/relationships/hyperlink" Target="https://drive.google.com/file/d/1W94F8q7U9zsHpFsXSpSJ9ZhqzCeEEqe4/view?usp=sharing)" TargetMode="External"/><Relationship Id="rId36" Type="http://schemas.openxmlformats.org/officeDocument/2006/relationships/hyperlink" Target="http://drive.google.com/uc?export=view&amp;id=1WjUtXiT39NiT-a5gEsWSvEXSgqlgPS0T" TargetMode="External"/><Relationship Id="rId39" Type="http://schemas.openxmlformats.org/officeDocument/2006/relationships/hyperlink" Target="https://drive.google.com/file/d/1W94F8q7U9zsHpFsXSpSJ9ZhqzCeEEqe4/view?usp=sharing)" TargetMode="External"/><Relationship Id="rId38" Type="http://schemas.openxmlformats.org/officeDocument/2006/relationships/hyperlink" Target="https://drive.google.com/file/d/10_u1JbB0pUo_rywYLpCE75JgVv_KMXiV/view?usp=sharing" TargetMode="External"/><Relationship Id="rId20" Type="http://schemas.openxmlformats.org/officeDocument/2006/relationships/hyperlink" Target="https://blueberry-assets.oneclick.es/M2_EyP_6b_3.png" TargetMode="External"/><Relationship Id="rId22" Type="http://schemas.openxmlformats.org/officeDocument/2006/relationships/hyperlink" Target="https://blueberry-assets.oneclick.es/M2_EyP_6b_1.png" TargetMode="External"/><Relationship Id="rId21" Type="http://schemas.openxmlformats.org/officeDocument/2006/relationships/hyperlink" Target="https://blueberry-assets.oneclick.es/M2_EyP_6b_1.png" TargetMode="External"/><Relationship Id="rId24" Type="http://schemas.openxmlformats.org/officeDocument/2006/relationships/hyperlink" Target="https://blueberry-assets.oneclick.es/M2_EyP_6b_3.png" TargetMode="External"/><Relationship Id="rId23" Type="http://schemas.openxmlformats.org/officeDocument/2006/relationships/hyperlink" Target="https://blueberry-assets.oneclick.es/M2_EyP_6b_2.png" TargetMode="External"/><Relationship Id="rId26" Type="http://schemas.openxmlformats.org/officeDocument/2006/relationships/hyperlink" Target="http://drive.google.com/uc?export=view&amp;id=1WjUtXiT39NiT-a5gEsWSvEXSgqlgPS0T" TargetMode="External"/><Relationship Id="rId25" Type="http://schemas.openxmlformats.org/officeDocument/2006/relationships/hyperlink" Target="http://drive.google.com/uc?export=view&amp;id=1eSLGCfNTIjBvQi9U6SOhn_kGVuAuUfIt" TargetMode="External"/><Relationship Id="rId28" Type="http://schemas.openxmlformats.org/officeDocument/2006/relationships/hyperlink" Target="http://drive.google.com/uc?export=view&amp;id=1vzcO3iQTYUt9M-1keX0NRxmzuoniPV7C" TargetMode="External"/><Relationship Id="rId27" Type="http://schemas.openxmlformats.org/officeDocument/2006/relationships/hyperlink" Target="http://drive.google.com/uc?export=view&amp;id=1WjUtXiT39NiT-a5gEsWSvEXSgqlgPS0T" TargetMode="External"/><Relationship Id="rId29" Type="http://schemas.openxmlformats.org/officeDocument/2006/relationships/hyperlink" Target="http://drive.google.com/uc?export=view&amp;id=14m16TZGZEnJ1gDiOzX7SVP0G_vLICiZs" TargetMode="External"/><Relationship Id="rId50" Type="http://schemas.openxmlformats.org/officeDocument/2006/relationships/drawing" Target="../drawings/drawing1.xml"/><Relationship Id="rId11" Type="http://schemas.openxmlformats.org/officeDocument/2006/relationships/hyperlink" Target="https://drive.google.com/file/d/1QZ54VvWsNpI9sbNSJ9noOpbCcAP70X3T/view?usp=sharing" TargetMode="External"/><Relationship Id="rId10" Type="http://schemas.openxmlformats.org/officeDocument/2006/relationships/hyperlink" Target="https://blueberry-assets.oneclick.es/M5_G_9e_6.svg" TargetMode="External"/><Relationship Id="rId13" Type="http://schemas.openxmlformats.org/officeDocument/2006/relationships/hyperlink" Target="https://drive.google.com/file/d/1WG2Ijpq_jIRJPvI19xXH4fUlFwm4UWLg/view?usp=sharing)" TargetMode="External"/><Relationship Id="rId12" Type="http://schemas.openxmlformats.org/officeDocument/2006/relationships/hyperlink" Target="https://drive.google.com/file/d/1vk3T3IXblH1q95KkeCQOl32lcBdVhbTn/view?usp=sharing" TargetMode="External"/><Relationship Id="rId15" Type="http://schemas.openxmlformats.org/officeDocument/2006/relationships/hyperlink" Target="https://blueberry-assets.oneclick.es/M5_G_13c_8.svg" TargetMode="External"/><Relationship Id="rId14" Type="http://schemas.openxmlformats.org/officeDocument/2006/relationships/hyperlink" Target="http://drive.google.com/uc?export=view&amp;id=1H71iV9nBRJdKXhwqpmNuixQDfxhTaH5Q" TargetMode="External"/><Relationship Id="rId17" Type="http://schemas.openxmlformats.org/officeDocument/2006/relationships/hyperlink" Target="http://drive.google.com/uc?export=view&amp;id=1Rw7RSkle_kL3hm2ixnMjj6NeIrHOtaQw" TargetMode="External"/><Relationship Id="rId16" Type="http://schemas.openxmlformats.org/officeDocument/2006/relationships/hyperlink" Target="https://blueberry-assets.oneclick.es/M5_G_13c_11.svg" TargetMode="External"/><Relationship Id="rId19" Type="http://schemas.openxmlformats.org/officeDocument/2006/relationships/hyperlink" Target="https://blueberry-assets.oneclick.es/M2_EyP_6b_2.png" TargetMode="External"/><Relationship Id="rId18" Type="http://schemas.openxmlformats.org/officeDocument/2006/relationships/hyperlink" Target="https://blueberry-assets.oneclick.es/M2_EyP_6b_1.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TaQ1UVMWhyYAe5qWvYyyG771iPN-ivVI/view?usp=sharing" TargetMode="External"/><Relationship Id="rId194" Type="http://schemas.openxmlformats.org/officeDocument/2006/relationships/hyperlink" Target="https://drive.google.com/file/d/1jNNF1ck0hN0nk_gqiT6Rw9wtsQmF7und/view?usp=sharing" TargetMode="External"/><Relationship Id="rId193" Type="http://schemas.openxmlformats.org/officeDocument/2006/relationships/hyperlink" Target="https://gyazo.com/e0bfe1f7802391712a20da51dc733427" TargetMode="External"/><Relationship Id="rId192" Type="http://schemas.openxmlformats.org/officeDocument/2006/relationships/hyperlink" Target="https://drive.google.com/file/d/1YwqfBqFI_q-7Q8KEW-Mn-iTZTSVsAMQ6/view?usp=sharing" TargetMode="External"/><Relationship Id="rId191" Type="http://schemas.openxmlformats.org/officeDocument/2006/relationships/hyperlink" Target="https://drive.google.com/file/d/195oj5785Q61ScF-aQ3PBn4RQIVpOG27J/view?usp=sharing" TargetMode="External"/><Relationship Id="rId187" Type="http://schemas.openxmlformats.org/officeDocument/2006/relationships/hyperlink" Target="https://gyazo.com/35e4975f710e86ea58948358a548558e" TargetMode="External"/><Relationship Id="rId186" Type="http://schemas.openxmlformats.org/officeDocument/2006/relationships/hyperlink" Target="https://drive.google.com/file/d/1CupqKC1ui_8BzLMAN-ZhxZgv9a7wTAQD/view?usp=sharing" TargetMode="External"/><Relationship Id="rId185" Type="http://schemas.openxmlformats.org/officeDocument/2006/relationships/hyperlink" Target="https://drive.google.com/file/d/1nBDQe-k_VMR1yy---t0TN9CxgPUr-QwR/view?usp=sharing" TargetMode="External"/><Relationship Id="rId184" Type="http://schemas.openxmlformats.org/officeDocument/2006/relationships/hyperlink" Target="https://drive.google.com/file/d/1rloPYjHPYS-iySfPBvNnr5I0QcpK8rBZ/view?usp=sharing" TargetMode="External"/><Relationship Id="rId189" Type="http://schemas.openxmlformats.org/officeDocument/2006/relationships/hyperlink" Target="https://drive.google.com/file/d/1egHC5962hVdZXYeNAj_g-vykWkLKz6Ir/view?usp=sharing" TargetMode="External"/><Relationship Id="rId188" Type="http://schemas.openxmlformats.org/officeDocument/2006/relationships/hyperlink" Target="https://drive.google.com/file/d/1nHXEzKOWv-R8oaJN8HOKavHWPicm_JcM/view?usp=sharing" TargetMode="External"/><Relationship Id="rId183" Type="http://schemas.openxmlformats.org/officeDocument/2006/relationships/hyperlink" Target="https://drive.google.com/file/d/1Jhvxzjj_fx_CGzbxS0iYQrq-A-7wjsBH/view?usp=sharing" TargetMode="External"/><Relationship Id="rId182" Type="http://schemas.openxmlformats.org/officeDocument/2006/relationships/hyperlink" Target="https://drive.google.com/file/d/1k5z_ZrUWAYeRNVum_024U4TBvjKgcq5Z/view?usp=sharing" TargetMode="External"/><Relationship Id="rId181" Type="http://schemas.openxmlformats.org/officeDocument/2006/relationships/hyperlink" Target="https://drive.google.com/file/d/1sByW661rUc7Ikyu3Ef7Qv5KQmnQv3yQZ/view?usp=sharing" TargetMode="External"/><Relationship Id="rId180" Type="http://schemas.openxmlformats.org/officeDocument/2006/relationships/hyperlink" Target="https://drive.google.com/file/d/1-ziAkSFlBtJiM2k4gZIIU6Nqc8PX7MLv/view?usp=sharing" TargetMode="External"/><Relationship Id="rId176" Type="http://schemas.openxmlformats.org/officeDocument/2006/relationships/hyperlink" Target="https://drive.google.com/file/d/1DYMrmdF4RLIdimI-2yYJfJCl1djz5A19/view?usp=sharing" TargetMode="External"/><Relationship Id="rId297" Type="http://schemas.openxmlformats.org/officeDocument/2006/relationships/hyperlink" Target="https://drive.google.com/file/d/1UT5Dv3JfB79MbJ9WOcv5G3CzWX1PBZZT/view?usp=sharing" TargetMode="External"/><Relationship Id="rId175" Type="http://schemas.openxmlformats.org/officeDocument/2006/relationships/hyperlink" Target="https://drive.google.com/file/d/15xt_hmRuy7m4L3RkF2FEYifKL8Rviult/view?usp=sharing" TargetMode="External"/><Relationship Id="rId296" Type="http://schemas.openxmlformats.org/officeDocument/2006/relationships/hyperlink" Target="https://drive.google.com/file/d/1GoJcNYR57F3YUzoKZK5YU75mcfmWaehQ/view?usp=sharing" TargetMode="External"/><Relationship Id="rId174" Type="http://schemas.openxmlformats.org/officeDocument/2006/relationships/hyperlink" Target="https://drive.google.com/file/d/1GWabo04VLiG48RLJTmbciAmbIC51WNsD/view?usp=sharing" TargetMode="External"/><Relationship Id="rId295" Type="http://schemas.openxmlformats.org/officeDocument/2006/relationships/hyperlink" Target="https://drive.google.com/file/d/1IeNxgYybGQGkAsjl-h_YKn_k-qtdjR8W/view?usp=sharing" TargetMode="External"/><Relationship Id="rId173" Type="http://schemas.openxmlformats.org/officeDocument/2006/relationships/hyperlink" Target="https://drive.google.com/drive/folders/1SfFcbnyXZA1_3W57Kgnc5WjcMm1WFGTp?usp=sharing" TargetMode="External"/><Relationship Id="rId294" Type="http://schemas.openxmlformats.org/officeDocument/2006/relationships/hyperlink" Target="https://drive.google.com/file/d/17x0XWH9sh_ZjMijOF0eWG4RkUdgOnblt/view?usp=sharing" TargetMode="External"/><Relationship Id="rId179" Type="http://schemas.openxmlformats.org/officeDocument/2006/relationships/hyperlink" Target="https://drive.google.com/file/d/1VIfvKR-8unPU9mq0fh5F-0MByAnmsTpf/view?usp=sharing" TargetMode="External"/><Relationship Id="rId178" Type="http://schemas.openxmlformats.org/officeDocument/2006/relationships/hyperlink" Target="https://drive.google.com/file/d/14N1-aeBugZn1rx6I42FpEAZuBucsmpEz/view?usp=sharing" TargetMode="External"/><Relationship Id="rId299" Type="http://schemas.openxmlformats.org/officeDocument/2006/relationships/hyperlink" Target="https://gyazo.com/fac4b23f3154415b5eccd1198cb9eea0" TargetMode="External"/><Relationship Id="rId177" Type="http://schemas.openxmlformats.org/officeDocument/2006/relationships/hyperlink" Target="https://drive.google.com/file/d/1OJrCDpTwAldOM6zgCFthDir9y0tekrCF/view?usp=sharing" TargetMode="External"/><Relationship Id="rId298" Type="http://schemas.openxmlformats.org/officeDocument/2006/relationships/hyperlink" Target="https://drive.google.com/file/d/1dtg-I8H5wLvKYf5UbcG1XbXK_u1sFy6Q/view?usp=sharing" TargetMode="External"/><Relationship Id="rId198" Type="http://schemas.openxmlformats.org/officeDocument/2006/relationships/hyperlink" Target="https://drive.google.com/file/d/1CibeOdBiXM7o0fmiVR8o_XnjLQ4ljAPe/view?usp=sharing" TargetMode="External"/><Relationship Id="rId197" Type="http://schemas.openxmlformats.org/officeDocument/2006/relationships/hyperlink" Target="https://drive.google.com/file/d/1DhaNeE4Uhsdz1rtv4XaXXus3XwcgNK3f/view?usp=sharing" TargetMode="External"/><Relationship Id="rId196" Type="http://schemas.openxmlformats.org/officeDocument/2006/relationships/hyperlink" Target="https://drive.google.com/file/d/1qUczGqKNxnkhO7mGMGO79FzWCSrfKHlQ/view?usp=sharing" TargetMode="External"/><Relationship Id="rId195" Type="http://schemas.openxmlformats.org/officeDocument/2006/relationships/hyperlink" Target="https://drive.google.com/file/d/17VPA0uRy3MUr2QInA164rrdaIKiMwo3V/view?usp=sharing" TargetMode="External"/><Relationship Id="rId199" Type="http://schemas.openxmlformats.org/officeDocument/2006/relationships/hyperlink" Target="https://drive.google.com/file/d/1UKXPu1IA4vo-g1EutNG_QseT9yDl0si9/view?usp=sharing" TargetMode="External"/><Relationship Id="rId150" Type="http://schemas.openxmlformats.org/officeDocument/2006/relationships/hyperlink" Target="https://drive.google.com/file/d/1p7i9Q0z7KsP3cHaW7LLBJj2HG07fjtSy/view?usp=sharing" TargetMode="External"/><Relationship Id="rId271" Type="http://schemas.openxmlformats.org/officeDocument/2006/relationships/hyperlink" Target="https://drive.google.com/file/d/1ldSHeInFPVDWDtWDPMXZu77ZlYDOHFtR/view?usp=sharing" TargetMode="External"/><Relationship Id="rId392" Type="http://schemas.openxmlformats.org/officeDocument/2006/relationships/hyperlink" Target="https://drive.google.com/file/d/1x2XjJRtc8n5ZfMuoCysZoEiZ7ri-F8zw/view?usp=sharing" TargetMode="External"/><Relationship Id="rId270" Type="http://schemas.openxmlformats.org/officeDocument/2006/relationships/hyperlink" Target="https://drive.google.com/file/d/1j400BtSPLS3hohre8MH6fmEMVInyrK_N/view?usp=sharing" TargetMode="External"/><Relationship Id="rId391" Type="http://schemas.openxmlformats.org/officeDocument/2006/relationships/hyperlink" Target="https://drive.google.com/file/d/1jb14w0_Pp115TaVmYEpHjMT3R_ckihJj/view?usp=sharing" TargetMode="External"/><Relationship Id="rId390" Type="http://schemas.openxmlformats.org/officeDocument/2006/relationships/hyperlink" Target="https://drive.google.com/file/d/1AWkcf2W2bBiazDhvdFogcUJpa2h_HJpY/view?usp=sharing" TargetMode="External"/><Relationship Id="rId1" Type="http://schemas.openxmlformats.org/officeDocument/2006/relationships/comments" Target="../comments1.xml"/><Relationship Id="rId2" Type="http://schemas.openxmlformats.org/officeDocument/2006/relationships/hyperlink" Target="https://drive.google.com/file/d/1L277CFYFsvE0Kpusq48m4EhayiLc_qSB/view?usp=sharing" TargetMode="External"/><Relationship Id="rId3" Type="http://schemas.openxmlformats.org/officeDocument/2006/relationships/hyperlink" Target="https://drive.google.com/file/d/1jXr_ZGSq4SD-9BVATqNRPJlbji8iXTOR/view?usp=sharing" TargetMode="External"/><Relationship Id="rId149" Type="http://schemas.openxmlformats.org/officeDocument/2006/relationships/hyperlink" Target="https://drive.google.com/file/d/1GJbtGo48AZliEWtRXDGM-KYGVtW2srS7/view?usp=sharing" TargetMode="External"/><Relationship Id="rId4" Type="http://schemas.openxmlformats.org/officeDocument/2006/relationships/hyperlink" Target="https://drive.google.com/file/d/1kiDn89i2O2Gt5Gy8D_jbVMrsoFTQeW3u/view?usp=sharing" TargetMode="External"/><Relationship Id="rId148" Type="http://schemas.openxmlformats.org/officeDocument/2006/relationships/hyperlink" Target="https://drive.google.com/file/d/1D0spctbzANBX-sq-hZvAHNlWlR8nrZa6/view?usp=sharing" TargetMode="External"/><Relationship Id="rId269" Type="http://schemas.openxmlformats.org/officeDocument/2006/relationships/hyperlink" Target="https://drive.google.com/file/d/1RP0PzavV1ZJrmsk8GM0Hcif4VkVXhnV2/view?usp=sharing" TargetMode="External"/><Relationship Id="rId9" Type="http://schemas.openxmlformats.org/officeDocument/2006/relationships/hyperlink" Target="https://drive.google.com/file/d/1yp_wZt1FGPcTnT2MjCcQGrs7pFkiqqHV/view?usp=sharing" TargetMode="External"/><Relationship Id="rId143" Type="http://schemas.openxmlformats.org/officeDocument/2006/relationships/hyperlink" Target="https://drive.google.com/file/d/1CM_VE3yQ38tvpaIl5-pn0n-m7uYCSscp/view?usp=sharing" TargetMode="External"/><Relationship Id="rId264" Type="http://schemas.openxmlformats.org/officeDocument/2006/relationships/hyperlink" Target="https://drive.google.com/file/d/10jcq9UBJ65x2mxxMmnRmG1PcHc4GQGVk/view?usp=sharing" TargetMode="External"/><Relationship Id="rId385" Type="http://schemas.openxmlformats.org/officeDocument/2006/relationships/hyperlink" Target="https://drive.google.com/file/d/1tQZJCVUnu5VHzXmz4PU8Y70d86tzTzTv/view?usp=sharing" TargetMode="External"/><Relationship Id="rId142" Type="http://schemas.openxmlformats.org/officeDocument/2006/relationships/hyperlink" Target="https://drive.google.com/file/d/1rMzNQt7czIHSuO3Kzmb9IB5Lod36ga_e/view?usp=sharing" TargetMode="External"/><Relationship Id="rId263" Type="http://schemas.openxmlformats.org/officeDocument/2006/relationships/hyperlink" Target="https://drive.google.com/file/d/1vQ9Fv5y9T4LN4rj49RS2i8b1te6Qm6Le/view?usp=sharing" TargetMode="External"/><Relationship Id="rId384" Type="http://schemas.openxmlformats.org/officeDocument/2006/relationships/hyperlink" Target="https://drive.google.com/file/d/1wuUDfDytAlHyV71-dUcANIaAmVYhUP1M/view?usp=share_link" TargetMode="External"/><Relationship Id="rId141" Type="http://schemas.openxmlformats.org/officeDocument/2006/relationships/hyperlink" Target="https://drive.google.com/file/d/1ePehnRQ3gPy6Wl6ePl84bcKqkUWJimXp/view?usp=sharing" TargetMode="External"/><Relationship Id="rId262" Type="http://schemas.openxmlformats.org/officeDocument/2006/relationships/hyperlink" Target="https://drive.google.com/file/d/17t22OLy87w3z8TYyEue01oGC79eU7GzT/view?usp=sharing" TargetMode="External"/><Relationship Id="rId383" Type="http://schemas.openxmlformats.org/officeDocument/2006/relationships/hyperlink" Target="https://drive.google.com/file/d/1kfVhxGbKbR-OfJXwtdPBugMOMRZoHPLp/view?usp=sharing" TargetMode="External"/><Relationship Id="rId140" Type="http://schemas.openxmlformats.org/officeDocument/2006/relationships/hyperlink" Target="https://drive.google.com/file/d/1i99KuCa3vzsYcOLqlcED7_A5CoB31tlk/view?usp=sharing" TargetMode="External"/><Relationship Id="rId261" Type="http://schemas.openxmlformats.org/officeDocument/2006/relationships/hyperlink" Target="https://drive.google.com/file/d/1JoBrvuig9Nd34bC5GkzUw-xePlMsDPbe/view?usp=sharing" TargetMode="External"/><Relationship Id="rId382" Type="http://schemas.openxmlformats.org/officeDocument/2006/relationships/hyperlink" Target="https://drive.google.com/file/d/1UgAo3kOavCYqlP2kZQhyTBZHikEW6vRN/view?usp=share_link" TargetMode="External"/><Relationship Id="rId5" Type="http://schemas.openxmlformats.org/officeDocument/2006/relationships/hyperlink" Target="https://drive.google.com/file/d/1iXsNxOGl8vfYZSszozKTB0wBpWgXz-O3/view?usp=sharing" TargetMode="External"/><Relationship Id="rId147" Type="http://schemas.openxmlformats.org/officeDocument/2006/relationships/hyperlink" Target="https://drive.google.com/file/d/1jHRhInTjH1YVF5RS18ZkpJV-wweeT-6O/view?usp=sharing" TargetMode="External"/><Relationship Id="rId268" Type="http://schemas.openxmlformats.org/officeDocument/2006/relationships/hyperlink" Target="https://gyazo.com/ec4b9788720802de9e9e6288ff35d988" TargetMode="External"/><Relationship Id="rId389" Type="http://schemas.openxmlformats.org/officeDocument/2006/relationships/hyperlink" Target="https://drive.google.com/file/d/1hVx03agmGs_WWH4dEE2aj-CyuWeMG6TJ/view?usp=sharing" TargetMode="External"/><Relationship Id="rId6" Type="http://schemas.openxmlformats.org/officeDocument/2006/relationships/hyperlink" Target="https://drive.google.com/file/d/1t-f3chlVsW7zvgPObnPA-p2JFcbCZDB4/view?usp=sharing" TargetMode="External"/><Relationship Id="rId146" Type="http://schemas.openxmlformats.org/officeDocument/2006/relationships/hyperlink" Target="https://drive.google.com/file/d/17DWTy0ta5jCnOXKbCWHO6MrAwaxQxKAE/view?usp=sharing" TargetMode="External"/><Relationship Id="rId267" Type="http://schemas.openxmlformats.org/officeDocument/2006/relationships/hyperlink" Target="https://drive.google.com/file/d/1KC2fFzc0PDLdCww0IToPXkoDJEV17VAL/view?usp=sharing" TargetMode="External"/><Relationship Id="rId388" Type="http://schemas.openxmlformats.org/officeDocument/2006/relationships/hyperlink" Target="https://drive.google.com/file/d/1bC2HNmkhjkb7GOfksGRXF52ZKUfOnaoE/view?usp=sharing" TargetMode="External"/><Relationship Id="rId7" Type="http://schemas.openxmlformats.org/officeDocument/2006/relationships/hyperlink" Target="https://drive.google.com/file/d/1kbb6gKxGaeV6TGSToKnOS0-RTI7WLFWT/view?usp=sharing" TargetMode="External"/><Relationship Id="rId145" Type="http://schemas.openxmlformats.org/officeDocument/2006/relationships/hyperlink" Target="https://drive.google.com/file/d/14t80lSfFNiJ_GMcPIekhJrf7Z_u1TM5V/view?usp=sharing" TargetMode="External"/><Relationship Id="rId266" Type="http://schemas.openxmlformats.org/officeDocument/2006/relationships/hyperlink" Target="https://drive.google.com/file/d/1lrEuWmE9sCkHWyWokFRqe2I8nWuK05yb/view?usp=sharing" TargetMode="External"/><Relationship Id="rId387" Type="http://schemas.openxmlformats.org/officeDocument/2006/relationships/hyperlink" Target="https://drive.google.com/file/d/1CggUvgF9GMiSaG-ULMjmNft55qvKgBWE/view?usp=sharing" TargetMode="External"/><Relationship Id="rId8" Type="http://schemas.openxmlformats.org/officeDocument/2006/relationships/hyperlink" Target="https://drive.google.com/file/d/1fSUT7CZ7h_BBt1zt_euoGFIu-zANBGcp/view?usp=sharing" TargetMode="External"/><Relationship Id="rId144" Type="http://schemas.openxmlformats.org/officeDocument/2006/relationships/hyperlink" Target="https://drive.google.com/file/d/1sn7hDBWOE3d-rQLfIQBHbOCKQO7QFOGg/view?usp=sharing" TargetMode="External"/><Relationship Id="rId265" Type="http://schemas.openxmlformats.org/officeDocument/2006/relationships/hyperlink" Target="https://drive.google.com/file/d/1v5QCaNUm4bvKZBIa2yPq2xM6TUqT0zDl/view?usp=sharing" TargetMode="External"/><Relationship Id="rId386" Type="http://schemas.openxmlformats.org/officeDocument/2006/relationships/hyperlink" Target="https://drive.google.com/file/d/1RTZ6VUGakZZjN8pwjQl7VFmNlU3f_6nl/view?usp=share_link" TargetMode="External"/><Relationship Id="rId260" Type="http://schemas.openxmlformats.org/officeDocument/2006/relationships/hyperlink" Target="https://drive.google.com/file/d/1OLKDdoozWytI7VlANpCYqQDywCb11MmU/view?usp=sharing" TargetMode="External"/><Relationship Id="rId381" Type="http://schemas.openxmlformats.org/officeDocument/2006/relationships/hyperlink" Target="https://drive.google.com/file/d/1Ekqxtp54Hy8CEbfvrcsw-Pn1rstMFlyT/view?usp=sharing" TargetMode="External"/><Relationship Id="rId380" Type="http://schemas.openxmlformats.org/officeDocument/2006/relationships/hyperlink" Target="https://drive.google.com/file/d/10AMGL_5LnVdvkT6RMbn68leG5IZFqxoD/view?usp=sharing" TargetMode="External"/><Relationship Id="rId139" Type="http://schemas.openxmlformats.org/officeDocument/2006/relationships/hyperlink" Target="https://gyazo.com/2f68f380235c74b6b3d9c5e0dd6aa0bb" TargetMode="External"/><Relationship Id="rId138" Type="http://schemas.openxmlformats.org/officeDocument/2006/relationships/hyperlink" Target="https://drive.google.com/file/d/14r3o2EzKY0_nXu5IVMKqNmduXD_yFeqo/view?usp=sharing" TargetMode="External"/><Relationship Id="rId259" Type="http://schemas.openxmlformats.org/officeDocument/2006/relationships/hyperlink" Target="https://drive.google.com/file/d/1SEcJ5wVqVJ6r-CzA8tJMPExoj6FaxMKO/view?usp=sharing" TargetMode="External"/><Relationship Id="rId137" Type="http://schemas.openxmlformats.org/officeDocument/2006/relationships/hyperlink" Target="https://drive.google.com/file/d/178QYsiZwMQxGrjgoaAI1DRsPBC_psKGn/view?usp=sharing" TargetMode="External"/><Relationship Id="rId258" Type="http://schemas.openxmlformats.org/officeDocument/2006/relationships/hyperlink" Target="https://drive.google.com/file/d/15MmM44_OApnPajFLQQCABHCgwpUKQEr_/view?usp=sharing" TargetMode="External"/><Relationship Id="rId379" Type="http://schemas.openxmlformats.org/officeDocument/2006/relationships/hyperlink" Target="https://drive.google.com/file/d/1H71iV9nBRJdKXhwqpmNuixQDfxhTaH5Q/view?usp=sharing" TargetMode="External"/><Relationship Id="rId132" Type="http://schemas.openxmlformats.org/officeDocument/2006/relationships/hyperlink" Target="https://gyazo.com/2f68f380235c74b6b3d9c5e0dd6aa0bb" TargetMode="External"/><Relationship Id="rId253" Type="http://schemas.openxmlformats.org/officeDocument/2006/relationships/hyperlink" Target="https://drive.google.com/file/d/15OLYLmEXWoUJqbwZftFKwSiAWSRp1Tid/view?usp=sharing" TargetMode="External"/><Relationship Id="rId374" Type="http://schemas.openxmlformats.org/officeDocument/2006/relationships/hyperlink" Target="https://drive.google.com/file/d/1_l2mZgNnCDn8tbHaGeDoHCvqLdN338qC/view?usp=sharing" TargetMode="External"/><Relationship Id="rId495" Type="http://schemas.openxmlformats.org/officeDocument/2006/relationships/hyperlink" Target="https://drive.google.com/file/d/11Jan4lzlkCU2-h6qq9mQPAcy2DOkofA9/view?usp=sharing" TargetMode="External"/><Relationship Id="rId131" Type="http://schemas.openxmlformats.org/officeDocument/2006/relationships/hyperlink" Target="https://drive.google.com/file/d/1B75081lCplu3aXnHKKkR6M0JK73MWjQf/view?usp=sharing" TargetMode="External"/><Relationship Id="rId252" Type="http://schemas.openxmlformats.org/officeDocument/2006/relationships/hyperlink" Target="https://drive.google.com/file/d/1Jo3UoWejh5-x-iGZRq8eLjGeyJzJW_Kv/view?usp=sharing" TargetMode="External"/><Relationship Id="rId373" Type="http://schemas.openxmlformats.org/officeDocument/2006/relationships/hyperlink" Target="https://drive.google.com/file/d/1QK4-OWMWtR_DC4s3V6Q5G_-TXr68isb9/view?usp=sharing" TargetMode="External"/><Relationship Id="rId494" Type="http://schemas.openxmlformats.org/officeDocument/2006/relationships/hyperlink" Target="https://drive.google.com/file/d/1F04N78su4e50jfMv4X4IfaN4JFAFxogT/view?usp=sharing" TargetMode="External"/><Relationship Id="rId130" Type="http://schemas.openxmlformats.org/officeDocument/2006/relationships/hyperlink" Target="https://drive.google.com/file/d/1lJYdlMAiL0Qnfh4_SDk8IudL41SAcXG1/view?usp=sharing" TargetMode="External"/><Relationship Id="rId251" Type="http://schemas.openxmlformats.org/officeDocument/2006/relationships/hyperlink" Target="https://drive.google.com/file/d/1PgB0jgEfqZSViZd2yR64ql6h0zZwiLZp/view?usp=sharing" TargetMode="External"/><Relationship Id="rId372" Type="http://schemas.openxmlformats.org/officeDocument/2006/relationships/hyperlink" Target="https://drive.google.com/file/d/1DLXPwwiqJna7Cf6pUpZdzoYgkXk40K6l/view?usp=sharing" TargetMode="External"/><Relationship Id="rId493" Type="http://schemas.openxmlformats.org/officeDocument/2006/relationships/hyperlink" Target="https://drive.google.com/file/d/1KSwf__mxQRRFakCQY0IMjm-HQ8cp3oqy/view?usp=sharing" TargetMode="External"/><Relationship Id="rId250" Type="http://schemas.openxmlformats.org/officeDocument/2006/relationships/hyperlink" Target="https://drive.google.com/file/d/1A91UUL6ACwje4CxjRkhG8Tg89DR8sSgw/view?usp=sharing" TargetMode="External"/><Relationship Id="rId371" Type="http://schemas.openxmlformats.org/officeDocument/2006/relationships/hyperlink" Target="https://drive.google.com/file/d/1SR2tZBpB-CoZ2qldobN8qkQox7W4vfZo/view?usp=sharing" TargetMode="External"/><Relationship Id="rId492" Type="http://schemas.openxmlformats.org/officeDocument/2006/relationships/hyperlink" Target="https://drive.google.com/file/d/1VNoEwnjIZOtv0VPxwAi8U99dwqsRBiKA/view?usp=sharing" TargetMode="External"/><Relationship Id="rId136" Type="http://schemas.openxmlformats.org/officeDocument/2006/relationships/hyperlink" Target="https://drive.google.com/file/d/1cGOIsRL4BMRW5PzBKNTev_-hwsGN5BWw/view?usp=sharing" TargetMode="External"/><Relationship Id="rId257" Type="http://schemas.openxmlformats.org/officeDocument/2006/relationships/hyperlink" Target="https://drive.google.com/file/d/1xHGqHlu9CrV245IdlqYmLyqPeW8JsD1v/view?usp=sharing" TargetMode="External"/><Relationship Id="rId378" Type="http://schemas.openxmlformats.org/officeDocument/2006/relationships/hyperlink" Target="https://drive.google.com/file/d/1yOO6neEN4TUSsZoGn-TdjJtzkjmRLTM4/view?usp=sharing" TargetMode="External"/><Relationship Id="rId499" Type="http://schemas.openxmlformats.org/officeDocument/2006/relationships/hyperlink" Target="https://drive.google.com/file/d/1uYpRT90WvnDge0F4AUxGIRBOHnE1-Qws/view?usp=sharing" TargetMode="External"/><Relationship Id="rId135" Type="http://schemas.openxmlformats.org/officeDocument/2006/relationships/hyperlink" Target="https://drive.google.com/file/d/1mlrEQaqleKQUobP5KRE1A-NOZv-vAPRt/view?usp=sharing" TargetMode="External"/><Relationship Id="rId256" Type="http://schemas.openxmlformats.org/officeDocument/2006/relationships/hyperlink" Target="https://drive.google.com/file/d/13hn8ilhc0y_hXIF4hhY_zll5KKsUn3Gg/view?usp=sharing" TargetMode="External"/><Relationship Id="rId377" Type="http://schemas.openxmlformats.org/officeDocument/2006/relationships/hyperlink" Target="https://drive.google.com/file/d/1hfMz5lndX-72m9qgeLCGfOSIfGNTt3Y5/view?usp=sharing" TargetMode="External"/><Relationship Id="rId498" Type="http://schemas.openxmlformats.org/officeDocument/2006/relationships/hyperlink" Target="https://drive.google.com/file/d/152lDZ12ZNvFwPwie5E1lfIeAETEtieZz/view?usp=sharing" TargetMode="External"/><Relationship Id="rId134" Type="http://schemas.openxmlformats.org/officeDocument/2006/relationships/hyperlink" Target="https://drive.google.com/file/d/19ARmp36YK_yKHxEwc8Mznr2Pqvvhmn0a/view?usp=sharing" TargetMode="External"/><Relationship Id="rId255" Type="http://schemas.openxmlformats.org/officeDocument/2006/relationships/hyperlink" Target="https://drive.google.com/file/d/1WvfuJbsk0r3xMc_lYM1F7AMawPZK-cl-/view?usp=sharing" TargetMode="External"/><Relationship Id="rId376" Type="http://schemas.openxmlformats.org/officeDocument/2006/relationships/hyperlink" Target="https://drive.google.com/file/d/1u8TsJkDGMxg5S1ptSzHsHCNAzPwNJjAj/view?usp=sharing" TargetMode="External"/><Relationship Id="rId497" Type="http://schemas.openxmlformats.org/officeDocument/2006/relationships/hyperlink" Target="https://drive.google.com/file/d/1UtOFvJ_bmur1WsmQ5foHZ6B-DXg5-QYG/view?usp=sharing" TargetMode="External"/><Relationship Id="rId133" Type="http://schemas.openxmlformats.org/officeDocument/2006/relationships/hyperlink" Target="https://drive.google.com/file/d/1mXhOBrgvdgG--MesKU5ykH6SKld2NH34/view?usp=sharing" TargetMode="External"/><Relationship Id="rId254" Type="http://schemas.openxmlformats.org/officeDocument/2006/relationships/hyperlink" Target="https://drive.google.com/file/d/1PlC4sSJ1FWbpUu-Zo5ajrd6u9hQ-wlGV/view?usp=sharing" TargetMode="External"/><Relationship Id="rId375" Type="http://schemas.openxmlformats.org/officeDocument/2006/relationships/hyperlink" Target="https://drive.google.com/file/d/1-SY02UhkI8tiklwEDoq_TLLL025OZ1s2/view?usp=sharing" TargetMode="External"/><Relationship Id="rId496" Type="http://schemas.openxmlformats.org/officeDocument/2006/relationships/hyperlink" Target="https://gyazo.com/2b1f50061aae9d0fc64e392c477b7fa5" TargetMode="External"/><Relationship Id="rId172" Type="http://schemas.openxmlformats.org/officeDocument/2006/relationships/hyperlink" Target="https://drive.google.com/file/d/1EH2HxjgULWBJiRxOpemD2CEyAlz97sap/view?usp=sharing" TargetMode="External"/><Relationship Id="rId293" Type="http://schemas.openxmlformats.org/officeDocument/2006/relationships/hyperlink" Target="https://drive.google.com/file/d/13AvY7WGMDgvSjqonL04fA1WzYJDkdPgK/view?usp=sharing" TargetMode="External"/><Relationship Id="rId171" Type="http://schemas.openxmlformats.org/officeDocument/2006/relationships/hyperlink" Target="https://drive.google.com/file/d/1fFwbG8rT56JibMzsvUrQOOANz-RBEPzE/view?usp=sharing" TargetMode="External"/><Relationship Id="rId292" Type="http://schemas.openxmlformats.org/officeDocument/2006/relationships/hyperlink" Target="https://drive.google.com/file/d/1HVwHB55SakSVGq0bsRYuzFMf57mB7UUT/view?usp=sharing" TargetMode="External"/><Relationship Id="rId170" Type="http://schemas.openxmlformats.org/officeDocument/2006/relationships/hyperlink" Target="https://drive.google.com/file/d/1N5ZzMOrlgzm6U-PxvxLTVPHBLOF7E4JN/view?usp=sharing" TargetMode="External"/><Relationship Id="rId291" Type="http://schemas.openxmlformats.org/officeDocument/2006/relationships/hyperlink" Target="https://drive.google.com/file/d/1NXDsAWMkaWpCzZuY_eSPKSZhvUlm8aOU/view?usp=sharing" TargetMode="External"/><Relationship Id="rId290" Type="http://schemas.openxmlformats.org/officeDocument/2006/relationships/hyperlink" Target="https://drive.google.com/file/d/1Iuz8ly7sQMsNS_hfH1GwyIRgIqmOFHtk/view?usp=sharing" TargetMode="External"/><Relationship Id="rId165" Type="http://schemas.openxmlformats.org/officeDocument/2006/relationships/hyperlink" Target="https://drive.google.com/file/d/1yeX6m-zeFRJstDy3L1zDNxe2SEkTjLns/view?usp=sharing" TargetMode="External"/><Relationship Id="rId286" Type="http://schemas.openxmlformats.org/officeDocument/2006/relationships/hyperlink" Target="https://drive.google.com/file/d/1sTGCqt4fogrwxeSW9VCqd9vraAc28bhW/view?usp=sharing" TargetMode="External"/><Relationship Id="rId164" Type="http://schemas.openxmlformats.org/officeDocument/2006/relationships/hyperlink" Target="https://drive.google.com/file/d/1Un1grFReUcDqiFCz8Toi4vVT8W_AoBLS/view?usp=sharing" TargetMode="External"/><Relationship Id="rId285" Type="http://schemas.openxmlformats.org/officeDocument/2006/relationships/hyperlink" Target="https://drive.google.com/file/d/1vgeb7gCR7g1BbJWSpN2XmT4osgjlPtd-/view?usp=sharing" TargetMode="External"/><Relationship Id="rId163" Type="http://schemas.openxmlformats.org/officeDocument/2006/relationships/hyperlink" Target="https://drive.google.com/file/d/1tLOR4kdNIfIVafEu91oa7cxW8gpb-fDI/view?usp=sharing" TargetMode="External"/><Relationship Id="rId284" Type="http://schemas.openxmlformats.org/officeDocument/2006/relationships/hyperlink" Target="https://drive.google.com/file/d/12O2WFv4uG-4U9A6LGKnWaDQbjVcgOxPF/view?usp=sharing" TargetMode="External"/><Relationship Id="rId162" Type="http://schemas.openxmlformats.org/officeDocument/2006/relationships/hyperlink" Target="https://drive.google.com/file/d/1rzgCa1Z0AcSM72DYxt8Q9YT_UNjbS54B/view?usp=sharing" TargetMode="External"/><Relationship Id="rId283" Type="http://schemas.openxmlformats.org/officeDocument/2006/relationships/hyperlink" Target="https://drive.google.com/file/d/1FZxUtqIxSrsfYfjy2ecz23LZezI_iUqu/view?usp=sharing" TargetMode="External"/><Relationship Id="rId169" Type="http://schemas.openxmlformats.org/officeDocument/2006/relationships/hyperlink" Target="https://drive.google.com/file/d/1QdGGftuq0tOtc0uQqyzgNrIMUpW2ktaj/view?usp=sharing" TargetMode="External"/><Relationship Id="rId168" Type="http://schemas.openxmlformats.org/officeDocument/2006/relationships/hyperlink" Target="https://drive.google.com/file/d/1SMNnwiYTSfsflqZW42--GrUesktOBkXo/view?usp=sharing" TargetMode="External"/><Relationship Id="rId289" Type="http://schemas.openxmlformats.org/officeDocument/2006/relationships/hyperlink" Target="https://drive.google.com/file/d/15oo-mHEHxD21JLnArhtMp3CkXL6v2Xsx/view?usp=sharing" TargetMode="External"/><Relationship Id="rId167" Type="http://schemas.openxmlformats.org/officeDocument/2006/relationships/hyperlink" Target="https://drive.google.com/file/d/1mTkLrIAaC6wwMuMfHW2BT1mBnygEQWip/view?usp=sharing" TargetMode="External"/><Relationship Id="rId288" Type="http://schemas.openxmlformats.org/officeDocument/2006/relationships/hyperlink" Target="https://drive.google.com/file/d/1co7_JgKWWapF8n-8dHTGArvepvLfqA8d/view?usp=sharing" TargetMode="External"/><Relationship Id="rId166" Type="http://schemas.openxmlformats.org/officeDocument/2006/relationships/hyperlink" Target="https://drive.google.com/file/d/1VXs2xBtX3hREf7-TFvRWakrI3VGyW_49/view?usp=sharing" TargetMode="External"/><Relationship Id="rId287" Type="http://schemas.openxmlformats.org/officeDocument/2006/relationships/hyperlink" Target="https://drive.google.com/file/d/1q7hpxZfnuo53Psbed3ijr_lDcnT2poAJ/view?usp=sharing" TargetMode="External"/><Relationship Id="rId161" Type="http://schemas.openxmlformats.org/officeDocument/2006/relationships/hyperlink" Target="https://drive.google.com/file/d/1SwCl2QoB1MnuuPZ2-1rEoQP_x0l5zud3/view?usp=sharing" TargetMode="External"/><Relationship Id="rId282" Type="http://schemas.openxmlformats.org/officeDocument/2006/relationships/hyperlink" Target="https://drive.google.com/file/d/1JXZ58QWNrp1jXxub5N6FsqYgFZ62ktsr/view?usp=sharing" TargetMode="External"/><Relationship Id="rId160" Type="http://schemas.openxmlformats.org/officeDocument/2006/relationships/hyperlink" Target="https://drive.google.com/file/d/1WIX6SpPbUA49SVFFN-7YjBXk-uRgYGPA/view?usp=sharing" TargetMode="External"/><Relationship Id="rId281" Type="http://schemas.openxmlformats.org/officeDocument/2006/relationships/hyperlink" Target="https://drive.google.com/file/d/1FRqkI9WFYarUBR00seJXd0lXW1dSGrYI/view?usp=sharing" TargetMode="External"/><Relationship Id="rId280" Type="http://schemas.openxmlformats.org/officeDocument/2006/relationships/hyperlink" Target="https://drive.google.com/file/d/1hzpo8hqPcpT9SAoV5Dhb2BgU6guTe29N/view?usp=sharing" TargetMode="External"/><Relationship Id="rId159" Type="http://schemas.openxmlformats.org/officeDocument/2006/relationships/hyperlink" Target="https://drive.google.com/file/d/1UV9EW0P-40CD-8QU1w7AXmp26H67bLBD/view?usp=sharing" TargetMode="External"/><Relationship Id="rId154" Type="http://schemas.openxmlformats.org/officeDocument/2006/relationships/hyperlink" Target="https://drive.google.com/file/d/1D0spctbzANBX-sq-hZvAHNlWlR8nrZa6/view?usp=sharing" TargetMode="External"/><Relationship Id="rId275" Type="http://schemas.openxmlformats.org/officeDocument/2006/relationships/hyperlink" Target="https://gyazo.com/02d6f3b79cacd4baaba1cb6fe5504680" TargetMode="External"/><Relationship Id="rId396" Type="http://schemas.openxmlformats.org/officeDocument/2006/relationships/hyperlink" Target="https://drive.google.com/file/d/1GwjTWDRaBhLchPSTAB3SiKSDp1YPBjY4/view?usp=sharing" TargetMode="External"/><Relationship Id="rId153" Type="http://schemas.openxmlformats.org/officeDocument/2006/relationships/hyperlink" Target="https://drive.google.com/file/d/1SlPsOFp2qRGkykPScDOm2-fqFu3NXbTE/view?usp=sharing" TargetMode="External"/><Relationship Id="rId274" Type="http://schemas.openxmlformats.org/officeDocument/2006/relationships/hyperlink" Target="https://drive.google.com/file/d/1aLFtSSEdRtvhfSZf7HcrtONZoR3cXi4_/view?usp=sharing" TargetMode="External"/><Relationship Id="rId395" Type="http://schemas.openxmlformats.org/officeDocument/2006/relationships/hyperlink" Target="https://drive.google.com/file/d/1edhHI-upEpeyMpD9LZhf7bvGKjXw9r24/view?usp=sharing" TargetMode="External"/><Relationship Id="rId152" Type="http://schemas.openxmlformats.org/officeDocument/2006/relationships/hyperlink" Target="https://drive.google.com/file/d/1jDiqPCtGM5gu5HdxQEBrq_XuW-VcHqln/view?usp=sharing" TargetMode="External"/><Relationship Id="rId273" Type="http://schemas.openxmlformats.org/officeDocument/2006/relationships/hyperlink" Target="https://drive.google.com/file/d/1dggQHdw06D231HLvmNXYolavdQFNQetB/view?usp=sharing" TargetMode="External"/><Relationship Id="rId394" Type="http://schemas.openxmlformats.org/officeDocument/2006/relationships/hyperlink" Target="https://drive.google.com/file/d/1Ibe1-ukqvC4CHBv-v4G1cBFsvhcSCjm0/view?usp=sharing" TargetMode="External"/><Relationship Id="rId151" Type="http://schemas.openxmlformats.org/officeDocument/2006/relationships/hyperlink" Target="https://drive.google.com/file/d/1K-9z4Eylq9Ut1nR0hclAleVQ8pt_NucI/view?usp=sharing" TargetMode="External"/><Relationship Id="rId272" Type="http://schemas.openxmlformats.org/officeDocument/2006/relationships/hyperlink" Target="https://drive.google.com/file/d/1Z7wj10ROHnN0mhh74ttE8K8VjdP-bNbD/view?usp=sharing" TargetMode="External"/><Relationship Id="rId393" Type="http://schemas.openxmlformats.org/officeDocument/2006/relationships/hyperlink" Target="https://drive.google.com/file/d/1nGVEWo_IGhbH_IkAzqyJPDgQMpAvwcBl/view?usp=sharing" TargetMode="External"/><Relationship Id="rId158" Type="http://schemas.openxmlformats.org/officeDocument/2006/relationships/hyperlink" Target="https://drive.google.com/file/d/1PXI4UJdtm1Jpu6To35KOargUnoeyNoX6/view?usp=sharing" TargetMode="External"/><Relationship Id="rId279" Type="http://schemas.openxmlformats.org/officeDocument/2006/relationships/hyperlink" Target="https://gyazo.com/eb993a6d7bda1e4fa78cc123b787c832" TargetMode="External"/><Relationship Id="rId157" Type="http://schemas.openxmlformats.org/officeDocument/2006/relationships/hyperlink" Target="https://drive.google.com/file/d/16MoIVskiVUv-tZCPT3WwXFYEkGe9zWPW/view?usp=sharing" TargetMode="External"/><Relationship Id="rId278" Type="http://schemas.openxmlformats.org/officeDocument/2006/relationships/hyperlink" Target="https://drive.google.com/file/d/1CgkYk0I0bYExKGpua_e2FmoF7x5FMyxf/view?usp=sharing" TargetMode="External"/><Relationship Id="rId399" Type="http://schemas.openxmlformats.org/officeDocument/2006/relationships/hyperlink" Target="https://drive.google.com/file/d/1ZlO_sTY1Q8pHSaWBgOkL0nAl8s8vqOX5/view?usp=sharing" TargetMode="External"/><Relationship Id="rId156" Type="http://schemas.openxmlformats.org/officeDocument/2006/relationships/hyperlink" Target="https://gyazo.com/cfead94b66dd2610f559bf33d4852d73" TargetMode="External"/><Relationship Id="rId277" Type="http://schemas.openxmlformats.org/officeDocument/2006/relationships/hyperlink" Target="https://gyazo.com/a3c954989cec04ca71a0c63dd6157cfd" TargetMode="External"/><Relationship Id="rId398" Type="http://schemas.openxmlformats.org/officeDocument/2006/relationships/hyperlink" Target="https://drive.google.com/file/d/1XfWusissJ485MP6pb2lLN7GPYTX1HXFh/view?usp=sharing" TargetMode="External"/><Relationship Id="rId155" Type="http://schemas.openxmlformats.org/officeDocument/2006/relationships/hyperlink" Target="https://drive.google.com/file/d/1nfbNYGdceEiZ-d5zY5Tvqixhdn4W1eoA/view?usp=sharing" TargetMode="External"/><Relationship Id="rId276" Type="http://schemas.openxmlformats.org/officeDocument/2006/relationships/hyperlink" Target="https://drive.google.com/file/d/1QJS1AYzVaK0Y9DN94cexEXgcOpltx3Zj/view?usp=sharing" TargetMode="External"/><Relationship Id="rId397" Type="http://schemas.openxmlformats.org/officeDocument/2006/relationships/hyperlink" Target="https://drive.google.com/file/d/1UHrPPR0f6hrLwXvjYWMoaNVKC69GJEgS/view?usp=sharing" TargetMode="External"/><Relationship Id="rId40" Type="http://schemas.openxmlformats.org/officeDocument/2006/relationships/hyperlink" Target="https://drive.google.com/file/d/1JoG1yF79JIu8ky8Xspi2Cz3ctruAonrJ/view?usp=sharing" TargetMode="External"/><Relationship Id="rId42" Type="http://schemas.openxmlformats.org/officeDocument/2006/relationships/hyperlink" Target="https://drive.google.com/file/d/1LdzABl3VwEd9qt1_TGI64cu8VLN3uVoY/view?usp=sharing" TargetMode="External"/><Relationship Id="rId41" Type="http://schemas.openxmlformats.org/officeDocument/2006/relationships/hyperlink" Target="https://drive.google.com/file/d/1OfNosz7voGXVxlR_AE5BtCHxOBvS-3Nd/view?usp=sharing" TargetMode="External"/><Relationship Id="rId44" Type="http://schemas.openxmlformats.org/officeDocument/2006/relationships/hyperlink" Target="https://drive.google.com/file/d/1zfVlSwwVJ1FOZnknlIy3GmfSl-q8164b/view?usp=sharing" TargetMode="External"/><Relationship Id="rId43" Type="http://schemas.openxmlformats.org/officeDocument/2006/relationships/hyperlink" Target="https://drive.google.com/file/d/1_zzHKoOzRkgS17g6A94a-W6fzS-uGgRQ/view?usp=sharing" TargetMode="External"/><Relationship Id="rId46" Type="http://schemas.openxmlformats.org/officeDocument/2006/relationships/hyperlink" Target="https://drive.google.com/file/d/1D6r1yXRpg3vc0KTeE4TOFCwEE-jIv-yq/view?usp=sharing" TargetMode="External"/><Relationship Id="rId45" Type="http://schemas.openxmlformats.org/officeDocument/2006/relationships/hyperlink" Target="https://drive.google.com/file/d/1848Wa2azZxo5WYHOBl1LhI4xUNIp7KfV/view?usp=sharing" TargetMode="External"/><Relationship Id="rId509" Type="http://schemas.openxmlformats.org/officeDocument/2006/relationships/hyperlink" Target="https://drive.google.com/file/d/1k49g-88oKZZ_3IJjrnrEEZhVgIOnyYMK/view?usp=sharing" TargetMode="External"/><Relationship Id="rId508" Type="http://schemas.openxmlformats.org/officeDocument/2006/relationships/hyperlink" Target="https://drive.google.com/file/d/1SCh5CfVkZK7_lrueo6t9Lk9yz14aqoEQ/view?usp=sharing" TargetMode="External"/><Relationship Id="rId629" Type="http://schemas.openxmlformats.org/officeDocument/2006/relationships/hyperlink" Target="https://drive.google.com/file/d/1jJPL7DA6YRl_83nQhzO2ZXKPwRCAsPjj/view?usp=sharing" TargetMode="External"/><Relationship Id="rId503" Type="http://schemas.openxmlformats.org/officeDocument/2006/relationships/hyperlink" Target="https://drive.google.com/file/d/1iM6H7tTLNmjGAAXlx2ExN7mUiIH_piaH/view?usp=sharing" TargetMode="External"/><Relationship Id="rId624" Type="http://schemas.openxmlformats.org/officeDocument/2006/relationships/hyperlink" Target="https://drive.google.com/file/d/1wE4n68WxA4tqX08UNfPSgbXQBRHasZrF/view?usp=sharing" TargetMode="External"/><Relationship Id="rId502" Type="http://schemas.openxmlformats.org/officeDocument/2006/relationships/hyperlink" Target="https://drive.google.com/file/d/1gIMdi8nI3yrRphWnxzTmBr6B9aP5qs32/view?usp=sharing" TargetMode="External"/><Relationship Id="rId623" Type="http://schemas.openxmlformats.org/officeDocument/2006/relationships/hyperlink" Target="https://drive.google.com/file/d/1P7Fag-Xz24fwdx0CTrxucXUXeN4iC4MD/view?usp=sharing" TargetMode="External"/><Relationship Id="rId501" Type="http://schemas.openxmlformats.org/officeDocument/2006/relationships/hyperlink" Target="https://drive.google.com/file/d/1eSLGCfNTIjBvQi9U6SOhn_kGVuAuUfIt/view?usp=sharing" TargetMode="External"/><Relationship Id="rId622" Type="http://schemas.openxmlformats.org/officeDocument/2006/relationships/hyperlink" Target="https://drive.google.com/file/d/1wN65BTXUHKS0c3Gddb9L3FWQEZ0HcTAX/view?usp=sharing" TargetMode="External"/><Relationship Id="rId500" Type="http://schemas.openxmlformats.org/officeDocument/2006/relationships/hyperlink" Target="https://drive.google.com/file/d/1SCh5CfVkZK7_lrueo6t9Lk9yz14aqoEQ/view?usp=sharing" TargetMode="External"/><Relationship Id="rId621" Type="http://schemas.openxmlformats.org/officeDocument/2006/relationships/hyperlink" Target="https://drive.google.com/file/d/180VeApUYDarwVfCy0weUm2rDC85SltFH/view?usp=sharing" TargetMode="External"/><Relationship Id="rId507" Type="http://schemas.openxmlformats.org/officeDocument/2006/relationships/hyperlink" Target="https://drive.google.com/file/d/1ufLqX0jDIVSJIIZ0jQ7ydaWk4MgizdcZ/view?usp=sharing" TargetMode="External"/><Relationship Id="rId628" Type="http://schemas.openxmlformats.org/officeDocument/2006/relationships/hyperlink" Target="https://drive.google.com/file/d/1WPq6dJjf2b_2tTGTBWqUQHthcVgG9N2v/view?usp=sharing" TargetMode="External"/><Relationship Id="rId506" Type="http://schemas.openxmlformats.org/officeDocument/2006/relationships/hyperlink" Target="https://drive.google.com/file/d/1pTzKoXAX7S2WaYRzmFJsFMFWKvMkWvzh/view?usp=sharing" TargetMode="External"/><Relationship Id="rId627" Type="http://schemas.openxmlformats.org/officeDocument/2006/relationships/hyperlink" Target="https://drive.google.com/file/d/10GPYxyMnZmtpj3uuoo7kIgl7z2TFXacx/view?usp=sharing" TargetMode="External"/><Relationship Id="rId505" Type="http://schemas.openxmlformats.org/officeDocument/2006/relationships/hyperlink" Target="https://drive.google.com/file/d/1MAUhCk4ZZvSWjCZp8D0m7hw3R9pm9Tqy/view?usp=sharing" TargetMode="External"/><Relationship Id="rId626" Type="http://schemas.openxmlformats.org/officeDocument/2006/relationships/hyperlink" Target="https://drive.google.com/file/d/1p1RgSZP_YLS19ayRlNjyFmL2hVwx2Tgt/view?usp=sharing" TargetMode="External"/><Relationship Id="rId504" Type="http://schemas.openxmlformats.org/officeDocument/2006/relationships/hyperlink" Target="https://drive.google.com/file/d/1SCh5CfVkZK7_lrueo6t9Lk9yz14aqoEQ/view?usp=sharing" TargetMode="External"/><Relationship Id="rId625" Type="http://schemas.openxmlformats.org/officeDocument/2006/relationships/hyperlink" Target="https://drive.google.com/file/d/1Ddj8ywfDfM4btIm_ktEUlCJHrywOQghC/view?usp=sharing" TargetMode="External"/><Relationship Id="rId48" Type="http://schemas.openxmlformats.org/officeDocument/2006/relationships/hyperlink" Target="https://drive.google.com/file/d/1Lh6mhZVNDMJrxMPgZgCRyoPSJSOQ_c--/view?usp=sharing" TargetMode="External"/><Relationship Id="rId47" Type="http://schemas.openxmlformats.org/officeDocument/2006/relationships/hyperlink" Target="https://drive.google.com/file/d/1YyfcxftptFt0IYO-lrEGZt3DIoooQSTW/view?usp=sharing" TargetMode="External"/><Relationship Id="rId49" Type="http://schemas.openxmlformats.org/officeDocument/2006/relationships/hyperlink" Target="https://drive.google.com/file/d/1zUZcbV8WWxg9jFgpZ-Px7vvgsudIFFX9/view?usp=sharing" TargetMode="External"/><Relationship Id="rId620" Type="http://schemas.openxmlformats.org/officeDocument/2006/relationships/hyperlink" Target="https://drive.google.com/file/d/1L-w_idyz7BcVnHbRWbBXSPjXI_qhGGDt/view?usp=sharing" TargetMode="External"/><Relationship Id="rId31" Type="http://schemas.openxmlformats.org/officeDocument/2006/relationships/hyperlink" Target="https://drive.google.com/file/d/10Fq4OXC7Pt94UYw3T6n7g8HEiwwb-Sk9/view?usp=sharing" TargetMode="External"/><Relationship Id="rId30" Type="http://schemas.openxmlformats.org/officeDocument/2006/relationships/hyperlink" Target="https://drive.google.com/file/d/138hOl7iA6NJT8CiIpmb8slRdqUtwk7Ne/view?usp=sharing" TargetMode="External"/><Relationship Id="rId33" Type="http://schemas.openxmlformats.org/officeDocument/2006/relationships/hyperlink" Target="https://drive.google.com/file/d/1Ucgu6uBC72VSxKIx9YskMJ6bCWtf9ivP/view?usp=sharing" TargetMode="External"/><Relationship Id="rId32" Type="http://schemas.openxmlformats.org/officeDocument/2006/relationships/hyperlink" Target="https://drive.google.com/file/d/1a6yFNg4GgU36CHMEari5PAe88e5rBPsx/view?usp=sharing" TargetMode="External"/><Relationship Id="rId35" Type="http://schemas.openxmlformats.org/officeDocument/2006/relationships/hyperlink" Target="https://drive.google.com/file/d/1CskEEWQoU40IFkMLIKMd8YF9rKAetEO1/view?usp=sharing" TargetMode="External"/><Relationship Id="rId34" Type="http://schemas.openxmlformats.org/officeDocument/2006/relationships/hyperlink" Target="https://drive.google.com/file/d/118rWwH4k44lPb7FCQXUFN0sIggxZ4cEV/view?usp=sharing" TargetMode="External"/><Relationship Id="rId619" Type="http://schemas.openxmlformats.org/officeDocument/2006/relationships/hyperlink" Target="https://drive.google.com/file/d/1lbY7T4WI8SRZEFClpmpRlK0wq8HWpQKF/view?usp=sharing" TargetMode="External"/><Relationship Id="rId618" Type="http://schemas.openxmlformats.org/officeDocument/2006/relationships/hyperlink" Target="https://drive.google.com/file/d/1gHIVcKmCO6L15-kyI1z_ngDIpNpSdgEB/view?usp=sharing" TargetMode="External"/><Relationship Id="rId613" Type="http://schemas.openxmlformats.org/officeDocument/2006/relationships/hyperlink" Target="https://drive.google.com/file/d/1dZ8RKOJsMXVHLWuQ-4sxu_q05tAVvEIZ/view?usp=sharing" TargetMode="External"/><Relationship Id="rId612" Type="http://schemas.openxmlformats.org/officeDocument/2006/relationships/hyperlink" Target="https://drive.google.com/file/d/1_BfdI1NfvmuFOvHbE913InLYI3MeXRje/view?usp=sharing" TargetMode="External"/><Relationship Id="rId611" Type="http://schemas.openxmlformats.org/officeDocument/2006/relationships/hyperlink" Target="https://drive.google.com/file/d/1969vcuz7ED6r9o4YxbeoVcSlSi6liev8/view?usp=sharing" TargetMode="External"/><Relationship Id="rId610" Type="http://schemas.openxmlformats.org/officeDocument/2006/relationships/hyperlink" Target="https://drive.google.com/file/d/1XmF8aEGL__J4SJ1HQ464VnmBBmCHcgAo/view?usp=sharing" TargetMode="External"/><Relationship Id="rId617" Type="http://schemas.openxmlformats.org/officeDocument/2006/relationships/hyperlink" Target="https://drive.google.com/file/d/1Zu68LAhXmY9_ZEpzCy8vZLTqie4mE-pP/view?usp=sharing" TargetMode="External"/><Relationship Id="rId616" Type="http://schemas.openxmlformats.org/officeDocument/2006/relationships/hyperlink" Target="https://drive.google.com/file/d/1A-VysZwrShYRrgE3wADX3sbwZi_042yW/view?usp=sharing" TargetMode="External"/><Relationship Id="rId615" Type="http://schemas.openxmlformats.org/officeDocument/2006/relationships/hyperlink" Target="https://drive.google.com/file/d/17f9ojnyKmB5RMrhVsCST2rT-r3P_x8dg/view?usp=sharing" TargetMode="External"/><Relationship Id="rId614" Type="http://schemas.openxmlformats.org/officeDocument/2006/relationships/hyperlink" Target="https://drive.google.com/file/d/1Sbk5xFJk1I06iNba6-3XHsTOeSl6isbs/view?usp=sharing" TargetMode="External"/><Relationship Id="rId37" Type="http://schemas.openxmlformats.org/officeDocument/2006/relationships/hyperlink" Target="https://drive.google.com/file/d/1bbddPFDz-EZqcuY_m_CsYAEinLL68Ek5/view?usp=sharing" TargetMode="External"/><Relationship Id="rId36" Type="http://schemas.openxmlformats.org/officeDocument/2006/relationships/hyperlink" Target="https://drive.google.com/file/d/1X6wMCBAGolI2LepicLqI9M-UoivWLqsh/view?usp=sharing" TargetMode="External"/><Relationship Id="rId39" Type="http://schemas.openxmlformats.org/officeDocument/2006/relationships/hyperlink" Target="https://drive.google.com/file/d/1mry2mk6IeWQbIZLfZJpJpxX698NWjHAK/view?usp=sharing" TargetMode="External"/><Relationship Id="rId38" Type="http://schemas.openxmlformats.org/officeDocument/2006/relationships/hyperlink" Target="https://drive.google.com/file/d/1sKtZR4EMtQGY8f60-mgKCe6tTnkFQ9OF/view?usp=sharing" TargetMode="External"/><Relationship Id="rId20" Type="http://schemas.openxmlformats.org/officeDocument/2006/relationships/hyperlink" Target="https://drive.google.com/file/d/1T1O0_c4sNFexcalbnHGIhKf-OPYK-CHm/view?usp=sharing" TargetMode="External"/><Relationship Id="rId22" Type="http://schemas.openxmlformats.org/officeDocument/2006/relationships/hyperlink" Target="https://drive.google.com/file/d/1XF2wqiX23gZjJvvYQQVmbWmvxyxdSSi7/view?usp=sharing" TargetMode="External"/><Relationship Id="rId21" Type="http://schemas.openxmlformats.org/officeDocument/2006/relationships/hyperlink" Target="https://drive.google.com/file/d/1UjdbduLO6J1_gXG77XgIHIEozeVUzT3E/view?usp=sharing" TargetMode="External"/><Relationship Id="rId24" Type="http://schemas.openxmlformats.org/officeDocument/2006/relationships/hyperlink" Target="https://drive.google.com/file/d/1_rPSdFBP8ilM41RZLu_v-KnyIDecfFwU/view?usp=sharing" TargetMode="External"/><Relationship Id="rId23" Type="http://schemas.openxmlformats.org/officeDocument/2006/relationships/hyperlink" Target="https://drive.google.com/file/d/1RVzFRGJs5Ewk5I1EojzvkJGdqdA74-aX/view?usp=sharing" TargetMode="External"/><Relationship Id="rId409" Type="http://schemas.openxmlformats.org/officeDocument/2006/relationships/hyperlink" Target="https://drive.google.com/file/d/1Cfq9xFL3tLlBPMUXoGrF-G-moMbadHd5/view?usp=sharing" TargetMode="External"/><Relationship Id="rId404" Type="http://schemas.openxmlformats.org/officeDocument/2006/relationships/hyperlink" Target="https://drive.google.com/file/d/1NtmOyiua_Y3AweDHBRsFDEoxzUacUnRg/view?usp=sharing" TargetMode="External"/><Relationship Id="rId525" Type="http://schemas.openxmlformats.org/officeDocument/2006/relationships/hyperlink" Target="https://drive.google.com/file/d/1NdNykHEYNpMbm8uLAgyzVfZoEeQzILyd/view?usp=sharing" TargetMode="External"/><Relationship Id="rId646" Type="http://schemas.openxmlformats.org/officeDocument/2006/relationships/hyperlink" Target="https://drive.google.com/file/d/1jqH2AgYx8Uyic6jFr5gHCY-0ZxnfSulr/view?usp=sharing" TargetMode="External"/><Relationship Id="rId403" Type="http://schemas.openxmlformats.org/officeDocument/2006/relationships/hyperlink" Target="https://drive.google.com/drive/folders/1_80svbGuQhY035cGgZRom3Lc3XPIcsk-" TargetMode="External"/><Relationship Id="rId524" Type="http://schemas.openxmlformats.org/officeDocument/2006/relationships/hyperlink" Target="https://drive.google.com/file/d/1skOZUrZX4im7dxZOxoQTlH29yDLco9pC/view?usp=sharing" TargetMode="External"/><Relationship Id="rId645" Type="http://schemas.openxmlformats.org/officeDocument/2006/relationships/hyperlink" Target="https://drive.google.com/file/d/1iOwda942MGtkeSeb4vqXsdsBF0wbG8NO/view?usp=sharing" TargetMode="External"/><Relationship Id="rId402" Type="http://schemas.openxmlformats.org/officeDocument/2006/relationships/hyperlink" Target="https://drive.google.com/file/d/1gT82BECaqY2bxSpEtKyKLoLR88r9kngo/view?usp=sharing" TargetMode="External"/><Relationship Id="rId523" Type="http://schemas.openxmlformats.org/officeDocument/2006/relationships/hyperlink" Target="https://gyazo.com/0e5304cf84b98690278f34c535d15ac5" TargetMode="External"/><Relationship Id="rId644" Type="http://schemas.openxmlformats.org/officeDocument/2006/relationships/hyperlink" Target="https://drive.google.com/file/d/1ASX6oZHAP32YwiwB8_HGIhPijof9F7L_/view?usp=sharing" TargetMode="External"/><Relationship Id="rId401" Type="http://schemas.openxmlformats.org/officeDocument/2006/relationships/hyperlink" Target="https://drive.google.com/file/d/1HYo4tU37u0zzRmVnk9r7Or3dTFeQ793S/view?usp=sharing" TargetMode="External"/><Relationship Id="rId522" Type="http://schemas.openxmlformats.org/officeDocument/2006/relationships/hyperlink" Target="https://gyazo.com/ed477e4d06e264e10118147ecec29cfb" TargetMode="External"/><Relationship Id="rId643" Type="http://schemas.openxmlformats.org/officeDocument/2006/relationships/hyperlink" Target="https://drive.google.com/file/d/1JRA8aHIW4r60LqDWwegEZQjYxQkR3mLO/view?usp=sharing" TargetMode="External"/><Relationship Id="rId408" Type="http://schemas.openxmlformats.org/officeDocument/2006/relationships/hyperlink" Target="https://drive.google.com/file/d/1rTY7dtsnb7CvVRd_j6aoo7fqF78f2KZK/view?usp=sharing" TargetMode="External"/><Relationship Id="rId529" Type="http://schemas.openxmlformats.org/officeDocument/2006/relationships/hyperlink" Target="https://drive.google.com/file/d/11-9jM26IBBwb4ZkM_-_XYp6UaxPZ6G9D/view?usp=sharing" TargetMode="External"/><Relationship Id="rId407" Type="http://schemas.openxmlformats.org/officeDocument/2006/relationships/hyperlink" Target="https://drive.google.com/file/d/1K_xaf2kFNzQjLE23cTgwRd5ehbwHSwc_/view?usp=sharing" TargetMode="External"/><Relationship Id="rId528" Type="http://schemas.openxmlformats.org/officeDocument/2006/relationships/hyperlink" Target="https://drive.google.com/file/d/1CFruuMbm7JkzFdpCpQY9xUMYruYPfBH8/view?usp=sharing" TargetMode="External"/><Relationship Id="rId649" Type="http://schemas.openxmlformats.org/officeDocument/2006/relationships/hyperlink" Target="https://drive.google.com/file/d/17RQSXVg9aHsRrviFf1147Ey8jdMC10FI/view?usp=sharing" TargetMode="External"/><Relationship Id="rId406" Type="http://schemas.openxmlformats.org/officeDocument/2006/relationships/hyperlink" Target="https://drive.google.com/file/d/1F6Re_XK0gTIqpih5-eybwEhhDhUCWM3o/view?usp=sharing" TargetMode="External"/><Relationship Id="rId527" Type="http://schemas.openxmlformats.org/officeDocument/2006/relationships/hyperlink" Target="https://drive.google.com/file/d/10XmAp2I0E-qc6EO_Da4ja-LLg-vFwXG7/view?usp=sharing" TargetMode="External"/><Relationship Id="rId648" Type="http://schemas.openxmlformats.org/officeDocument/2006/relationships/hyperlink" Target="https://drive.google.com/file/d/1Mpr_pOYvAe2FeLG92RheFi3GSAcDDf9S/view?usp=sharing" TargetMode="External"/><Relationship Id="rId405" Type="http://schemas.openxmlformats.org/officeDocument/2006/relationships/hyperlink" Target="https://drive.google.com/file/d/1n62D3Hm3fvHetP8DbRWgunUlfvvhtAHP/view?usp=sharing" TargetMode="External"/><Relationship Id="rId526" Type="http://schemas.openxmlformats.org/officeDocument/2006/relationships/hyperlink" Target="https://drive.google.com/file/d/1Xbvo95_JTqy1aiWVNvVhWj24HQnuWhyD/view?usp=sharing" TargetMode="External"/><Relationship Id="rId647" Type="http://schemas.openxmlformats.org/officeDocument/2006/relationships/hyperlink" Target="https://drive.google.com/file/d/1Ti94fApVbZhG-HHma5Rv4o4Qw8EmOgtC/view?usp=sharing" TargetMode="External"/><Relationship Id="rId26" Type="http://schemas.openxmlformats.org/officeDocument/2006/relationships/hyperlink" Target="https://drive.google.com/file/d/1mKKKow61dHAHrxATGiBAkDclt1DXGyfb/view?usp=sharing" TargetMode="External"/><Relationship Id="rId25" Type="http://schemas.openxmlformats.org/officeDocument/2006/relationships/hyperlink" Target="https://drive.google.com/file/d/16y6RUV2S_yw3WJn4pXbFef3OH_j7hPpd/view?usp=sharing" TargetMode="External"/><Relationship Id="rId28" Type="http://schemas.openxmlformats.org/officeDocument/2006/relationships/hyperlink" Target="https://drive.google.com/file/d/1Wn_ua5O736VPcNY0kg0xN0CR12eMR6zG/view?usp=sharing" TargetMode="External"/><Relationship Id="rId27" Type="http://schemas.openxmlformats.org/officeDocument/2006/relationships/hyperlink" Target="https://drive.google.com/file/d/16oqjkWJ2JyuAvGH8CtOBlRpXfyUCle_G/view?usp=sharing" TargetMode="External"/><Relationship Id="rId400" Type="http://schemas.openxmlformats.org/officeDocument/2006/relationships/hyperlink" Target="https://drive.google.com/file/d/1giYqD_ulsTB0I1HQF4D7evGDuE8Yqwu4/view?usp=sharing" TargetMode="External"/><Relationship Id="rId521" Type="http://schemas.openxmlformats.org/officeDocument/2006/relationships/hyperlink" Target="https://drive.google.com/file/d/14m16TZGZEnJ1gDiOzX7SVP0G_vLICiZs/view?usp=sharing" TargetMode="External"/><Relationship Id="rId642" Type="http://schemas.openxmlformats.org/officeDocument/2006/relationships/hyperlink" Target="https://drive.google.com/file/d/1W_rPSv3eTtWV4VX0OKitO32n89URfSdF/view?usp=sharing" TargetMode="External"/><Relationship Id="rId29" Type="http://schemas.openxmlformats.org/officeDocument/2006/relationships/hyperlink" Target="https://drive.google.com/file/d/1Ucgu6uBC72VSxKIx9YskMJ6bCWtf9ivP/view?usp=sharing" TargetMode="External"/><Relationship Id="rId520" Type="http://schemas.openxmlformats.org/officeDocument/2006/relationships/hyperlink" Target="https://gyazo.com/a9b3fa3c3db456a3df278c9c21d4e400" TargetMode="External"/><Relationship Id="rId641" Type="http://schemas.openxmlformats.org/officeDocument/2006/relationships/hyperlink" Target="https://drive.google.com/file/d/1t7PrK-SkXZpX3Bclsp3vMBQfLro0aRdV/view?usp=sharing" TargetMode="External"/><Relationship Id="rId640" Type="http://schemas.openxmlformats.org/officeDocument/2006/relationships/hyperlink" Target="https://drive.google.com/file/d/1wkogoar5pkSYKyHsF3e_5T3Nj9oF9lmh/view?usp=sharing" TargetMode="External"/><Relationship Id="rId11" Type="http://schemas.openxmlformats.org/officeDocument/2006/relationships/hyperlink" Target="https://drive.google.com/file/d/1eLL-EUuZ81Wz1wB0C1Pcd3uwSK-CFgMK/view?usp=sharing" TargetMode="External"/><Relationship Id="rId10" Type="http://schemas.openxmlformats.org/officeDocument/2006/relationships/hyperlink" Target="https://drive.google.com/file/d/11unAX7Ws642xuIu1PxmOjMUPso6vCkPs/view?usp=sharing" TargetMode="External"/><Relationship Id="rId13" Type="http://schemas.openxmlformats.org/officeDocument/2006/relationships/hyperlink" Target="https://drive.google.com/file/d/190C8GTdRMQX4z0LZDqfA_8SgBKmFs8wp/view?usp=sharing" TargetMode="External"/><Relationship Id="rId12" Type="http://schemas.openxmlformats.org/officeDocument/2006/relationships/hyperlink" Target="https://drive.google.com/file/d/1xMFypAAlENLK3rG9pfzcO-eKLvAaxQuT/view?usp=sharing" TargetMode="External"/><Relationship Id="rId519" Type="http://schemas.openxmlformats.org/officeDocument/2006/relationships/hyperlink" Target="https://drive.google.com/file/d/1WjUtXiT39NiT-a5gEsWSvEXSgqlgPS0T/view?usp=sharing" TargetMode="External"/><Relationship Id="rId514" Type="http://schemas.openxmlformats.org/officeDocument/2006/relationships/hyperlink" Target="https://gyazo.com/a418ac55a801ede1fadce95e9496fb79" TargetMode="External"/><Relationship Id="rId635" Type="http://schemas.openxmlformats.org/officeDocument/2006/relationships/hyperlink" Target="https://drive.google.com/file/d/1jh-7Wb4NLGlMgclEqMIFs0J9Th9JsMj0/view?usp=sharing" TargetMode="External"/><Relationship Id="rId513" Type="http://schemas.openxmlformats.org/officeDocument/2006/relationships/hyperlink" Target="https://drive.google.com/file/d/1_-15XB3mF6FIGLhS3-hZak7JfhnQiHGr/view?usp=sharing" TargetMode="External"/><Relationship Id="rId634" Type="http://schemas.openxmlformats.org/officeDocument/2006/relationships/hyperlink" Target="https://drive.google.com/file/d/1nAWy8Iqh6rzCDtuzo-44bx7zZWV1dZ1r/view?usp=sharing" TargetMode="External"/><Relationship Id="rId512" Type="http://schemas.openxmlformats.org/officeDocument/2006/relationships/hyperlink" Target="https://drive.google.com/file/d/1ky0yIVG5tKQeMolLH78r3j5cCcJL8uRC/view?usp=sharing" TargetMode="External"/><Relationship Id="rId633" Type="http://schemas.openxmlformats.org/officeDocument/2006/relationships/hyperlink" Target="https://drive.google.com/file/d/1UE_124Ro7ejoJuap9tOXyVSVeyywrJXf/view?usp=sharing" TargetMode="External"/><Relationship Id="rId511" Type="http://schemas.openxmlformats.org/officeDocument/2006/relationships/hyperlink" Target="https://gyazo.com/4a09cc14118b7d015d67200fa2022f19" TargetMode="External"/><Relationship Id="rId632" Type="http://schemas.openxmlformats.org/officeDocument/2006/relationships/hyperlink" Target="https://drive.google.com/file/d/1VANIaGEtARV2ghD7hgmQuMXuOVTl79B5/view?usp=sharing" TargetMode="External"/><Relationship Id="rId518" Type="http://schemas.openxmlformats.org/officeDocument/2006/relationships/hyperlink" Target="https://drive.google.com/file/d/1_-15XB3mF6FIGLhS3-hZak7JfhnQiHGr/view?usp=sharing" TargetMode="External"/><Relationship Id="rId639" Type="http://schemas.openxmlformats.org/officeDocument/2006/relationships/hyperlink" Target="https://drive.google.com/file/d/1Ml1HYQUAx2d0joUrjMLQNNj4SdLBjMgO/view?usp=sharing" TargetMode="External"/><Relationship Id="rId517" Type="http://schemas.openxmlformats.org/officeDocument/2006/relationships/hyperlink" Target="https://drive.google.com/file/d/1vzcO3iQTYUt9M-1keX0NRxmzuoniPV7C/view?usp=sharing" TargetMode="External"/><Relationship Id="rId638" Type="http://schemas.openxmlformats.org/officeDocument/2006/relationships/hyperlink" Target="https://gyazo.com/e5c4dca871d5bd46ee344d0aa330265b" TargetMode="External"/><Relationship Id="rId516" Type="http://schemas.openxmlformats.org/officeDocument/2006/relationships/hyperlink" Target="https://drive.google.com/file/d/1_-15XB3mF6FIGLhS3-hZak7JfhnQiHGr/view?usp=sharing" TargetMode="External"/><Relationship Id="rId637" Type="http://schemas.openxmlformats.org/officeDocument/2006/relationships/hyperlink" Target="https://drive.google.com/file/d/1Mf1xmMkAbXkZa0MtxhWL5W6H5z2af2Mu/view?usp=sharing" TargetMode="External"/><Relationship Id="rId515" Type="http://schemas.openxmlformats.org/officeDocument/2006/relationships/hyperlink" Target="https://drive.google.com/file/d/10Jn8ewCEWsNFSfHFrQ9me3k3wLjvKMQF/view?usp=sharing" TargetMode="External"/><Relationship Id="rId636" Type="http://schemas.openxmlformats.org/officeDocument/2006/relationships/hyperlink" Target="https://drive.google.com/file/d/1lzUVTqIXLgjVONIp4NT_MHtP96zt8GUV/view?usp=sharing" TargetMode="External"/><Relationship Id="rId15" Type="http://schemas.openxmlformats.org/officeDocument/2006/relationships/hyperlink" Target="https://drive.google.com/file/d/1VqI3VsNzqu7vB4xzkanvi78kuKxEGMO4/view?usp=sharing" TargetMode="External"/><Relationship Id="rId14" Type="http://schemas.openxmlformats.org/officeDocument/2006/relationships/hyperlink" Target="https://drive.google.com/file/d/1HoC6VHJoV63ewWTnwwuEqIRbJ2BE4_y2/view?usp=sharing" TargetMode="External"/><Relationship Id="rId17" Type="http://schemas.openxmlformats.org/officeDocument/2006/relationships/hyperlink" Target="https://gyazo.com/1d692ab51e169ff3d8f8757152ffe6c2" TargetMode="External"/><Relationship Id="rId16" Type="http://schemas.openxmlformats.org/officeDocument/2006/relationships/hyperlink" Target="https://drive.google.com/file/d/1aP2DS39pJfZDbANsPpOpPMuW0Sfy6_d8/view?usp=sharing" TargetMode="External"/><Relationship Id="rId19" Type="http://schemas.openxmlformats.org/officeDocument/2006/relationships/hyperlink" Target="https://drive.google.com/file/d/1_f5TYSE_NIL6mqNMaLIaB8xb-zd-HYsO/view?usp=sharing" TargetMode="External"/><Relationship Id="rId510" Type="http://schemas.openxmlformats.org/officeDocument/2006/relationships/hyperlink" Target="https://drive.google.com/file/d/1OZdTknh1eS8KfYc-Ec5HEf4SY3cMzbry/view?usp=sharing" TargetMode="External"/><Relationship Id="rId631" Type="http://schemas.openxmlformats.org/officeDocument/2006/relationships/hyperlink" Target="https://drive.google.com/file/d/1qiUzJhWASKW1NZWBVbT0yzrxVzEvBjZ-/view?usp=sharing" TargetMode="External"/><Relationship Id="rId18" Type="http://schemas.openxmlformats.org/officeDocument/2006/relationships/hyperlink" Target="https://drive.google.com/file/d/1fTP0eR8vMsUxLDLGdbk6-N7LpHJWncjF/view?usp=sharing" TargetMode="External"/><Relationship Id="rId630" Type="http://schemas.openxmlformats.org/officeDocument/2006/relationships/hyperlink" Target="https://drive.google.com/file/d/1wNWUnKuJExoiTrhTAbBXOEYa356t67kW/view?usp=sharing" TargetMode="External"/><Relationship Id="rId84" Type="http://schemas.openxmlformats.org/officeDocument/2006/relationships/hyperlink" Target="https://drive.google.com/file/d/1k-DxksrGSudMD1n2dOHm9KHOC5rBabHk/view?usp=sharing" TargetMode="External"/><Relationship Id="rId83" Type="http://schemas.openxmlformats.org/officeDocument/2006/relationships/hyperlink" Target="https://drive.google.com/file/d/1gJHcA1xSPY4ZF4013ae9zxW3R8RCycgn/view?usp=sharing" TargetMode="External"/><Relationship Id="rId86" Type="http://schemas.openxmlformats.org/officeDocument/2006/relationships/hyperlink" Target="https://gyazo.com/506eeee41e8086cf96083b69db5a9319" TargetMode="External"/><Relationship Id="rId85" Type="http://schemas.openxmlformats.org/officeDocument/2006/relationships/hyperlink" Target="https://drive.google.com/file/d/1aeuey3JmOj_8kEPaRkhycs9rY_p1jZRg/view?usp=sharing" TargetMode="External"/><Relationship Id="rId88" Type="http://schemas.openxmlformats.org/officeDocument/2006/relationships/hyperlink" Target="https://drive.google.com/file/d/1LdkgZZu9i_cUgRj8y4nxjc841lOtbc6u/view?usp=sharing" TargetMode="External"/><Relationship Id="rId87" Type="http://schemas.openxmlformats.org/officeDocument/2006/relationships/hyperlink" Target="https://drive.google.com/file/d/1u5KfCZBqNxc4MR61hiWHpjo0LamOe72W/view?usp=sharing" TargetMode="External"/><Relationship Id="rId89" Type="http://schemas.openxmlformats.org/officeDocument/2006/relationships/hyperlink" Target="https://drive.google.com/file/d/1abmVLYCpyN_5p_47BVtaUgDV2R939VsT/view?usp=sharing" TargetMode="External"/><Relationship Id="rId80" Type="http://schemas.openxmlformats.org/officeDocument/2006/relationships/hyperlink" Target="https://drive.google.com/file/d/1MrPEtI3neY6qAJKdi5aaer7Yqlx34oPv/view?usp=sharing" TargetMode="External"/><Relationship Id="rId82" Type="http://schemas.openxmlformats.org/officeDocument/2006/relationships/hyperlink" Target="https://drive.google.com/file/d/1Nmh743NCVTk4FKc4I247ZQaB245clrAG/view?usp=sharing" TargetMode="External"/><Relationship Id="rId81" Type="http://schemas.openxmlformats.org/officeDocument/2006/relationships/hyperlink" Target="https://drive.google.com/file/d/15DK47vb3dZGy4fVG5S0EsBfTDf0l3Sx7/view?usp=sharing" TargetMode="External"/><Relationship Id="rId73" Type="http://schemas.openxmlformats.org/officeDocument/2006/relationships/hyperlink" Target="https://drive.google.com/file/d/17KwhXNAwbepOm2HwX62I7XXf7l0TARSd/view?usp=sharing" TargetMode="External"/><Relationship Id="rId72" Type="http://schemas.openxmlformats.org/officeDocument/2006/relationships/hyperlink" Target="https://drive.google.com/file/d/1Tg9uAZv8hz3O2NI_Wfs-m2buIRH3gDNH/view?usp=sharing" TargetMode="External"/><Relationship Id="rId75" Type="http://schemas.openxmlformats.org/officeDocument/2006/relationships/hyperlink" Target="https://drive.google.com/file/d/1CfihxhgOwxokszu3jnNF4llJVkhjZBsJ/view?usp=sharing" TargetMode="External"/><Relationship Id="rId74" Type="http://schemas.openxmlformats.org/officeDocument/2006/relationships/hyperlink" Target="https://drive.google.com/file/d/1ONokL1d631SfpTQE9fd5gxiT4Y0OP6xc/view?usp=sharing" TargetMode="External"/><Relationship Id="rId77" Type="http://schemas.openxmlformats.org/officeDocument/2006/relationships/hyperlink" Target="https://drive.google.com/file/d/1meHWRTa1-fXbH6bUWMF8gqiXiFijwtKV/view?usp=sharing" TargetMode="External"/><Relationship Id="rId76" Type="http://schemas.openxmlformats.org/officeDocument/2006/relationships/hyperlink" Target="https://drive.google.com/file/d/1tqZIXSCnoiNfK4kd8g2eVJ4LYLoTWOjS/view?usp=sharing" TargetMode="External"/><Relationship Id="rId79" Type="http://schemas.openxmlformats.org/officeDocument/2006/relationships/hyperlink" Target="https://drive.google.com/file/d/1LuZb76EcG0zr2i_Xu0JGvbhHpb80FA-8/view?usp=sharing" TargetMode="External"/><Relationship Id="rId78" Type="http://schemas.openxmlformats.org/officeDocument/2006/relationships/hyperlink" Target="https://drive.google.com/file/d/1qt2xAWmjDKn8UFURbtlG2E5xeSjjNHH5/view?usp=sharing" TargetMode="External"/><Relationship Id="rId71" Type="http://schemas.openxmlformats.org/officeDocument/2006/relationships/hyperlink" Target="https://drive.google.com/file/d/14RR7pFHIAjCq4J8rejp8Cj_47QAqpay_/view?usp=sharing" TargetMode="External"/><Relationship Id="rId70" Type="http://schemas.openxmlformats.org/officeDocument/2006/relationships/hyperlink" Target="https://drive.google.com/file/d/1QdnQKzWUMfwy8yVneiIMq1UtmiFs-m2Y/view?usp=sharing" TargetMode="External"/><Relationship Id="rId62" Type="http://schemas.openxmlformats.org/officeDocument/2006/relationships/hyperlink" Target="https://drive.google.com/file/d/1VVWtMSQA5JEAW-mPyDQA-qfzvxwXQ3vO/view?usp=sharing" TargetMode="External"/><Relationship Id="rId61" Type="http://schemas.openxmlformats.org/officeDocument/2006/relationships/hyperlink" Target="https://drive.google.com/file/d/1ctKqisTZ4LnxQEReurU_kknl1PpqRRPK/view?usp=sharing" TargetMode="External"/><Relationship Id="rId64" Type="http://schemas.openxmlformats.org/officeDocument/2006/relationships/hyperlink" Target="https://drive.google.com/file/d/1JvFzYuH4KkHjcfHhQl6bdeBWiiypkQDs/view?usp=sharing" TargetMode="External"/><Relationship Id="rId63" Type="http://schemas.openxmlformats.org/officeDocument/2006/relationships/hyperlink" Target="https://drive.google.com/file/d/1P_MNfUeE15QQnimAp9TiaR7akEuw_7Ab/view?usp=sharing" TargetMode="External"/><Relationship Id="rId66" Type="http://schemas.openxmlformats.org/officeDocument/2006/relationships/hyperlink" Target="https://drive.google.com/file/d/1_kX6WHqughiZQkhAC7e5PboGgCYrQ-dy/view?usp=sharing" TargetMode="External"/><Relationship Id="rId65" Type="http://schemas.openxmlformats.org/officeDocument/2006/relationships/hyperlink" Target="https://drive.google.com/file/d/1scRj_SnOO07qY_7_a2EvXq44lGEXLlcX/view?usp=sharing" TargetMode="External"/><Relationship Id="rId68" Type="http://schemas.openxmlformats.org/officeDocument/2006/relationships/hyperlink" Target="https://drive.google.com/file/d/1dJjRjZ5fxMV_b4-ds0nZ71UZG5pT2k8-/view?usp=sharing" TargetMode="External"/><Relationship Id="rId67" Type="http://schemas.openxmlformats.org/officeDocument/2006/relationships/hyperlink" Target="https://drive.google.com/file/d/1HX55Io6jr5iBzsRxevTnMiTuNiu5e6aQ/view?usp=sharing" TargetMode="External"/><Relationship Id="rId609" Type="http://schemas.openxmlformats.org/officeDocument/2006/relationships/hyperlink" Target="https://drive.google.com/file/d/1N0FwP0u6j-fqJeJ_8j0lH0S5k9o6_TyK/view?usp=sharing" TargetMode="External"/><Relationship Id="rId608" Type="http://schemas.openxmlformats.org/officeDocument/2006/relationships/hyperlink" Target="https://drive.google.com/file/d/11lQMG6PA0GgEy_KybD6GdBT8mj7p5MUh/view?usp=sharing" TargetMode="External"/><Relationship Id="rId607" Type="http://schemas.openxmlformats.org/officeDocument/2006/relationships/hyperlink" Target="https://drive.google.com/file/d/1TCsU34Y1hHxGg2Nvwy1V5fXhfoTKcUpn/view?usp=sharing" TargetMode="External"/><Relationship Id="rId60" Type="http://schemas.openxmlformats.org/officeDocument/2006/relationships/hyperlink" Target="https://drive.google.com/file/d/1Y7IAcjHm4klRVNPu-XzoSaZE9z0Wv9mv/view?usp=sharing" TargetMode="External"/><Relationship Id="rId602" Type="http://schemas.openxmlformats.org/officeDocument/2006/relationships/hyperlink" Target="https://drive.google.com/file/d/1PfUgjhhOGTYfZuJk9htb9-cBec-u8Neo/view?usp=sharing" TargetMode="External"/><Relationship Id="rId601" Type="http://schemas.openxmlformats.org/officeDocument/2006/relationships/hyperlink" Target="https://drive.google.com/file/d/1WuLHF6CZ0DqpW7CqShtZmGzDI9i5gIAf/view?usp=sharing" TargetMode="External"/><Relationship Id="rId600" Type="http://schemas.openxmlformats.org/officeDocument/2006/relationships/hyperlink" Target="https://drive.google.com/file/d/1Umjeepzsq5sQE5vJ2jQ2blkh1cLWFvWp/view?usp=sharing" TargetMode="External"/><Relationship Id="rId606" Type="http://schemas.openxmlformats.org/officeDocument/2006/relationships/hyperlink" Target="https://drive.google.com/file/d/1FnrmIRhnkm7OmpuQ_vfya_ud7b6JH4rN/view?usp=sharing" TargetMode="External"/><Relationship Id="rId605" Type="http://schemas.openxmlformats.org/officeDocument/2006/relationships/hyperlink" Target="https://drive.google.com/file/d/1breLhAGVnOK0h2SWvZwInRSTzjRKMXUN/view?usp=sharing" TargetMode="External"/><Relationship Id="rId604" Type="http://schemas.openxmlformats.org/officeDocument/2006/relationships/hyperlink" Target="https://drive.google.com/file/d/1vH_WXP1jnrwzOZ2lRR1gIypE7D4VDwIB/view?usp=sharing" TargetMode="External"/><Relationship Id="rId603" Type="http://schemas.openxmlformats.org/officeDocument/2006/relationships/hyperlink" Target="https://drive.google.com/file/d/18LmBSXnJmGcGSFA7EM7Hw8v3R6aGYIBP/view?usp=sharing" TargetMode="External"/><Relationship Id="rId69" Type="http://schemas.openxmlformats.org/officeDocument/2006/relationships/hyperlink" Target="https://drive.google.com/file/d/1zHv39C4ju36MQf4wlhvu9r3xgbEEfJvF/view?usp=sharing" TargetMode="External"/><Relationship Id="rId51" Type="http://schemas.openxmlformats.org/officeDocument/2006/relationships/hyperlink" Target="https://drive.google.com/file/d/1vHFrblKeZXAu1DXbIq1KMBwoWTNhdtDq/view?usp=sharing" TargetMode="External"/><Relationship Id="rId50" Type="http://schemas.openxmlformats.org/officeDocument/2006/relationships/hyperlink" Target="https://drive.google.com/file/d/1aiweCaTKZAGAlzqB-YyOB-vx4OwzagL5/view?usp=sharing" TargetMode="External"/><Relationship Id="rId53" Type="http://schemas.openxmlformats.org/officeDocument/2006/relationships/hyperlink" Target="https://drive.google.com/file/d/1dWrPLSbVCuHwn9Xq1BzaMGQbW4AUJFIy/view?usp=sharing" TargetMode="External"/><Relationship Id="rId52" Type="http://schemas.openxmlformats.org/officeDocument/2006/relationships/hyperlink" Target="https://drive.google.com/file/d/1X-dGD0nEu3pePMrHPQ02GMfNzBJMIlTC/view?usp=sharing" TargetMode="External"/><Relationship Id="rId55" Type="http://schemas.openxmlformats.org/officeDocument/2006/relationships/hyperlink" Target="https://drive.google.com/file/d/1dAo-2xf6YgO5AGpaASelGvHhFc_qhR6q/view?usp=sharing" TargetMode="External"/><Relationship Id="rId54" Type="http://schemas.openxmlformats.org/officeDocument/2006/relationships/hyperlink" Target="https://drive.google.com/file/d/1OyNwsN1JO3PRJnsjWVto_cp2q_UvShu4/view?usp=sharing" TargetMode="External"/><Relationship Id="rId57" Type="http://schemas.openxmlformats.org/officeDocument/2006/relationships/hyperlink" Target="https://drive.google.com/file/d/1m5QBIDFe_6qJyKmxtNoxuTt9iieIrl-o/view?usp=sharing" TargetMode="External"/><Relationship Id="rId56" Type="http://schemas.openxmlformats.org/officeDocument/2006/relationships/hyperlink" Target="https://drive.google.com/file/d/18uSwfRn0dsFXHXZhfLBzvdyUYdeWI9p0/view?usp=sharing" TargetMode="External"/><Relationship Id="rId59" Type="http://schemas.openxmlformats.org/officeDocument/2006/relationships/hyperlink" Target="https://drive.google.com/file/d/1TtDkXuE8jl7unUNTVOzFjm6IpXM8mRCh/view?usp=sharing" TargetMode="External"/><Relationship Id="rId58" Type="http://schemas.openxmlformats.org/officeDocument/2006/relationships/hyperlink" Target="https://drive.google.com/file/d/1tm0ybbBrS5dBjpjYBbPnJOMLgpRRE4l-/view?usp=sharing" TargetMode="External"/><Relationship Id="rId590" Type="http://schemas.openxmlformats.org/officeDocument/2006/relationships/hyperlink" Target="https://drive.google.com/file/d/1AChHRbiwzWJmUBQe9sTMtQa5kEtha8Iy/view?usp=sharing" TargetMode="External"/><Relationship Id="rId107" Type="http://schemas.openxmlformats.org/officeDocument/2006/relationships/hyperlink" Target="https://drive.google.com/file/d/19dvLnRNRHG7e4wjV_NYthYTp_9zgCpQd/view?usp=sharing" TargetMode="External"/><Relationship Id="rId228" Type="http://schemas.openxmlformats.org/officeDocument/2006/relationships/hyperlink" Target="https://drive.google.com/file/d/1rrxn9gjHddUCgQg7NSHeXwE_Ia4d4IHk/view?usp=sharing" TargetMode="External"/><Relationship Id="rId349" Type="http://schemas.openxmlformats.org/officeDocument/2006/relationships/hyperlink" Target="https://drive.google.com/file/d/1HEj9bGsx6CXUAGDKwUBvhfgERxka7Jzl/view?usp=sharing" TargetMode="External"/><Relationship Id="rId106" Type="http://schemas.openxmlformats.org/officeDocument/2006/relationships/hyperlink" Target="https://drive.google.com/file/d/16NcVuBQl5m30d4EA4JlIPnPJgzB2YUih/view?usp=sharing" TargetMode="External"/><Relationship Id="rId227" Type="http://schemas.openxmlformats.org/officeDocument/2006/relationships/hyperlink" Target="https://drive.google.com/file/d/1vpM9pVC4h_HYiCrzhYbVc8eNL73dEwTO/view?usp=sharing" TargetMode="External"/><Relationship Id="rId348" Type="http://schemas.openxmlformats.org/officeDocument/2006/relationships/hyperlink" Target="https://drive.google.com/file/d/1zvOhSA_5Y2vLs9bqyUZbCwcfjqMZmzOv/view?usp=sharing" TargetMode="External"/><Relationship Id="rId469" Type="http://schemas.openxmlformats.org/officeDocument/2006/relationships/hyperlink" Target="https://drive.google.com/file/d/145qk7JNUHxCvSX5g1lN7YMzFIZK1DFLW/view?usp=sharing" TargetMode="External"/><Relationship Id="rId105" Type="http://schemas.openxmlformats.org/officeDocument/2006/relationships/hyperlink" Target="https://drive.google.com/file/d/1JrNs3Cx4Hc9m-bD6za6rLf9E8K2iBmqo/view?usp=sharing" TargetMode="External"/><Relationship Id="rId226" Type="http://schemas.openxmlformats.org/officeDocument/2006/relationships/hyperlink" Target="https://drive.google.com/file/d/1D-GOd_hNJ3PhiNuvTZMwsKvBwOp4SWf6/view?usp=sharing" TargetMode="External"/><Relationship Id="rId347" Type="http://schemas.openxmlformats.org/officeDocument/2006/relationships/hyperlink" Target="https://drive.google.com/file/d/1BC_vqK5Q3NoVSNcfwVOe7cgUBoLFXYAa/view?usp=sharing" TargetMode="External"/><Relationship Id="rId468" Type="http://schemas.openxmlformats.org/officeDocument/2006/relationships/hyperlink" Target="https://drive.google.com/file/d/1_VZm2UW8wT8bf6Q8Zo42t8O5lktR_4G5/view?usp=sharing" TargetMode="External"/><Relationship Id="rId589" Type="http://schemas.openxmlformats.org/officeDocument/2006/relationships/hyperlink" Target="https://drive.google.com/file/d/1Uii4aiBW4pbXcGnTAPM9kLghfO5wrzjg/view?usp=sharing" TargetMode="External"/><Relationship Id="rId104" Type="http://schemas.openxmlformats.org/officeDocument/2006/relationships/hyperlink" Target="https://drive.google.com/file/d/1vT2oKKfcYm4otJe_v7ssfF5tn3C2TC0I/view?usp=sharing" TargetMode="External"/><Relationship Id="rId225" Type="http://schemas.openxmlformats.org/officeDocument/2006/relationships/hyperlink" Target="https://drive.google.com/file/d/1c667eorv2rtetAxfdka1-eTFk8L5YLlq/view?usp=sharing" TargetMode="External"/><Relationship Id="rId346" Type="http://schemas.openxmlformats.org/officeDocument/2006/relationships/hyperlink" Target="https://drive.google.com/file/d/1SH5fQ0bsSu61-dNnpsGOhkCqpVlNJV9S/view?usp=sharing" TargetMode="External"/><Relationship Id="rId467" Type="http://schemas.openxmlformats.org/officeDocument/2006/relationships/hyperlink" Target="https://drive.google.com/file/d/1lBEbHGO9uhyQB-iRaM65gicws1UKNihe/view?usp=sharing" TargetMode="External"/><Relationship Id="rId588" Type="http://schemas.openxmlformats.org/officeDocument/2006/relationships/hyperlink" Target="https://drive.google.com/file/d/1K-IvyztLhvLGHthuWD0Ui9qO3KBLHkQs/view?usp=sharing" TargetMode="External"/><Relationship Id="rId109" Type="http://schemas.openxmlformats.org/officeDocument/2006/relationships/hyperlink" Target="https://drive.google.com/file/d/1h7-slmoXxz1BjUAIIaCWQSfn2Io9Rn3h/view?usp=sharing" TargetMode="External"/><Relationship Id="rId108" Type="http://schemas.openxmlformats.org/officeDocument/2006/relationships/hyperlink" Target="https://drive.google.com/file/d/1o7zb4spSwxCdM2qKtT7JA5gMJhoqMY5X/view?usp=sharing" TargetMode="External"/><Relationship Id="rId229" Type="http://schemas.openxmlformats.org/officeDocument/2006/relationships/hyperlink" Target="https://drive.google.com/file/d/1vpM9pVC4h_HYiCrzhYbVc8eNL73dEwTO/view?usp=sharing" TargetMode="External"/><Relationship Id="rId220" Type="http://schemas.openxmlformats.org/officeDocument/2006/relationships/hyperlink" Target="https://gyazo.com/fa1d65ff74addbb370cd5dda7d9ab52b" TargetMode="External"/><Relationship Id="rId341" Type="http://schemas.openxmlformats.org/officeDocument/2006/relationships/hyperlink" Target="https://drive.google.com/file/d/1ncWZkAJhcA-eUXBPYxcf4saYwAnXO-D0/view?usp=share_link" TargetMode="External"/><Relationship Id="rId462" Type="http://schemas.openxmlformats.org/officeDocument/2006/relationships/hyperlink" Target="https://drive.google.com/file/d/1gIIYgXRrtuvoXv79vnX29xHx-QLEgUYZ/view?usp=sharing" TargetMode="External"/><Relationship Id="rId583" Type="http://schemas.openxmlformats.org/officeDocument/2006/relationships/hyperlink" Target="https://drive.google.com/file/d/1v3WQfedj4xxTU1NuKHvdZ4TfyzOlnT2w/view?usp=sharing" TargetMode="External"/><Relationship Id="rId340" Type="http://schemas.openxmlformats.org/officeDocument/2006/relationships/hyperlink" Target="https://gyazo.com/fd345595d730fb5cafc263c40b67972f" TargetMode="External"/><Relationship Id="rId461" Type="http://schemas.openxmlformats.org/officeDocument/2006/relationships/hyperlink" Target="https://drive.google.com/file/d/123iaLwU8uoTivJj9WBeT4jp7vzcs_MTY/view?usp=sharing" TargetMode="External"/><Relationship Id="rId582" Type="http://schemas.openxmlformats.org/officeDocument/2006/relationships/hyperlink" Target="https://drive.google.com/file/d/16ghhjUkWs3uQaQHkm_H1R6t8ftBXhAlS/view?usp=sharing" TargetMode="External"/><Relationship Id="rId460" Type="http://schemas.openxmlformats.org/officeDocument/2006/relationships/hyperlink" Target="https://drive.google.com/file/d/15LUPwXQ_IGjWmYmm-fjvJH1uKXIokEl3/view?usp=sharing" TargetMode="External"/><Relationship Id="rId581" Type="http://schemas.openxmlformats.org/officeDocument/2006/relationships/hyperlink" Target="https://gyazo.com/48fb0e6d719357b2dcec717a066d7b84" TargetMode="External"/><Relationship Id="rId580" Type="http://schemas.openxmlformats.org/officeDocument/2006/relationships/hyperlink" Target="https://drive.google.com/file/d/14EaNM8wwSQBuCiPNxSyjM_vu9K5ZIVqh/view?usp=sharing" TargetMode="External"/><Relationship Id="rId103" Type="http://schemas.openxmlformats.org/officeDocument/2006/relationships/hyperlink" Target="https://drive.google.com/file/d/1UuiIiYvtadBznTVFeOfOxuuRvSHc-Cz6/view?usp=sharing" TargetMode="External"/><Relationship Id="rId224" Type="http://schemas.openxmlformats.org/officeDocument/2006/relationships/hyperlink" Target="https://drive.google.com/file/d/1ERiYpfZ2F9_48OcamCj95ht6HD_axY16/view?usp=sharing" TargetMode="External"/><Relationship Id="rId345" Type="http://schemas.openxmlformats.org/officeDocument/2006/relationships/hyperlink" Target="https://drive.google.com/file/d/14W7hVF5pEMetT-_HkHeYpyjB6yHLFO4D/view?usp=sharing" TargetMode="External"/><Relationship Id="rId466" Type="http://schemas.openxmlformats.org/officeDocument/2006/relationships/hyperlink" Target="https://drive.google.com/file/d/1_oIW4vCww0IKhGMVTNh8LISkzsLxEDyE/view?usp=sharing" TargetMode="External"/><Relationship Id="rId587" Type="http://schemas.openxmlformats.org/officeDocument/2006/relationships/hyperlink" Target="https://drive.google.com/file/d/1RLvZcZkDDCZlOUODUGQbe1aGxjCDneZU/view?usp=sharing" TargetMode="External"/><Relationship Id="rId102" Type="http://schemas.openxmlformats.org/officeDocument/2006/relationships/hyperlink" Target="https://drive.google.com/file/d/1hMoFuhgOBBUJjBopHwX8-zr4EWSVGhez/view?usp=sharing" TargetMode="External"/><Relationship Id="rId223" Type="http://schemas.openxmlformats.org/officeDocument/2006/relationships/hyperlink" Target="https://drive.google.com/file/d/1EaWC7qmMUbINe_TZ3FUlABSkBIjGU2UV/view?usp=sharing" TargetMode="External"/><Relationship Id="rId344" Type="http://schemas.openxmlformats.org/officeDocument/2006/relationships/hyperlink" Target="https://drive.google.com/file/d/1CqAMBNZ9LS0pew3iZhMDJm8DAH1qZJ97/view?usp=sharing" TargetMode="External"/><Relationship Id="rId465" Type="http://schemas.openxmlformats.org/officeDocument/2006/relationships/hyperlink" Target="https://drive.google.com/file/d/197T7-WPed9FbKK11qfbCkMgHYtvFmFpK/view?usp=sharing" TargetMode="External"/><Relationship Id="rId586" Type="http://schemas.openxmlformats.org/officeDocument/2006/relationships/hyperlink" Target="https://drive.google.com/file/d/1K-IvyztLhvLGHthuWD0Ui9qO3KBLHkQs/view?usp=sharing" TargetMode="External"/><Relationship Id="rId101" Type="http://schemas.openxmlformats.org/officeDocument/2006/relationships/hyperlink" Target="https://drive.google.com/file/d/1VPkyqd93sNDHlNd8HChgPvmW5KEaqqct/view?usp=sharing" TargetMode="External"/><Relationship Id="rId222" Type="http://schemas.openxmlformats.org/officeDocument/2006/relationships/hyperlink" Target="https://drive.google.com/file/d/1P-5UjwuCnHr_JywLc43BZjM1IxVU6ETC/view?usp=sharing" TargetMode="External"/><Relationship Id="rId343" Type="http://schemas.openxmlformats.org/officeDocument/2006/relationships/hyperlink" Target="https://drive.google.com/file/d/1ywSECbu4dX2mSnkLxIcHPcpPx4roxxBJ/view?usp=share_link" TargetMode="External"/><Relationship Id="rId464" Type="http://schemas.openxmlformats.org/officeDocument/2006/relationships/hyperlink" Target="https://drive.google.com/file/d/1UXKYPRaLXK2PX6k2fwL7Z_LG-9zxTGxH/view?usp=sharing" TargetMode="External"/><Relationship Id="rId585" Type="http://schemas.openxmlformats.org/officeDocument/2006/relationships/hyperlink" Target="https://drive.google.com/file/d/1Vh1dkcr-1qQBOhOvHim1flqKFcdYUGyb/view?usp=sharing" TargetMode="External"/><Relationship Id="rId100" Type="http://schemas.openxmlformats.org/officeDocument/2006/relationships/hyperlink" Target="https://drive.google.com/file/d/122yuSJZ6MbetJ13Ue25xd0J4SwSmZD37/view?usp=sharing" TargetMode="External"/><Relationship Id="rId221" Type="http://schemas.openxmlformats.org/officeDocument/2006/relationships/hyperlink" Target="https://drive.google.com/file/d/1kUGVgFnxfQWiEAmOyWMER4TP-4qfhcVg/view?usp=sharing" TargetMode="External"/><Relationship Id="rId342" Type="http://schemas.openxmlformats.org/officeDocument/2006/relationships/hyperlink" Target="https://gyazo.com/e162002ad72b856f9049be7cd0f6618c" TargetMode="External"/><Relationship Id="rId463" Type="http://schemas.openxmlformats.org/officeDocument/2006/relationships/hyperlink" Target="https://drive.google.com/file/d/1WN8b3dlzpoye56m-eTo3FG7im1Mwm8rJ/view?usp=sharing" TargetMode="External"/><Relationship Id="rId584" Type="http://schemas.openxmlformats.org/officeDocument/2006/relationships/hyperlink" Target="https://drive.google.com/file/d/13Ed5m66NwXpKXDOq6lDC2oF_noMUdLKY/view?usp=sharing" TargetMode="External"/><Relationship Id="rId217" Type="http://schemas.openxmlformats.org/officeDocument/2006/relationships/hyperlink" Target="https://drive.google.com/file/d/1jrKTWaOofFiqAQ-PonKG83_nSxqDhP_d/view?usp=sharing" TargetMode="External"/><Relationship Id="rId338" Type="http://schemas.openxmlformats.org/officeDocument/2006/relationships/hyperlink" Target="https://gyazo.com/2d2a97929616415fa1f7611043551986" TargetMode="External"/><Relationship Id="rId459" Type="http://schemas.openxmlformats.org/officeDocument/2006/relationships/hyperlink" Target="https://drive.google.com/file/d/1ruErykmjxhBQgpr7u5XCaUrzcHC0a9_z/view?usp=sharing" TargetMode="External"/><Relationship Id="rId216" Type="http://schemas.openxmlformats.org/officeDocument/2006/relationships/hyperlink" Target="https://drive.google.com/file/d/1lqTyvxQW9Ys1hDuc5XJd3HqUoo9gDr1J/view?usp=sharing" TargetMode="External"/><Relationship Id="rId337" Type="http://schemas.openxmlformats.org/officeDocument/2006/relationships/hyperlink" Target="https://drive.google.com/file/d/1TWtrZgqH0KIXJgB_PstO7fa1AcQlj670/view?usp=sharing" TargetMode="External"/><Relationship Id="rId458" Type="http://schemas.openxmlformats.org/officeDocument/2006/relationships/hyperlink" Target="https://drive.google.com/file/d/1YVzvNc22b3AWI940lfbCgzjb6KQZVE9A/view?usp=sharing" TargetMode="External"/><Relationship Id="rId579" Type="http://schemas.openxmlformats.org/officeDocument/2006/relationships/hyperlink" Target="https://drive.google.com/file/d/1nH-gOdoLv9ZoYwbDjc6A1zz13HF97_8U/view?usp=sharing" TargetMode="External"/><Relationship Id="rId215" Type="http://schemas.openxmlformats.org/officeDocument/2006/relationships/hyperlink" Target="https://drive.google.com/file/d/1X6OmRWQpJmcNxH-FNT4aIqTOhr2lAEW3/view?usp=sharing" TargetMode="External"/><Relationship Id="rId336" Type="http://schemas.openxmlformats.org/officeDocument/2006/relationships/hyperlink" Target="https://drive.google.com/file/d/1dT_KT9cIL4RI0inX1Z-m7QQCgj2pxtFG/view?usp=sharing" TargetMode="External"/><Relationship Id="rId457" Type="http://schemas.openxmlformats.org/officeDocument/2006/relationships/hyperlink" Target="https://drive.google.com/file/d/1jXrwwK0RvoVzu4l6_o7UJ0BzVEyyoX2v/view?usp=sharing" TargetMode="External"/><Relationship Id="rId578" Type="http://schemas.openxmlformats.org/officeDocument/2006/relationships/hyperlink" Target="https://drive.google.com/file/d/14EaNM8wwSQBuCiPNxSyjM_vu9K5ZIVqh/view?usp=sharing" TargetMode="External"/><Relationship Id="rId214" Type="http://schemas.openxmlformats.org/officeDocument/2006/relationships/hyperlink" Target="https://drive.google.com/file/d/1FmY3lJlvU7BFXpF_YZFBoM3FRZ-sK42y/view?usp=sharing" TargetMode="External"/><Relationship Id="rId335" Type="http://schemas.openxmlformats.org/officeDocument/2006/relationships/hyperlink" Target="https://drive.google.com/file/d/1aeRKiaFfepHzbe1QBK8xFk0d-IFXv9Mn/view?usp=sharing" TargetMode="External"/><Relationship Id="rId456" Type="http://schemas.openxmlformats.org/officeDocument/2006/relationships/hyperlink" Target="https://drive.google.com/file/d/19kkegMMaAPARpnXvKVh_Ols3_aStmH7I/view?usp=sharing" TargetMode="External"/><Relationship Id="rId577" Type="http://schemas.openxmlformats.org/officeDocument/2006/relationships/hyperlink" Target="https://drive.google.com/file/d/1m2JYvocqVe9IYhgnZ957S_kBlKk0b-iE/view?usp=sharing" TargetMode="External"/><Relationship Id="rId219" Type="http://schemas.openxmlformats.org/officeDocument/2006/relationships/hyperlink" Target="https://drive.google.com/file/d/1oXzDql6B_XIRVIAoT3ZeAtVGPMrWnNzQ/view?usp=sharing" TargetMode="External"/><Relationship Id="rId218" Type="http://schemas.openxmlformats.org/officeDocument/2006/relationships/hyperlink" Target="https://drive.google.com/file/d/1rxBTvqamqwmx_GBCP0GgP_BF8WNN-myC/view?usp=sharing" TargetMode="External"/><Relationship Id="rId339" Type="http://schemas.openxmlformats.org/officeDocument/2006/relationships/hyperlink" Target="https://drive.google.com/file/d/15suXd4e6FSs1DkmMsxTQKgsLOMLvkM70/view?usp=share_link" TargetMode="External"/><Relationship Id="rId330" Type="http://schemas.openxmlformats.org/officeDocument/2006/relationships/hyperlink" Target="https://drive.google.com/file/d/1i8E2nbGxPPu2rvJkotfc4YyWaH5hahOB/view?usp=sharing" TargetMode="External"/><Relationship Id="rId451" Type="http://schemas.openxmlformats.org/officeDocument/2006/relationships/hyperlink" Target="https://drive.google.com/file/d/1BSqUqNtLKGzg7dYRQAeje8s8ITumsRVN/view?usp=sharing" TargetMode="External"/><Relationship Id="rId572" Type="http://schemas.openxmlformats.org/officeDocument/2006/relationships/hyperlink" Target="https://drive.google.com/file/d/1-BwDJor76nO8_DnLm6G1cAaC9iIMHCG-/view?usp=sharing" TargetMode="External"/><Relationship Id="rId450" Type="http://schemas.openxmlformats.org/officeDocument/2006/relationships/hyperlink" Target="https://drive.google.com/file/d/1VKed8yW0qRR7ERh_vVIFzNf_w4j_AjRk/view?usp=sharing" TargetMode="External"/><Relationship Id="rId571" Type="http://schemas.openxmlformats.org/officeDocument/2006/relationships/hyperlink" Target="https://drive.google.com/file/d/1gfMqgr9suZg8ezWTIvm99zCfPoQky8AL/view?usp=sharing" TargetMode="External"/><Relationship Id="rId570" Type="http://schemas.openxmlformats.org/officeDocument/2006/relationships/hyperlink" Target="https://gyazo.com/07596b3f176800365354213891a190b7" TargetMode="External"/><Relationship Id="rId213" Type="http://schemas.openxmlformats.org/officeDocument/2006/relationships/hyperlink" Target="https://gyazo.com/6b4f9dddb5769236d017ef2d9d10bf7f" TargetMode="External"/><Relationship Id="rId334" Type="http://schemas.openxmlformats.org/officeDocument/2006/relationships/hyperlink" Target="https://drive.google.com/file/d/1ZlrESJw29pzmM-I4DIw6z87RoZJTRSS6/view?usp=sharing" TargetMode="External"/><Relationship Id="rId455" Type="http://schemas.openxmlformats.org/officeDocument/2006/relationships/hyperlink" Target="https://drive.google.com/file/d/1K31wgyUnQhR04C7EvWTJs2u47BAHo7GP/view?usp=sharing" TargetMode="External"/><Relationship Id="rId576" Type="http://schemas.openxmlformats.org/officeDocument/2006/relationships/hyperlink" Target="https://drive.google.com/file/d/1CVzbPPvtk1TF255Ftpkv3Uo8nxflhW3Y/view?usp=sharing" TargetMode="External"/><Relationship Id="rId212" Type="http://schemas.openxmlformats.org/officeDocument/2006/relationships/hyperlink" Target="https://drive.google.com/file/d/1OSpqSrIpK_PxI2IHFak5og-OjrQxWnuN/view?usp=sharing" TargetMode="External"/><Relationship Id="rId333" Type="http://schemas.openxmlformats.org/officeDocument/2006/relationships/hyperlink" Target="https://drive.google.com/file/d/1pkZ3pciumGGj9buruv4vqjjpNf2wpGXy/view?usp=sharing" TargetMode="External"/><Relationship Id="rId454" Type="http://schemas.openxmlformats.org/officeDocument/2006/relationships/hyperlink" Target="https://drive.google.com/file/d/1GRvcX55ypPnmG3kng81zvmwoXiNivycG/view?usp=sharing" TargetMode="External"/><Relationship Id="rId575" Type="http://schemas.openxmlformats.org/officeDocument/2006/relationships/hyperlink" Target="https://drive.google.com/file/d/1gnCc34k1ZTCmMiRH6lWlVLzvn689OSAI/view?usp=sharing" TargetMode="External"/><Relationship Id="rId211" Type="http://schemas.openxmlformats.org/officeDocument/2006/relationships/hyperlink" Target="https://drive.google.com/file/d/1LMAAgI3L7hUKR3u3W7mlXNTKZxryOP1y/view?usp=sharing" TargetMode="External"/><Relationship Id="rId332" Type="http://schemas.openxmlformats.org/officeDocument/2006/relationships/hyperlink" Target="https://drive.google.com/file/d/17Xp1soOiG6ODCHsU_Thy0LdUIXJbViy-/view?usp=sharing" TargetMode="External"/><Relationship Id="rId453" Type="http://schemas.openxmlformats.org/officeDocument/2006/relationships/hyperlink" Target="https://drive.google.com/file/d/1AaMMPpgw0HQRxmjK3zed2VbvsSJdFqeB/view?usp=sharing" TargetMode="External"/><Relationship Id="rId574" Type="http://schemas.openxmlformats.org/officeDocument/2006/relationships/hyperlink" Target="https://drive.google.com/file/d/1-BwDJor76nO8_DnLm6G1cAaC9iIMHCG-/view?usp=sharing" TargetMode="External"/><Relationship Id="rId210" Type="http://schemas.openxmlformats.org/officeDocument/2006/relationships/hyperlink" Target="https://gyazo.com/d274883a0af17006b3ae3b3d44c89c3b" TargetMode="External"/><Relationship Id="rId331" Type="http://schemas.openxmlformats.org/officeDocument/2006/relationships/hyperlink" Target="https://drive.google.com/file/d/1ucfCKOLVnQBQt9OpG-3mvniBejRZG4aW/view?usp=sharing" TargetMode="External"/><Relationship Id="rId452" Type="http://schemas.openxmlformats.org/officeDocument/2006/relationships/hyperlink" Target="https://drive.google.com/file/d/1uJ9TAtC07O6uwRJpK93-ddE_eg1l1e3z/view?usp=sharing" TargetMode="External"/><Relationship Id="rId573" Type="http://schemas.openxmlformats.org/officeDocument/2006/relationships/hyperlink" Target="https://drive.google.com/file/d/1vi-EdMaoLB696oj6ZcLEp1V6Ig4NdWcz/view?usp=sharing" TargetMode="External"/><Relationship Id="rId370" Type="http://schemas.openxmlformats.org/officeDocument/2006/relationships/hyperlink" Target="https://drive.google.com/file/d/1mLXC5mbNZ9PWPFUHe72gA0Aov8Acnx1U/view?usp=sharing" TargetMode="External"/><Relationship Id="rId491" Type="http://schemas.openxmlformats.org/officeDocument/2006/relationships/hyperlink" Target="https://drive.google.com/file/d/132sp_Bd55TBdWBl3gX3btFJqLCgYfeg-/view?usp=sharing" TargetMode="External"/><Relationship Id="rId490" Type="http://schemas.openxmlformats.org/officeDocument/2006/relationships/hyperlink" Target="https://gyazo.com/62ad30bf149c42a53ba286b2e020e9d6" TargetMode="External"/><Relationship Id="rId129" Type="http://schemas.openxmlformats.org/officeDocument/2006/relationships/hyperlink" Target="https://drive.google.com/file/d/1I7vABLgVs6LVM6X_xreviKZ0nU3_0x7T/view?usp=sharing" TargetMode="External"/><Relationship Id="rId128" Type="http://schemas.openxmlformats.org/officeDocument/2006/relationships/hyperlink" Target="https://drive.google.com/file/d/1HOZT8D0q3_qdsH78jmJuFHxe15nB6R-4/view?usp=sharing" TargetMode="External"/><Relationship Id="rId249" Type="http://schemas.openxmlformats.org/officeDocument/2006/relationships/hyperlink" Target="https://drive.google.com/file/d/1Cac2RhPdlMsqkusbvnn3uCc36-bOLu0o/view?usp=sharing" TargetMode="External"/><Relationship Id="rId127" Type="http://schemas.openxmlformats.org/officeDocument/2006/relationships/hyperlink" Target="https://drive.google.com/file/d/1kKHddgxUb52X-kdzxQtsbRLKDyjFDLrq/view?usp=sharing" TargetMode="External"/><Relationship Id="rId248" Type="http://schemas.openxmlformats.org/officeDocument/2006/relationships/hyperlink" Target="https://drive.google.com/file/d/1h8U1ewRdPCiEzqzTIajoWZmQGsjuEF9O/view?usp=sharing" TargetMode="External"/><Relationship Id="rId369" Type="http://schemas.openxmlformats.org/officeDocument/2006/relationships/hyperlink" Target="https://drive.google.com/file/d/1mzBuu8DABJa6W2jLImsWzW15YboeelUZ/view?usp=sharing" TargetMode="External"/><Relationship Id="rId126" Type="http://schemas.openxmlformats.org/officeDocument/2006/relationships/hyperlink" Target="https://drive.google.com/file/d/1BzKofSzBzLZ9exwLDI4_fCZWwXa5bmDx/view?usp=sharing" TargetMode="External"/><Relationship Id="rId247" Type="http://schemas.openxmlformats.org/officeDocument/2006/relationships/hyperlink" Target="https://drive.google.com/file/d/1Jn_MNcnBMKHqmjhTScf6_Bgjhjj7x0Og/view?usp=sharing" TargetMode="External"/><Relationship Id="rId368" Type="http://schemas.openxmlformats.org/officeDocument/2006/relationships/hyperlink" Target="https://drive.google.com/file/d/1ubR1-CzqaTIIYeUicLyMed1xBqU4K1M_/view?usp=share_link" TargetMode="External"/><Relationship Id="rId489" Type="http://schemas.openxmlformats.org/officeDocument/2006/relationships/hyperlink" Target="https://drive.google.com/file/d/16wxSyRA1SqbL5EsWRLCLAguHsMTNcd0G/view?usp=sharing" TargetMode="External"/><Relationship Id="rId121" Type="http://schemas.openxmlformats.org/officeDocument/2006/relationships/hyperlink" Target="https://drive.google.com/file/d/1gq-eZi09AMyOg3G_SxIbIUnb1io8HfAD/view?usp=sharing" TargetMode="External"/><Relationship Id="rId242" Type="http://schemas.openxmlformats.org/officeDocument/2006/relationships/hyperlink" Target="https://drive.google.com/file/d/1v9wXNQFqXpNQJhTxr2wK8zsXF-XwNPPj/view?usp=sharing" TargetMode="External"/><Relationship Id="rId363" Type="http://schemas.openxmlformats.org/officeDocument/2006/relationships/hyperlink" Target="https://drive.google.com/file/d/1o6WvRlqnKHXJz1KXVBy8Odh72Se63mm8/view?usp=share_link" TargetMode="External"/><Relationship Id="rId484" Type="http://schemas.openxmlformats.org/officeDocument/2006/relationships/hyperlink" Target="https://gyazo.com/62ad30bf149c42a53ba286b2e020e9d6" TargetMode="External"/><Relationship Id="rId120" Type="http://schemas.openxmlformats.org/officeDocument/2006/relationships/hyperlink" Target="https://drive.google.com/file/d/17_kjzNqA69JYQk7Op2CasQM4vvX0YuyX/view?usp=sharing" TargetMode="External"/><Relationship Id="rId241" Type="http://schemas.openxmlformats.org/officeDocument/2006/relationships/hyperlink" Target="https://drive.google.com/file/d/1QKBgSfTQ7SNvBH5fDqStQJPepKNOqxmD/view?usp=sharing" TargetMode="External"/><Relationship Id="rId362" Type="http://schemas.openxmlformats.org/officeDocument/2006/relationships/hyperlink" Target="https://drive.google.com/file/d/1XU1Ykco5Wbx_gh6E0BPA8pfLEfUe-LN2/view?usp=share_link" TargetMode="External"/><Relationship Id="rId483" Type="http://schemas.openxmlformats.org/officeDocument/2006/relationships/hyperlink" Target="https://drive.google.com/file/d/13b3SwibiMVOGE_nVs0h5YP2y7-8uCJVK/view?usp=sharing" TargetMode="External"/><Relationship Id="rId240" Type="http://schemas.openxmlformats.org/officeDocument/2006/relationships/hyperlink" Target="https://drive.google.com/file/d/1DLiNrIZs6V64OSgrQkJLNbcHTskYA0GY/view?usp=sharing" TargetMode="External"/><Relationship Id="rId361" Type="http://schemas.openxmlformats.org/officeDocument/2006/relationships/hyperlink" Target="https://drive.google.com/file/d/1OxPariQIKTUvE94QHK_zSnza8mNK8Ji4/view?usp=sharing" TargetMode="External"/><Relationship Id="rId482" Type="http://schemas.openxmlformats.org/officeDocument/2006/relationships/hyperlink" Target="https://drive.google.com/file/d/1HS5cw4GDcuk1q2NiNk73EJjlM9vCygEa/view?usp=sharing" TargetMode="External"/><Relationship Id="rId360" Type="http://schemas.openxmlformats.org/officeDocument/2006/relationships/hyperlink" Target="https://drive.google.com/file/d/1Xcl6H9mkmhflTr2C3dzR64IeXfpEefL1/view?usp=sharing" TargetMode="External"/><Relationship Id="rId481" Type="http://schemas.openxmlformats.org/officeDocument/2006/relationships/hyperlink" Target="https://gyazo.com/62ad30bf149c42a53ba286b2e020e9d6" TargetMode="External"/><Relationship Id="rId125" Type="http://schemas.openxmlformats.org/officeDocument/2006/relationships/hyperlink" Target="https://drive.google.com/file/d/10C4xdVhoISZUAkr41LYKDC1p6BirmBCH/view?usp=sharing" TargetMode="External"/><Relationship Id="rId246" Type="http://schemas.openxmlformats.org/officeDocument/2006/relationships/hyperlink" Target="https://drive.google.com/file/d/1WS00-dllSufm2ceh-5BzPDXaXkV7thnV/view?usp=sharing" TargetMode="External"/><Relationship Id="rId367" Type="http://schemas.openxmlformats.org/officeDocument/2006/relationships/hyperlink" Target="https://drive.google.com/file/d/1OwfMW_idSGul2sTnrU5ArySkB0n5T1Eo/view?usp=sharing" TargetMode="External"/><Relationship Id="rId488" Type="http://schemas.openxmlformats.org/officeDocument/2006/relationships/hyperlink" Target="https://drive.google.com/file/d/1sonFhO2Zm6ces5pz8bknHEwCjd_2Is1Z/view?usp=sharing" TargetMode="External"/><Relationship Id="rId124" Type="http://schemas.openxmlformats.org/officeDocument/2006/relationships/hyperlink" Target="https://drive.google.com/file/d/1taQagcp1H4a1HgeozGr87Dq0hjc3LCS3/view?usp=sharing" TargetMode="External"/><Relationship Id="rId245" Type="http://schemas.openxmlformats.org/officeDocument/2006/relationships/hyperlink" Target="https://drive.google.com/file/d/1SJs7OAOk-wZqid1LrSSYOzSEjgr96qmk/view?usp=sharing" TargetMode="External"/><Relationship Id="rId366" Type="http://schemas.openxmlformats.org/officeDocument/2006/relationships/hyperlink" Target="https://gyazo.com/37ec853688abd81e0203249b3e0c606e" TargetMode="External"/><Relationship Id="rId487" Type="http://schemas.openxmlformats.org/officeDocument/2006/relationships/hyperlink" Target="https://gyazo.com/62ad30bf149c42a53ba286b2e020e9d6" TargetMode="External"/><Relationship Id="rId123" Type="http://schemas.openxmlformats.org/officeDocument/2006/relationships/hyperlink" Target="https://drive.google.com/file/d/1R9VyZjei1Xs8fve4fgovq7Lbl9whFFUQ/view?usp=sharing" TargetMode="External"/><Relationship Id="rId244" Type="http://schemas.openxmlformats.org/officeDocument/2006/relationships/hyperlink" Target="https://drive.google.com/file/d/1sajSQQ89PjspfFPR5PPcNEnGDLjJjj2i/view?usp=sharing" TargetMode="External"/><Relationship Id="rId365" Type="http://schemas.openxmlformats.org/officeDocument/2006/relationships/hyperlink" Target="https://gyazo.com/53398ba9e7240e12580d084aedff508f" TargetMode="External"/><Relationship Id="rId486" Type="http://schemas.openxmlformats.org/officeDocument/2006/relationships/hyperlink" Target="https://drive.google.com/file/d/1tDb8z3T6mATc24o0ZQs01D6iOoS37i1e/view?usp=sharing" TargetMode="External"/><Relationship Id="rId122" Type="http://schemas.openxmlformats.org/officeDocument/2006/relationships/hyperlink" Target="https://drive.google.com/file/d/1kKHddgxUb52X-kdzxQtsbRLKDyjFDLrq/view?usp=sharing" TargetMode="External"/><Relationship Id="rId243" Type="http://schemas.openxmlformats.org/officeDocument/2006/relationships/hyperlink" Target="https://drive.google.com/file/d/1HdldkzPgRT1Ui8D1B5pULbknola7K36B/view?usp=sharing" TargetMode="External"/><Relationship Id="rId364" Type="http://schemas.openxmlformats.org/officeDocument/2006/relationships/hyperlink" Target="https://drive.google.com/file/d/12YyXiAq6hpUF9j2-GJhBccrlgXvGtfXe/view?usp=share_link" TargetMode="External"/><Relationship Id="rId485" Type="http://schemas.openxmlformats.org/officeDocument/2006/relationships/hyperlink" Target="https://drive.google.com/file/d/1fc5nEkOOlVfqNCgDDK4Kg1sSGybKbnrT/view?usp=sharing" TargetMode="External"/><Relationship Id="rId95" Type="http://schemas.openxmlformats.org/officeDocument/2006/relationships/hyperlink" Target="https://drive.google.com/file/d/1aOEbVFEWbVFs2YoCpCq3VGtu3ALpXPte/view?usp=sharing" TargetMode="External"/><Relationship Id="rId94" Type="http://schemas.openxmlformats.org/officeDocument/2006/relationships/hyperlink" Target="https://drive.google.com/file/d/1xGV-AAmX4XjbXp2NAILcpx3QnLjdFlfT/view?usp=sharing" TargetMode="External"/><Relationship Id="rId97" Type="http://schemas.openxmlformats.org/officeDocument/2006/relationships/hyperlink" Target="https://drive.google.com/file/d/1S6_ml3vpnHkakFklZIAN51TtWzKi04o9/view?usp=sharing" TargetMode="External"/><Relationship Id="rId96" Type="http://schemas.openxmlformats.org/officeDocument/2006/relationships/hyperlink" Target="https://drive.google.com/file/d/1bkfLqA1BULec6DjrssvHq3tDBazoLbr2/view?usp=sharing" TargetMode="External"/><Relationship Id="rId99" Type="http://schemas.openxmlformats.org/officeDocument/2006/relationships/hyperlink" Target="https://drive.google.com/file/d/1FomucwJzCuBC0iHijF7iikO80v8VtxBQ/view?usp=sharing" TargetMode="External"/><Relationship Id="rId480" Type="http://schemas.openxmlformats.org/officeDocument/2006/relationships/hyperlink" Target="https://drive.google.com/file/d/1Pol7WM1wU67ThdONjsm6ro2WqxaAO29v/view?usp=sharing" TargetMode="External"/><Relationship Id="rId98" Type="http://schemas.openxmlformats.org/officeDocument/2006/relationships/hyperlink" Target="https://drive.google.com/file/d/1e8acnGN7LWKenc3lMJ5T5alqRgFT8WNB/view?usp=sharing" TargetMode="External"/><Relationship Id="rId91" Type="http://schemas.openxmlformats.org/officeDocument/2006/relationships/hyperlink" Target="https://drive.google.com/file/d/15aLCuWeZo-IgyjdkxU-8iWQRWJ3JlvTj/view?usp=sharing" TargetMode="External"/><Relationship Id="rId90" Type="http://schemas.openxmlformats.org/officeDocument/2006/relationships/hyperlink" Target="https://drive.google.com/file/d/1IZf9jemT0jhlfK8NoWAmshENaxm7x0aj/view?usp=sharing" TargetMode="External"/><Relationship Id="rId93" Type="http://schemas.openxmlformats.org/officeDocument/2006/relationships/hyperlink" Target="https://drive.google.com/file/d/1Dkc-OxYuBB4QSToyBDE8FaTUa9mUb1of/view?usp=sharing" TargetMode="External"/><Relationship Id="rId92" Type="http://schemas.openxmlformats.org/officeDocument/2006/relationships/hyperlink" Target="https://drive.google.com/file/d/1m0i6mCUAJmyRdIN5Jk44jUpwz1H6jelh/view?usp=sharing" TargetMode="External"/><Relationship Id="rId118" Type="http://schemas.openxmlformats.org/officeDocument/2006/relationships/hyperlink" Target="https://drive.google.com/file/d/1UdnT5xoNJhYPBnrR52xSwD0476vK-ute/view?usp=sharing" TargetMode="External"/><Relationship Id="rId239" Type="http://schemas.openxmlformats.org/officeDocument/2006/relationships/hyperlink" Target="https://drive.google.com/file/d/1xxiqPxmRut4ZMAff_JNOx2kDPPE1KSpt/view?usp=sharing" TargetMode="External"/><Relationship Id="rId117" Type="http://schemas.openxmlformats.org/officeDocument/2006/relationships/hyperlink" Target="https://drive.google.com/file/d/1kKHddgxUb52X-kdzxQtsbRLKDyjFDLrq/view?usp=sharing" TargetMode="External"/><Relationship Id="rId238" Type="http://schemas.openxmlformats.org/officeDocument/2006/relationships/hyperlink" Target="https://drive.google.com/file/d/1-Mjoc1Oibl4F_VMD_ErK2Qw1fQPWeOxh/view?usp=sharing" TargetMode="External"/><Relationship Id="rId359" Type="http://schemas.openxmlformats.org/officeDocument/2006/relationships/hyperlink" Target="https://drive.google.com/file/d/1HA27-Hn3SHJRaV2qwhkmC2BF4Zo_BNXt/view?usp=sharing" TargetMode="External"/><Relationship Id="rId116" Type="http://schemas.openxmlformats.org/officeDocument/2006/relationships/hyperlink" Target="https://drive.google.com/drive/folders/1NuAjnI4rOI0-yxIsiCQ6ydKFVlE9AHx-" TargetMode="External"/><Relationship Id="rId237" Type="http://schemas.openxmlformats.org/officeDocument/2006/relationships/hyperlink" Target="https://drive.google.com/file/d/1FvlOK9SYk7LgL8AjSWKoIHgPNgwF6KVc/view?usp=sharing" TargetMode="External"/><Relationship Id="rId358" Type="http://schemas.openxmlformats.org/officeDocument/2006/relationships/hyperlink" Target="https://drive.google.com/file/d/1yrY1oPV4qUKz3-KO2tmlUzcm7wKMRqQs/view?usp=sharing" TargetMode="External"/><Relationship Id="rId479" Type="http://schemas.openxmlformats.org/officeDocument/2006/relationships/hyperlink" Target="https://drive.google.com/file/d/1dgExzTEYZodMdQWiQcy05VTFL0cHLGLk/view?usp=sharing" TargetMode="External"/><Relationship Id="rId115" Type="http://schemas.openxmlformats.org/officeDocument/2006/relationships/hyperlink" Target="https://drive.google.com/file/d/1hJFqxrVIJcFy3PLs-AQX2Zqi-xmCjbE0/view?usp=sharing" TargetMode="External"/><Relationship Id="rId236" Type="http://schemas.openxmlformats.org/officeDocument/2006/relationships/hyperlink" Target="https://drive.google.com/file/d/1p2f4hwwfPZLpAKSZGk8F2rPl6KsiaXxT/view?usp=sharing" TargetMode="External"/><Relationship Id="rId357" Type="http://schemas.openxmlformats.org/officeDocument/2006/relationships/hyperlink" Target="https://drive.google.com/file/d/1AqoQ5SikKqGnfA0BhEnnLtNij0ey3Y8s/view?usp=sharing" TargetMode="External"/><Relationship Id="rId478" Type="http://schemas.openxmlformats.org/officeDocument/2006/relationships/hyperlink" Target="https://gyazo.com/62ad30bf149c42a53ba286b2e020e9d6" TargetMode="External"/><Relationship Id="rId599" Type="http://schemas.openxmlformats.org/officeDocument/2006/relationships/hyperlink" Target="https://drive.google.com/file/d/1b3t9R3eRNlq1LcCLh_pANmvEb4d7Z-wI/view?usp=sharing" TargetMode="External"/><Relationship Id="rId119" Type="http://schemas.openxmlformats.org/officeDocument/2006/relationships/hyperlink" Target="https://drive.google.com/file/d/1C-P8A2qyAntHn1BxYeAHtirdNFzjznW4/view?usp=sharing" TargetMode="External"/><Relationship Id="rId110" Type="http://schemas.openxmlformats.org/officeDocument/2006/relationships/hyperlink" Target="https://drive.google.com/file/d/1uGf-mCfuK7azbdB_D5xUHcIw73Lc9rdu/view?usp=sharing" TargetMode="External"/><Relationship Id="rId231" Type="http://schemas.openxmlformats.org/officeDocument/2006/relationships/hyperlink" Target="https://drive.google.com/file/d/1UDjmb_BlMdPylKuK-X5CDEN_SdKXwNdb/view?usp=sharing" TargetMode="External"/><Relationship Id="rId352" Type="http://schemas.openxmlformats.org/officeDocument/2006/relationships/hyperlink" Target="https://drive.google.com/file/d/1spiyfs5f6Ufl9UQgUxM_W93HRD2LTOfj/view?usp=sharing" TargetMode="External"/><Relationship Id="rId473" Type="http://schemas.openxmlformats.org/officeDocument/2006/relationships/hyperlink" Target="https://drive.google.com/file/d/1vHM6FXrwg_olPHgqPQ69FvDcDuxmFv4m/view?usp=sharing" TargetMode="External"/><Relationship Id="rId594" Type="http://schemas.openxmlformats.org/officeDocument/2006/relationships/hyperlink" Target="https://drive.google.com/file/d/10T1vUWLFU-HALA4fUOQ-_hEe0x8VZRBf/view?usp=sharing" TargetMode="External"/><Relationship Id="rId230" Type="http://schemas.openxmlformats.org/officeDocument/2006/relationships/hyperlink" Target="https://drive.google.com/file/d/1gH-i4GUCzgYwD4hEyjxZhrtitQL3tPsh/view?usp=sharing" TargetMode="External"/><Relationship Id="rId351" Type="http://schemas.openxmlformats.org/officeDocument/2006/relationships/hyperlink" Target="https://drive.google.com/file/d/1OyQiZbXyBgNdjQAr2rR4iIXplJX_TXfn/view?usp=sharing" TargetMode="External"/><Relationship Id="rId472" Type="http://schemas.openxmlformats.org/officeDocument/2006/relationships/hyperlink" Target="https://drive.google.com/file/d/1CiYwJpe2JEFf18pr4kM9nBK0bBU48Lnh/view?usp=share_link" TargetMode="External"/><Relationship Id="rId593" Type="http://schemas.openxmlformats.org/officeDocument/2006/relationships/hyperlink" Target="https://drive.google.com/file/d/1Cd-vS4tm1bSB9kbrn-Dsr9Xr-fbjpVGa/view?usp=sharing" TargetMode="External"/><Relationship Id="rId350" Type="http://schemas.openxmlformats.org/officeDocument/2006/relationships/hyperlink" Target="https://drive.google.com/file/d/1u-6FEzWKzH4-HIhUBe95KM8PuSqg_ZGm/view?usp=sharing" TargetMode="External"/><Relationship Id="rId471" Type="http://schemas.openxmlformats.org/officeDocument/2006/relationships/hyperlink" Target="https://gyazo.com/9f71872e7681d2bbadd10966cef86a2e" TargetMode="External"/><Relationship Id="rId592" Type="http://schemas.openxmlformats.org/officeDocument/2006/relationships/hyperlink" Target="https://drive.google.com/file/d/1cgpXio9UeWYhyN12y6CL8zWzYxJLPO_v/view?usp=sharing" TargetMode="External"/><Relationship Id="rId470" Type="http://schemas.openxmlformats.org/officeDocument/2006/relationships/hyperlink" Target="https://drive.google.com/file/d/1oVx0Zr-BKLMg5K_yAek_z1PuoXBYScwG/view?usp=sharing" TargetMode="External"/><Relationship Id="rId591" Type="http://schemas.openxmlformats.org/officeDocument/2006/relationships/hyperlink" Target="https://drive.google.com/file/d/1MJU4UFRTBlbhDti9q3FCHUHC7xNHVl_j/view?usp=sharing" TargetMode="External"/><Relationship Id="rId114" Type="http://schemas.openxmlformats.org/officeDocument/2006/relationships/hyperlink" Target="https://drive.google.com/file/d/1TYhDMk-6WfLSqP2PuBNFupN6IcD8NLrD/view?usp=sharing" TargetMode="External"/><Relationship Id="rId235" Type="http://schemas.openxmlformats.org/officeDocument/2006/relationships/hyperlink" Target="https://drive.google.com/file/d/1830NUubrIs9puIt4DL-1urcR5T-f7OXR/view?usp=sharing" TargetMode="External"/><Relationship Id="rId356" Type="http://schemas.openxmlformats.org/officeDocument/2006/relationships/hyperlink" Target="https://drive.google.com/file/d/1oZ7DeiKnMx4ysleIS1Sq8bj5TrDsabhP/view?usp=sharing" TargetMode="External"/><Relationship Id="rId477" Type="http://schemas.openxmlformats.org/officeDocument/2006/relationships/hyperlink" Target="https://drive.google.com/file/d/17P4sOUAu6jdv7EHuERy2XZD1jQVFZK7l/view?usp=sharing" TargetMode="External"/><Relationship Id="rId598" Type="http://schemas.openxmlformats.org/officeDocument/2006/relationships/hyperlink" Target="https://drive.google.com/file/d/1armGZfC_mRFTsyWf8bJ4n-hoJzNkMzrP/view?usp=sharing" TargetMode="External"/><Relationship Id="rId113" Type="http://schemas.openxmlformats.org/officeDocument/2006/relationships/hyperlink" Target="https://drive.google.com/file/d/1dhEYjAlKtmLZMWjnsQpQMHZXv1jNLDqZ/view?usp=sharing" TargetMode="External"/><Relationship Id="rId234" Type="http://schemas.openxmlformats.org/officeDocument/2006/relationships/hyperlink" Target="https://drive.google.com/file/d/1CluOIFbaMb2eUt6TsQWhn-67BeKk4yPc/view?usp=sharing" TargetMode="External"/><Relationship Id="rId355" Type="http://schemas.openxmlformats.org/officeDocument/2006/relationships/hyperlink" Target="https://drive.google.com/file/d/1tdHKLqDA4gx6rRH1cZPi3V1ce5gnekpn/view?usp=sharing" TargetMode="External"/><Relationship Id="rId476" Type="http://schemas.openxmlformats.org/officeDocument/2006/relationships/hyperlink" Target="https://drive.google.com/file/d/1bAPN7gPmq3mSPG7AOH7QvMqnaxDNEzr_/view?usp=sharing" TargetMode="External"/><Relationship Id="rId597" Type="http://schemas.openxmlformats.org/officeDocument/2006/relationships/hyperlink" Target="https://drive.google.com/file/d/1NoLbVGdeSacOh_Ruf63uMQe6bd8CAGq5/view?usp=sharing" TargetMode="External"/><Relationship Id="rId112" Type="http://schemas.openxmlformats.org/officeDocument/2006/relationships/hyperlink" Target="https://drive.google.com/file/d/1x6-YA7jX6YPmkTfd5Cnr95kEln7svuLu/view?usp=sharing" TargetMode="External"/><Relationship Id="rId233" Type="http://schemas.openxmlformats.org/officeDocument/2006/relationships/hyperlink" Target="https://drive.google.com/file/d/1Zndzu6UtchaSp59mhcQaE7P56zWp4gf0/view?usp=sharing" TargetMode="External"/><Relationship Id="rId354" Type="http://schemas.openxmlformats.org/officeDocument/2006/relationships/hyperlink" Target="https://drive.google.com/file/d/19WUgOA4XqnMk3UWvlmsmiGylkqC6WB6M/view?usp=sharing" TargetMode="External"/><Relationship Id="rId475" Type="http://schemas.openxmlformats.org/officeDocument/2006/relationships/hyperlink" Target="https://drive.google.com/file/d/1x1AZmYbVQfjUuSOGmvCTxc_4WYDmTRU-/view?usp=sharing" TargetMode="External"/><Relationship Id="rId596" Type="http://schemas.openxmlformats.org/officeDocument/2006/relationships/hyperlink" Target="https://drive.google.com/file/d/1mGMt0OQ9ppsj9DdUbI1Rz8TJb5z-jYng/view?usp=sharing" TargetMode="External"/><Relationship Id="rId111" Type="http://schemas.openxmlformats.org/officeDocument/2006/relationships/hyperlink" Target="https://drive.google.com/file/d/1J9iQtA6zk0ZKzTn-znIoa0pjzR1vDvcm/view?usp=sharing" TargetMode="External"/><Relationship Id="rId232" Type="http://schemas.openxmlformats.org/officeDocument/2006/relationships/hyperlink" Target="https://drive.google.com/file/d/1aNyLDyC9CxAg8RMrE5ITNbeVIkyfLJYo/view?usp=sharing" TargetMode="External"/><Relationship Id="rId353" Type="http://schemas.openxmlformats.org/officeDocument/2006/relationships/hyperlink" Target="https://drive.google.com/file/d/1IT-1bLeu23xK_U8cpr21PepraRKn3g96/view?usp=sharing" TargetMode="External"/><Relationship Id="rId474" Type="http://schemas.openxmlformats.org/officeDocument/2006/relationships/hyperlink" Target="https://drive.google.com/file/d/147nbOsX7NwBGeyyQVIljqaX-x1OX1cPH/view?usp=sharing" TargetMode="External"/><Relationship Id="rId595" Type="http://schemas.openxmlformats.org/officeDocument/2006/relationships/hyperlink" Target="https://drive.google.com/file/d/1Cd-vS4tm1bSB9kbrn-Dsr9Xr-fbjpVGa/view?usp=sharing" TargetMode="External"/><Relationship Id="rId305" Type="http://schemas.openxmlformats.org/officeDocument/2006/relationships/hyperlink" Target="https://drive.google.com/file/d/1NJrSyKk2MgCTvwOlmNinfM6-hNCCbLu2/view?usp=sharing" TargetMode="External"/><Relationship Id="rId426" Type="http://schemas.openxmlformats.org/officeDocument/2006/relationships/hyperlink" Target="https://drive.google.com/file/d/1fQu_QP41GK2UntxE02HfN2SM25i-57z9/view?usp=sharing" TargetMode="External"/><Relationship Id="rId547" Type="http://schemas.openxmlformats.org/officeDocument/2006/relationships/hyperlink" Target="https://drive.google.com/file/d/1vWVO7topCszR1PQCpRrZPAib520on4XM/view?usp=sharing" TargetMode="External"/><Relationship Id="rId668" Type="http://schemas.openxmlformats.org/officeDocument/2006/relationships/hyperlink" Target="https://drive.google.com/file/d/1mpEpxp5FQsxWIRoY4imSG9rLyL-3a_kp/view?usp=share_link" TargetMode="External"/><Relationship Id="rId304" Type="http://schemas.openxmlformats.org/officeDocument/2006/relationships/hyperlink" Target="https://drive.google.com/file/d/19UUAta-9XxKQmAgqQ5a9sisnmQjIjRcz/view?usp=sharing" TargetMode="External"/><Relationship Id="rId425" Type="http://schemas.openxmlformats.org/officeDocument/2006/relationships/hyperlink" Target="https://drive.google.com/file/d/1Lxtt00X4n576lPrRt-MxBM8cdxJJjqWq/view?usp=sharing" TargetMode="External"/><Relationship Id="rId546" Type="http://schemas.openxmlformats.org/officeDocument/2006/relationships/hyperlink" Target="https://drive.google.com/file/d/1cVnEze4X7rOWt6s0RY1MOflXEQKhOJxQ/view?usp=sharing" TargetMode="External"/><Relationship Id="rId667" Type="http://schemas.openxmlformats.org/officeDocument/2006/relationships/hyperlink" Target="https://drive.google.com/file/d/1q0rzAGbxdEIGqOx1opfBfLOO7oVJ_QrF/view?usp=share_link" TargetMode="External"/><Relationship Id="rId303" Type="http://schemas.openxmlformats.org/officeDocument/2006/relationships/hyperlink" Target="https://drive.google.com/file/d/1pnztg0tMf42Ep857auF4SJFLK18Cjw8u/view?usp=sharing" TargetMode="External"/><Relationship Id="rId424" Type="http://schemas.openxmlformats.org/officeDocument/2006/relationships/hyperlink" Target="https://drive.google.com/file/d/1E1fLp-ncQYtTwrlJOc7qObIgSDVRMGp4/view?usp=sharing" TargetMode="External"/><Relationship Id="rId545" Type="http://schemas.openxmlformats.org/officeDocument/2006/relationships/hyperlink" Target="https://images.app.goo.gl/pJXn1XooeBnpCRZVA" TargetMode="External"/><Relationship Id="rId666" Type="http://schemas.openxmlformats.org/officeDocument/2006/relationships/hyperlink" Target="https://drive.google.com/file/d/1eUPawWCK0fjBMdI7DmKmXGRs6v-D2j-s/view?usp=sharing" TargetMode="External"/><Relationship Id="rId302" Type="http://schemas.openxmlformats.org/officeDocument/2006/relationships/hyperlink" Target="https://drive.google.com/file/d/1jv7BY0qkT1YzoG_UvHU07IDqvcnBZ_QG/view?usp=sharing" TargetMode="External"/><Relationship Id="rId423" Type="http://schemas.openxmlformats.org/officeDocument/2006/relationships/hyperlink" Target="https://drive.google.com/file/d/1KSdgHYpmshLMxBgPYpRt8v1NrYqRAM3H/view?usp=sharing" TargetMode="External"/><Relationship Id="rId544" Type="http://schemas.openxmlformats.org/officeDocument/2006/relationships/hyperlink" Target="https://drive.google.com/file/d/11z18j5sFiyVdTHNvlSNumrpnRoNV2rBT/view?usp=sharing" TargetMode="External"/><Relationship Id="rId665" Type="http://schemas.openxmlformats.org/officeDocument/2006/relationships/hyperlink" Target="https://drive.google.com/file/d/1LWqxDZdJipMBurq1qXCmXu92NJKR1pA4/view?usp=sharing" TargetMode="External"/><Relationship Id="rId309" Type="http://schemas.openxmlformats.org/officeDocument/2006/relationships/hyperlink" Target="https://drive.google.com/file/d/1kJjZEHGpspGccgO9iN8yzxWHpA2hAfjZ/view?usp=sharing" TargetMode="External"/><Relationship Id="rId308" Type="http://schemas.openxmlformats.org/officeDocument/2006/relationships/hyperlink" Target="https://drive.google.com/file/d/1SUAu9VzgdAs4TyQ_ycXZDoF3WYGflfG5/view?usp=sharing" TargetMode="External"/><Relationship Id="rId429" Type="http://schemas.openxmlformats.org/officeDocument/2006/relationships/hyperlink" Target="https://drive.google.com/file/d/1ssbFvvX5_wXzmWNmjDyPThuHJLxUI5dR/view?usp=sharing" TargetMode="External"/><Relationship Id="rId307" Type="http://schemas.openxmlformats.org/officeDocument/2006/relationships/hyperlink" Target="https://drive.google.com/file/d/1ABVkk8ryXLB4OvpXUCCn_Z6OwQ9ha5yh/view?usp=sharing" TargetMode="External"/><Relationship Id="rId428" Type="http://schemas.openxmlformats.org/officeDocument/2006/relationships/hyperlink" Target="https://drive.google.com/file/d/1BEvvnprPolyksB5ne6jhFwETlosUoKJw/view?usp=sharing" TargetMode="External"/><Relationship Id="rId549" Type="http://schemas.openxmlformats.org/officeDocument/2006/relationships/hyperlink" Target="https://drive.google.com/file/d/1lFLpV_XA5hG9dCpVzOaVbDUOXUqHbgZR/view?usp=sharing" TargetMode="External"/><Relationship Id="rId306" Type="http://schemas.openxmlformats.org/officeDocument/2006/relationships/hyperlink" Target="https://drive.google.com/file/d/1tDJdcVdScPjCrDP2iAj1bfcWXW7qWF_0/view?usp=sharing" TargetMode="External"/><Relationship Id="rId427" Type="http://schemas.openxmlformats.org/officeDocument/2006/relationships/hyperlink" Target="https://drive.google.com/file/d/14Kox7bHYMKE2qUNAhq7PYk4MBJjTw1Ge/view?usp=sharing" TargetMode="External"/><Relationship Id="rId548" Type="http://schemas.openxmlformats.org/officeDocument/2006/relationships/hyperlink" Target="https://drive.google.com/file/d/1W94F8q7U9zsHpFsXSpSJ9ZhqzCeEEqe4/view?usp=sharing" TargetMode="External"/><Relationship Id="rId669" Type="http://schemas.openxmlformats.org/officeDocument/2006/relationships/hyperlink" Target="https://drive.google.com/file/d/1Rh8vT97H_tZ29b1EO4VLX3vrlovYWHrX/view?usp=share_link" TargetMode="External"/><Relationship Id="rId660" Type="http://schemas.openxmlformats.org/officeDocument/2006/relationships/hyperlink" Target="https://drive.google.com/file/d/1D0nd2k8GEihOZd1elAeTQCa0HLf8ZRIk/view?usp=share_link" TargetMode="External"/><Relationship Id="rId301" Type="http://schemas.openxmlformats.org/officeDocument/2006/relationships/hyperlink" Target="https://drive.google.com/file/d/18wfnMq5ANvbOCA6R0GfXP9ZI6Wfjjrw4/view?usp=sharing" TargetMode="External"/><Relationship Id="rId422" Type="http://schemas.openxmlformats.org/officeDocument/2006/relationships/hyperlink" Target="https://drive.google.com/file/d/1mmMbjswa84jOJpFYMJE18kjIFMndN7vT/view?usp=sharing" TargetMode="External"/><Relationship Id="rId543" Type="http://schemas.openxmlformats.org/officeDocument/2006/relationships/hyperlink" Target="https://images.app.goo.gl/k2tdxp9TkGsSwe3g6" TargetMode="External"/><Relationship Id="rId664" Type="http://schemas.openxmlformats.org/officeDocument/2006/relationships/hyperlink" Target="https://drive.google.com/file/d/138DnLIkm-jHUdE5gjekfXJyW-8o76Ne6/view?usp=sharing" TargetMode="External"/><Relationship Id="rId300" Type="http://schemas.openxmlformats.org/officeDocument/2006/relationships/hyperlink" Target="https://drive.google.com/file/d/1wisjdG8PT9yF9e4t2W_4n3fl3Sns4pAJ/view?usp=sharing" TargetMode="External"/><Relationship Id="rId421" Type="http://schemas.openxmlformats.org/officeDocument/2006/relationships/hyperlink" Target="https://drive.google.com/file/d/16AJtc9mD5KQ8z90Cv4asy1loDb8zd-Tz/view?usp=sharing" TargetMode="External"/><Relationship Id="rId542" Type="http://schemas.openxmlformats.org/officeDocument/2006/relationships/hyperlink" Target="https://drive.google.com/file/d/1VxE4YdG3RAcqABFnwQpMMpahQkwfzeqq/view?usp=sharing" TargetMode="External"/><Relationship Id="rId663" Type="http://schemas.openxmlformats.org/officeDocument/2006/relationships/hyperlink" Target="https://drive.google.com/file/d/1K-F-rs0BY7HvgO9xG5j1KbPLZOLbR7a9/view?usp=sharing" TargetMode="External"/><Relationship Id="rId420" Type="http://schemas.openxmlformats.org/officeDocument/2006/relationships/hyperlink" Target="https://drive.google.com/file/d/1-kStvFLZZQtINuc_kAXeAK0w6zuGRSfk/view?usp=sharing" TargetMode="External"/><Relationship Id="rId541" Type="http://schemas.openxmlformats.org/officeDocument/2006/relationships/hyperlink" Target="https://images.app.goo.gl/zkf2PE6pr1B5dG4h9" TargetMode="External"/><Relationship Id="rId662" Type="http://schemas.openxmlformats.org/officeDocument/2006/relationships/hyperlink" Target="https://drive.google.com/file/d/1IUDhZ4FFlAcNSSxT8G-9nUv-f4Ldzdr1/view?usp=sharing" TargetMode="External"/><Relationship Id="rId540" Type="http://schemas.openxmlformats.org/officeDocument/2006/relationships/hyperlink" Target="https://drive.google.com/file/d/1540e5Q31Jp678X_m9hK4Ynq0ljMwv1NV/view?usp=sharing" TargetMode="External"/><Relationship Id="rId661" Type="http://schemas.openxmlformats.org/officeDocument/2006/relationships/hyperlink" Target="http://drive.google.com/uc?export=view&amp;id=1kqUnH-RQSAYGU-VgJZgS9eCGSrlSoF_9" TargetMode="External"/><Relationship Id="rId415" Type="http://schemas.openxmlformats.org/officeDocument/2006/relationships/hyperlink" Target="https://drive.google.com/file/d/1-ZjwJVfRLLJjSGIcHxGUd3oOVupRh5OG/view?usp=sharing" TargetMode="External"/><Relationship Id="rId536" Type="http://schemas.openxmlformats.org/officeDocument/2006/relationships/hyperlink" Target="https://drive.google.com/file/d/1HgQhe5yQlFwnLPky_yXXZX6kwfjPuRVu/view?usp=sharing" TargetMode="External"/><Relationship Id="rId657" Type="http://schemas.openxmlformats.org/officeDocument/2006/relationships/hyperlink" Target="https://drive.google.com/file/d/16AR9S0tAXfzVmHTeO6CnONICLZmAAX-t/view?usp=share_link" TargetMode="External"/><Relationship Id="rId414" Type="http://schemas.openxmlformats.org/officeDocument/2006/relationships/hyperlink" Target="https://drive.google.com/file/d/1tW4Ar3_YhjGzYPlTh_6_3yCUOvEvI8YK/view?usp=sharing" TargetMode="External"/><Relationship Id="rId535" Type="http://schemas.openxmlformats.org/officeDocument/2006/relationships/hyperlink" Target="https://images.app.goo.gl/AbiRKKEvoWiz1rVw8" TargetMode="External"/><Relationship Id="rId656" Type="http://schemas.openxmlformats.org/officeDocument/2006/relationships/hyperlink" Target="https://drive.google.com/file/d/1_3QwiNQpcZ4t6Y3UatQEgoLakUs3p8MN/view?usp=share_link" TargetMode="External"/><Relationship Id="rId413" Type="http://schemas.openxmlformats.org/officeDocument/2006/relationships/hyperlink" Target="https://drive.google.com/file/d/12mmyGwtWdhU2KqWU0qMQUVTGkw8F3YXI/view?usp=sharing" TargetMode="External"/><Relationship Id="rId534" Type="http://schemas.openxmlformats.org/officeDocument/2006/relationships/hyperlink" Target="https://drive.google.com/file/d/1eClw-GflqoRJlGRku0UCXKizp0abOuA7/view?usp=sharing" TargetMode="External"/><Relationship Id="rId655" Type="http://schemas.openxmlformats.org/officeDocument/2006/relationships/hyperlink" Target="https://drive.google.com/file/d/1ZgQLaaRZSxABvaB11Bt8B1AKlMv9SzsN/view?usp=sharing" TargetMode="External"/><Relationship Id="rId412" Type="http://schemas.openxmlformats.org/officeDocument/2006/relationships/hyperlink" Target="https://drive.google.com/file/d/1rAUBQ0AJqab8pZbWGktnlvrwQRHjD4KA/view?usp=sharing" TargetMode="External"/><Relationship Id="rId533" Type="http://schemas.openxmlformats.org/officeDocument/2006/relationships/hyperlink" Target="https://drive.google.com/file/d/1Fex7UbZEsPzKxACA3UNy4d2X0KasS5RU/view?usp=sharing" TargetMode="External"/><Relationship Id="rId654" Type="http://schemas.openxmlformats.org/officeDocument/2006/relationships/hyperlink" Target="https://drive.google.com/file/d/1yksXCWy1P0a9gkWZleo-YOLPXZNeCNMU/view?usp=share_link" TargetMode="External"/><Relationship Id="rId419" Type="http://schemas.openxmlformats.org/officeDocument/2006/relationships/hyperlink" Target="https://drive.google.com/drive/folders/1hQllQ-u7JMJtkKJ64iOR9uaDoDmXkH0s?usp=sharing" TargetMode="External"/><Relationship Id="rId418" Type="http://schemas.openxmlformats.org/officeDocument/2006/relationships/hyperlink" Target="https://drive.google.com/file/d/1NOC9BtYaFqQxcV6Z_0t0bUp3hCXPKJfQ/view?usp=sharing" TargetMode="External"/><Relationship Id="rId539" Type="http://schemas.openxmlformats.org/officeDocument/2006/relationships/hyperlink" Target="https://images.app.goo.gl/AbiRKKEvoWiz1rVw8" TargetMode="External"/><Relationship Id="rId417" Type="http://schemas.openxmlformats.org/officeDocument/2006/relationships/hyperlink" Target="https://drive.google.com/file/d/1Rw7RSkle_kL3hm2ixnMjj6NeIrHOtaQw/view?usp=sharing" TargetMode="External"/><Relationship Id="rId538" Type="http://schemas.openxmlformats.org/officeDocument/2006/relationships/hyperlink" Target="https://drive.google.com/file/d/16-6qlsdSYyAZbiFhfQrYsV5Lxtb70s5-/view?usp=sharing" TargetMode="External"/><Relationship Id="rId659" Type="http://schemas.openxmlformats.org/officeDocument/2006/relationships/hyperlink" Target="https://drive.google.com/file/d/1GYllNC-_ujajmTMak-z-wxao6h-WaSHZ/view?usp=share_link" TargetMode="External"/><Relationship Id="rId416" Type="http://schemas.openxmlformats.org/officeDocument/2006/relationships/hyperlink" Target="https://drive.google.com/file/d/1QbK47vIO95mVfuF7LZFLyDAK58luJwso/view?usp=sharing" TargetMode="External"/><Relationship Id="rId537" Type="http://schemas.openxmlformats.org/officeDocument/2006/relationships/hyperlink" Target="https://images.app.goo.gl/ZtmKiedaST4TdCCu9" TargetMode="External"/><Relationship Id="rId658" Type="http://schemas.openxmlformats.org/officeDocument/2006/relationships/hyperlink" Target="https://drive.google.com/file/d/1Z8JzNFhFCmmw4co0tnAvOgFw8U3cGWD2/view?usp=sharing" TargetMode="External"/><Relationship Id="rId411" Type="http://schemas.openxmlformats.org/officeDocument/2006/relationships/hyperlink" Target="https://gyazo.com/096c1b149d10af2057f834a7272a30d2" TargetMode="External"/><Relationship Id="rId532" Type="http://schemas.openxmlformats.org/officeDocument/2006/relationships/hyperlink" Target="https://drive.google.com/file/d/1NQTPlenUbSU7k3ySD-xQZMoTUhhUabQx/view?usp=sharing" TargetMode="External"/><Relationship Id="rId653" Type="http://schemas.openxmlformats.org/officeDocument/2006/relationships/hyperlink" Target="https://drive.google.com/file/d/1PBh4Z4WIE2TrR9R7-WwXQhyle5NzqTud/view?usp=share_link" TargetMode="External"/><Relationship Id="rId410" Type="http://schemas.openxmlformats.org/officeDocument/2006/relationships/hyperlink" Target="https://gyazo.com/d5f3e1b821bc487fa7951709fc7a2771" TargetMode="External"/><Relationship Id="rId531" Type="http://schemas.openxmlformats.org/officeDocument/2006/relationships/hyperlink" Target="https://drive.google.com/file/d/1Kv_E_LKWL2X2bFbnhFgLJBmDn5GQ0djT/view?usp=sharing" TargetMode="External"/><Relationship Id="rId652" Type="http://schemas.openxmlformats.org/officeDocument/2006/relationships/hyperlink" Target="https://drive.google.com/file/d/1AwEUT3p4Lxxld_7qQEV0cozhPpatCWX0/view?usp=sharing" TargetMode="External"/><Relationship Id="rId530" Type="http://schemas.openxmlformats.org/officeDocument/2006/relationships/hyperlink" Target="https://gyazo.com/738c43f8965f492e26c5e8423a6045ba" TargetMode="External"/><Relationship Id="rId651" Type="http://schemas.openxmlformats.org/officeDocument/2006/relationships/hyperlink" Target="https://drive.google.com/file/d/1-ZxIh0CBqd97O2jA9UVz-1Zh6igUETxe/view?usp=sharing" TargetMode="External"/><Relationship Id="rId650" Type="http://schemas.openxmlformats.org/officeDocument/2006/relationships/hyperlink" Target="https://drive.google.com/file/d/19OTXwDuPoQFX2nvwkN6wqh1jiXmJZRV-/view?usp=sharing" TargetMode="External"/><Relationship Id="rId206" Type="http://schemas.openxmlformats.org/officeDocument/2006/relationships/hyperlink" Target="https://drive.google.com/file/d/14_vV6p8U4tRui_JDoyrD5j2CEoXadLZt/view?usp=sharing" TargetMode="External"/><Relationship Id="rId327" Type="http://schemas.openxmlformats.org/officeDocument/2006/relationships/hyperlink" Target="https://drive.google.com/file/d/1oT3bG7fNPyjyVRi1T737xT7hfc73jTRE/view?usp=sharing" TargetMode="External"/><Relationship Id="rId448" Type="http://schemas.openxmlformats.org/officeDocument/2006/relationships/hyperlink" Target="https://drive.google.com/file/d/1E8oDn8oDlYFE3XGOoxoJRvAUnkX5gPG_/view?usp=sharing" TargetMode="External"/><Relationship Id="rId569" Type="http://schemas.openxmlformats.org/officeDocument/2006/relationships/hyperlink" Target="https://drive.google.com/file/d/1-BwDJor76nO8_DnLm6G1cAaC9iIMHCG-/view?usp=sharing" TargetMode="External"/><Relationship Id="rId205" Type="http://schemas.openxmlformats.org/officeDocument/2006/relationships/hyperlink" Target="https://drive.google.com/file/d/1_3dv32tD3ie23icHzHoAJNOFEnvGk9vP/view?usp=sharing" TargetMode="External"/><Relationship Id="rId326" Type="http://schemas.openxmlformats.org/officeDocument/2006/relationships/hyperlink" Target="https://drive.google.com/file/d/1YCN6_5KcmJUFxB2-MX94sTKvXzD6_QAC/view?usp=sharing" TargetMode="External"/><Relationship Id="rId447" Type="http://schemas.openxmlformats.org/officeDocument/2006/relationships/hyperlink" Target="https://gyazo.com/25d652d16d1b095ee6a4f89075134b34" TargetMode="External"/><Relationship Id="rId568" Type="http://schemas.openxmlformats.org/officeDocument/2006/relationships/hyperlink" Target="https://drive.google.com/file/d/1Iu8XBkbPQn4DxPfYq08ON7yh-MmaB08s/view?usp=sharing" TargetMode="External"/><Relationship Id="rId204" Type="http://schemas.openxmlformats.org/officeDocument/2006/relationships/hyperlink" Target="https://drive.google.com/file/d/1zGBnSJxDOqiNiLaD7aXTwvcEDOTiRQeq/view?usp=sharing" TargetMode="External"/><Relationship Id="rId325" Type="http://schemas.openxmlformats.org/officeDocument/2006/relationships/hyperlink" Target="https://drive.google.com/file/d/1rfr9Z7cqkxYMhdGp7Pf-sRo76OMDwNw0/view?usp=sharing" TargetMode="External"/><Relationship Id="rId446" Type="http://schemas.openxmlformats.org/officeDocument/2006/relationships/hyperlink" Target="https://drive.google.com/file/d/1KzRWaJ-NsZZZpbvOvhehqyf_NgZMg1wM/view?usp=sharing" TargetMode="External"/><Relationship Id="rId567" Type="http://schemas.openxmlformats.org/officeDocument/2006/relationships/hyperlink" Target="https://drive.google.com/file/d/1EXLyGEr2tiYw3GPA59nZScP43pMETdLW/view?usp=sharing" TargetMode="External"/><Relationship Id="rId203" Type="http://schemas.openxmlformats.org/officeDocument/2006/relationships/hyperlink" Target="https://drive.google.com/file/d/1r_OZfndET5ILwUSzPiC5I4CkwII5cA31/view?usp=sharing" TargetMode="External"/><Relationship Id="rId324" Type="http://schemas.openxmlformats.org/officeDocument/2006/relationships/hyperlink" Target="https://drive.google.com/file/d/1c4DD5pAiRWIN_T59srxRIvlBP44HpULK/view?usp=sharing" TargetMode="External"/><Relationship Id="rId445" Type="http://schemas.openxmlformats.org/officeDocument/2006/relationships/hyperlink" Target="https://drive.google.com/file/d/1p4N0AdXhsmETceDtQPMYYcLCutfkjZ0v/view?usp=sharing" TargetMode="External"/><Relationship Id="rId566" Type="http://schemas.openxmlformats.org/officeDocument/2006/relationships/hyperlink" Target="https://drive.google.com/file/d/1fTzJO9fu__eGJAyaUi45WgxhVRhLsexW/view?usp=sharing" TargetMode="External"/><Relationship Id="rId209" Type="http://schemas.openxmlformats.org/officeDocument/2006/relationships/hyperlink" Target="https://drive.google.com/file/d/1AQveigjbRVSIzujlpiYvSm3tOMX1BKve/view?usp=sharing" TargetMode="External"/><Relationship Id="rId208" Type="http://schemas.openxmlformats.org/officeDocument/2006/relationships/hyperlink" Target="https://drive.google.com/file/d/1oSOkGTKPtofmIt-g6OJ1C3K6tfShnxvS/view?usp=sharing" TargetMode="External"/><Relationship Id="rId329" Type="http://schemas.openxmlformats.org/officeDocument/2006/relationships/hyperlink" Target="https://drive.google.com/file/d/1fhm37232xyHrvJI4ntwaGT0IfgmseEw8/view?usp=sharing" TargetMode="External"/><Relationship Id="rId207" Type="http://schemas.openxmlformats.org/officeDocument/2006/relationships/hyperlink" Target="https://drive.google.com/file/d/1Uz2eCQqjOOWQErlMkw7h3yTC8Xk7AOE1/view?usp=sharing" TargetMode="External"/><Relationship Id="rId328" Type="http://schemas.openxmlformats.org/officeDocument/2006/relationships/hyperlink" Target="https://drive.google.com/file/d/1eAHuZwK-yriXSAJMdNFrBRQhuty2UAvo/view?usp=sharing" TargetMode="External"/><Relationship Id="rId449" Type="http://schemas.openxmlformats.org/officeDocument/2006/relationships/hyperlink" Target="https://drive.google.com/file/d/1TXbmC1wmQvl45V0WVYMv-ZyQfJ_S0tZa/view?usp=sharing" TargetMode="External"/><Relationship Id="rId440" Type="http://schemas.openxmlformats.org/officeDocument/2006/relationships/hyperlink" Target="https://drive.google.com/file/d/1d-FHxDi7FJv0dhkfXOt0qA0bwiJGKdL0/view?usp=sharing" TargetMode="External"/><Relationship Id="rId561" Type="http://schemas.openxmlformats.org/officeDocument/2006/relationships/hyperlink" Target="https://drive.google.com/file/d/1t3LpIddBy0ibU85KTPczUxin0mu137U8/view?usp=sharing" TargetMode="External"/><Relationship Id="rId560" Type="http://schemas.openxmlformats.org/officeDocument/2006/relationships/hyperlink" Target="https://drive.google.com/file/d/1h-sb8Gc4YS2kyw_kr_CLCWppMB84dEFk/view?usp=sharing" TargetMode="External"/><Relationship Id="rId202" Type="http://schemas.openxmlformats.org/officeDocument/2006/relationships/hyperlink" Target="https://drive.google.com/file/d/1k1kQSOE_o58G6sN2Fn_kYYu-s2S1iSsK/view?usp=sharing" TargetMode="External"/><Relationship Id="rId323" Type="http://schemas.openxmlformats.org/officeDocument/2006/relationships/hyperlink" Target="https://drive.google.com/file/d/1INSexWl1YK0hySfW8FwoI2Fbioj1qTrj/view?usp=sharing" TargetMode="External"/><Relationship Id="rId444" Type="http://schemas.openxmlformats.org/officeDocument/2006/relationships/hyperlink" Target="https://drive.google.com/file/d/1HTO7cydMtSlTVXX3V8knv96k2Mp1O7OH/view?usp=sharing" TargetMode="External"/><Relationship Id="rId565" Type="http://schemas.openxmlformats.org/officeDocument/2006/relationships/hyperlink" Target="https://drive.google.com/file/d/14N9OJaCL6-5CpsjWG2jNNO3ESS_xO03w/view?usp=sharing" TargetMode="External"/><Relationship Id="rId201" Type="http://schemas.openxmlformats.org/officeDocument/2006/relationships/hyperlink" Target="https://drive.google.com/file/d/1S8tsRoOjx3XjsxnICGfXlgHn_mQI5-oa/view?usp=sharing" TargetMode="External"/><Relationship Id="rId322" Type="http://schemas.openxmlformats.org/officeDocument/2006/relationships/hyperlink" Target="https://drive.google.com/file/d/1dfaaSgfp3A3QTWNZslHVEvpejnSYjF4f/view?usp=sharing" TargetMode="External"/><Relationship Id="rId443" Type="http://schemas.openxmlformats.org/officeDocument/2006/relationships/hyperlink" Target="https://drive.google.com/file/d/1YHd1fzUMBHtVSZx-xJVI6aa38WluQgAq/view?usp=sharing" TargetMode="External"/><Relationship Id="rId564" Type="http://schemas.openxmlformats.org/officeDocument/2006/relationships/hyperlink" Target="https://drive.google.com/file/d/1u87WKKjmvCFv_y_zxEv5ICxXtq-25yfS/view?usp=sharing" TargetMode="External"/><Relationship Id="rId200" Type="http://schemas.openxmlformats.org/officeDocument/2006/relationships/hyperlink" Target="https://drive.google.com/file/d/1DkKgl8UBQvp7e979ZEPgXpwjBzijWItn/view?usp=sharing" TargetMode="External"/><Relationship Id="rId321" Type="http://schemas.openxmlformats.org/officeDocument/2006/relationships/hyperlink" Target="https://drive.google.com/file/d/1rsK1aqYR0kF463GiCXXPbs5FU2hTquBF/view?usp=sharing" TargetMode="External"/><Relationship Id="rId442" Type="http://schemas.openxmlformats.org/officeDocument/2006/relationships/hyperlink" Target="https://drive.google.com/file/d/1jca3S40rcT1kMiCIzmDNOP2Zwp4LiBfs/view?usp=sharing" TargetMode="External"/><Relationship Id="rId563" Type="http://schemas.openxmlformats.org/officeDocument/2006/relationships/hyperlink" Target="https://drive.google.com/file/d/1EZ8L5vC1zfEw6YmZXGYI3WvdrI6s4HiX/view?usp=sharing" TargetMode="External"/><Relationship Id="rId320" Type="http://schemas.openxmlformats.org/officeDocument/2006/relationships/hyperlink" Target="https://drive.google.com/file/d/1AMWQVgayyT4YiGqkcKwEhColTQEtUMCT/view?usp=sharing" TargetMode="External"/><Relationship Id="rId441" Type="http://schemas.openxmlformats.org/officeDocument/2006/relationships/hyperlink" Target="https://drive.google.com/file/d/1Vfpg3vsRnG0l7VLYCq3dILz5-ESV0ipq/view?usp=sharing" TargetMode="External"/><Relationship Id="rId562" Type="http://schemas.openxmlformats.org/officeDocument/2006/relationships/hyperlink" Target="https://drive.google.com/file/d/1u87WKKjmvCFv_y_zxEv5ICxXtq-25yfS/view?usp=sharing" TargetMode="External"/><Relationship Id="rId316" Type="http://schemas.openxmlformats.org/officeDocument/2006/relationships/hyperlink" Target="https://drive.google.com/file/d/1n_Yl8hL0Zd54EfQTT5qtZFqP41rMZsOa/view?usp=sharing" TargetMode="External"/><Relationship Id="rId437" Type="http://schemas.openxmlformats.org/officeDocument/2006/relationships/hyperlink" Target="https://drive.google.com/file/d/1wbmNHUcCkNKJjX0MBhPJHKEWAb5WQCFm/view?usp=sharing" TargetMode="External"/><Relationship Id="rId558" Type="http://schemas.openxmlformats.org/officeDocument/2006/relationships/hyperlink" Target="https://drive.google.com/file/d/1R3UfUsU9nA3aecER-NDNV3g4TNULIawU/view?usp=sharing" TargetMode="External"/><Relationship Id="rId315" Type="http://schemas.openxmlformats.org/officeDocument/2006/relationships/hyperlink" Target="https://drive.google.com/file/d/15dxSpuCLv3Zo1wj-KlvbRVbirryPD9B-/view?usp=sharing" TargetMode="External"/><Relationship Id="rId436" Type="http://schemas.openxmlformats.org/officeDocument/2006/relationships/hyperlink" Target="https://drive.google.com/file/d/1Jg1ZbtWSoPyPhlXCMhygcJI5-8gNacY7/view?usp=sharing" TargetMode="External"/><Relationship Id="rId557" Type="http://schemas.openxmlformats.org/officeDocument/2006/relationships/hyperlink" Target="https://drive.google.com/file/d/1pOVFCMRU-aGQaLvxStEkhMcNioDdGN72/view?usp=sharing" TargetMode="External"/><Relationship Id="rId314" Type="http://schemas.openxmlformats.org/officeDocument/2006/relationships/hyperlink" Target="https://drive.google.com/file/d/1Oew7la8OiSAmSREOo3qgOQdJ56Ku26ax/view?usp=sharing" TargetMode="External"/><Relationship Id="rId435" Type="http://schemas.openxmlformats.org/officeDocument/2006/relationships/hyperlink" Target="https://drive.google.com/file/d/1LbWEihGkmMuJEmZlK1ABsTAq-TIP2tSR/view?usp=sharing" TargetMode="External"/><Relationship Id="rId556" Type="http://schemas.openxmlformats.org/officeDocument/2006/relationships/hyperlink" Target="https://drive.google.com/file/d/1hmzBzG0UI5R0ecJQ4sIHMv2mFNen8lyi/view?usp=sharing" TargetMode="External"/><Relationship Id="rId313" Type="http://schemas.openxmlformats.org/officeDocument/2006/relationships/hyperlink" Target="https://drive.google.com/file/d/1CjRY1Y8It24G8lOr1MPJOIVumbWKupy9/view?usp=sharing" TargetMode="External"/><Relationship Id="rId434" Type="http://schemas.openxmlformats.org/officeDocument/2006/relationships/hyperlink" Target="https://drive.google.com/file/d/1igJSnnlYb2JdeqjVZrSZQu14uzhzhAcz/view?usp=sharing" TargetMode="External"/><Relationship Id="rId555" Type="http://schemas.openxmlformats.org/officeDocument/2006/relationships/hyperlink" Target="https://drive.google.com/file/d/1Ru4NEalZojaHjfexja8mqRCxMvgnyxkU/view?usp=sharing" TargetMode="External"/><Relationship Id="rId319" Type="http://schemas.openxmlformats.org/officeDocument/2006/relationships/hyperlink" Target="https://drive.google.com/file/d/1SXLJk7Bnbr7Cdcqk69mkdc4OpT52Oikf/view?usp=sharing" TargetMode="External"/><Relationship Id="rId318" Type="http://schemas.openxmlformats.org/officeDocument/2006/relationships/hyperlink" Target="https://drive.google.com/file/d/1qVdtwOIUmJvcnd-SgQDSo5tMJtJPVlSS/view?usp=sharing" TargetMode="External"/><Relationship Id="rId439" Type="http://schemas.openxmlformats.org/officeDocument/2006/relationships/hyperlink" Target="https://drive.google.com/file/d/1N4uB0CO6Pm97y1B04lAEu49wlP-wDFpO/view?usp=sharing" TargetMode="External"/><Relationship Id="rId317" Type="http://schemas.openxmlformats.org/officeDocument/2006/relationships/hyperlink" Target="https://drive.google.com/file/d/1r-mb-ARyg0_KItoI981E3Q5lV1zu8N-x/view?usp=sharing" TargetMode="External"/><Relationship Id="rId438" Type="http://schemas.openxmlformats.org/officeDocument/2006/relationships/hyperlink" Target="https://drive.google.com/file/d/1Q71TTsNjC49aShBPCO6ea4u9tGHvsRIx/view?usp=sharing" TargetMode="External"/><Relationship Id="rId559" Type="http://schemas.openxmlformats.org/officeDocument/2006/relationships/hyperlink" Target="https://drive.google.com/file/d/1XtOvAelJ8gm1cO38ktlnBNe-U6zdKdgQ/view?usp=sharing" TargetMode="External"/><Relationship Id="rId550" Type="http://schemas.openxmlformats.org/officeDocument/2006/relationships/hyperlink" Target="https://drive.google.com/file/d/10_u1JbB0pUo_rywYLpCE75JgVv_KMXiV/view?usp=sharing" TargetMode="External"/><Relationship Id="rId671" Type="http://schemas.openxmlformats.org/officeDocument/2006/relationships/drawing" Target="../drawings/drawing3.xml"/><Relationship Id="rId670" Type="http://schemas.openxmlformats.org/officeDocument/2006/relationships/hyperlink" Target="https://drive.google.com/file/d/1gm6IlKDeokrDzR33uuVDjbqmhcYzF263/view?usp=share_link" TargetMode="External"/><Relationship Id="rId312" Type="http://schemas.openxmlformats.org/officeDocument/2006/relationships/hyperlink" Target="https://drive.google.com/file/d/16iISbPYZBOSXCM9u0BVQsSq6lXcI3ZJj/view?usp=sharing" TargetMode="External"/><Relationship Id="rId433" Type="http://schemas.openxmlformats.org/officeDocument/2006/relationships/hyperlink" Target="https://drive.google.com/file/d/1gWdX4_NsbsDv_53vVxZ1KxvreEMKnSEe/view?usp=sharing" TargetMode="External"/><Relationship Id="rId554" Type="http://schemas.openxmlformats.org/officeDocument/2006/relationships/hyperlink" Target="https://drive.google.com/file/d/1jWbiimWu-Ojb5hed6xcLrkmtOtax_Bn7/view?usp=sharing" TargetMode="External"/><Relationship Id="rId311" Type="http://schemas.openxmlformats.org/officeDocument/2006/relationships/hyperlink" Target="https://drive.google.com/file/d/1xjHFg9WxCVKrh53wG-gvVuJSmE7i8vvN/view?usp=sharing" TargetMode="External"/><Relationship Id="rId432" Type="http://schemas.openxmlformats.org/officeDocument/2006/relationships/hyperlink" Target="https://drive.google.com/file/d/1FepPklkED1fs1I_SvbjpOBUvSnnxZYTQ/view?usp=sharing" TargetMode="External"/><Relationship Id="rId553" Type="http://schemas.openxmlformats.org/officeDocument/2006/relationships/hyperlink" Target="https://drive.google.com/file/d/1freedbn85emlYeFTLEH61nQoxx3f9ao0/view?usp=sharing" TargetMode="External"/><Relationship Id="rId310" Type="http://schemas.openxmlformats.org/officeDocument/2006/relationships/hyperlink" Target="https://drive.google.com/file/d/1hCF7ulg6T3LIJOrTN20IDt7_8MRpEbTe/view?usp=sharing" TargetMode="External"/><Relationship Id="rId431" Type="http://schemas.openxmlformats.org/officeDocument/2006/relationships/hyperlink" Target="https://drive.google.com/file/d/1vFzyWtbwtua_i614XmVN2ebYWCg2X_VL/view?usp=sharing" TargetMode="External"/><Relationship Id="rId552" Type="http://schemas.openxmlformats.org/officeDocument/2006/relationships/hyperlink" Target="https://drive.google.com/file/d/1yl3WsPLFNf5EjNoRllI61BtofEeg77XV/view?usp=sharing" TargetMode="External"/><Relationship Id="rId430" Type="http://schemas.openxmlformats.org/officeDocument/2006/relationships/hyperlink" Target="https://drive.google.com/file/d/1VkMSjy5NhcK3pDXf_Uls-qNJ0Vof2d21/view?usp=sharing" TargetMode="External"/><Relationship Id="rId551" Type="http://schemas.openxmlformats.org/officeDocument/2006/relationships/hyperlink" Target="https://drive.google.com/file/d/14OgNvlmGGujwZhbEibBf9_K4xjsOQ-9U/view?usp=sharing" TargetMode="External"/><Relationship Id="rId67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2.63"/>
    <col customWidth="1" hidden="1" min="8" max="8" width="34.5"/>
    <col customWidth="1" min="9" max="10" width="10.13"/>
    <col customWidth="1" min="11" max="12" width="31.38"/>
    <col customWidth="1" min="13" max="13" width="10.13"/>
    <col customWidth="1" min="14" max="14" width="13.88"/>
    <col customWidth="1" min="15" max="15" width="22.63"/>
    <col customWidth="1" min="16" max="16" width="12.5"/>
    <col customWidth="1" min="17" max="17" width="17.38"/>
    <col customWidth="1" hidden="1" min="18" max="18" width="25.13"/>
    <col customWidth="1" min="19" max="24" width="25.13"/>
    <col customWidth="1" min="25" max="25" width="13.13"/>
    <col customWidth="1" min="26" max="28" width="37.63"/>
    <col customWidth="1" min="29" max="29" width="16.25"/>
    <col customWidth="1" min="30" max="32" width="14.38"/>
  </cols>
  <sheetData>
    <row r="1">
      <c r="A1" s="1" t="s">
        <v>0</v>
      </c>
      <c r="B1" s="2" t="s">
        <v>1</v>
      </c>
      <c r="C1" s="2" t="s">
        <v>2</v>
      </c>
      <c r="D1" s="2" t="s">
        <v>3</v>
      </c>
      <c r="E1" s="1" t="s">
        <v>4</v>
      </c>
      <c r="F1" s="2" t="s">
        <v>5</v>
      </c>
      <c r="G1" s="1" t="s">
        <v>6</v>
      </c>
      <c r="H1" s="2" t="s">
        <v>7</v>
      </c>
      <c r="I1" s="2" t="s">
        <v>8</v>
      </c>
      <c r="J1" s="2" t="s">
        <v>9</v>
      </c>
      <c r="K1" s="2" t="s">
        <v>10</v>
      </c>
      <c r="L1" s="2" t="s">
        <v>11</v>
      </c>
      <c r="M1" s="2" t="s">
        <v>12</v>
      </c>
      <c r="N1" s="3" t="s">
        <v>13</v>
      </c>
      <c r="O1" s="3" t="s">
        <v>14</v>
      </c>
      <c r="P1" s="3" t="s">
        <v>15</v>
      </c>
      <c r="Q1" s="3" t="s">
        <v>16</v>
      </c>
      <c r="R1" s="4" t="s">
        <v>17</v>
      </c>
      <c r="S1" s="4" t="s">
        <v>18</v>
      </c>
      <c r="T1" s="4" t="s">
        <v>19</v>
      </c>
      <c r="U1" s="4" t="s">
        <v>20</v>
      </c>
      <c r="V1" s="4" t="s">
        <v>21</v>
      </c>
      <c r="W1" s="4" t="s">
        <v>22</v>
      </c>
      <c r="X1" s="4" t="s">
        <v>23</v>
      </c>
      <c r="Y1" s="2" t="s">
        <v>24</v>
      </c>
      <c r="Z1" s="5" t="s">
        <v>25</v>
      </c>
      <c r="AA1" s="1" t="s">
        <v>26</v>
      </c>
      <c r="AB1" s="1" t="s">
        <v>27</v>
      </c>
      <c r="AC1" s="1" t="s">
        <v>28</v>
      </c>
      <c r="AD1" s="1" t="s">
        <v>29</v>
      </c>
      <c r="AE1" s="1" t="s">
        <v>30</v>
      </c>
      <c r="AF1" s="1" t="s">
        <v>31</v>
      </c>
    </row>
    <row r="2" ht="75.0" customHeight="1">
      <c r="A2" s="6" t="s">
        <v>32</v>
      </c>
      <c r="B2" s="7" t="s">
        <v>33</v>
      </c>
      <c r="C2" s="8" t="s">
        <v>34</v>
      </c>
      <c r="D2" s="6" t="s">
        <v>35</v>
      </c>
      <c r="E2" s="6"/>
      <c r="F2" s="9" t="s">
        <v>36</v>
      </c>
      <c r="G2" s="9"/>
      <c r="H2" s="10" t="s">
        <v>37</v>
      </c>
      <c r="I2" s="8" t="s">
        <v>38</v>
      </c>
      <c r="J2" s="8" t="s">
        <v>39</v>
      </c>
      <c r="K2" s="11" t="s">
        <v>40</v>
      </c>
      <c r="L2" s="11" t="s">
        <v>40</v>
      </c>
      <c r="M2" s="8" t="s">
        <v>41</v>
      </c>
      <c r="N2" s="12" t="s">
        <v>42</v>
      </c>
      <c r="O2" s="13" t="s">
        <v>43</v>
      </c>
      <c r="P2" s="14"/>
      <c r="Q2" s="7"/>
      <c r="R2" s="14"/>
      <c r="S2" s="14"/>
      <c r="T2" s="14"/>
      <c r="U2" s="14"/>
      <c r="V2" s="14"/>
      <c r="W2" s="14"/>
      <c r="X2" s="14"/>
      <c r="Y2" s="8" t="s">
        <v>44</v>
      </c>
      <c r="Z2" s="15" t="s">
        <v>45</v>
      </c>
      <c r="AA2" s="16" t="s">
        <v>46</v>
      </c>
      <c r="AB2" s="17" t="s">
        <v>47</v>
      </c>
      <c r="AC2" s="18" t="str">
        <f t="shared" ref="AC2:AC1428" si="1">IF(D2&lt;&gt;"No hacer",CONCATENATE(A2,"-",LEFT(C2),"-",IF(A1&lt;&gt;A2,1,IF(C1=C2,RIGHT(AC1)+1,1))))</f>
        <v>M5-G-15a-I-1</v>
      </c>
      <c r="AD2" s="6" t="s">
        <v>48</v>
      </c>
      <c r="AE2" s="6"/>
      <c r="AF2" s="6" t="s">
        <v>49</v>
      </c>
    </row>
    <row r="3" ht="75.0" customHeight="1">
      <c r="A3" s="6" t="s">
        <v>32</v>
      </c>
      <c r="B3" s="7" t="s">
        <v>33</v>
      </c>
      <c r="C3" s="8" t="s">
        <v>50</v>
      </c>
      <c r="D3" s="19" t="s">
        <v>35</v>
      </c>
      <c r="E3" s="19"/>
      <c r="F3" s="9" t="s">
        <v>51</v>
      </c>
      <c r="G3" s="9"/>
      <c r="H3" s="10" t="s">
        <v>52</v>
      </c>
      <c r="I3" s="20" t="s">
        <v>53</v>
      </c>
      <c r="J3" s="6" t="s">
        <v>54</v>
      </c>
      <c r="K3" s="9" t="s">
        <v>55</v>
      </c>
      <c r="L3" s="10" t="s">
        <v>56</v>
      </c>
      <c r="M3" s="20" t="s">
        <v>41</v>
      </c>
      <c r="N3" s="13" t="s">
        <v>57</v>
      </c>
      <c r="O3" s="18" t="s">
        <v>58</v>
      </c>
      <c r="P3" s="21"/>
      <c r="Q3" s="22"/>
      <c r="R3" s="21"/>
      <c r="S3" s="21"/>
      <c r="T3" s="21"/>
      <c r="U3" s="21"/>
      <c r="V3" s="21"/>
      <c r="W3" s="21"/>
      <c r="X3" s="21"/>
      <c r="Y3" s="8" t="s">
        <v>44</v>
      </c>
      <c r="Z3" s="15" t="s">
        <v>59</v>
      </c>
      <c r="AA3" s="23" t="s">
        <v>60</v>
      </c>
      <c r="AB3" s="17" t="s">
        <v>61</v>
      </c>
      <c r="AC3" s="18" t="str">
        <f t="shared" si="1"/>
        <v>M5-G-15a-E-1</v>
      </c>
      <c r="AD3" s="6" t="s">
        <v>48</v>
      </c>
      <c r="AE3" s="6"/>
      <c r="AF3" s="6" t="s">
        <v>49</v>
      </c>
    </row>
    <row r="4" ht="75.0" customHeight="1">
      <c r="A4" s="6" t="s">
        <v>32</v>
      </c>
      <c r="B4" s="7" t="s">
        <v>33</v>
      </c>
      <c r="C4" s="8" t="s">
        <v>62</v>
      </c>
      <c r="D4" s="19" t="s">
        <v>35</v>
      </c>
      <c r="E4" s="19"/>
      <c r="F4" s="9" t="s">
        <v>63</v>
      </c>
      <c r="G4" s="9"/>
      <c r="H4" s="10" t="s">
        <v>64</v>
      </c>
      <c r="I4" s="20" t="s">
        <v>38</v>
      </c>
      <c r="J4" s="6" t="s">
        <v>54</v>
      </c>
      <c r="K4" s="9" t="s">
        <v>65</v>
      </c>
      <c r="L4" s="10" t="s">
        <v>66</v>
      </c>
      <c r="M4" s="20" t="s">
        <v>67</v>
      </c>
      <c r="N4" s="13"/>
      <c r="O4" s="13"/>
      <c r="P4" s="21"/>
      <c r="Q4" s="22"/>
      <c r="R4" s="12"/>
      <c r="S4" s="12" t="s">
        <v>68</v>
      </c>
      <c r="T4" s="14" t="s">
        <v>69</v>
      </c>
      <c r="U4" s="14" t="s">
        <v>70</v>
      </c>
      <c r="V4" s="14" t="s">
        <v>71</v>
      </c>
      <c r="W4" s="24"/>
      <c r="X4" s="21"/>
      <c r="Y4" s="8" t="s">
        <v>44</v>
      </c>
      <c r="Z4" s="15" t="s">
        <v>72</v>
      </c>
      <c r="AA4" s="25" t="s">
        <v>73</v>
      </c>
      <c r="AB4" s="17" t="s">
        <v>74</v>
      </c>
      <c r="AC4" s="18" t="str">
        <f t="shared" si="1"/>
        <v>M5-G-15a-A-1</v>
      </c>
      <c r="AD4" s="6" t="s">
        <v>48</v>
      </c>
      <c r="AE4" s="6"/>
      <c r="AF4" s="6" t="s">
        <v>49</v>
      </c>
    </row>
    <row r="5" ht="75.0" customHeight="1">
      <c r="A5" s="6" t="s">
        <v>32</v>
      </c>
      <c r="B5" s="7" t="s">
        <v>33</v>
      </c>
      <c r="C5" s="8" t="s">
        <v>62</v>
      </c>
      <c r="D5" s="19" t="s">
        <v>35</v>
      </c>
      <c r="E5" s="19"/>
      <c r="F5" s="10" t="s">
        <v>75</v>
      </c>
      <c r="G5" s="10"/>
      <c r="H5" s="10" t="s">
        <v>76</v>
      </c>
      <c r="I5" s="20" t="s">
        <v>38</v>
      </c>
      <c r="J5" s="6" t="s">
        <v>54</v>
      </c>
      <c r="K5" s="9" t="s">
        <v>77</v>
      </c>
      <c r="L5" s="10" t="s">
        <v>66</v>
      </c>
      <c r="M5" s="20" t="s">
        <v>67</v>
      </c>
      <c r="N5" s="13"/>
      <c r="O5" s="13"/>
      <c r="P5" s="21"/>
      <c r="Q5" s="22"/>
      <c r="R5" s="14"/>
      <c r="S5" s="14" t="s">
        <v>78</v>
      </c>
      <c r="T5" s="18" t="s">
        <v>79</v>
      </c>
      <c r="U5" s="14" t="s">
        <v>80</v>
      </c>
      <c r="V5" s="18" t="s">
        <v>81</v>
      </c>
      <c r="W5" s="21"/>
      <c r="X5" s="21"/>
      <c r="Y5" s="8" t="s">
        <v>44</v>
      </c>
      <c r="Z5" s="15" t="s">
        <v>82</v>
      </c>
      <c r="AA5" s="25" t="s">
        <v>83</v>
      </c>
      <c r="AB5" s="17" t="s">
        <v>84</v>
      </c>
      <c r="AC5" s="18" t="str">
        <f t="shared" si="1"/>
        <v>M5-G-15a-A-2</v>
      </c>
      <c r="AD5" s="6" t="s">
        <v>48</v>
      </c>
      <c r="AE5" s="6"/>
      <c r="AF5" s="6" t="s">
        <v>49</v>
      </c>
    </row>
    <row r="6" ht="75.0" customHeight="1">
      <c r="A6" s="6" t="s">
        <v>32</v>
      </c>
      <c r="B6" s="7" t="s">
        <v>33</v>
      </c>
      <c r="C6" s="8" t="s">
        <v>62</v>
      </c>
      <c r="D6" s="19" t="s">
        <v>35</v>
      </c>
      <c r="E6" s="19"/>
      <c r="F6" s="10" t="s">
        <v>85</v>
      </c>
      <c r="G6" s="10"/>
      <c r="H6" s="10" t="s">
        <v>86</v>
      </c>
      <c r="I6" s="20" t="s">
        <v>38</v>
      </c>
      <c r="J6" s="6" t="s">
        <v>54</v>
      </c>
      <c r="K6" s="9" t="s">
        <v>87</v>
      </c>
      <c r="L6" s="10" t="s">
        <v>88</v>
      </c>
      <c r="M6" s="20" t="s">
        <v>67</v>
      </c>
      <c r="N6" s="13"/>
      <c r="O6" s="13"/>
      <c r="P6" s="21"/>
      <c r="Q6" s="22"/>
      <c r="R6" s="14"/>
      <c r="S6" s="14" t="s">
        <v>89</v>
      </c>
      <c r="T6" s="18" t="s">
        <v>90</v>
      </c>
      <c r="U6" s="18" t="s">
        <v>91</v>
      </c>
      <c r="V6" s="14" t="s">
        <v>92</v>
      </c>
      <c r="W6" s="21"/>
      <c r="X6" s="21"/>
      <c r="Y6" s="8" t="s">
        <v>44</v>
      </c>
      <c r="Z6" s="15" t="s">
        <v>93</v>
      </c>
      <c r="AA6" s="25" t="s">
        <v>94</v>
      </c>
      <c r="AB6" s="17" t="s">
        <v>95</v>
      </c>
      <c r="AC6" s="18" t="str">
        <f t="shared" si="1"/>
        <v>M5-G-15a-A-3</v>
      </c>
      <c r="AD6" s="6" t="s">
        <v>48</v>
      </c>
      <c r="AE6" s="6"/>
      <c r="AF6" s="6" t="s">
        <v>49</v>
      </c>
    </row>
    <row r="7" ht="75.0" customHeight="1">
      <c r="A7" s="6" t="s">
        <v>32</v>
      </c>
      <c r="B7" s="7" t="s">
        <v>33</v>
      </c>
      <c r="C7" s="8" t="s">
        <v>62</v>
      </c>
      <c r="D7" s="19" t="s">
        <v>35</v>
      </c>
      <c r="E7" s="19"/>
      <c r="F7" s="9" t="s">
        <v>96</v>
      </c>
      <c r="G7" s="9"/>
      <c r="H7" s="10" t="s">
        <v>97</v>
      </c>
      <c r="I7" s="20" t="s">
        <v>38</v>
      </c>
      <c r="J7" s="6" t="s">
        <v>54</v>
      </c>
      <c r="K7" s="9" t="s">
        <v>98</v>
      </c>
      <c r="L7" s="10" t="s">
        <v>66</v>
      </c>
      <c r="M7" s="20" t="s">
        <v>67</v>
      </c>
      <c r="N7" s="13"/>
      <c r="O7" s="13"/>
      <c r="P7" s="21"/>
      <c r="Q7" s="22"/>
      <c r="R7" s="18"/>
      <c r="S7" s="18" t="s">
        <v>99</v>
      </c>
      <c r="T7" s="18" t="s">
        <v>100</v>
      </c>
      <c r="U7" s="18" t="s">
        <v>101</v>
      </c>
      <c r="V7" s="18" t="s">
        <v>102</v>
      </c>
      <c r="W7" s="21"/>
      <c r="X7" s="21"/>
      <c r="Y7" s="8" t="s">
        <v>44</v>
      </c>
      <c r="Z7" s="15" t="s">
        <v>103</v>
      </c>
      <c r="AA7" s="25" t="s">
        <v>104</v>
      </c>
      <c r="AB7" s="17" t="s">
        <v>105</v>
      </c>
      <c r="AC7" s="18" t="str">
        <f t="shared" si="1"/>
        <v>M5-G-15a-A-4</v>
      </c>
      <c r="AD7" s="6" t="s">
        <v>48</v>
      </c>
      <c r="AE7" s="6"/>
      <c r="AF7" s="6" t="s">
        <v>49</v>
      </c>
    </row>
    <row r="8" ht="75.0" customHeight="1">
      <c r="A8" s="6" t="s">
        <v>32</v>
      </c>
      <c r="B8" s="7" t="s">
        <v>33</v>
      </c>
      <c r="C8" s="8" t="s">
        <v>62</v>
      </c>
      <c r="D8" s="19" t="s">
        <v>35</v>
      </c>
      <c r="E8" s="19"/>
      <c r="F8" s="26" t="s">
        <v>106</v>
      </c>
      <c r="G8" s="26"/>
      <c r="H8" s="10" t="s">
        <v>107</v>
      </c>
      <c r="I8" s="20" t="s">
        <v>53</v>
      </c>
      <c r="J8" s="6" t="s">
        <v>54</v>
      </c>
      <c r="K8" s="9" t="s">
        <v>108</v>
      </c>
      <c r="L8" s="10" t="s">
        <v>109</v>
      </c>
      <c r="M8" s="20" t="s">
        <v>67</v>
      </c>
      <c r="N8" s="13"/>
      <c r="O8" s="13"/>
      <c r="P8" s="21"/>
      <c r="Q8" s="22"/>
      <c r="R8" s="18"/>
      <c r="S8" s="18" t="s">
        <v>110</v>
      </c>
      <c r="T8" s="18" t="s">
        <v>111</v>
      </c>
      <c r="U8" s="18" t="s">
        <v>112</v>
      </c>
      <c r="V8" s="18" t="s">
        <v>113</v>
      </c>
      <c r="W8" s="21"/>
      <c r="X8" s="21"/>
      <c r="Y8" s="8" t="s">
        <v>44</v>
      </c>
      <c r="Z8" s="15" t="s">
        <v>114</v>
      </c>
      <c r="AA8" s="25" t="s">
        <v>115</v>
      </c>
      <c r="AB8" s="17" t="s">
        <v>116</v>
      </c>
      <c r="AC8" s="18" t="str">
        <f t="shared" si="1"/>
        <v>M5-G-15a-A-5</v>
      </c>
      <c r="AD8" s="6" t="s">
        <v>48</v>
      </c>
      <c r="AE8" s="6"/>
      <c r="AF8" s="6" t="s">
        <v>49</v>
      </c>
    </row>
    <row r="9" ht="75.0" customHeight="1">
      <c r="A9" s="6" t="s">
        <v>32</v>
      </c>
      <c r="B9" s="7" t="s">
        <v>33</v>
      </c>
      <c r="C9" s="8" t="s">
        <v>62</v>
      </c>
      <c r="D9" s="6" t="s">
        <v>35</v>
      </c>
      <c r="E9" s="6"/>
      <c r="F9" s="26" t="s">
        <v>117</v>
      </c>
      <c r="G9" s="26"/>
      <c r="H9" s="11" t="s">
        <v>118</v>
      </c>
      <c r="I9" s="8" t="s">
        <v>53</v>
      </c>
      <c r="J9" s="6" t="s">
        <v>54</v>
      </c>
      <c r="K9" s="11" t="s">
        <v>119</v>
      </c>
      <c r="L9" s="11" t="s">
        <v>120</v>
      </c>
      <c r="M9" s="20" t="s">
        <v>67</v>
      </c>
      <c r="N9" s="12"/>
      <c r="O9" s="12"/>
      <c r="P9" s="14"/>
      <c r="Q9" s="7"/>
      <c r="R9" s="12"/>
      <c r="S9" s="12" t="s">
        <v>121</v>
      </c>
      <c r="T9" s="12" t="s">
        <v>122</v>
      </c>
      <c r="U9" s="12" t="s">
        <v>123</v>
      </c>
      <c r="V9" s="12" t="s">
        <v>124</v>
      </c>
      <c r="W9" s="14"/>
      <c r="X9" s="14"/>
      <c r="Y9" s="8" t="s">
        <v>44</v>
      </c>
      <c r="Z9" s="15" t="s">
        <v>125</v>
      </c>
      <c r="AA9" s="25" t="s">
        <v>126</v>
      </c>
      <c r="AB9" s="17" t="s">
        <v>127</v>
      </c>
      <c r="AC9" s="18" t="str">
        <f t="shared" si="1"/>
        <v>M5-G-15a-A-6</v>
      </c>
      <c r="AD9" s="6" t="s">
        <v>48</v>
      </c>
      <c r="AE9" s="6"/>
      <c r="AF9" s="6" t="s">
        <v>49</v>
      </c>
    </row>
    <row r="10" ht="75.0" customHeight="1">
      <c r="A10" s="6" t="s">
        <v>128</v>
      </c>
      <c r="B10" s="7" t="s">
        <v>129</v>
      </c>
      <c r="C10" s="8" t="s">
        <v>34</v>
      </c>
      <c r="D10" s="6" t="s">
        <v>35</v>
      </c>
      <c r="E10" s="6"/>
      <c r="F10" s="27" t="s">
        <v>130</v>
      </c>
      <c r="G10" s="27"/>
      <c r="H10" s="28" t="s">
        <v>131</v>
      </c>
      <c r="I10" s="8" t="s">
        <v>38</v>
      </c>
      <c r="J10" s="8" t="s">
        <v>132</v>
      </c>
      <c r="K10" s="11" t="s">
        <v>40</v>
      </c>
      <c r="L10" s="11" t="s">
        <v>40</v>
      </c>
      <c r="M10" s="8" t="s">
        <v>41</v>
      </c>
      <c r="N10" s="24" t="s">
        <v>133</v>
      </c>
      <c r="O10" s="24" t="s">
        <v>134</v>
      </c>
      <c r="P10" s="12"/>
      <c r="Q10" s="8"/>
      <c r="R10" s="12"/>
      <c r="S10" s="12"/>
      <c r="T10" s="12"/>
      <c r="U10" s="12"/>
      <c r="V10" s="12"/>
      <c r="W10" s="12"/>
      <c r="X10" s="12"/>
      <c r="Y10" s="8" t="s">
        <v>44</v>
      </c>
      <c r="Z10" s="15" t="s">
        <v>135</v>
      </c>
      <c r="AA10" s="25" t="s">
        <v>136</v>
      </c>
      <c r="AB10" s="17" t="s">
        <v>137</v>
      </c>
      <c r="AC10" s="18" t="str">
        <f t="shared" si="1"/>
        <v>M5-G-15b-I-1</v>
      </c>
      <c r="AD10" s="6" t="s">
        <v>48</v>
      </c>
      <c r="AE10" s="6"/>
      <c r="AF10" s="6" t="s">
        <v>49</v>
      </c>
    </row>
    <row r="11" ht="75.0" customHeight="1">
      <c r="A11" s="6" t="s">
        <v>128</v>
      </c>
      <c r="B11" s="7" t="s">
        <v>129</v>
      </c>
      <c r="C11" s="6" t="s">
        <v>50</v>
      </c>
      <c r="D11" s="6" t="s">
        <v>35</v>
      </c>
      <c r="E11" s="29"/>
      <c r="F11" s="26" t="s">
        <v>138</v>
      </c>
      <c r="G11" s="26"/>
      <c r="H11" s="10" t="s">
        <v>139</v>
      </c>
      <c r="I11" s="20" t="s">
        <v>53</v>
      </c>
      <c r="J11" s="6" t="s">
        <v>54</v>
      </c>
      <c r="K11" s="26" t="s">
        <v>140</v>
      </c>
      <c r="L11" s="11" t="s">
        <v>141</v>
      </c>
      <c r="M11" s="6" t="s">
        <v>67</v>
      </c>
      <c r="N11" s="30" t="s">
        <v>142</v>
      </c>
      <c r="O11" s="31" t="s">
        <v>143</v>
      </c>
      <c r="P11" s="12"/>
      <c r="Q11" s="8"/>
      <c r="R11" s="18"/>
      <c r="S11" s="18" t="s">
        <v>144</v>
      </c>
      <c r="T11" s="18" t="s">
        <v>145</v>
      </c>
      <c r="U11" s="12" t="s">
        <v>146</v>
      </c>
      <c r="V11" s="18" t="s">
        <v>147</v>
      </c>
      <c r="W11" s="12"/>
      <c r="X11" s="12"/>
      <c r="Y11" s="8" t="s">
        <v>44</v>
      </c>
      <c r="Z11" s="15" t="s">
        <v>148</v>
      </c>
      <c r="AA11" s="25" t="s">
        <v>149</v>
      </c>
      <c r="AB11" s="17" t="s">
        <v>150</v>
      </c>
      <c r="AC11" s="18" t="str">
        <f t="shared" si="1"/>
        <v>M5-G-15b-E-1</v>
      </c>
      <c r="AD11" s="6" t="s">
        <v>48</v>
      </c>
      <c r="AE11" s="6"/>
      <c r="AF11" s="6" t="s">
        <v>49</v>
      </c>
    </row>
    <row r="12" ht="75.0" customHeight="1">
      <c r="A12" s="6" t="s">
        <v>128</v>
      </c>
      <c r="B12" s="7" t="s">
        <v>129</v>
      </c>
      <c r="C12" s="8" t="s">
        <v>50</v>
      </c>
      <c r="D12" s="6" t="s">
        <v>35</v>
      </c>
      <c r="E12" s="29"/>
      <c r="F12" s="26" t="s">
        <v>151</v>
      </c>
      <c r="G12" s="26"/>
      <c r="H12" s="10" t="s">
        <v>139</v>
      </c>
      <c r="I12" s="20" t="s">
        <v>53</v>
      </c>
      <c r="J12" s="6" t="s">
        <v>54</v>
      </c>
      <c r="K12" s="26" t="s">
        <v>140</v>
      </c>
      <c r="L12" s="11" t="s">
        <v>141</v>
      </c>
      <c r="M12" s="6" t="s">
        <v>67</v>
      </c>
      <c r="N12" s="30" t="s">
        <v>142</v>
      </c>
      <c r="O12" s="31" t="s">
        <v>143</v>
      </c>
      <c r="P12" s="12"/>
      <c r="Q12" s="8"/>
      <c r="R12" s="18"/>
      <c r="S12" s="18" t="s">
        <v>152</v>
      </c>
      <c r="T12" s="18" t="s">
        <v>145</v>
      </c>
      <c r="U12" s="12" t="s">
        <v>146</v>
      </c>
      <c r="V12" s="18" t="s">
        <v>147</v>
      </c>
      <c r="W12" s="12"/>
      <c r="X12" s="12"/>
      <c r="Y12" s="8" t="s">
        <v>44</v>
      </c>
      <c r="Z12" s="15" t="s">
        <v>153</v>
      </c>
      <c r="AA12" s="25" t="s">
        <v>154</v>
      </c>
      <c r="AB12" s="17" t="s">
        <v>155</v>
      </c>
      <c r="AC12" s="18" t="str">
        <f t="shared" si="1"/>
        <v>M5-G-15b-E-2</v>
      </c>
      <c r="AD12" s="6" t="s">
        <v>48</v>
      </c>
      <c r="AE12" s="6"/>
      <c r="AF12" s="6" t="s">
        <v>49</v>
      </c>
    </row>
    <row r="13" ht="75.0" customHeight="1">
      <c r="A13" s="6" t="s">
        <v>128</v>
      </c>
      <c r="B13" s="7" t="s">
        <v>129</v>
      </c>
      <c r="C13" s="8" t="s">
        <v>62</v>
      </c>
      <c r="D13" s="6" t="s">
        <v>35</v>
      </c>
      <c r="E13" s="6"/>
      <c r="F13" s="9" t="s">
        <v>156</v>
      </c>
      <c r="G13" s="9"/>
      <c r="H13" s="10" t="s">
        <v>157</v>
      </c>
      <c r="I13" s="8" t="s">
        <v>38</v>
      </c>
      <c r="J13" s="6" t="s">
        <v>54</v>
      </c>
      <c r="K13" s="26" t="s">
        <v>158</v>
      </c>
      <c r="L13" s="11" t="s">
        <v>159</v>
      </c>
      <c r="M13" s="8" t="s">
        <v>67</v>
      </c>
      <c r="N13" s="12"/>
      <c r="O13" s="12"/>
      <c r="P13" s="12"/>
      <c r="Q13" s="8"/>
      <c r="R13" s="12"/>
      <c r="S13" s="12" t="s">
        <v>160</v>
      </c>
      <c r="T13" s="18" t="s">
        <v>161</v>
      </c>
      <c r="U13" s="14" t="s">
        <v>162</v>
      </c>
      <c r="V13" s="14" t="s">
        <v>163</v>
      </c>
      <c r="W13" s="12"/>
      <c r="X13" s="12"/>
      <c r="Y13" s="8" t="s">
        <v>44</v>
      </c>
      <c r="Z13" s="15" t="s">
        <v>164</v>
      </c>
      <c r="AA13" s="25" t="s">
        <v>165</v>
      </c>
      <c r="AB13" s="17" t="s">
        <v>166</v>
      </c>
      <c r="AC13" s="18" t="str">
        <f t="shared" si="1"/>
        <v>M5-G-15b-A-1</v>
      </c>
      <c r="AD13" s="6" t="s">
        <v>48</v>
      </c>
      <c r="AE13" s="6"/>
      <c r="AF13" s="6" t="s">
        <v>49</v>
      </c>
    </row>
    <row r="14" ht="75.0" customHeight="1">
      <c r="A14" s="6" t="s">
        <v>128</v>
      </c>
      <c r="B14" s="7" t="s">
        <v>129</v>
      </c>
      <c r="C14" s="8" t="s">
        <v>62</v>
      </c>
      <c r="D14" s="6" t="s">
        <v>35</v>
      </c>
      <c r="E14" s="6"/>
      <c r="F14" s="10" t="s">
        <v>167</v>
      </c>
      <c r="G14" s="10"/>
      <c r="H14" s="10" t="s">
        <v>168</v>
      </c>
      <c r="I14" s="20" t="s">
        <v>53</v>
      </c>
      <c r="J14" s="6" t="s">
        <v>54</v>
      </c>
      <c r="K14" s="11" t="s">
        <v>169</v>
      </c>
      <c r="L14" s="11" t="s">
        <v>170</v>
      </c>
      <c r="M14" s="8" t="s">
        <v>67</v>
      </c>
      <c r="N14" s="12"/>
      <c r="O14" s="12"/>
      <c r="P14" s="12"/>
      <c r="Q14" s="8"/>
      <c r="R14" s="12"/>
      <c r="S14" s="12" t="s">
        <v>171</v>
      </c>
      <c r="T14" s="18" t="s">
        <v>172</v>
      </c>
      <c r="U14" s="14" t="s">
        <v>173</v>
      </c>
      <c r="V14" s="14" t="s">
        <v>174</v>
      </c>
      <c r="W14" s="12"/>
      <c r="X14" s="12"/>
      <c r="Y14" s="8" t="s">
        <v>44</v>
      </c>
      <c r="Z14" s="15" t="s">
        <v>175</v>
      </c>
      <c r="AA14" s="25" t="s">
        <v>176</v>
      </c>
      <c r="AB14" s="17" t="s">
        <v>177</v>
      </c>
      <c r="AC14" s="18" t="str">
        <f t="shared" si="1"/>
        <v>M5-G-15b-A-2</v>
      </c>
      <c r="AD14" s="6" t="s">
        <v>48</v>
      </c>
      <c r="AE14" s="6"/>
      <c r="AF14" s="6" t="s">
        <v>49</v>
      </c>
    </row>
    <row r="15" ht="75.0" customHeight="1">
      <c r="A15" s="6" t="s">
        <v>128</v>
      </c>
      <c r="B15" s="7" t="s">
        <v>129</v>
      </c>
      <c r="C15" s="8" t="s">
        <v>62</v>
      </c>
      <c r="D15" s="6" t="s">
        <v>35</v>
      </c>
      <c r="E15" s="6"/>
      <c r="F15" s="26" t="s">
        <v>178</v>
      </c>
      <c r="G15" s="26"/>
      <c r="H15" s="11" t="s">
        <v>179</v>
      </c>
      <c r="I15" s="20" t="s">
        <v>180</v>
      </c>
      <c r="J15" s="6" t="s">
        <v>54</v>
      </c>
      <c r="K15" s="11" t="s">
        <v>181</v>
      </c>
      <c r="L15" s="26" t="s">
        <v>182</v>
      </c>
      <c r="M15" s="8" t="s">
        <v>67</v>
      </c>
      <c r="N15" s="13"/>
      <c r="O15" s="12"/>
      <c r="P15" s="12"/>
      <c r="Q15" s="8"/>
      <c r="R15" s="12"/>
      <c r="S15" s="12" t="s">
        <v>183</v>
      </c>
      <c r="T15" s="18" t="s">
        <v>184</v>
      </c>
      <c r="U15" s="12" t="s">
        <v>185</v>
      </c>
      <c r="V15" s="12" t="s">
        <v>186</v>
      </c>
      <c r="W15" s="12"/>
      <c r="X15" s="12"/>
      <c r="Y15" s="8" t="s">
        <v>44</v>
      </c>
      <c r="Z15" s="15" t="s">
        <v>187</v>
      </c>
      <c r="AA15" s="25" t="s">
        <v>188</v>
      </c>
      <c r="AB15" s="17" t="s">
        <v>189</v>
      </c>
      <c r="AC15" s="18" t="str">
        <f t="shared" si="1"/>
        <v>M5-G-15b-A-3</v>
      </c>
      <c r="AD15" s="6" t="s">
        <v>48</v>
      </c>
      <c r="AE15" s="6"/>
      <c r="AF15" s="6" t="s">
        <v>49</v>
      </c>
    </row>
    <row r="16" ht="75.0" customHeight="1">
      <c r="A16" s="6" t="s">
        <v>128</v>
      </c>
      <c r="B16" s="7" t="s">
        <v>129</v>
      </c>
      <c r="C16" s="8" t="s">
        <v>62</v>
      </c>
      <c r="D16" s="32" t="s">
        <v>35</v>
      </c>
      <c r="E16" s="32"/>
      <c r="F16" s="26" t="s">
        <v>190</v>
      </c>
      <c r="G16" s="26"/>
      <c r="H16" s="11" t="s">
        <v>191</v>
      </c>
      <c r="I16" s="20" t="s">
        <v>53</v>
      </c>
      <c r="J16" s="6" t="s">
        <v>54</v>
      </c>
      <c r="K16" s="11" t="s">
        <v>192</v>
      </c>
      <c r="L16" s="11" t="s">
        <v>193</v>
      </c>
      <c r="M16" s="8" t="s">
        <v>67</v>
      </c>
      <c r="N16" s="12"/>
      <c r="O16" s="12"/>
      <c r="P16" s="12"/>
      <c r="Q16" s="8"/>
      <c r="R16" s="12"/>
      <c r="S16" s="12" t="s">
        <v>194</v>
      </c>
      <c r="T16" s="18" t="s">
        <v>195</v>
      </c>
      <c r="U16" s="12" t="s">
        <v>196</v>
      </c>
      <c r="V16" s="12" t="s">
        <v>197</v>
      </c>
      <c r="W16" s="12"/>
      <c r="X16" s="12"/>
      <c r="Y16" s="8" t="s">
        <v>44</v>
      </c>
      <c r="Z16" s="15" t="s">
        <v>198</v>
      </c>
      <c r="AA16" s="25" t="s">
        <v>199</v>
      </c>
      <c r="AB16" s="17" t="s">
        <v>200</v>
      </c>
      <c r="AC16" s="18" t="str">
        <f t="shared" si="1"/>
        <v>M5-G-15b-A-4</v>
      </c>
      <c r="AD16" s="6" t="s">
        <v>48</v>
      </c>
      <c r="AE16" s="6"/>
      <c r="AF16" s="6" t="s">
        <v>49</v>
      </c>
    </row>
    <row r="17" ht="75.0" customHeight="1">
      <c r="A17" s="6" t="s">
        <v>128</v>
      </c>
      <c r="B17" s="7" t="s">
        <v>129</v>
      </c>
      <c r="C17" s="8" t="s">
        <v>62</v>
      </c>
      <c r="D17" s="6" t="s">
        <v>35</v>
      </c>
      <c r="E17" s="6"/>
      <c r="F17" s="26" t="s">
        <v>201</v>
      </c>
      <c r="G17" s="26"/>
      <c r="H17" s="11" t="s">
        <v>202</v>
      </c>
      <c r="I17" s="8" t="s">
        <v>38</v>
      </c>
      <c r="J17" s="6" t="s">
        <v>54</v>
      </c>
      <c r="K17" s="26" t="s">
        <v>203</v>
      </c>
      <c r="L17" s="26" t="s">
        <v>159</v>
      </c>
      <c r="M17" s="8" t="s">
        <v>67</v>
      </c>
      <c r="N17" s="13"/>
      <c r="O17" s="12"/>
      <c r="P17" s="12"/>
      <c r="Q17" s="11"/>
      <c r="R17" s="12"/>
      <c r="S17" s="12" t="s">
        <v>204</v>
      </c>
      <c r="T17" s="18" t="s">
        <v>205</v>
      </c>
      <c r="U17" s="12" t="s">
        <v>206</v>
      </c>
      <c r="V17" s="12" t="s">
        <v>207</v>
      </c>
      <c r="W17" s="12"/>
      <c r="X17" s="12"/>
      <c r="Y17" s="8" t="s">
        <v>44</v>
      </c>
      <c r="Z17" s="15" t="s">
        <v>208</v>
      </c>
      <c r="AA17" s="25" t="s">
        <v>209</v>
      </c>
      <c r="AB17" s="17" t="s">
        <v>210</v>
      </c>
      <c r="AC17" s="18" t="str">
        <f t="shared" si="1"/>
        <v>M5-G-15b-A-5</v>
      </c>
      <c r="AD17" s="6" t="s">
        <v>48</v>
      </c>
      <c r="AE17" s="6"/>
      <c r="AF17" s="6" t="s">
        <v>49</v>
      </c>
    </row>
    <row r="18" ht="75.0" customHeight="1">
      <c r="A18" s="6" t="s">
        <v>211</v>
      </c>
      <c r="B18" s="7" t="s">
        <v>212</v>
      </c>
      <c r="C18" s="8" t="s">
        <v>34</v>
      </c>
      <c r="D18" s="6" t="s">
        <v>35</v>
      </c>
      <c r="E18" s="6"/>
      <c r="F18" s="26" t="s">
        <v>213</v>
      </c>
      <c r="G18" s="26"/>
      <c r="H18" s="11" t="s">
        <v>214</v>
      </c>
      <c r="I18" s="8" t="s">
        <v>38</v>
      </c>
      <c r="J18" s="8" t="s">
        <v>215</v>
      </c>
      <c r="K18" s="11" t="s">
        <v>40</v>
      </c>
      <c r="L18" s="11" t="s">
        <v>40</v>
      </c>
      <c r="M18" s="8" t="s">
        <v>41</v>
      </c>
      <c r="N18" s="18" t="s">
        <v>216</v>
      </c>
      <c r="O18" s="18" t="s">
        <v>217</v>
      </c>
      <c r="P18" s="12"/>
      <c r="Q18" s="11"/>
      <c r="R18" s="12"/>
      <c r="S18" s="12"/>
      <c r="T18" s="12"/>
      <c r="U18" s="12"/>
      <c r="V18" s="12"/>
      <c r="W18" s="12"/>
      <c r="X18" s="12"/>
      <c r="Y18" s="8" t="s">
        <v>44</v>
      </c>
      <c r="Z18" s="15" t="s">
        <v>218</v>
      </c>
      <c r="AA18" s="25" t="s">
        <v>219</v>
      </c>
      <c r="AB18" s="25" t="s">
        <v>220</v>
      </c>
      <c r="AC18" s="18" t="str">
        <f t="shared" si="1"/>
        <v>M5-G-15c-I-1</v>
      </c>
      <c r="AD18" s="6" t="s">
        <v>48</v>
      </c>
      <c r="AE18" s="6"/>
      <c r="AF18" s="6" t="s">
        <v>49</v>
      </c>
    </row>
    <row r="19" ht="75.0" customHeight="1">
      <c r="A19" s="6" t="s">
        <v>211</v>
      </c>
      <c r="B19" s="7" t="s">
        <v>212</v>
      </c>
      <c r="C19" s="8" t="s">
        <v>50</v>
      </c>
      <c r="D19" s="6" t="s">
        <v>35</v>
      </c>
      <c r="E19" s="6"/>
      <c r="F19" s="26" t="s">
        <v>221</v>
      </c>
      <c r="G19" s="26"/>
      <c r="H19" s="11" t="s">
        <v>222</v>
      </c>
      <c r="I19" s="8" t="s">
        <v>53</v>
      </c>
      <c r="J19" s="6" t="s">
        <v>54</v>
      </c>
      <c r="K19" s="26" t="s">
        <v>223</v>
      </c>
      <c r="L19" s="26" t="s">
        <v>224</v>
      </c>
      <c r="M19" s="8" t="s">
        <v>41</v>
      </c>
      <c r="N19" s="18" t="s">
        <v>216</v>
      </c>
      <c r="O19" s="18" t="s">
        <v>225</v>
      </c>
      <c r="P19" s="12"/>
      <c r="Q19" s="11"/>
      <c r="R19" s="12"/>
      <c r="S19" s="12"/>
      <c r="T19" s="12"/>
      <c r="U19" s="12"/>
      <c r="V19" s="12"/>
      <c r="W19" s="12"/>
      <c r="X19" s="12"/>
      <c r="Y19" s="8" t="s">
        <v>44</v>
      </c>
      <c r="Z19" s="15" t="s">
        <v>226</v>
      </c>
      <c r="AA19" s="25" t="s">
        <v>227</v>
      </c>
      <c r="AB19" s="25" t="s">
        <v>228</v>
      </c>
      <c r="AC19" s="18" t="str">
        <f t="shared" si="1"/>
        <v>M5-G-15c-E-1</v>
      </c>
      <c r="AD19" s="6" t="s">
        <v>48</v>
      </c>
      <c r="AE19" s="6"/>
      <c r="AF19" s="6" t="s">
        <v>49</v>
      </c>
    </row>
    <row r="20" ht="75.0" customHeight="1">
      <c r="A20" s="6" t="s">
        <v>211</v>
      </c>
      <c r="B20" s="7" t="s">
        <v>212</v>
      </c>
      <c r="C20" s="8" t="s">
        <v>62</v>
      </c>
      <c r="D20" s="6" t="s">
        <v>35</v>
      </c>
      <c r="E20" s="6"/>
      <c r="F20" s="26" t="s">
        <v>229</v>
      </c>
      <c r="G20" s="26"/>
      <c r="H20" s="11" t="s">
        <v>230</v>
      </c>
      <c r="I20" s="8" t="s">
        <v>53</v>
      </c>
      <c r="J20" s="6" t="s">
        <v>54</v>
      </c>
      <c r="K20" s="26" t="s">
        <v>231</v>
      </c>
      <c r="L20" s="26" t="s">
        <v>232</v>
      </c>
      <c r="M20" s="8" t="s">
        <v>67</v>
      </c>
      <c r="N20" s="18"/>
      <c r="O20" s="18"/>
      <c r="P20" s="12"/>
      <c r="Q20" s="11"/>
      <c r="R20" s="18"/>
      <c r="S20" s="18" t="s">
        <v>233</v>
      </c>
      <c r="T20" s="12" t="s">
        <v>234</v>
      </c>
      <c r="U20" s="18" t="s">
        <v>235</v>
      </c>
      <c r="V20" s="12" t="s">
        <v>236</v>
      </c>
      <c r="W20" s="18" t="s">
        <v>237</v>
      </c>
      <c r="X20" s="12"/>
      <c r="Y20" s="8" t="s">
        <v>44</v>
      </c>
      <c r="Z20" s="33" t="s">
        <v>238</v>
      </c>
      <c r="AA20" s="25" t="s">
        <v>239</v>
      </c>
      <c r="AB20" s="25" t="s">
        <v>240</v>
      </c>
      <c r="AC20" s="18" t="str">
        <f t="shared" si="1"/>
        <v>M5-G-15c-A-1</v>
      </c>
      <c r="AD20" s="6" t="s">
        <v>48</v>
      </c>
      <c r="AE20" s="6"/>
      <c r="AF20" s="6" t="s">
        <v>49</v>
      </c>
    </row>
    <row r="21" ht="75.0" customHeight="1">
      <c r="A21" s="6" t="s">
        <v>211</v>
      </c>
      <c r="B21" s="7" t="s">
        <v>212</v>
      </c>
      <c r="C21" s="8" t="s">
        <v>62</v>
      </c>
      <c r="D21" s="6" t="s">
        <v>35</v>
      </c>
      <c r="E21" s="6"/>
      <c r="F21" s="26" t="s">
        <v>241</v>
      </c>
      <c r="G21" s="26"/>
      <c r="H21" s="11" t="s">
        <v>242</v>
      </c>
      <c r="I21" s="8" t="s">
        <v>38</v>
      </c>
      <c r="J21" s="6" t="s">
        <v>54</v>
      </c>
      <c r="K21" s="26" t="s">
        <v>243</v>
      </c>
      <c r="L21" s="26" t="s">
        <v>244</v>
      </c>
      <c r="M21" s="8" t="s">
        <v>67</v>
      </c>
      <c r="N21" s="18"/>
      <c r="O21" s="18"/>
      <c r="P21" s="12"/>
      <c r="Q21" s="11"/>
      <c r="R21" s="12"/>
      <c r="S21" s="12" t="s">
        <v>245</v>
      </c>
      <c r="T21" s="18" t="s">
        <v>246</v>
      </c>
      <c r="U21" s="12" t="s">
        <v>247</v>
      </c>
      <c r="V21" s="12" t="s">
        <v>248</v>
      </c>
      <c r="W21" s="12"/>
      <c r="X21" s="12"/>
      <c r="Y21" s="8" t="s">
        <v>44</v>
      </c>
      <c r="Z21" s="15" t="s">
        <v>249</v>
      </c>
      <c r="AA21" s="25" t="s">
        <v>250</v>
      </c>
      <c r="AB21" s="25" t="s">
        <v>251</v>
      </c>
      <c r="AC21" s="18" t="str">
        <f t="shared" si="1"/>
        <v>M5-G-15c-A-2</v>
      </c>
      <c r="AD21" s="6" t="s">
        <v>48</v>
      </c>
      <c r="AE21" s="6"/>
      <c r="AF21" s="6" t="s">
        <v>49</v>
      </c>
    </row>
    <row r="22" ht="75.0" customHeight="1">
      <c r="A22" s="6" t="s">
        <v>211</v>
      </c>
      <c r="B22" s="7" t="s">
        <v>212</v>
      </c>
      <c r="C22" s="8" t="s">
        <v>62</v>
      </c>
      <c r="D22" s="6" t="s">
        <v>35</v>
      </c>
      <c r="E22" s="6"/>
      <c r="F22" s="26" t="s">
        <v>252</v>
      </c>
      <c r="G22" s="26"/>
      <c r="H22" s="11" t="s">
        <v>253</v>
      </c>
      <c r="I22" s="8" t="s">
        <v>53</v>
      </c>
      <c r="J22" s="6" t="s">
        <v>54</v>
      </c>
      <c r="K22" s="26" t="s">
        <v>254</v>
      </c>
      <c r="L22" s="26" t="s">
        <v>224</v>
      </c>
      <c r="M22" s="8" t="s">
        <v>67</v>
      </c>
      <c r="N22" s="18"/>
      <c r="O22" s="18"/>
      <c r="P22" s="12"/>
      <c r="Q22" s="11"/>
      <c r="R22" s="12"/>
      <c r="S22" s="12" t="s">
        <v>255</v>
      </c>
      <c r="T22" s="18" t="s">
        <v>256</v>
      </c>
      <c r="U22" s="12" t="s">
        <v>257</v>
      </c>
      <c r="V22" s="18" t="s">
        <v>258</v>
      </c>
      <c r="W22" s="12"/>
      <c r="X22" s="12"/>
      <c r="Y22" s="8" t="s">
        <v>44</v>
      </c>
      <c r="Z22" s="15" t="s">
        <v>259</v>
      </c>
      <c r="AA22" s="25" t="s">
        <v>260</v>
      </c>
      <c r="AB22" s="25" t="s">
        <v>261</v>
      </c>
      <c r="AC22" s="18" t="str">
        <f t="shared" si="1"/>
        <v>M5-G-15c-A-3</v>
      </c>
      <c r="AD22" s="6" t="s">
        <v>48</v>
      </c>
      <c r="AE22" s="6"/>
      <c r="AF22" s="6" t="s">
        <v>49</v>
      </c>
    </row>
    <row r="23" ht="75.0" customHeight="1">
      <c r="A23" s="6" t="s">
        <v>211</v>
      </c>
      <c r="B23" s="7" t="s">
        <v>212</v>
      </c>
      <c r="C23" s="8" t="s">
        <v>62</v>
      </c>
      <c r="D23" s="6" t="s">
        <v>35</v>
      </c>
      <c r="E23" s="6"/>
      <c r="F23" s="26" t="s">
        <v>262</v>
      </c>
      <c r="G23" s="26"/>
      <c r="H23" s="11" t="s">
        <v>263</v>
      </c>
      <c r="I23" s="8" t="s">
        <v>38</v>
      </c>
      <c r="J23" s="6" t="s">
        <v>54</v>
      </c>
      <c r="K23" s="26" t="s">
        <v>264</v>
      </c>
      <c r="L23" s="26" t="s">
        <v>244</v>
      </c>
      <c r="M23" s="8" t="s">
        <v>67</v>
      </c>
      <c r="N23" s="18"/>
      <c r="O23" s="18"/>
      <c r="P23" s="12"/>
      <c r="Q23" s="11"/>
      <c r="R23" s="18"/>
      <c r="S23" s="18" t="s">
        <v>265</v>
      </c>
      <c r="T23" s="18" t="s">
        <v>266</v>
      </c>
      <c r="U23" s="18" t="s">
        <v>267</v>
      </c>
      <c r="V23" s="12" t="s">
        <v>268</v>
      </c>
      <c r="W23" s="12"/>
      <c r="X23" s="12"/>
      <c r="Y23" s="8" t="s">
        <v>44</v>
      </c>
      <c r="Z23" s="15" t="s">
        <v>269</v>
      </c>
      <c r="AA23" s="25" t="s">
        <v>270</v>
      </c>
      <c r="AB23" s="25" t="s">
        <v>271</v>
      </c>
      <c r="AC23" s="18" t="str">
        <f t="shared" si="1"/>
        <v>M5-G-15c-A-4</v>
      </c>
      <c r="AD23" s="6" t="s">
        <v>48</v>
      </c>
      <c r="AE23" s="6"/>
      <c r="AF23" s="6" t="s">
        <v>49</v>
      </c>
    </row>
    <row r="24" ht="75.0" customHeight="1">
      <c r="A24" s="6" t="s">
        <v>211</v>
      </c>
      <c r="B24" s="7" t="s">
        <v>212</v>
      </c>
      <c r="C24" s="8" t="s">
        <v>62</v>
      </c>
      <c r="D24" s="6" t="s">
        <v>35</v>
      </c>
      <c r="E24" s="6"/>
      <c r="F24" s="26" t="s">
        <v>272</v>
      </c>
      <c r="G24" s="26"/>
      <c r="H24" s="11" t="s">
        <v>273</v>
      </c>
      <c r="I24" s="8" t="s">
        <v>53</v>
      </c>
      <c r="J24" s="6" t="s">
        <v>54</v>
      </c>
      <c r="K24" s="26" t="s">
        <v>274</v>
      </c>
      <c r="L24" s="26" t="s">
        <v>224</v>
      </c>
      <c r="M24" s="8" t="s">
        <v>67</v>
      </c>
      <c r="N24" s="18"/>
      <c r="O24" s="18"/>
      <c r="P24" s="12"/>
      <c r="Q24" s="11"/>
      <c r="R24" s="18"/>
      <c r="S24" s="18" t="s">
        <v>275</v>
      </c>
      <c r="T24" s="18" t="s">
        <v>266</v>
      </c>
      <c r="U24" s="18" t="s">
        <v>276</v>
      </c>
      <c r="V24" s="18" t="s">
        <v>277</v>
      </c>
      <c r="W24" s="12"/>
      <c r="X24" s="12"/>
      <c r="Y24" s="8" t="s">
        <v>44</v>
      </c>
      <c r="Z24" s="15" t="s">
        <v>278</v>
      </c>
      <c r="AA24" s="25" t="s">
        <v>279</v>
      </c>
      <c r="AB24" s="25" t="s">
        <v>280</v>
      </c>
      <c r="AC24" s="18" t="str">
        <f t="shared" si="1"/>
        <v>M5-G-15c-A-5</v>
      </c>
      <c r="AD24" s="6" t="s">
        <v>48</v>
      </c>
      <c r="AE24" s="6"/>
      <c r="AF24" s="6" t="s">
        <v>49</v>
      </c>
    </row>
    <row r="25" ht="75.0" customHeight="1">
      <c r="A25" s="6" t="s">
        <v>281</v>
      </c>
      <c r="B25" s="7" t="s">
        <v>282</v>
      </c>
      <c r="C25" s="8" t="s">
        <v>34</v>
      </c>
      <c r="D25" s="6" t="s">
        <v>35</v>
      </c>
      <c r="E25" s="6"/>
      <c r="F25" s="26" t="s">
        <v>283</v>
      </c>
      <c r="G25" s="26"/>
      <c r="H25" s="11" t="s">
        <v>284</v>
      </c>
      <c r="I25" s="8" t="s">
        <v>38</v>
      </c>
      <c r="J25" s="6" t="s">
        <v>285</v>
      </c>
      <c r="K25" s="11" t="s">
        <v>40</v>
      </c>
      <c r="L25" s="26"/>
      <c r="M25" s="8" t="s">
        <v>41</v>
      </c>
      <c r="N25" s="18" t="s">
        <v>286</v>
      </c>
      <c r="O25" s="26" t="s">
        <v>287</v>
      </c>
      <c r="P25" s="12"/>
      <c r="Q25" s="11"/>
      <c r="R25" s="12"/>
      <c r="S25" s="12"/>
      <c r="T25" s="12"/>
      <c r="U25" s="12"/>
      <c r="V25" s="12"/>
      <c r="W25" s="12"/>
      <c r="X25" s="12"/>
      <c r="Y25" s="8" t="s">
        <v>44</v>
      </c>
      <c r="Z25" s="15" t="s">
        <v>288</v>
      </c>
      <c r="AA25" s="25" t="s">
        <v>289</v>
      </c>
      <c r="AB25" s="25" t="s">
        <v>290</v>
      </c>
      <c r="AC25" s="18" t="str">
        <f t="shared" si="1"/>
        <v>M5-G-15d-I-1</v>
      </c>
      <c r="AD25" s="6" t="s">
        <v>48</v>
      </c>
      <c r="AE25" s="6"/>
      <c r="AF25" s="6" t="s">
        <v>49</v>
      </c>
    </row>
    <row r="26" ht="75.0" customHeight="1">
      <c r="A26" s="6" t="s">
        <v>281</v>
      </c>
      <c r="B26" s="7" t="s">
        <v>282</v>
      </c>
      <c r="C26" s="8" t="s">
        <v>50</v>
      </c>
      <c r="D26" s="6" t="s">
        <v>35</v>
      </c>
      <c r="E26" s="6"/>
      <c r="F26" s="26" t="s">
        <v>291</v>
      </c>
      <c r="G26" s="26"/>
      <c r="H26" s="11" t="s">
        <v>292</v>
      </c>
      <c r="I26" s="8" t="s">
        <v>53</v>
      </c>
      <c r="J26" s="6" t="s">
        <v>54</v>
      </c>
      <c r="K26" s="11" t="s">
        <v>293</v>
      </c>
      <c r="L26" s="9" t="s">
        <v>294</v>
      </c>
      <c r="M26" s="8" t="s">
        <v>67</v>
      </c>
      <c r="N26" s="31" t="s">
        <v>295</v>
      </c>
      <c r="O26" s="31" t="s">
        <v>296</v>
      </c>
      <c r="P26" s="12"/>
      <c r="Q26" s="11"/>
      <c r="R26" s="18"/>
      <c r="S26" s="18" t="s">
        <v>297</v>
      </c>
      <c r="T26" s="18" t="s">
        <v>298</v>
      </c>
      <c r="U26" s="18" t="s">
        <v>299</v>
      </c>
      <c r="V26" s="18" t="s">
        <v>300</v>
      </c>
      <c r="W26" s="12"/>
      <c r="X26" s="12"/>
      <c r="Y26" s="8" t="s">
        <v>44</v>
      </c>
      <c r="Z26" s="15" t="s">
        <v>301</v>
      </c>
      <c r="AA26" s="25" t="s">
        <v>302</v>
      </c>
      <c r="AB26" s="25" t="s">
        <v>303</v>
      </c>
      <c r="AC26" s="18" t="str">
        <f t="shared" si="1"/>
        <v>M5-G-15d-E-1</v>
      </c>
      <c r="AD26" s="6" t="s">
        <v>48</v>
      </c>
      <c r="AE26" s="6"/>
      <c r="AF26" s="6" t="s">
        <v>49</v>
      </c>
    </row>
    <row r="27" ht="75.0" customHeight="1">
      <c r="A27" s="6" t="s">
        <v>281</v>
      </c>
      <c r="B27" s="7" t="s">
        <v>282</v>
      </c>
      <c r="C27" s="8" t="s">
        <v>62</v>
      </c>
      <c r="D27" s="6" t="s">
        <v>35</v>
      </c>
      <c r="E27" s="6"/>
      <c r="F27" s="26" t="s">
        <v>304</v>
      </c>
      <c r="G27" s="26"/>
      <c r="H27" s="11" t="s">
        <v>305</v>
      </c>
      <c r="I27" s="8" t="s">
        <v>53</v>
      </c>
      <c r="J27" s="6" t="s">
        <v>54</v>
      </c>
      <c r="K27" s="26" t="s">
        <v>306</v>
      </c>
      <c r="L27" s="26" t="s">
        <v>307</v>
      </c>
      <c r="M27" s="8" t="s">
        <v>67</v>
      </c>
      <c r="N27" s="18"/>
      <c r="O27" s="18"/>
      <c r="P27" s="12"/>
      <c r="Q27" s="11"/>
      <c r="R27" s="18"/>
      <c r="S27" s="18" t="s">
        <v>308</v>
      </c>
      <c r="T27" s="18" t="s">
        <v>309</v>
      </c>
      <c r="U27" s="18" t="s">
        <v>310</v>
      </c>
      <c r="V27" s="18" t="s">
        <v>311</v>
      </c>
      <c r="W27" s="12"/>
      <c r="X27" s="12"/>
      <c r="Y27" s="8" t="s">
        <v>44</v>
      </c>
      <c r="Z27" s="15" t="s">
        <v>312</v>
      </c>
      <c r="AA27" s="25" t="s">
        <v>313</v>
      </c>
      <c r="AB27" s="25" t="s">
        <v>314</v>
      </c>
      <c r="AC27" s="18" t="str">
        <f t="shared" si="1"/>
        <v>M5-G-15d-A-1</v>
      </c>
      <c r="AD27" s="6" t="s">
        <v>48</v>
      </c>
      <c r="AE27" s="6"/>
      <c r="AF27" s="6" t="s">
        <v>49</v>
      </c>
    </row>
    <row r="28" ht="75.0" customHeight="1">
      <c r="A28" s="6" t="s">
        <v>281</v>
      </c>
      <c r="B28" s="7" t="s">
        <v>282</v>
      </c>
      <c r="C28" s="8" t="s">
        <v>62</v>
      </c>
      <c r="D28" s="6" t="s">
        <v>35</v>
      </c>
      <c r="E28" s="6"/>
      <c r="F28" s="26" t="s">
        <v>315</v>
      </c>
      <c r="G28" s="26"/>
      <c r="H28" s="11" t="s">
        <v>316</v>
      </c>
      <c r="I28" s="6" t="s">
        <v>53</v>
      </c>
      <c r="J28" s="6" t="s">
        <v>54</v>
      </c>
      <c r="K28" s="26" t="s">
        <v>317</v>
      </c>
      <c r="L28" s="26" t="s">
        <v>318</v>
      </c>
      <c r="M28" s="8" t="s">
        <v>67</v>
      </c>
      <c r="N28" s="18"/>
      <c r="O28" s="18"/>
      <c r="P28" s="12"/>
      <c r="Q28" s="11"/>
      <c r="R28" s="18"/>
      <c r="S28" s="18" t="s">
        <v>319</v>
      </c>
      <c r="T28" s="18" t="s">
        <v>320</v>
      </c>
      <c r="U28" s="18" t="s">
        <v>321</v>
      </c>
      <c r="V28" s="18" t="s">
        <v>322</v>
      </c>
      <c r="W28" s="12"/>
      <c r="X28" s="12"/>
      <c r="Y28" s="8" t="s">
        <v>44</v>
      </c>
      <c r="Z28" s="15" t="s">
        <v>323</v>
      </c>
      <c r="AA28" s="25" t="s">
        <v>324</v>
      </c>
      <c r="AB28" s="25" t="s">
        <v>325</v>
      </c>
      <c r="AC28" s="18" t="str">
        <f t="shared" si="1"/>
        <v>M5-G-15d-A-2</v>
      </c>
      <c r="AD28" s="6" t="s">
        <v>48</v>
      </c>
      <c r="AE28" s="6"/>
      <c r="AF28" s="6" t="s">
        <v>49</v>
      </c>
    </row>
    <row r="29" ht="75.0" customHeight="1">
      <c r="A29" s="6" t="s">
        <v>281</v>
      </c>
      <c r="B29" s="7" t="s">
        <v>282</v>
      </c>
      <c r="C29" s="8" t="s">
        <v>62</v>
      </c>
      <c r="D29" s="6" t="s">
        <v>35</v>
      </c>
      <c r="E29" s="32"/>
      <c r="F29" s="26" t="s">
        <v>326</v>
      </c>
      <c r="G29" s="26"/>
      <c r="H29" s="11" t="s">
        <v>327</v>
      </c>
      <c r="I29" s="6" t="s">
        <v>53</v>
      </c>
      <c r="J29" s="6" t="s">
        <v>54</v>
      </c>
      <c r="K29" s="26" t="s">
        <v>328</v>
      </c>
      <c r="L29" s="26" t="s">
        <v>329</v>
      </c>
      <c r="M29" s="8" t="s">
        <v>67</v>
      </c>
      <c r="N29" s="18"/>
      <c r="O29" s="18"/>
      <c r="P29" s="12"/>
      <c r="Q29" s="11"/>
      <c r="R29" s="18"/>
      <c r="S29" s="18" t="s">
        <v>330</v>
      </c>
      <c r="T29" s="18" t="s">
        <v>331</v>
      </c>
      <c r="U29" s="18" t="s">
        <v>332</v>
      </c>
      <c r="V29" s="18" t="s">
        <v>333</v>
      </c>
      <c r="W29" s="12"/>
      <c r="X29" s="12"/>
      <c r="Y29" s="8" t="s">
        <v>44</v>
      </c>
      <c r="Z29" s="15" t="s">
        <v>334</v>
      </c>
      <c r="AA29" s="25" t="s">
        <v>335</v>
      </c>
      <c r="AB29" s="25" t="s">
        <v>336</v>
      </c>
      <c r="AC29" s="18" t="str">
        <f t="shared" si="1"/>
        <v>M5-G-15d-A-3</v>
      </c>
      <c r="AD29" s="6" t="s">
        <v>48</v>
      </c>
      <c r="AE29" s="6"/>
      <c r="AF29" s="6" t="s">
        <v>49</v>
      </c>
    </row>
    <row r="30" ht="75.0" customHeight="1">
      <c r="A30" s="6" t="s">
        <v>281</v>
      </c>
      <c r="B30" s="7" t="s">
        <v>282</v>
      </c>
      <c r="C30" s="8" t="s">
        <v>62</v>
      </c>
      <c r="D30" s="6" t="s">
        <v>35</v>
      </c>
      <c r="E30" s="6"/>
      <c r="F30" s="25" t="s">
        <v>337</v>
      </c>
      <c r="G30" s="25"/>
      <c r="H30" s="25"/>
      <c r="I30" s="8" t="s">
        <v>38</v>
      </c>
      <c r="J30" s="6" t="s">
        <v>54</v>
      </c>
      <c r="K30" s="26" t="s">
        <v>338</v>
      </c>
      <c r="L30" s="26" t="s">
        <v>294</v>
      </c>
      <c r="M30" s="6" t="s">
        <v>67</v>
      </c>
      <c r="N30" s="18"/>
      <c r="O30" s="18"/>
      <c r="P30" s="14"/>
      <c r="Q30" s="34"/>
      <c r="R30" s="18"/>
      <c r="S30" s="18" t="s">
        <v>339</v>
      </c>
      <c r="T30" s="18" t="s">
        <v>340</v>
      </c>
      <c r="U30" s="18" t="s">
        <v>299</v>
      </c>
      <c r="V30" s="18" t="s">
        <v>341</v>
      </c>
      <c r="W30" s="14"/>
      <c r="X30" s="14"/>
      <c r="Y30" s="8" t="s">
        <v>44</v>
      </c>
      <c r="Z30" s="15" t="s">
        <v>342</v>
      </c>
      <c r="AA30" s="25" t="s">
        <v>343</v>
      </c>
      <c r="AB30" s="25" t="s">
        <v>344</v>
      </c>
      <c r="AC30" s="18" t="str">
        <f t="shared" si="1"/>
        <v>M5-G-15d-A-4</v>
      </c>
      <c r="AD30" s="6" t="s">
        <v>48</v>
      </c>
      <c r="AE30" s="6"/>
      <c r="AF30" s="6" t="s">
        <v>49</v>
      </c>
    </row>
    <row r="31" ht="75.0" customHeight="1">
      <c r="A31" s="6" t="s">
        <v>281</v>
      </c>
      <c r="B31" s="7" t="s">
        <v>282</v>
      </c>
      <c r="C31" s="8" t="s">
        <v>62</v>
      </c>
      <c r="D31" s="6" t="s">
        <v>35</v>
      </c>
      <c r="E31" s="6"/>
      <c r="F31" s="26" t="s">
        <v>345</v>
      </c>
      <c r="G31" s="26"/>
      <c r="H31" s="11" t="s">
        <v>346</v>
      </c>
      <c r="I31" s="6" t="s">
        <v>38</v>
      </c>
      <c r="J31" s="6" t="s">
        <v>54</v>
      </c>
      <c r="K31" s="26" t="s">
        <v>347</v>
      </c>
      <c r="L31" s="26" t="s">
        <v>294</v>
      </c>
      <c r="M31" s="8" t="s">
        <v>67</v>
      </c>
      <c r="N31" s="18"/>
      <c r="O31" s="18"/>
      <c r="P31" s="12"/>
      <c r="Q31" s="11"/>
      <c r="R31" s="18"/>
      <c r="S31" s="18" t="s">
        <v>348</v>
      </c>
      <c r="T31" s="18" t="s">
        <v>349</v>
      </c>
      <c r="U31" s="18" t="s">
        <v>299</v>
      </c>
      <c r="V31" s="18" t="s">
        <v>341</v>
      </c>
      <c r="W31" s="12"/>
      <c r="X31" s="12"/>
      <c r="Y31" s="8" t="s">
        <v>44</v>
      </c>
      <c r="Z31" s="15" t="s">
        <v>350</v>
      </c>
      <c r="AA31" s="25" t="s">
        <v>351</v>
      </c>
      <c r="AB31" s="25" t="s">
        <v>352</v>
      </c>
      <c r="AC31" s="18" t="str">
        <f t="shared" si="1"/>
        <v>M5-G-15d-A-5</v>
      </c>
      <c r="AD31" s="6" t="s">
        <v>48</v>
      </c>
      <c r="AE31" s="6"/>
      <c r="AF31" s="6" t="s">
        <v>49</v>
      </c>
    </row>
    <row r="32" ht="75.0" customHeight="1">
      <c r="A32" s="6" t="s">
        <v>353</v>
      </c>
      <c r="B32" s="7" t="s">
        <v>354</v>
      </c>
      <c r="C32" s="8" t="s">
        <v>34</v>
      </c>
      <c r="D32" s="6" t="s">
        <v>35</v>
      </c>
      <c r="E32" s="6"/>
      <c r="F32" s="26" t="s">
        <v>355</v>
      </c>
      <c r="G32" s="26"/>
      <c r="H32" s="11" t="s">
        <v>356</v>
      </c>
      <c r="I32" s="6" t="s">
        <v>38</v>
      </c>
      <c r="J32" s="6" t="s">
        <v>357</v>
      </c>
      <c r="K32" s="12" t="s">
        <v>40</v>
      </c>
      <c r="L32" s="12" t="s">
        <v>40</v>
      </c>
      <c r="M32" s="8" t="s">
        <v>41</v>
      </c>
      <c r="N32" s="18" t="s">
        <v>358</v>
      </c>
      <c r="O32" s="18" t="s">
        <v>359</v>
      </c>
      <c r="P32" s="12"/>
      <c r="Q32" s="11"/>
      <c r="R32" s="12"/>
      <c r="S32" s="12"/>
      <c r="T32" s="12"/>
      <c r="U32" s="12"/>
      <c r="V32" s="12"/>
      <c r="W32" s="12"/>
      <c r="X32" s="12"/>
      <c r="Y32" s="8" t="s">
        <v>44</v>
      </c>
      <c r="Z32" s="15" t="s">
        <v>360</v>
      </c>
      <c r="AA32" s="25" t="s">
        <v>361</v>
      </c>
      <c r="AB32" s="25" t="s">
        <v>362</v>
      </c>
      <c r="AC32" s="18" t="str">
        <f t="shared" si="1"/>
        <v>M5-G-15e-I-1</v>
      </c>
      <c r="AD32" s="6" t="s">
        <v>48</v>
      </c>
      <c r="AE32" s="6"/>
      <c r="AF32" s="6" t="s">
        <v>49</v>
      </c>
    </row>
    <row r="33" ht="75.0" customHeight="1">
      <c r="A33" s="6" t="s">
        <v>353</v>
      </c>
      <c r="B33" s="7" t="s">
        <v>354</v>
      </c>
      <c r="C33" s="8" t="s">
        <v>50</v>
      </c>
      <c r="D33" s="6" t="s">
        <v>35</v>
      </c>
      <c r="E33" s="6"/>
      <c r="F33" s="26" t="s">
        <v>363</v>
      </c>
      <c r="G33" s="26"/>
      <c r="H33" s="11" t="s">
        <v>292</v>
      </c>
      <c r="I33" s="8" t="s">
        <v>53</v>
      </c>
      <c r="J33" s="6" t="s">
        <v>54</v>
      </c>
      <c r="K33" s="18" t="s">
        <v>364</v>
      </c>
      <c r="L33" s="25" t="s">
        <v>365</v>
      </c>
      <c r="M33" s="8" t="s">
        <v>67</v>
      </c>
      <c r="N33" s="31"/>
      <c r="O33" s="31"/>
      <c r="P33" s="14"/>
      <c r="Q33" s="34"/>
      <c r="R33" s="18"/>
      <c r="S33" s="18" t="s">
        <v>366</v>
      </c>
      <c r="T33" s="18" t="s">
        <v>367</v>
      </c>
      <c r="U33" s="18" t="s">
        <v>368</v>
      </c>
      <c r="V33" s="18" t="s">
        <v>369</v>
      </c>
      <c r="W33" s="14"/>
      <c r="X33" s="14"/>
      <c r="Y33" s="8" t="s">
        <v>44</v>
      </c>
      <c r="Z33" s="15" t="s">
        <v>370</v>
      </c>
      <c r="AA33" s="17" t="s">
        <v>371</v>
      </c>
      <c r="AB33" s="17" t="s">
        <v>372</v>
      </c>
      <c r="AC33" s="18" t="str">
        <f t="shared" si="1"/>
        <v>M5-G-15e-E-1</v>
      </c>
      <c r="AD33" s="6" t="s">
        <v>48</v>
      </c>
      <c r="AE33" s="6"/>
      <c r="AF33" s="6" t="s">
        <v>49</v>
      </c>
    </row>
    <row r="34" ht="75.0" customHeight="1">
      <c r="A34" s="6" t="s">
        <v>353</v>
      </c>
      <c r="B34" s="7" t="s">
        <v>354</v>
      </c>
      <c r="C34" s="8" t="s">
        <v>62</v>
      </c>
      <c r="D34" s="6" t="s">
        <v>35</v>
      </c>
      <c r="E34" s="6"/>
      <c r="F34" s="26" t="s">
        <v>373</v>
      </c>
      <c r="G34" s="26"/>
      <c r="H34" s="11" t="s">
        <v>374</v>
      </c>
      <c r="I34" s="6" t="s">
        <v>38</v>
      </c>
      <c r="J34" s="6" t="s">
        <v>54</v>
      </c>
      <c r="K34" s="18" t="s">
        <v>375</v>
      </c>
      <c r="L34" s="25" t="s">
        <v>365</v>
      </c>
      <c r="M34" s="8" t="s">
        <v>67</v>
      </c>
      <c r="N34" s="18"/>
      <c r="O34" s="18"/>
      <c r="P34" s="12"/>
      <c r="Q34" s="11"/>
      <c r="R34" s="18"/>
      <c r="S34" s="18" t="s">
        <v>376</v>
      </c>
      <c r="T34" s="18" t="s">
        <v>377</v>
      </c>
      <c r="U34" s="18" t="s">
        <v>368</v>
      </c>
      <c r="V34" s="18" t="s">
        <v>378</v>
      </c>
      <c r="W34" s="14"/>
      <c r="X34" s="12"/>
      <c r="Y34" s="8" t="s">
        <v>44</v>
      </c>
      <c r="Z34" s="15" t="s">
        <v>379</v>
      </c>
      <c r="AA34" s="25" t="s">
        <v>380</v>
      </c>
      <c r="AB34" s="25" t="s">
        <v>381</v>
      </c>
      <c r="AC34" s="18" t="str">
        <f t="shared" si="1"/>
        <v>M5-G-15e-A-1</v>
      </c>
      <c r="AD34" s="6" t="s">
        <v>48</v>
      </c>
      <c r="AE34" s="6"/>
      <c r="AF34" s="6" t="s">
        <v>49</v>
      </c>
    </row>
    <row r="35" ht="75.0" customHeight="1">
      <c r="A35" s="6" t="s">
        <v>353</v>
      </c>
      <c r="B35" s="7" t="s">
        <v>354</v>
      </c>
      <c r="C35" s="8" t="s">
        <v>62</v>
      </c>
      <c r="D35" s="6" t="s">
        <v>35</v>
      </c>
      <c r="E35" s="6"/>
      <c r="F35" s="26" t="s">
        <v>382</v>
      </c>
      <c r="G35" s="26"/>
      <c r="H35" s="11" t="s">
        <v>383</v>
      </c>
      <c r="I35" s="8" t="s">
        <v>38</v>
      </c>
      <c r="J35" s="6" t="s">
        <v>54</v>
      </c>
      <c r="K35" s="26" t="s">
        <v>384</v>
      </c>
      <c r="L35" s="10" t="s">
        <v>365</v>
      </c>
      <c r="M35" s="8" t="s">
        <v>67</v>
      </c>
      <c r="N35" s="18"/>
      <c r="O35" s="18"/>
      <c r="P35" s="12"/>
      <c r="Q35" s="11"/>
      <c r="R35" s="18"/>
      <c r="S35" s="18" t="s">
        <v>385</v>
      </c>
      <c r="T35" s="18" t="s">
        <v>386</v>
      </c>
      <c r="U35" s="18" t="s">
        <v>368</v>
      </c>
      <c r="V35" s="18" t="s">
        <v>387</v>
      </c>
      <c r="W35" s="14"/>
      <c r="X35" s="12"/>
      <c r="Y35" s="8" t="s">
        <v>44</v>
      </c>
      <c r="Z35" s="15" t="s">
        <v>388</v>
      </c>
      <c r="AA35" s="25" t="s">
        <v>389</v>
      </c>
      <c r="AB35" s="25" t="s">
        <v>390</v>
      </c>
      <c r="AC35" s="18" t="str">
        <f t="shared" si="1"/>
        <v>M5-G-15e-A-2</v>
      </c>
      <c r="AD35" s="6" t="s">
        <v>48</v>
      </c>
      <c r="AE35" s="6"/>
      <c r="AF35" s="6" t="s">
        <v>49</v>
      </c>
    </row>
    <row r="36" ht="75.0" customHeight="1">
      <c r="A36" s="6" t="s">
        <v>353</v>
      </c>
      <c r="B36" s="7" t="s">
        <v>354</v>
      </c>
      <c r="C36" s="8" t="s">
        <v>62</v>
      </c>
      <c r="D36" s="6" t="s">
        <v>35</v>
      </c>
      <c r="E36" s="6"/>
      <c r="F36" s="26" t="s">
        <v>391</v>
      </c>
      <c r="G36" s="26"/>
      <c r="H36" s="11" t="s">
        <v>392</v>
      </c>
      <c r="I36" s="8" t="s">
        <v>38</v>
      </c>
      <c r="J36" s="6" t="s">
        <v>54</v>
      </c>
      <c r="K36" s="26" t="s">
        <v>393</v>
      </c>
      <c r="L36" s="10" t="s">
        <v>365</v>
      </c>
      <c r="M36" s="8" t="s">
        <v>67</v>
      </c>
      <c r="N36" s="18"/>
      <c r="O36" s="18"/>
      <c r="P36" s="12"/>
      <c r="Q36" s="11"/>
      <c r="R36" s="18"/>
      <c r="S36" s="18" t="s">
        <v>394</v>
      </c>
      <c r="T36" s="18" t="s">
        <v>395</v>
      </c>
      <c r="U36" s="18" t="s">
        <v>368</v>
      </c>
      <c r="V36" s="18" t="s">
        <v>396</v>
      </c>
      <c r="W36" s="14"/>
      <c r="X36" s="12"/>
      <c r="Y36" s="8" t="s">
        <v>44</v>
      </c>
      <c r="Z36" s="15" t="s">
        <v>397</v>
      </c>
      <c r="AA36" s="25" t="s">
        <v>398</v>
      </c>
      <c r="AB36" s="25" t="s">
        <v>399</v>
      </c>
      <c r="AC36" s="18" t="str">
        <f t="shared" si="1"/>
        <v>M5-G-15e-A-3</v>
      </c>
      <c r="AD36" s="6" t="s">
        <v>48</v>
      </c>
      <c r="AE36" s="6"/>
      <c r="AF36" s="6" t="s">
        <v>49</v>
      </c>
    </row>
    <row r="37" ht="75.0" customHeight="1">
      <c r="A37" s="6" t="s">
        <v>353</v>
      </c>
      <c r="B37" s="7" t="s">
        <v>354</v>
      </c>
      <c r="C37" s="8" t="s">
        <v>62</v>
      </c>
      <c r="D37" s="6" t="s">
        <v>35</v>
      </c>
      <c r="E37" s="6"/>
      <c r="F37" s="26" t="s">
        <v>400</v>
      </c>
      <c r="G37" s="26"/>
      <c r="H37" s="11" t="s">
        <v>401</v>
      </c>
      <c r="I37" s="8" t="s">
        <v>38</v>
      </c>
      <c r="J37" s="6" t="s">
        <v>54</v>
      </c>
      <c r="K37" s="26" t="s">
        <v>402</v>
      </c>
      <c r="L37" s="10" t="s">
        <v>365</v>
      </c>
      <c r="M37" s="8" t="s">
        <v>67</v>
      </c>
      <c r="N37" s="18"/>
      <c r="O37" s="18"/>
      <c r="P37" s="12"/>
      <c r="Q37" s="11"/>
      <c r="R37" s="18"/>
      <c r="S37" s="18" t="s">
        <v>403</v>
      </c>
      <c r="T37" s="18" t="s">
        <v>404</v>
      </c>
      <c r="U37" s="18" t="s">
        <v>368</v>
      </c>
      <c r="V37" s="18" t="s">
        <v>405</v>
      </c>
      <c r="W37" s="14"/>
      <c r="X37" s="12"/>
      <c r="Y37" s="8" t="s">
        <v>44</v>
      </c>
      <c r="Z37" s="15" t="s">
        <v>406</v>
      </c>
      <c r="AA37" s="25" t="s">
        <v>407</v>
      </c>
      <c r="AB37" s="25" t="s">
        <v>408</v>
      </c>
      <c r="AC37" s="18" t="str">
        <f t="shared" si="1"/>
        <v>M5-G-15e-A-4</v>
      </c>
      <c r="AD37" s="6" t="s">
        <v>48</v>
      </c>
      <c r="AE37" s="6"/>
      <c r="AF37" s="6" t="s">
        <v>49</v>
      </c>
    </row>
    <row r="38" ht="75.0" customHeight="1">
      <c r="A38" s="6" t="s">
        <v>353</v>
      </c>
      <c r="B38" s="7" t="s">
        <v>354</v>
      </c>
      <c r="C38" s="8" t="s">
        <v>62</v>
      </c>
      <c r="D38" s="6" t="s">
        <v>35</v>
      </c>
      <c r="E38" s="6"/>
      <c r="F38" s="26" t="s">
        <v>409</v>
      </c>
      <c r="G38" s="26"/>
      <c r="H38" s="11" t="s">
        <v>410</v>
      </c>
      <c r="I38" s="6" t="s">
        <v>38</v>
      </c>
      <c r="J38" s="6" t="s">
        <v>54</v>
      </c>
      <c r="K38" s="26" t="s">
        <v>402</v>
      </c>
      <c r="L38" s="25" t="s">
        <v>365</v>
      </c>
      <c r="M38" s="8" t="s">
        <v>67</v>
      </c>
      <c r="N38" s="18"/>
      <c r="O38" s="18"/>
      <c r="P38" s="12"/>
      <c r="Q38" s="11"/>
      <c r="R38" s="18"/>
      <c r="S38" s="18" t="s">
        <v>411</v>
      </c>
      <c r="T38" s="18" t="s">
        <v>412</v>
      </c>
      <c r="U38" s="18" t="s">
        <v>368</v>
      </c>
      <c r="V38" s="18" t="s">
        <v>413</v>
      </c>
      <c r="W38" s="14"/>
      <c r="X38" s="12"/>
      <c r="Y38" s="8" t="s">
        <v>44</v>
      </c>
      <c r="Z38" s="15" t="s">
        <v>414</v>
      </c>
      <c r="AA38" s="25" t="s">
        <v>415</v>
      </c>
      <c r="AB38" s="25" t="s">
        <v>416</v>
      </c>
      <c r="AC38" s="18" t="str">
        <f t="shared" si="1"/>
        <v>M5-G-15e-A-5</v>
      </c>
      <c r="AD38" s="6" t="s">
        <v>48</v>
      </c>
      <c r="AE38" s="6"/>
      <c r="AF38" s="6" t="s">
        <v>49</v>
      </c>
    </row>
    <row r="39" ht="75.0" customHeight="1">
      <c r="A39" s="8" t="s">
        <v>417</v>
      </c>
      <c r="B39" s="11" t="s">
        <v>418</v>
      </c>
      <c r="C39" s="34" t="s">
        <v>34</v>
      </c>
      <c r="D39" s="6" t="s">
        <v>35</v>
      </c>
      <c r="E39" s="6"/>
      <c r="F39" s="26" t="s">
        <v>419</v>
      </c>
      <c r="G39" s="26"/>
      <c r="H39" s="11"/>
      <c r="I39" s="8" t="s">
        <v>53</v>
      </c>
      <c r="J39" s="34" t="s">
        <v>420</v>
      </c>
      <c r="K39" s="26" t="s">
        <v>421</v>
      </c>
      <c r="L39" s="11" t="s">
        <v>40</v>
      </c>
      <c r="M39" s="8" t="s">
        <v>41</v>
      </c>
      <c r="N39" s="18" t="s">
        <v>422</v>
      </c>
      <c r="O39" s="26" t="s">
        <v>423</v>
      </c>
      <c r="P39" s="18"/>
      <c r="Q39" s="34"/>
      <c r="R39" s="14"/>
      <c r="S39" s="14"/>
      <c r="T39" s="14"/>
      <c r="U39" s="14"/>
      <c r="V39" s="14"/>
      <c r="W39" s="14"/>
      <c r="X39" s="14"/>
      <c r="Y39" s="8" t="s">
        <v>44</v>
      </c>
      <c r="Z39" s="15" t="s">
        <v>424</v>
      </c>
      <c r="AA39" s="15" t="s">
        <v>425</v>
      </c>
      <c r="AB39" s="15" t="s">
        <v>426</v>
      </c>
      <c r="AC39" s="18" t="str">
        <f t="shared" si="1"/>
        <v>M5-G-1a-I-1</v>
      </c>
      <c r="AD39" s="6" t="s">
        <v>48</v>
      </c>
      <c r="AE39" s="6" t="s">
        <v>427</v>
      </c>
      <c r="AF39" s="6" t="s">
        <v>49</v>
      </c>
    </row>
    <row r="40" ht="75.0" customHeight="1">
      <c r="A40" s="8" t="s">
        <v>417</v>
      </c>
      <c r="B40" s="11" t="s">
        <v>418</v>
      </c>
      <c r="C40" s="34" t="s">
        <v>50</v>
      </c>
      <c r="D40" s="6" t="s">
        <v>35</v>
      </c>
      <c r="E40" s="6"/>
      <c r="F40" s="26" t="s">
        <v>428</v>
      </c>
      <c r="G40" s="26"/>
      <c r="H40" s="11" t="s">
        <v>429</v>
      </c>
      <c r="I40" s="8" t="s">
        <v>53</v>
      </c>
      <c r="J40" s="6" t="s">
        <v>357</v>
      </c>
      <c r="K40" s="26" t="s">
        <v>430</v>
      </c>
      <c r="L40" s="11"/>
      <c r="M40" s="8" t="s">
        <v>41</v>
      </c>
      <c r="N40" s="18" t="s">
        <v>422</v>
      </c>
      <c r="O40" s="26" t="s">
        <v>431</v>
      </c>
      <c r="P40" s="18"/>
      <c r="Q40" s="34"/>
      <c r="R40" s="14"/>
      <c r="S40" s="14"/>
      <c r="T40" s="14"/>
      <c r="U40" s="14"/>
      <c r="V40" s="14"/>
      <c r="W40" s="14"/>
      <c r="X40" s="14"/>
      <c r="Y40" s="8" t="s">
        <v>44</v>
      </c>
      <c r="Z40" s="15" t="s">
        <v>432</v>
      </c>
      <c r="AA40" s="15" t="s">
        <v>433</v>
      </c>
      <c r="AB40" s="15" t="s">
        <v>434</v>
      </c>
      <c r="AC40" s="18" t="str">
        <f t="shared" si="1"/>
        <v>M5-G-1a-E-1</v>
      </c>
      <c r="AD40" s="6" t="s">
        <v>48</v>
      </c>
      <c r="AE40" s="6" t="s">
        <v>427</v>
      </c>
      <c r="AF40" s="6" t="s">
        <v>49</v>
      </c>
    </row>
    <row r="41" ht="75.0" customHeight="1">
      <c r="A41" s="8" t="s">
        <v>417</v>
      </c>
      <c r="B41" s="11" t="s">
        <v>418</v>
      </c>
      <c r="C41" s="34" t="s">
        <v>62</v>
      </c>
      <c r="D41" s="6" t="s">
        <v>35</v>
      </c>
      <c r="E41" s="6"/>
      <c r="F41" s="26" t="s">
        <v>435</v>
      </c>
      <c r="G41" s="26"/>
      <c r="H41" s="11"/>
      <c r="I41" s="8" t="s">
        <v>53</v>
      </c>
      <c r="J41" s="6" t="s">
        <v>54</v>
      </c>
      <c r="K41" s="26" t="s">
        <v>436</v>
      </c>
      <c r="L41" s="26" t="s">
        <v>437</v>
      </c>
      <c r="M41" s="8" t="s">
        <v>41</v>
      </c>
      <c r="N41" s="18" t="s">
        <v>422</v>
      </c>
      <c r="O41" s="26" t="s">
        <v>438</v>
      </c>
      <c r="P41" s="18"/>
      <c r="Q41" s="34"/>
      <c r="R41" s="14"/>
      <c r="S41" s="14"/>
      <c r="T41" s="14"/>
      <c r="U41" s="14"/>
      <c r="V41" s="14"/>
      <c r="W41" s="14"/>
      <c r="X41" s="14"/>
      <c r="Y41" s="8" t="s">
        <v>44</v>
      </c>
      <c r="Z41" s="15" t="s">
        <v>439</v>
      </c>
      <c r="AA41" s="15" t="s">
        <v>440</v>
      </c>
      <c r="AB41" s="15" t="s">
        <v>441</v>
      </c>
      <c r="AC41" s="18" t="str">
        <f t="shared" si="1"/>
        <v>M5-G-1a-A-1</v>
      </c>
      <c r="AD41" s="6" t="s">
        <v>48</v>
      </c>
      <c r="AE41" s="6" t="s">
        <v>427</v>
      </c>
      <c r="AF41" s="6" t="s">
        <v>49</v>
      </c>
    </row>
    <row r="42" ht="75.0" customHeight="1">
      <c r="A42" s="8" t="s">
        <v>417</v>
      </c>
      <c r="B42" s="11" t="s">
        <v>418</v>
      </c>
      <c r="C42" s="34" t="s">
        <v>62</v>
      </c>
      <c r="D42" s="6" t="s">
        <v>35</v>
      </c>
      <c r="E42" s="6"/>
      <c r="F42" s="26" t="s">
        <v>442</v>
      </c>
      <c r="G42" s="26"/>
      <c r="H42" s="11"/>
      <c r="I42" s="8" t="s">
        <v>53</v>
      </c>
      <c r="J42" s="6" t="s">
        <v>54</v>
      </c>
      <c r="K42" s="26" t="s">
        <v>436</v>
      </c>
      <c r="L42" s="26" t="s">
        <v>443</v>
      </c>
      <c r="M42" s="8" t="s">
        <v>41</v>
      </c>
      <c r="N42" s="18" t="s">
        <v>422</v>
      </c>
      <c r="O42" s="26" t="s">
        <v>444</v>
      </c>
      <c r="P42" s="18"/>
      <c r="Q42" s="34"/>
      <c r="R42" s="14"/>
      <c r="S42" s="14"/>
      <c r="T42" s="14"/>
      <c r="U42" s="14"/>
      <c r="V42" s="14"/>
      <c r="W42" s="14"/>
      <c r="X42" s="14"/>
      <c r="Y42" s="8" t="s">
        <v>44</v>
      </c>
      <c r="Z42" s="15" t="s">
        <v>445</v>
      </c>
      <c r="AA42" s="15" t="s">
        <v>446</v>
      </c>
      <c r="AB42" s="15" t="s">
        <v>447</v>
      </c>
      <c r="AC42" s="18" t="str">
        <f t="shared" si="1"/>
        <v>M5-G-1a-A-2</v>
      </c>
      <c r="AD42" s="6" t="s">
        <v>48</v>
      </c>
      <c r="AE42" s="6" t="s">
        <v>427</v>
      </c>
      <c r="AF42" s="6" t="s">
        <v>49</v>
      </c>
    </row>
    <row r="43" ht="75.0" customHeight="1">
      <c r="A43" s="8" t="s">
        <v>417</v>
      </c>
      <c r="B43" s="11" t="s">
        <v>418</v>
      </c>
      <c r="C43" s="34" t="s">
        <v>62</v>
      </c>
      <c r="D43" s="6" t="s">
        <v>35</v>
      </c>
      <c r="E43" s="6"/>
      <c r="F43" s="26" t="s">
        <v>448</v>
      </c>
      <c r="G43" s="26"/>
      <c r="H43" s="11"/>
      <c r="I43" s="8" t="s">
        <v>53</v>
      </c>
      <c r="J43" s="6" t="s">
        <v>54</v>
      </c>
      <c r="K43" s="26" t="s">
        <v>436</v>
      </c>
      <c r="L43" s="26" t="s">
        <v>449</v>
      </c>
      <c r="M43" s="8" t="s">
        <v>41</v>
      </c>
      <c r="N43" s="18" t="s">
        <v>422</v>
      </c>
      <c r="O43" s="26" t="s">
        <v>450</v>
      </c>
      <c r="P43" s="18"/>
      <c r="Q43" s="34"/>
      <c r="R43" s="14"/>
      <c r="S43" s="14"/>
      <c r="T43" s="14"/>
      <c r="U43" s="14"/>
      <c r="V43" s="14"/>
      <c r="W43" s="14"/>
      <c r="X43" s="14"/>
      <c r="Y43" s="8" t="s">
        <v>44</v>
      </c>
      <c r="Z43" s="15" t="s">
        <v>451</v>
      </c>
      <c r="AA43" s="15" t="s">
        <v>452</v>
      </c>
      <c r="AB43" s="15" t="s">
        <v>453</v>
      </c>
      <c r="AC43" s="18" t="str">
        <f t="shared" si="1"/>
        <v>M5-G-1a-A-3</v>
      </c>
      <c r="AD43" s="6" t="s">
        <v>48</v>
      </c>
      <c r="AE43" s="6" t="s">
        <v>427</v>
      </c>
      <c r="AF43" s="6" t="s">
        <v>49</v>
      </c>
    </row>
    <row r="44" ht="75.0" customHeight="1">
      <c r="A44" s="8" t="s">
        <v>417</v>
      </c>
      <c r="B44" s="11" t="s">
        <v>418</v>
      </c>
      <c r="C44" s="34" t="s">
        <v>62</v>
      </c>
      <c r="D44" s="6" t="s">
        <v>35</v>
      </c>
      <c r="E44" s="6"/>
      <c r="F44" s="26" t="s">
        <v>454</v>
      </c>
      <c r="G44" s="26"/>
      <c r="H44" s="11"/>
      <c r="I44" s="8" t="s">
        <v>53</v>
      </c>
      <c r="J44" s="6" t="s">
        <v>54</v>
      </c>
      <c r="K44" s="26" t="s">
        <v>436</v>
      </c>
      <c r="L44" s="26" t="s">
        <v>455</v>
      </c>
      <c r="M44" s="8" t="s">
        <v>41</v>
      </c>
      <c r="N44" s="18" t="s">
        <v>422</v>
      </c>
      <c r="O44" s="26" t="s">
        <v>456</v>
      </c>
      <c r="P44" s="14"/>
      <c r="Q44" s="34"/>
      <c r="R44" s="14"/>
      <c r="S44" s="14"/>
      <c r="T44" s="14"/>
      <c r="U44" s="14"/>
      <c r="V44" s="14"/>
      <c r="W44" s="14"/>
      <c r="X44" s="14"/>
      <c r="Y44" s="8" t="s">
        <v>44</v>
      </c>
      <c r="Z44" s="15" t="s">
        <v>457</v>
      </c>
      <c r="AA44" s="15" t="s">
        <v>458</v>
      </c>
      <c r="AB44" s="15" t="s">
        <v>459</v>
      </c>
      <c r="AC44" s="18" t="str">
        <f t="shared" si="1"/>
        <v>M5-G-1a-A-4</v>
      </c>
      <c r="AD44" s="6" t="s">
        <v>48</v>
      </c>
      <c r="AE44" s="6" t="s">
        <v>427</v>
      </c>
      <c r="AF44" s="6" t="s">
        <v>49</v>
      </c>
    </row>
    <row r="45" ht="75.0" customHeight="1">
      <c r="A45" s="8" t="s">
        <v>417</v>
      </c>
      <c r="B45" s="11" t="s">
        <v>418</v>
      </c>
      <c r="C45" s="34" t="s">
        <v>62</v>
      </c>
      <c r="D45" s="6" t="s">
        <v>35</v>
      </c>
      <c r="E45" s="6"/>
      <c r="F45" s="26" t="s">
        <v>460</v>
      </c>
      <c r="G45" s="26"/>
      <c r="H45" s="11"/>
      <c r="I45" s="8" t="s">
        <v>53</v>
      </c>
      <c r="J45" s="6" t="s">
        <v>54</v>
      </c>
      <c r="K45" s="26" t="s">
        <v>436</v>
      </c>
      <c r="L45" s="26" t="s">
        <v>461</v>
      </c>
      <c r="M45" s="8" t="s">
        <v>41</v>
      </c>
      <c r="N45" s="18" t="s">
        <v>422</v>
      </c>
      <c r="O45" s="26" t="s">
        <v>462</v>
      </c>
      <c r="P45" s="35"/>
      <c r="Q45" s="6"/>
      <c r="R45" s="18"/>
      <c r="S45" s="18"/>
      <c r="T45" s="18"/>
      <c r="U45" s="18"/>
      <c r="V45" s="18"/>
      <c r="W45" s="18"/>
      <c r="X45" s="18"/>
      <c r="Y45" s="8" t="s">
        <v>44</v>
      </c>
      <c r="Z45" s="15" t="s">
        <v>463</v>
      </c>
      <c r="AA45" s="15" t="s">
        <v>464</v>
      </c>
      <c r="AB45" s="15" t="s">
        <v>465</v>
      </c>
      <c r="AC45" s="18" t="str">
        <f t="shared" si="1"/>
        <v>M5-G-1a-A-5</v>
      </c>
      <c r="AD45" s="6" t="s">
        <v>48</v>
      </c>
      <c r="AE45" s="6" t="s">
        <v>427</v>
      </c>
      <c r="AF45" s="6" t="s">
        <v>49</v>
      </c>
    </row>
    <row r="46" ht="75.0" customHeight="1">
      <c r="A46" s="8" t="s">
        <v>466</v>
      </c>
      <c r="B46" s="11" t="s">
        <v>467</v>
      </c>
      <c r="C46" s="36" t="s">
        <v>34</v>
      </c>
      <c r="D46" s="6" t="s">
        <v>468</v>
      </c>
      <c r="E46" s="6"/>
      <c r="F46" s="26"/>
      <c r="G46" s="26"/>
      <c r="H46" s="11"/>
      <c r="I46" s="8"/>
      <c r="J46" s="6"/>
      <c r="K46" s="26"/>
      <c r="L46" s="26"/>
      <c r="M46" s="8"/>
      <c r="N46" s="18"/>
      <c r="O46" s="26"/>
      <c r="P46" s="35"/>
      <c r="Q46" s="6"/>
      <c r="R46" s="18"/>
      <c r="S46" s="18"/>
      <c r="T46" s="18"/>
      <c r="U46" s="18"/>
      <c r="V46" s="18"/>
      <c r="W46" s="18"/>
      <c r="X46" s="18"/>
      <c r="Y46" s="8" t="s">
        <v>44</v>
      </c>
      <c r="Z46" s="37" t="s">
        <v>469</v>
      </c>
      <c r="AA46" s="15"/>
      <c r="AB46" s="15"/>
      <c r="AC46" s="18" t="str">
        <f t="shared" si="1"/>
        <v>M5-G-25a-I-1</v>
      </c>
      <c r="AD46" s="6"/>
      <c r="AE46" s="6"/>
      <c r="AF46" s="6"/>
    </row>
    <row r="47" ht="75.0" customHeight="1">
      <c r="A47" s="8" t="s">
        <v>466</v>
      </c>
      <c r="B47" s="11" t="s">
        <v>467</v>
      </c>
      <c r="C47" s="34" t="s">
        <v>50</v>
      </c>
      <c r="D47" s="6" t="s">
        <v>468</v>
      </c>
      <c r="E47" s="6"/>
      <c r="F47" s="26"/>
      <c r="G47" s="26"/>
      <c r="H47" s="11"/>
      <c r="I47" s="8"/>
      <c r="J47" s="6"/>
      <c r="K47" s="26"/>
      <c r="L47" s="26"/>
      <c r="M47" s="8"/>
      <c r="N47" s="18"/>
      <c r="O47" s="26"/>
      <c r="P47" s="35"/>
      <c r="Q47" s="6"/>
      <c r="R47" s="18"/>
      <c r="S47" s="18"/>
      <c r="T47" s="18"/>
      <c r="U47" s="18"/>
      <c r="V47" s="18"/>
      <c r="W47" s="18"/>
      <c r="X47" s="18"/>
      <c r="Y47" s="8" t="s">
        <v>44</v>
      </c>
      <c r="Z47" s="37" t="s">
        <v>470</v>
      </c>
      <c r="AA47" s="15"/>
      <c r="AB47" s="15"/>
      <c r="AC47" s="18" t="str">
        <f t="shared" si="1"/>
        <v>M5-G-25a-E-1</v>
      </c>
      <c r="AD47" s="6"/>
      <c r="AE47" s="6"/>
      <c r="AF47" s="6"/>
    </row>
    <row r="48" ht="75.0" customHeight="1">
      <c r="A48" s="8" t="s">
        <v>466</v>
      </c>
      <c r="B48" s="11" t="s">
        <v>467</v>
      </c>
      <c r="C48" s="34" t="s">
        <v>50</v>
      </c>
      <c r="D48" s="6" t="s">
        <v>468</v>
      </c>
      <c r="E48" s="6"/>
      <c r="F48" s="26"/>
      <c r="G48" s="26"/>
      <c r="H48" s="11"/>
      <c r="I48" s="8"/>
      <c r="J48" s="6"/>
      <c r="K48" s="26"/>
      <c r="L48" s="26"/>
      <c r="M48" s="8"/>
      <c r="N48" s="18"/>
      <c r="O48" s="26"/>
      <c r="P48" s="35"/>
      <c r="Q48" s="6"/>
      <c r="R48" s="18"/>
      <c r="S48" s="18"/>
      <c r="T48" s="18"/>
      <c r="U48" s="18"/>
      <c r="V48" s="18"/>
      <c r="W48" s="18"/>
      <c r="X48" s="18"/>
      <c r="Y48" s="8" t="s">
        <v>44</v>
      </c>
      <c r="Z48" s="37" t="s">
        <v>471</v>
      </c>
      <c r="AA48" s="15"/>
      <c r="AB48" s="15"/>
      <c r="AC48" s="18" t="str">
        <f t="shared" si="1"/>
        <v>M5-G-25a-E-2</v>
      </c>
      <c r="AD48" s="6"/>
      <c r="AE48" s="6"/>
      <c r="AF48" s="6"/>
    </row>
    <row r="49" ht="75.0" customHeight="1">
      <c r="A49" s="8" t="s">
        <v>472</v>
      </c>
      <c r="B49" s="7" t="s">
        <v>473</v>
      </c>
      <c r="C49" s="8" t="s">
        <v>34</v>
      </c>
      <c r="D49" s="6" t="s">
        <v>35</v>
      </c>
      <c r="E49" s="6"/>
      <c r="F49" s="26" t="s">
        <v>474</v>
      </c>
      <c r="G49" s="26"/>
      <c r="H49" s="11"/>
      <c r="I49" s="6" t="s">
        <v>53</v>
      </c>
      <c r="J49" s="6" t="s">
        <v>475</v>
      </c>
      <c r="K49" s="12" t="s">
        <v>40</v>
      </c>
      <c r="L49" s="25" t="s">
        <v>40</v>
      </c>
      <c r="M49" s="8" t="s">
        <v>41</v>
      </c>
      <c r="N49" s="18" t="s">
        <v>476</v>
      </c>
      <c r="O49" s="26" t="s">
        <v>477</v>
      </c>
      <c r="P49" s="12"/>
      <c r="Q49" s="11"/>
      <c r="R49" s="12"/>
      <c r="S49" s="12"/>
      <c r="T49" s="12"/>
      <c r="U49" s="12"/>
      <c r="V49" s="12"/>
      <c r="W49" s="12"/>
      <c r="X49" s="12"/>
      <c r="Y49" s="8" t="s">
        <v>44</v>
      </c>
      <c r="Z49" s="38" t="s">
        <v>478</v>
      </c>
      <c r="AA49" s="38" t="s">
        <v>479</v>
      </c>
      <c r="AB49" s="15" t="s">
        <v>480</v>
      </c>
      <c r="AC49" s="18" t="str">
        <f t="shared" si="1"/>
        <v>M5-G-2a-I-1</v>
      </c>
      <c r="AD49" s="6" t="s">
        <v>48</v>
      </c>
      <c r="AE49" s="6" t="s">
        <v>427</v>
      </c>
      <c r="AF49" s="6" t="s">
        <v>49</v>
      </c>
    </row>
    <row r="50" ht="75.0" customHeight="1">
      <c r="A50" s="8" t="s">
        <v>472</v>
      </c>
      <c r="B50" s="7" t="s">
        <v>473</v>
      </c>
      <c r="C50" s="6" t="s">
        <v>34</v>
      </c>
      <c r="D50" s="6" t="s">
        <v>35</v>
      </c>
      <c r="E50" s="6"/>
      <c r="F50" s="26" t="s">
        <v>481</v>
      </c>
      <c r="G50" s="26"/>
      <c r="H50" s="11"/>
      <c r="I50" s="6" t="s">
        <v>53</v>
      </c>
      <c r="J50" s="6" t="s">
        <v>475</v>
      </c>
      <c r="K50" s="12" t="s">
        <v>40</v>
      </c>
      <c r="L50" s="25" t="s">
        <v>40</v>
      </c>
      <c r="M50" s="8" t="s">
        <v>41</v>
      </c>
      <c r="N50" s="18" t="s">
        <v>476</v>
      </c>
      <c r="O50" s="26" t="s">
        <v>477</v>
      </c>
      <c r="P50" s="12"/>
      <c r="Q50" s="11"/>
      <c r="R50" s="12"/>
      <c r="S50" s="12"/>
      <c r="T50" s="12"/>
      <c r="U50" s="12"/>
      <c r="V50" s="12"/>
      <c r="W50" s="12"/>
      <c r="X50" s="12"/>
      <c r="Y50" s="8" t="s">
        <v>44</v>
      </c>
      <c r="Z50" s="38" t="s">
        <v>482</v>
      </c>
      <c r="AA50" s="38" t="s">
        <v>483</v>
      </c>
      <c r="AB50" s="15" t="s">
        <v>484</v>
      </c>
      <c r="AC50" s="18" t="str">
        <f t="shared" si="1"/>
        <v>M5-G-2a-I-2</v>
      </c>
      <c r="AD50" s="6" t="s">
        <v>48</v>
      </c>
      <c r="AE50" s="6" t="s">
        <v>427</v>
      </c>
      <c r="AF50" s="6" t="s">
        <v>49</v>
      </c>
    </row>
    <row r="51" ht="75.0" customHeight="1">
      <c r="A51" s="8" t="s">
        <v>472</v>
      </c>
      <c r="B51" s="7" t="s">
        <v>473</v>
      </c>
      <c r="C51" s="6" t="s">
        <v>34</v>
      </c>
      <c r="D51" s="6" t="s">
        <v>35</v>
      </c>
      <c r="E51" s="6"/>
      <c r="F51" s="26" t="s">
        <v>485</v>
      </c>
      <c r="G51" s="26"/>
      <c r="H51" s="11"/>
      <c r="I51" s="6" t="s">
        <v>53</v>
      </c>
      <c r="J51" s="6" t="s">
        <v>475</v>
      </c>
      <c r="K51" s="12" t="s">
        <v>40</v>
      </c>
      <c r="L51" s="25" t="s">
        <v>40</v>
      </c>
      <c r="M51" s="8" t="s">
        <v>41</v>
      </c>
      <c r="N51" s="18" t="s">
        <v>476</v>
      </c>
      <c r="O51" s="26" t="s">
        <v>477</v>
      </c>
      <c r="P51" s="12"/>
      <c r="Q51" s="11"/>
      <c r="R51" s="12"/>
      <c r="S51" s="12"/>
      <c r="T51" s="12"/>
      <c r="U51" s="12"/>
      <c r="V51" s="12"/>
      <c r="W51" s="12"/>
      <c r="X51" s="12"/>
      <c r="Y51" s="8" t="s">
        <v>44</v>
      </c>
      <c r="Z51" s="38" t="s">
        <v>486</v>
      </c>
      <c r="AA51" s="38" t="s">
        <v>487</v>
      </c>
      <c r="AB51" s="15" t="s">
        <v>488</v>
      </c>
      <c r="AC51" s="18" t="str">
        <f t="shared" si="1"/>
        <v>M5-G-2a-I-3</v>
      </c>
      <c r="AD51" s="6" t="s">
        <v>48</v>
      </c>
      <c r="AE51" s="6" t="s">
        <v>427</v>
      </c>
      <c r="AF51" s="6" t="s">
        <v>49</v>
      </c>
    </row>
    <row r="52" ht="75.0" customHeight="1">
      <c r="A52" s="8" t="s">
        <v>472</v>
      </c>
      <c r="B52" s="7" t="s">
        <v>473</v>
      </c>
      <c r="C52" s="8" t="s">
        <v>50</v>
      </c>
      <c r="D52" s="6" t="s">
        <v>35</v>
      </c>
      <c r="E52" s="6"/>
      <c r="F52" s="26" t="s">
        <v>489</v>
      </c>
      <c r="G52" s="26"/>
      <c r="H52" s="11"/>
      <c r="I52" s="6" t="s">
        <v>53</v>
      </c>
      <c r="J52" s="6" t="s">
        <v>357</v>
      </c>
      <c r="K52" s="12" t="s">
        <v>40</v>
      </c>
      <c r="L52" s="25" t="s">
        <v>40</v>
      </c>
      <c r="M52" s="8" t="s">
        <v>41</v>
      </c>
      <c r="N52" s="18" t="s">
        <v>490</v>
      </c>
      <c r="O52" s="26" t="s">
        <v>491</v>
      </c>
      <c r="P52" s="12"/>
      <c r="Q52" s="11"/>
      <c r="R52" s="12"/>
      <c r="S52" s="12"/>
      <c r="T52" s="12"/>
      <c r="U52" s="12"/>
      <c r="V52" s="12"/>
      <c r="W52" s="12"/>
      <c r="X52" s="12"/>
      <c r="Y52" s="8" t="s">
        <v>44</v>
      </c>
      <c r="Z52" s="38" t="s">
        <v>492</v>
      </c>
      <c r="AA52" s="38" t="s">
        <v>493</v>
      </c>
      <c r="AB52" s="15" t="s">
        <v>494</v>
      </c>
      <c r="AC52" s="18" t="str">
        <f t="shared" si="1"/>
        <v>M5-G-2a-E-1</v>
      </c>
      <c r="AD52" s="6" t="s">
        <v>48</v>
      </c>
      <c r="AE52" s="6" t="s">
        <v>427</v>
      </c>
      <c r="AF52" s="6" t="s">
        <v>49</v>
      </c>
    </row>
    <row r="53" ht="75.0" customHeight="1">
      <c r="A53" s="8" t="s">
        <v>472</v>
      </c>
      <c r="B53" s="7" t="s">
        <v>473</v>
      </c>
      <c r="C53" s="6" t="s">
        <v>50</v>
      </c>
      <c r="D53" s="6" t="s">
        <v>35</v>
      </c>
      <c r="E53" s="6"/>
      <c r="F53" s="26" t="s">
        <v>495</v>
      </c>
      <c r="G53" s="26"/>
      <c r="H53" s="11"/>
      <c r="I53" s="6" t="s">
        <v>53</v>
      </c>
      <c r="J53" s="6" t="s">
        <v>357</v>
      </c>
      <c r="K53" s="12" t="s">
        <v>40</v>
      </c>
      <c r="L53" s="25" t="s">
        <v>40</v>
      </c>
      <c r="M53" s="8" t="s">
        <v>41</v>
      </c>
      <c r="N53" s="18" t="s">
        <v>490</v>
      </c>
      <c r="O53" s="26" t="s">
        <v>496</v>
      </c>
      <c r="P53" s="12"/>
      <c r="Q53" s="11"/>
      <c r="R53" s="12"/>
      <c r="S53" s="12"/>
      <c r="T53" s="12"/>
      <c r="U53" s="12"/>
      <c r="V53" s="12"/>
      <c r="W53" s="12"/>
      <c r="X53" s="12"/>
      <c r="Y53" s="8" t="s">
        <v>44</v>
      </c>
      <c r="Z53" s="38" t="s">
        <v>497</v>
      </c>
      <c r="AA53" s="38" t="s">
        <v>498</v>
      </c>
      <c r="AB53" s="15" t="s">
        <v>499</v>
      </c>
      <c r="AC53" s="18" t="str">
        <f t="shared" si="1"/>
        <v>M5-G-2a-E-2</v>
      </c>
      <c r="AD53" s="6" t="s">
        <v>48</v>
      </c>
      <c r="AE53" s="6" t="s">
        <v>427</v>
      </c>
      <c r="AF53" s="6" t="s">
        <v>49</v>
      </c>
    </row>
    <row r="54" ht="75.0" customHeight="1">
      <c r="A54" s="8" t="s">
        <v>472</v>
      </c>
      <c r="B54" s="7" t="s">
        <v>473</v>
      </c>
      <c r="C54" s="6" t="s">
        <v>50</v>
      </c>
      <c r="D54" s="6" t="s">
        <v>35</v>
      </c>
      <c r="E54" s="6"/>
      <c r="F54" s="26" t="s">
        <v>500</v>
      </c>
      <c r="G54" s="26"/>
      <c r="H54" s="11"/>
      <c r="I54" s="6" t="s">
        <v>53</v>
      </c>
      <c r="J54" s="6" t="s">
        <v>357</v>
      </c>
      <c r="K54" s="12" t="s">
        <v>40</v>
      </c>
      <c r="L54" s="25" t="s">
        <v>40</v>
      </c>
      <c r="M54" s="8" t="s">
        <v>41</v>
      </c>
      <c r="N54" s="18" t="s">
        <v>490</v>
      </c>
      <c r="O54" s="26" t="s">
        <v>501</v>
      </c>
      <c r="P54" s="12"/>
      <c r="Q54" s="11"/>
      <c r="R54" s="12"/>
      <c r="S54" s="12"/>
      <c r="T54" s="12"/>
      <c r="U54" s="12"/>
      <c r="V54" s="12"/>
      <c r="W54" s="12"/>
      <c r="X54" s="12"/>
      <c r="Y54" s="8" t="s">
        <v>44</v>
      </c>
      <c r="Z54" s="38" t="s">
        <v>502</v>
      </c>
      <c r="AA54" s="38" t="s">
        <v>503</v>
      </c>
      <c r="AB54" s="15" t="s">
        <v>504</v>
      </c>
      <c r="AC54" s="18" t="str">
        <f t="shared" si="1"/>
        <v>M5-G-2a-E-3</v>
      </c>
      <c r="AD54" s="6" t="s">
        <v>48</v>
      </c>
      <c r="AE54" s="6" t="s">
        <v>427</v>
      </c>
      <c r="AF54" s="6" t="s">
        <v>49</v>
      </c>
    </row>
    <row r="55" ht="75.0" customHeight="1">
      <c r="A55" s="8" t="s">
        <v>472</v>
      </c>
      <c r="B55" s="11" t="s">
        <v>473</v>
      </c>
      <c r="C55" s="34" t="s">
        <v>62</v>
      </c>
      <c r="D55" s="6" t="s">
        <v>35</v>
      </c>
      <c r="E55" s="32"/>
      <c r="F55" s="26" t="s">
        <v>505</v>
      </c>
      <c r="G55" s="26"/>
      <c r="H55" s="11" t="s">
        <v>506</v>
      </c>
      <c r="I55" s="34" t="s">
        <v>53</v>
      </c>
      <c r="J55" s="6" t="s">
        <v>420</v>
      </c>
      <c r="K55" s="11" t="s">
        <v>40</v>
      </c>
      <c r="L55" s="11" t="s">
        <v>40</v>
      </c>
      <c r="M55" s="8" t="s">
        <v>41</v>
      </c>
      <c r="N55" s="12" t="s">
        <v>476</v>
      </c>
      <c r="O55" s="18" t="s">
        <v>507</v>
      </c>
      <c r="P55" s="14"/>
      <c r="Q55" s="34"/>
      <c r="R55" s="14"/>
      <c r="S55" s="14"/>
      <c r="T55" s="14"/>
      <c r="U55" s="14"/>
      <c r="V55" s="14"/>
      <c r="W55" s="14"/>
      <c r="X55" s="14"/>
      <c r="Y55" s="8" t="s">
        <v>44</v>
      </c>
      <c r="Z55" s="38" t="s">
        <v>508</v>
      </c>
      <c r="AA55" s="38" t="s">
        <v>509</v>
      </c>
      <c r="AB55" s="15" t="s">
        <v>510</v>
      </c>
      <c r="AC55" s="18" t="str">
        <f t="shared" si="1"/>
        <v>M5-G-2a-A-1</v>
      </c>
      <c r="AD55" s="6" t="s">
        <v>48</v>
      </c>
      <c r="AE55" s="6" t="s">
        <v>427</v>
      </c>
      <c r="AF55" s="6" t="s">
        <v>49</v>
      </c>
    </row>
    <row r="56" ht="75.0" customHeight="1">
      <c r="A56" s="8" t="s">
        <v>472</v>
      </c>
      <c r="B56" s="11" t="s">
        <v>473</v>
      </c>
      <c r="C56" s="34" t="s">
        <v>62</v>
      </c>
      <c r="D56" s="6" t="s">
        <v>35</v>
      </c>
      <c r="E56" s="6"/>
      <c r="F56" s="26" t="s">
        <v>511</v>
      </c>
      <c r="G56" s="26"/>
      <c r="H56" s="11"/>
      <c r="I56" s="6" t="s">
        <v>53</v>
      </c>
      <c r="J56" s="6" t="s">
        <v>420</v>
      </c>
      <c r="K56" s="7" t="s">
        <v>40</v>
      </c>
      <c r="L56" s="7" t="s">
        <v>40</v>
      </c>
      <c r="M56" s="8" t="s">
        <v>41</v>
      </c>
      <c r="N56" s="13" t="s">
        <v>476</v>
      </c>
      <c r="O56" s="9" t="s">
        <v>512</v>
      </c>
      <c r="P56" s="18"/>
      <c r="Q56" s="6"/>
      <c r="R56" s="18"/>
      <c r="S56" s="18"/>
      <c r="T56" s="18"/>
      <c r="U56" s="18"/>
      <c r="V56" s="18"/>
      <c r="W56" s="18"/>
      <c r="X56" s="18"/>
      <c r="Y56" s="8" t="s">
        <v>44</v>
      </c>
      <c r="Z56" s="39" t="s">
        <v>513</v>
      </c>
      <c r="AA56" s="38" t="s">
        <v>514</v>
      </c>
      <c r="AB56" s="15" t="s">
        <v>515</v>
      </c>
      <c r="AC56" s="18" t="str">
        <f t="shared" si="1"/>
        <v>M5-G-2a-A-2</v>
      </c>
      <c r="AD56" s="6" t="s">
        <v>48</v>
      </c>
      <c r="AE56" s="6" t="s">
        <v>427</v>
      </c>
      <c r="AF56" s="6" t="s">
        <v>49</v>
      </c>
    </row>
    <row r="57" ht="75.0" customHeight="1">
      <c r="A57" s="8" t="s">
        <v>472</v>
      </c>
      <c r="B57" s="11" t="s">
        <v>473</v>
      </c>
      <c r="C57" s="34" t="s">
        <v>62</v>
      </c>
      <c r="D57" s="6" t="s">
        <v>35</v>
      </c>
      <c r="E57" s="32"/>
      <c r="F57" s="26" t="s">
        <v>516</v>
      </c>
      <c r="G57" s="26"/>
      <c r="H57" s="11"/>
      <c r="I57" s="6" t="s">
        <v>53</v>
      </c>
      <c r="J57" s="6" t="s">
        <v>357</v>
      </c>
      <c r="K57" s="12" t="s">
        <v>40</v>
      </c>
      <c r="L57" s="25" t="s">
        <v>40</v>
      </c>
      <c r="M57" s="8" t="s">
        <v>41</v>
      </c>
      <c r="N57" s="25" t="s">
        <v>476</v>
      </c>
      <c r="O57" s="18" t="s">
        <v>517</v>
      </c>
      <c r="P57" s="14"/>
      <c r="Q57" s="34"/>
      <c r="R57" s="14"/>
      <c r="S57" s="14"/>
      <c r="T57" s="14"/>
      <c r="U57" s="14"/>
      <c r="V57" s="14"/>
      <c r="W57" s="14"/>
      <c r="X57" s="14"/>
      <c r="Y57" s="8" t="s">
        <v>44</v>
      </c>
      <c r="Z57" s="38" t="s">
        <v>518</v>
      </c>
      <c r="AA57" s="38" t="s">
        <v>519</v>
      </c>
      <c r="AB57" s="15" t="s">
        <v>520</v>
      </c>
      <c r="AC57" s="18" t="str">
        <f t="shared" si="1"/>
        <v>M5-G-2a-A-3</v>
      </c>
      <c r="AD57" s="6" t="s">
        <v>48</v>
      </c>
      <c r="AE57" s="6" t="s">
        <v>427</v>
      </c>
      <c r="AF57" s="6" t="s">
        <v>49</v>
      </c>
    </row>
    <row r="58" ht="75.0" customHeight="1">
      <c r="A58" s="8" t="s">
        <v>472</v>
      </c>
      <c r="B58" s="7" t="s">
        <v>473</v>
      </c>
      <c r="C58" s="6" t="s">
        <v>62</v>
      </c>
      <c r="D58" s="6" t="s">
        <v>35</v>
      </c>
      <c r="E58" s="32"/>
      <c r="F58" s="26" t="s">
        <v>521</v>
      </c>
      <c r="G58" s="26"/>
      <c r="H58" s="11"/>
      <c r="I58" s="6" t="s">
        <v>53</v>
      </c>
      <c r="J58" s="6" t="s">
        <v>420</v>
      </c>
      <c r="K58" s="12" t="s">
        <v>40</v>
      </c>
      <c r="L58" s="25" t="s">
        <v>40</v>
      </c>
      <c r="M58" s="8" t="s">
        <v>41</v>
      </c>
      <c r="N58" s="13" t="s">
        <v>476</v>
      </c>
      <c r="O58" s="9" t="s">
        <v>522</v>
      </c>
      <c r="P58" s="12"/>
      <c r="Q58" s="11"/>
      <c r="R58" s="12"/>
      <c r="S58" s="12"/>
      <c r="T58" s="12"/>
      <c r="U58" s="12"/>
      <c r="V58" s="12"/>
      <c r="W58" s="12"/>
      <c r="X58" s="12"/>
      <c r="Y58" s="8" t="s">
        <v>44</v>
      </c>
      <c r="Z58" s="15" t="s">
        <v>523</v>
      </c>
      <c r="AA58" s="38" t="s">
        <v>524</v>
      </c>
      <c r="AB58" s="15" t="s">
        <v>525</v>
      </c>
      <c r="AC58" s="18" t="str">
        <f t="shared" si="1"/>
        <v>M5-G-2a-A-4</v>
      </c>
      <c r="AD58" s="6" t="s">
        <v>48</v>
      </c>
      <c r="AE58" s="6" t="s">
        <v>427</v>
      </c>
      <c r="AF58" s="6" t="s">
        <v>49</v>
      </c>
    </row>
    <row r="59" ht="75.0" customHeight="1">
      <c r="A59" s="8" t="s">
        <v>472</v>
      </c>
      <c r="B59" s="11" t="s">
        <v>473</v>
      </c>
      <c r="C59" s="34" t="s">
        <v>62</v>
      </c>
      <c r="D59" s="6" t="s">
        <v>35</v>
      </c>
      <c r="E59" s="32"/>
      <c r="F59" s="26" t="s">
        <v>526</v>
      </c>
      <c r="G59" s="26"/>
      <c r="H59" s="11" t="s">
        <v>527</v>
      </c>
      <c r="I59" s="34" t="s">
        <v>53</v>
      </c>
      <c r="J59" s="6" t="s">
        <v>420</v>
      </c>
      <c r="K59" s="7" t="s">
        <v>40</v>
      </c>
      <c r="L59" s="7" t="s">
        <v>40</v>
      </c>
      <c r="M59" s="8" t="s">
        <v>41</v>
      </c>
      <c r="N59" s="13" t="s">
        <v>476</v>
      </c>
      <c r="O59" s="9" t="s">
        <v>528</v>
      </c>
      <c r="P59" s="18"/>
      <c r="Q59" s="34"/>
      <c r="R59" s="14"/>
      <c r="S59" s="14"/>
      <c r="T59" s="14"/>
      <c r="U59" s="14"/>
      <c r="V59" s="14"/>
      <c r="W59" s="14"/>
      <c r="X59" s="14"/>
      <c r="Y59" s="8" t="s">
        <v>44</v>
      </c>
      <c r="Z59" s="38" t="s">
        <v>529</v>
      </c>
      <c r="AA59" s="38" t="s">
        <v>530</v>
      </c>
      <c r="AB59" s="15" t="s">
        <v>531</v>
      </c>
      <c r="AC59" s="18" t="str">
        <f t="shared" si="1"/>
        <v>M5-G-2a-A-5</v>
      </c>
      <c r="AD59" s="6" t="s">
        <v>48</v>
      </c>
      <c r="AE59" s="6" t="s">
        <v>427</v>
      </c>
      <c r="AF59" s="6" t="s">
        <v>49</v>
      </c>
    </row>
    <row r="60" ht="75.0" customHeight="1">
      <c r="A60" s="8" t="s">
        <v>532</v>
      </c>
      <c r="B60" s="11" t="s">
        <v>533</v>
      </c>
      <c r="C60" s="34" t="s">
        <v>34</v>
      </c>
      <c r="D60" s="6" t="s">
        <v>35</v>
      </c>
      <c r="E60" s="6"/>
      <c r="F60" s="26" t="s">
        <v>534</v>
      </c>
      <c r="G60" s="26"/>
      <c r="H60" s="11" t="s">
        <v>535</v>
      </c>
      <c r="I60" s="34" t="s">
        <v>53</v>
      </c>
      <c r="J60" s="6" t="s">
        <v>357</v>
      </c>
      <c r="K60" s="11" t="s">
        <v>40</v>
      </c>
      <c r="L60" s="11" t="s">
        <v>40</v>
      </c>
      <c r="M60" s="8" t="s">
        <v>41</v>
      </c>
      <c r="N60" s="18" t="s">
        <v>536</v>
      </c>
      <c r="O60" s="26" t="s">
        <v>537</v>
      </c>
      <c r="P60" s="14"/>
      <c r="Q60" s="34"/>
      <c r="R60" s="14"/>
      <c r="S60" s="14"/>
      <c r="T60" s="14"/>
      <c r="U60" s="14"/>
      <c r="V60" s="14"/>
      <c r="W60" s="14"/>
      <c r="X60" s="14"/>
      <c r="Y60" s="8" t="s">
        <v>44</v>
      </c>
      <c r="Z60" s="39" t="s">
        <v>538</v>
      </c>
      <c r="AA60" s="40" t="s">
        <v>539</v>
      </c>
      <c r="AB60" s="15" t="s">
        <v>540</v>
      </c>
      <c r="AC60" s="18" t="str">
        <f t="shared" si="1"/>
        <v>M5-G-2b-I-1</v>
      </c>
      <c r="AD60" s="6" t="s">
        <v>48</v>
      </c>
      <c r="AE60" s="6" t="s">
        <v>427</v>
      </c>
      <c r="AF60" s="6" t="s">
        <v>49</v>
      </c>
    </row>
    <row r="61" ht="75.0" customHeight="1">
      <c r="A61" s="8" t="s">
        <v>532</v>
      </c>
      <c r="B61" s="11" t="s">
        <v>533</v>
      </c>
      <c r="C61" s="34" t="s">
        <v>34</v>
      </c>
      <c r="D61" s="6" t="s">
        <v>35</v>
      </c>
      <c r="E61" s="6"/>
      <c r="F61" s="26" t="s">
        <v>541</v>
      </c>
      <c r="G61" s="26"/>
      <c r="H61" s="11"/>
      <c r="I61" s="34" t="s">
        <v>53</v>
      </c>
      <c r="J61" s="6" t="s">
        <v>357</v>
      </c>
      <c r="K61" s="11" t="s">
        <v>40</v>
      </c>
      <c r="L61" s="11" t="s">
        <v>40</v>
      </c>
      <c r="M61" s="8" t="s">
        <v>41</v>
      </c>
      <c r="N61" s="18" t="s">
        <v>536</v>
      </c>
      <c r="O61" s="26" t="s">
        <v>542</v>
      </c>
      <c r="P61" s="14"/>
      <c r="Q61" s="34"/>
      <c r="R61" s="14"/>
      <c r="S61" s="14"/>
      <c r="T61" s="14"/>
      <c r="U61" s="14"/>
      <c r="V61" s="14"/>
      <c r="W61" s="14"/>
      <c r="X61" s="14"/>
      <c r="Y61" s="8" t="s">
        <v>44</v>
      </c>
      <c r="Z61" s="15" t="s">
        <v>543</v>
      </c>
      <c r="AA61" s="15" t="s">
        <v>544</v>
      </c>
      <c r="AB61" s="15" t="s">
        <v>545</v>
      </c>
      <c r="AC61" s="18" t="str">
        <f t="shared" si="1"/>
        <v>M5-G-2b-I-2</v>
      </c>
      <c r="AD61" s="6" t="s">
        <v>48</v>
      </c>
      <c r="AE61" s="6" t="s">
        <v>427</v>
      </c>
      <c r="AF61" s="6" t="s">
        <v>49</v>
      </c>
    </row>
    <row r="62" ht="75.0" customHeight="1">
      <c r="A62" s="8" t="s">
        <v>532</v>
      </c>
      <c r="B62" s="11" t="s">
        <v>533</v>
      </c>
      <c r="C62" s="34" t="s">
        <v>34</v>
      </c>
      <c r="D62" s="6" t="s">
        <v>35</v>
      </c>
      <c r="E62" s="32"/>
      <c r="F62" s="26" t="s">
        <v>546</v>
      </c>
      <c r="G62" s="26"/>
      <c r="H62" s="11"/>
      <c r="I62" s="34" t="s">
        <v>53</v>
      </c>
      <c r="J62" s="6" t="s">
        <v>357</v>
      </c>
      <c r="K62" s="11" t="s">
        <v>40</v>
      </c>
      <c r="L62" s="11" t="s">
        <v>40</v>
      </c>
      <c r="M62" s="8" t="s">
        <v>41</v>
      </c>
      <c r="N62" s="18" t="s">
        <v>536</v>
      </c>
      <c r="O62" s="26" t="s">
        <v>547</v>
      </c>
      <c r="P62" s="14"/>
      <c r="Q62" s="34"/>
      <c r="R62" s="14"/>
      <c r="S62" s="14"/>
      <c r="T62" s="14"/>
      <c r="U62" s="14"/>
      <c r="V62" s="14"/>
      <c r="W62" s="14"/>
      <c r="X62" s="14"/>
      <c r="Y62" s="8" t="s">
        <v>44</v>
      </c>
      <c r="Z62" s="15" t="s">
        <v>548</v>
      </c>
      <c r="AA62" s="41" t="s">
        <v>549</v>
      </c>
      <c r="AB62" s="42" t="s">
        <v>550</v>
      </c>
      <c r="AC62" s="18" t="str">
        <f t="shared" si="1"/>
        <v>M5-G-2b-I-3</v>
      </c>
      <c r="AD62" s="6" t="s">
        <v>48</v>
      </c>
      <c r="AE62" s="6" t="s">
        <v>427</v>
      </c>
      <c r="AF62" s="6" t="s">
        <v>49</v>
      </c>
    </row>
    <row r="63" ht="75.0" customHeight="1">
      <c r="A63" s="8" t="s">
        <v>551</v>
      </c>
      <c r="B63" s="11" t="s">
        <v>552</v>
      </c>
      <c r="C63" s="6" t="s">
        <v>34</v>
      </c>
      <c r="D63" s="6" t="s">
        <v>35</v>
      </c>
      <c r="E63" s="32"/>
      <c r="F63" s="43" t="s">
        <v>553</v>
      </c>
      <c r="G63" s="26"/>
      <c r="H63" s="11"/>
      <c r="I63" s="34" t="s">
        <v>53</v>
      </c>
      <c r="J63" s="8" t="s">
        <v>357</v>
      </c>
      <c r="K63" s="26" t="s">
        <v>554</v>
      </c>
      <c r="L63" s="11" t="s">
        <v>555</v>
      </c>
      <c r="M63" s="8" t="s">
        <v>41</v>
      </c>
      <c r="N63" s="26" t="s">
        <v>556</v>
      </c>
      <c r="O63" s="26" t="s">
        <v>556</v>
      </c>
      <c r="P63" s="14"/>
      <c r="Q63" s="34"/>
      <c r="R63" s="14"/>
      <c r="S63" s="14"/>
      <c r="T63" s="14"/>
      <c r="U63" s="14"/>
      <c r="V63" s="14"/>
      <c r="W63" s="14"/>
      <c r="X63" s="14"/>
      <c r="Y63" s="8" t="s">
        <v>44</v>
      </c>
      <c r="Z63" s="15" t="s">
        <v>557</v>
      </c>
      <c r="AA63" s="15" t="s">
        <v>558</v>
      </c>
      <c r="AB63" s="15" t="s">
        <v>559</v>
      </c>
      <c r="AC63" s="18" t="str">
        <f t="shared" si="1"/>
        <v>M5-G-2c-I-1</v>
      </c>
      <c r="AD63" s="6" t="s">
        <v>48</v>
      </c>
      <c r="AE63" s="6" t="s">
        <v>427</v>
      </c>
      <c r="AF63" s="6" t="s">
        <v>49</v>
      </c>
    </row>
    <row r="64" ht="75.0" customHeight="1">
      <c r="A64" s="8" t="s">
        <v>560</v>
      </c>
      <c r="B64" s="26" t="s">
        <v>561</v>
      </c>
      <c r="C64" s="34" t="s">
        <v>34</v>
      </c>
      <c r="D64" s="6" t="s">
        <v>35</v>
      </c>
      <c r="E64" s="32"/>
      <c r="F64" s="26" t="s">
        <v>562</v>
      </c>
      <c r="G64" s="26"/>
      <c r="H64" s="11"/>
      <c r="I64" s="6" t="s">
        <v>38</v>
      </c>
      <c r="J64" s="6" t="s">
        <v>563</v>
      </c>
      <c r="K64" s="26"/>
      <c r="L64" s="11"/>
      <c r="M64" s="8" t="s">
        <v>41</v>
      </c>
      <c r="N64" s="11" t="s">
        <v>564</v>
      </c>
      <c r="O64" s="11" t="s">
        <v>565</v>
      </c>
      <c r="P64" s="14"/>
      <c r="Q64" s="34"/>
      <c r="R64" s="14"/>
      <c r="S64" s="14"/>
      <c r="T64" s="14"/>
      <c r="U64" s="14"/>
      <c r="V64" s="14"/>
      <c r="W64" s="14"/>
      <c r="X64" s="14"/>
      <c r="Y64" s="8" t="s">
        <v>44</v>
      </c>
      <c r="Z64" s="38" t="s">
        <v>566</v>
      </c>
      <c r="AA64" s="38" t="s">
        <v>567</v>
      </c>
      <c r="AB64" s="15" t="s">
        <v>568</v>
      </c>
      <c r="AC64" s="18" t="str">
        <f t="shared" si="1"/>
        <v>M5-G-2d-I-1</v>
      </c>
      <c r="AD64" s="6" t="s">
        <v>48</v>
      </c>
      <c r="AE64" s="6" t="s">
        <v>427</v>
      </c>
      <c r="AF64" s="6" t="s">
        <v>49</v>
      </c>
    </row>
    <row r="65" ht="75.0" customHeight="1">
      <c r="A65" s="8" t="s">
        <v>560</v>
      </c>
      <c r="B65" s="26" t="s">
        <v>561</v>
      </c>
      <c r="C65" s="34" t="s">
        <v>34</v>
      </c>
      <c r="D65" s="6" t="s">
        <v>35</v>
      </c>
      <c r="E65" s="32"/>
      <c r="F65" s="44" t="s">
        <v>569</v>
      </c>
      <c r="G65" s="26"/>
      <c r="H65" s="11"/>
      <c r="I65" s="6" t="s">
        <v>38</v>
      </c>
      <c r="J65" s="6" t="s">
        <v>563</v>
      </c>
      <c r="K65" s="26"/>
      <c r="L65" s="11"/>
      <c r="M65" s="8" t="s">
        <v>41</v>
      </c>
      <c r="N65" s="11" t="s">
        <v>564</v>
      </c>
      <c r="O65" s="11" t="s">
        <v>565</v>
      </c>
      <c r="P65" s="14"/>
      <c r="Q65" s="34"/>
      <c r="R65" s="14"/>
      <c r="S65" s="14"/>
      <c r="T65" s="14"/>
      <c r="U65" s="14"/>
      <c r="V65" s="14"/>
      <c r="W65" s="14"/>
      <c r="X65" s="14"/>
      <c r="Y65" s="8" t="s">
        <v>44</v>
      </c>
      <c r="Z65" s="38" t="s">
        <v>570</v>
      </c>
      <c r="AA65" s="38" t="s">
        <v>571</v>
      </c>
      <c r="AB65" s="15" t="s">
        <v>572</v>
      </c>
      <c r="AC65" s="18" t="str">
        <f t="shared" si="1"/>
        <v>M5-G-2d-I-2</v>
      </c>
      <c r="AD65" s="6" t="s">
        <v>48</v>
      </c>
      <c r="AE65" s="6" t="s">
        <v>427</v>
      </c>
      <c r="AF65" s="6" t="s">
        <v>49</v>
      </c>
    </row>
    <row r="66" ht="75.0" customHeight="1">
      <c r="A66" s="8" t="s">
        <v>560</v>
      </c>
      <c r="B66" s="26" t="s">
        <v>561</v>
      </c>
      <c r="C66" s="34" t="s">
        <v>34</v>
      </c>
      <c r="D66" s="6" t="s">
        <v>35</v>
      </c>
      <c r="E66" s="32"/>
      <c r="F66" s="44" t="s">
        <v>573</v>
      </c>
      <c r="G66" s="26"/>
      <c r="H66" s="11"/>
      <c r="I66" s="6" t="s">
        <v>38</v>
      </c>
      <c r="J66" s="6" t="s">
        <v>563</v>
      </c>
      <c r="K66" s="26"/>
      <c r="L66" s="11"/>
      <c r="M66" s="8" t="s">
        <v>41</v>
      </c>
      <c r="N66" s="11" t="s">
        <v>564</v>
      </c>
      <c r="O66" s="11" t="s">
        <v>565</v>
      </c>
      <c r="P66" s="14"/>
      <c r="Q66" s="34"/>
      <c r="R66" s="14"/>
      <c r="S66" s="14"/>
      <c r="T66" s="14"/>
      <c r="U66" s="14"/>
      <c r="V66" s="14"/>
      <c r="W66" s="14"/>
      <c r="X66" s="14"/>
      <c r="Y66" s="8" t="s">
        <v>44</v>
      </c>
      <c r="Z66" s="38" t="s">
        <v>574</v>
      </c>
      <c r="AA66" s="38" t="s">
        <v>575</v>
      </c>
      <c r="AB66" s="15" t="s">
        <v>576</v>
      </c>
      <c r="AC66" s="18" t="str">
        <f t="shared" si="1"/>
        <v>M5-G-2d-I-3</v>
      </c>
      <c r="AD66" s="6" t="s">
        <v>48</v>
      </c>
      <c r="AE66" s="6" t="s">
        <v>427</v>
      </c>
      <c r="AF66" s="6" t="s">
        <v>49</v>
      </c>
    </row>
    <row r="67" ht="75.0" customHeight="1">
      <c r="A67" s="8" t="s">
        <v>577</v>
      </c>
      <c r="B67" s="11" t="s">
        <v>578</v>
      </c>
      <c r="C67" s="34" t="s">
        <v>34</v>
      </c>
      <c r="D67" s="6" t="s">
        <v>35</v>
      </c>
      <c r="E67" s="32"/>
      <c r="F67" s="26" t="s">
        <v>579</v>
      </c>
      <c r="G67" s="26"/>
      <c r="H67" s="11" t="s">
        <v>580</v>
      </c>
      <c r="I67" s="6" t="s">
        <v>38</v>
      </c>
      <c r="J67" s="8" t="s">
        <v>357</v>
      </c>
      <c r="K67" s="26" t="s">
        <v>581</v>
      </c>
      <c r="L67" s="26" t="s">
        <v>582</v>
      </c>
      <c r="M67" s="8" t="s">
        <v>41</v>
      </c>
      <c r="N67" s="12" t="s">
        <v>583</v>
      </c>
      <c r="O67" s="26" t="s">
        <v>584</v>
      </c>
      <c r="P67" s="14"/>
      <c r="Q67" s="34"/>
      <c r="R67" s="14"/>
      <c r="S67" s="14"/>
      <c r="T67" s="14"/>
      <c r="U67" s="14"/>
      <c r="V67" s="14"/>
      <c r="W67" s="14"/>
      <c r="X67" s="14"/>
      <c r="Y67" s="8" t="s">
        <v>44</v>
      </c>
      <c r="Z67" s="15" t="s">
        <v>585</v>
      </c>
      <c r="AA67" s="25" t="s">
        <v>586</v>
      </c>
      <c r="AB67" s="25" t="s">
        <v>587</v>
      </c>
      <c r="AC67" s="18" t="str">
        <f t="shared" si="1"/>
        <v>M5-G-3a-I-1</v>
      </c>
      <c r="AD67" s="6" t="s">
        <v>48</v>
      </c>
      <c r="AE67" s="6"/>
      <c r="AF67" s="6"/>
    </row>
    <row r="68" ht="75.0" customHeight="1">
      <c r="A68" s="8" t="s">
        <v>577</v>
      </c>
      <c r="B68" s="11" t="s">
        <v>578</v>
      </c>
      <c r="C68" s="34" t="s">
        <v>50</v>
      </c>
      <c r="D68" s="6" t="s">
        <v>35</v>
      </c>
      <c r="E68" s="6"/>
      <c r="F68" s="26" t="s">
        <v>588</v>
      </c>
      <c r="G68" s="26"/>
      <c r="H68" s="11" t="s">
        <v>589</v>
      </c>
      <c r="I68" s="34" t="s">
        <v>38</v>
      </c>
      <c r="J68" s="6" t="s">
        <v>54</v>
      </c>
      <c r="K68" s="26" t="s">
        <v>590</v>
      </c>
      <c r="L68" s="11" t="s">
        <v>591</v>
      </c>
      <c r="M68" s="8" t="s">
        <v>67</v>
      </c>
      <c r="N68" s="18"/>
      <c r="O68" s="14"/>
      <c r="P68" s="14"/>
      <c r="Q68" s="34"/>
      <c r="R68" s="18"/>
      <c r="S68" s="18" t="s">
        <v>592</v>
      </c>
      <c r="T68" s="18" t="s">
        <v>593</v>
      </c>
      <c r="U68" s="18" t="s">
        <v>594</v>
      </c>
      <c r="V68" s="18" t="s">
        <v>595</v>
      </c>
      <c r="W68" s="18"/>
      <c r="X68" s="14"/>
      <c r="Y68" s="8" t="s">
        <v>44</v>
      </c>
      <c r="Z68" s="15" t="s">
        <v>596</v>
      </c>
      <c r="AA68" s="25" t="s">
        <v>597</v>
      </c>
      <c r="AB68" s="25" t="s">
        <v>598</v>
      </c>
      <c r="AC68" s="18" t="str">
        <f t="shared" si="1"/>
        <v>M5-G-3a-E-1</v>
      </c>
      <c r="AD68" s="6" t="s">
        <v>48</v>
      </c>
      <c r="AE68" s="6"/>
      <c r="AF68" s="6"/>
    </row>
    <row r="69" ht="75.0" customHeight="1">
      <c r="A69" s="8" t="s">
        <v>577</v>
      </c>
      <c r="B69" s="11" t="s">
        <v>578</v>
      </c>
      <c r="C69" s="34" t="s">
        <v>62</v>
      </c>
      <c r="D69" s="6" t="s">
        <v>35</v>
      </c>
      <c r="E69" s="6"/>
      <c r="F69" s="26" t="s">
        <v>599</v>
      </c>
      <c r="G69" s="26"/>
      <c r="H69" s="11" t="s">
        <v>600</v>
      </c>
      <c r="I69" s="34" t="s">
        <v>38</v>
      </c>
      <c r="J69" s="6" t="s">
        <v>54</v>
      </c>
      <c r="K69" s="26" t="s">
        <v>601</v>
      </c>
      <c r="L69" s="11" t="s">
        <v>591</v>
      </c>
      <c r="M69" s="8" t="s">
        <v>67</v>
      </c>
      <c r="N69" s="18"/>
      <c r="O69" s="14"/>
      <c r="P69" s="14"/>
      <c r="Q69" s="34"/>
      <c r="R69" s="18"/>
      <c r="S69" s="18" t="s">
        <v>602</v>
      </c>
      <c r="T69" s="18" t="s">
        <v>603</v>
      </c>
      <c r="U69" s="18" t="s">
        <v>604</v>
      </c>
      <c r="V69" s="18" t="s">
        <v>605</v>
      </c>
      <c r="W69" s="18"/>
      <c r="X69" s="14"/>
      <c r="Y69" s="8" t="s">
        <v>44</v>
      </c>
      <c r="Z69" s="15" t="s">
        <v>606</v>
      </c>
      <c r="AA69" s="25" t="s">
        <v>607</v>
      </c>
      <c r="AB69" s="25" t="s">
        <v>608</v>
      </c>
      <c r="AC69" s="18" t="str">
        <f t="shared" si="1"/>
        <v>M5-G-3a-A-1</v>
      </c>
      <c r="AD69" s="6" t="s">
        <v>48</v>
      </c>
      <c r="AE69" s="6"/>
      <c r="AF69" s="6"/>
    </row>
    <row r="70" ht="75.0" customHeight="1">
      <c r="A70" s="8" t="s">
        <v>577</v>
      </c>
      <c r="B70" s="11" t="s">
        <v>578</v>
      </c>
      <c r="C70" s="34" t="s">
        <v>62</v>
      </c>
      <c r="D70" s="6" t="s">
        <v>35</v>
      </c>
      <c r="E70" s="6"/>
      <c r="F70" s="26" t="s">
        <v>609</v>
      </c>
      <c r="G70" s="26"/>
      <c r="H70" s="11" t="s">
        <v>610</v>
      </c>
      <c r="I70" s="34" t="s">
        <v>38</v>
      </c>
      <c r="J70" s="6" t="s">
        <v>54</v>
      </c>
      <c r="K70" s="26" t="s">
        <v>611</v>
      </c>
      <c r="L70" s="11" t="s">
        <v>591</v>
      </c>
      <c r="M70" s="8" t="s">
        <v>67</v>
      </c>
      <c r="N70" s="18"/>
      <c r="O70" s="14"/>
      <c r="P70" s="14"/>
      <c r="Q70" s="34"/>
      <c r="R70" s="18"/>
      <c r="S70" s="18" t="s">
        <v>612</v>
      </c>
      <c r="T70" s="18" t="s">
        <v>613</v>
      </c>
      <c r="U70" s="18" t="s">
        <v>614</v>
      </c>
      <c r="V70" s="18" t="s">
        <v>615</v>
      </c>
      <c r="W70" s="18"/>
      <c r="X70" s="14"/>
      <c r="Y70" s="8" t="s">
        <v>44</v>
      </c>
      <c r="Z70" s="15" t="s">
        <v>616</v>
      </c>
      <c r="AA70" s="25" t="s">
        <v>617</v>
      </c>
      <c r="AB70" s="25" t="s">
        <v>618</v>
      </c>
      <c r="AC70" s="18" t="str">
        <f t="shared" si="1"/>
        <v>M5-G-3a-A-2</v>
      </c>
      <c r="AD70" s="6" t="s">
        <v>48</v>
      </c>
      <c r="AE70" s="6"/>
      <c r="AF70" s="6"/>
    </row>
    <row r="71" ht="75.0" customHeight="1">
      <c r="A71" s="8" t="s">
        <v>577</v>
      </c>
      <c r="B71" s="11" t="s">
        <v>578</v>
      </c>
      <c r="C71" s="34" t="s">
        <v>62</v>
      </c>
      <c r="D71" s="6" t="s">
        <v>35</v>
      </c>
      <c r="E71" s="6"/>
      <c r="F71" s="26" t="s">
        <v>619</v>
      </c>
      <c r="G71" s="26"/>
      <c r="H71" s="11" t="s">
        <v>620</v>
      </c>
      <c r="I71" s="34" t="s">
        <v>38</v>
      </c>
      <c r="J71" s="6" t="s">
        <v>54</v>
      </c>
      <c r="K71" s="26" t="s">
        <v>621</v>
      </c>
      <c r="L71" s="11" t="s">
        <v>591</v>
      </c>
      <c r="M71" s="8" t="s">
        <v>67</v>
      </c>
      <c r="N71" s="18"/>
      <c r="O71" s="14"/>
      <c r="P71" s="14"/>
      <c r="Q71" s="34"/>
      <c r="R71" s="18"/>
      <c r="S71" s="18" t="s">
        <v>622</v>
      </c>
      <c r="T71" s="18" t="s">
        <v>623</v>
      </c>
      <c r="U71" s="18" t="s">
        <v>624</v>
      </c>
      <c r="V71" s="18" t="s">
        <v>625</v>
      </c>
      <c r="W71" s="14"/>
      <c r="X71" s="14"/>
      <c r="Y71" s="8" t="s">
        <v>44</v>
      </c>
      <c r="Z71" s="15" t="s">
        <v>626</v>
      </c>
      <c r="AA71" s="25" t="s">
        <v>627</v>
      </c>
      <c r="AB71" s="25"/>
      <c r="AC71" s="18" t="str">
        <f t="shared" si="1"/>
        <v>M5-G-3a-A-3</v>
      </c>
      <c r="AD71" s="6" t="s">
        <v>48</v>
      </c>
      <c r="AE71" s="6"/>
      <c r="AF71" s="6"/>
    </row>
    <row r="72" ht="75.0" customHeight="1">
      <c r="A72" s="8" t="s">
        <v>577</v>
      </c>
      <c r="B72" s="11" t="s">
        <v>578</v>
      </c>
      <c r="C72" s="34" t="s">
        <v>62</v>
      </c>
      <c r="D72" s="6" t="s">
        <v>35</v>
      </c>
      <c r="E72" s="6"/>
      <c r="F72" s="26" t="s">
        <v>628</v>
      </c>
      <c r="G72" s="26"/>
      <c r="H72" s="11"/>
      <c r="I72" s="6" t="s">
        <v>38</v>
      </c>
      <c r="J72" s="6" t="s">
        <v>54</v>
      </c>
      <c r="K72" s="26" t="s">
        <v>629</v>
      </c>
      <c r="L72" s="11" t="s">
        <v>591</v>
      </c>
      <c r="M72" s="8" t="s">
        <v>67</v>
      </c>
      <c r="N72" s="18"/>
      <c r="O72" s="14"/>
      <c r="P72" s="14"/>
      <c r="Q72" s="34"/>
      <c r="R72" s="18"/>
      <c r="S72" s="18" t="s">
        <v>630</v>
      </c>
      <c r="T72" s="18" t="s">
        <v>631</v>
      </c>
      <c r="U72" s="18" t="s">
        <v>632</v>
      </c>
      <c r="V72" s="18" t="s">
        <v>633</v>
      </c>
      <c r="W72" s="14"/>
      <c r="X72" s="14"/>
      <c r="Y72" s="8" t="s">
        <v>44</v>
      </c>
      <c r="Z72" s="15" t="s">
        <v>634</v>
      </c>
      <c r="AA72" s="25" t="s">
        <v>635</v>
      </c>
      <c r="AB72" s="25"/>
      <c r="AC72" s="18" t="str">
        <f t="shared" si="1"/>
        <v>M5-G-3a-A-4</v>
      </c>
      <c r="AD72" s="6" t="s">
        <v>48</v>
      </c>
      <c r="AE72" s="6"/>
      <c r="AF72" s="6"/>
    </row>
    <row r="73" ht="75.0" customHeight="1">
      <c r="A73" s="8" t="s">
        <v>577</v>
      </c>
      <c r="B73" s="11" t="s">
        <v>578</v>
      </c>
      <c r="C73" s="34" t="s">
        <v>62</v>
      </c>
      <c r="D73" s="6" t="s">
        <v>35</v>
      </c>
      <c r="E73" s="6"/>
      <c r="F73" s="26" t="s">
        <v>636</v>
      </c>
      <c r="G73" s="26"/>
      <c r="H73" s="11"/>
      <c r="I73" s="6" t="s">
        <v>38</v>
      </c>
      <c r="J73" s="6" t="s">
        <v>54</v>
      </c>
      <c r="K73" s="26" t="s">
        <v>637</v>
      </c>
      <c r="L73" s="11" t="s">
        <v>591</v>
      </c>
      <c r="M73" s="8" t="s">
        <v>67</v>
      </c>
      <c r="N73" s="18"/>
      <c r="O73" s="14"/>
      <c r="P73" s="14"/>
      <c r="Q73" s="34"/>
      <c r="R73" s="18"/>
      <c r="S73" s="18" t="s">
        <v>638</v>
      </c>
      <c r="T73" s="18" t="s">
        <v>639</v>
      </c>
      <c r="U73" s="18" t="s">
        <v>640</v>
      </c>
      <c r="V73" s="18" t="s">
        <v>641</v>
      </c>
      <c r="W73" s="14"/>
      <c r="X73" s="14"/>
      <c r="Y73" s="8" t="s">
        <v>44</v>
      </c>
      <c r="Z73" s="15" t="s">
        <v>642</v>
      </c>
      <c r="AA73" s="25" t="s">
        <v>643</v>
      </c>
      <c r="AB73" s="25"/>
      <c r="AC73" s="18" t="str">
        <f t="shared" si="1"/>
        <v>M5-G-3a-A-5</v>
      </c>
      <c r="AD73" s="6" t="s">
        <v>48</v>
      </c>
      <c r="AE73" s="6"/>
      <c r="AF73" s="6"/>
    </row>
    <row r="74" ht="75.0" customHeight="1">
      <c r="A74" s="6" t="s">
        <v>644</v>
      </c>
      <c r="B74" s="7" t="s">
        <v>645</v>
      </c>
      <c r="C74" s="6" t="s">
        <v>34</v>
      </c>
      <c r="D74" s="6" t="s">
        <v>35</v>
      </c>
      <c r="E74" s="6"/>
      <c r="F74" s="26" t="s">
        <v>646</v>
      </c>
      <c r="G74" s="26"/>
      <c r="H74" s="11" t="s">
        <v>647</v>
      </c>
      <c r="I74" s="34" t="s">
        <v>53</v>
      </c>
      <c r="J74" s="6" t="s">
        <v>285</v>
      </c>
      <c r="K74" s="26" t="s">
        <v>648</v>
      </c>
      <c r="L74" s="26" t="s">
        <v>649</v>
      </c>
      <c r="M74" s="8" t="s">
        <v>41</v>
      </c>
      <c r="N74" s="26" t="s">
        <v>650</v>
      </c>
      <c r="O74" s="26" t="s">
        <v>651</v>
      </c>
      <c r="P74" s="11"/>
      <c r="Q74" s="8" t="s">
        <v>652</v>
      </c>
      <c r="R74" s="11"/>
      <c r="S74" s="11"/>
      <c r="T74" s="11"/>
      <c r="U74" s="18"/>
      <c r="V74" s="18"/>
      <c r="W74" s="18"/>
      <c r="X74" s="18"/>
      <c r="Y74" s="8" t="s">
        <v>44</v>
      </c>
      <c r="Z74" s="45" t="s">
        <v>653</v>
      </c>
      <c r="AA74" s="15" t="s">
        <v>654</v>
      </c>
      <c r="AB74" s="15"/>
      <c r="AC74" s="18" t="str">
        <f t="shared" si="1"/>
        <v>M5-G-18a-I-1</v>
      </c>
      <c r="AD74" s="6"/>
      <c r="AE74" s="6" t="s">
        <v>427</v>
      </c>
      <c r="AF74" s="6"/>
    </row>
    <row r="75" ht="75.0" customHeight="1">
      <c r="A75" s="6" t="s">
        <v>644</v>
      </c>
      <c r="B75" s="7" t="s">
        <v>645</v>
      </c>
      <c r="C75" s="6" t="s">
        <v>34</v>
      </c>
      <c r="D75" s="6" t="s">
        <v>35</v>
      </c>
      <c r="E75" s="6"/>
      <c r="F75" s="26" t="s">
        <v>655</v>
      </c>
      <c r="G75" s="26"/>
      <c r="H75" s="11" t="s">
        <v>647</v>
      </c>
      <c r="I75" s="34" t="s">
        <v>53</v>
      </c>
      <c r="J75" s="6" t="s">
        <v>285</v>
      </c>
      <c r="K75" s="26" t="s">
        <v>656</v>
      </c>
      <c r="L75" s="26" t="s">
        <v>657</v>
      </c>
      <c r="M75" s="8" t="s">
        <v>41</v>
      </c>
      <c r="N75" s="26" t="s">
        <v>658</v>
      </c>
      <c r="O75" s="26" t="s">
        <v>659</v>
      </c>
      <c r="P75" s="11"/>
      <c r="Q75" s="8" t="s">
        <v>652</v>
      </c>
      <c r="R75" s="11"/>
      <c r="S75" s="11"/>
      <c r="T75" s="11"/>
      <c r="U75" s="18"/>
      <c r="V75" s="18"/>
      <c r="W75" s="18"/>
      <c r="X75" s="18"/>
      <c r="Y75" s="8" t="s">
        <v>44</v>
      </c>
      <c r="Z75" s="45" t="s">
        <v>660</v>
      </c>
      <c r="AA75" s="15" t="s">
        <v>661</v>
      </c>
      <c r="AB75" s="15"/>
      <c r="AC75" s="18" t="str">
        <f t="shared" si="1"/>
        <v>M5-G-18a-I-2</v>
      </c>
      <c r="AD75" s="6"/>
      <c r="AE75" s="6" t="s">
        <v>427</v>
      </c>
      <c r="AF75" s="6"/>
    </row>
    <row r="76" ht="75.0" customHeight="1">
      <c r="A76" s="6" t="s">
        <v>644</v>
      </c>
      <c r="B76" s="7" t="s">
        <v>645</v>
      </c>
      <c r="C76" s="6" t="s">
        <v>50</v>
      </c>
      <c r="D76" s="6" t="s">
        <v>35</v>
      </c>
      <c r="E76" s="6"/>
      <c r="F76" s="26" t="s">
        <v>662</v>
      </c>
      <c r="G76" s="26"/>
      <c r="H76" s="11" t="s">
        <v>663</v>
      </c>
      <c r="I76" s="34" t="s">
        <v>53</v>
      </c>
      <c r="J76" s="6" t="s">
        <v>54</v>
      </c>
      <c r="K76" s="26" t="s">
        <v>664</v>
      </c>
      <c r="L76" s="26" t="s">
        <v>665</v>
      </c>
      <c r="M76" s="8" t="s">
        <v>41</v>
      </c>
      <c r="N76" s="26" t="s">
        <v>650</v>
      </c>
      <c r="O76" s="26" t="s">
        <v>651</v>
      </c>
      <c r="P76" s="11"/>
      <c r="Q76" s="8" t="s">
        <v>652</v>
      </c>
      <c r="R76" s="11"/>
      <c r="S76" s="11"/>
      <c r="T76" s="11"/>
      <c r="U76" s="18"/>
      <c r="V76" s="18"/>
      <c r="W76" s="18"/>
      <c r="X76" s="18"/>
      <c r="Y76" s="8" t="s">
        <v>44</v>
      </c>
      <c r="Z76" s="45" t="s">
        <v>666</v>
      </c>
      <c r="AA76" s="15" t="s">
        <v>667</v>
      </c>
      <c r="AB76" s="15"/>
      <c r="AC76" s="18" t="str">
        <f t="shared" si="1"/>
        <v>M5-G-18a-E-1</v>
      </c>
      <c r="AD76" s="6"/>
      <c r="AE76" s="6" t="s">
        <v>427</v>
      </c>
      <c r="AF76" s="6"/>
    </row>
    <row r="77" ht="75.0" customHeight="1">
      <c r="A77" s="6" t="s">
        <v>644</v>
      </c>
      <c r="B77" s="7" t="s">
        <v>645</v>
      </c>
      <c r="C77" s="6" t="s">
        <v>50</v>
      </c>
      <c r="D77" s="6" t="s">
        <v>35</v>
      </c>
      <c r="E77" s="6"/>
      <c r="F77" s="26" t="s">
        <v>668</v>
      </c>
      <c r="G77" s="26"/>
      <c r="H77" s="11" t="s">
        <v>669</v>
      </c>
      <c r="I77" s="34" t="s">
        <v>53</v>
      </c>
      <c r="J77" s="6" t="s">
        <v>54</v>
      </c>
      <c r="K77" s="26" t="s">
        <v>670</v>
      </c>
      <c r="L77" s="26" t="s">
        <v>671</v>
      </c>
      <c r="M77" s="8" t="s">
        <v>41</v>
      </c>
      <c r="N77" s="26" t="s">
        <v>658</v>
      </c>
      <c r="O77" s="26" t="s">
        <v>672</v>
      </c>
      <c r="P77" s="11"/>
      <c r="Q77" s="8" t="s">
        <v>652</v>
      </c>
      <c r="R77" s="11"/>
      <c r="S77" s="11"/>
      <c r="T77" s="11"/>
      <c r="U77" s="18"/>
      <c r="V77" s="18"/>
      <c r="W77" s="18"/>
      <c r="X77" s="18"/>
      <c r="Y77" s="8" t="s">
        <v>44</v>
      </c>
      <c r="Z77" s="45" t="s">
        <v>673</v>
      </c>
      <c r="AA77" s="15" t="s">
        <v>674</v>
      </c>
      <c r="AB77" s="15"/>
      <c r="AC77" s="18" t="str">
        <f t="shared" si="1"/>
        <v>M5-G-18a-E-2</v>
      </c>
      <c r="AD77" s="6"/>
      <c r="AE77" s="6" t="s">
        <v>427</v>
      </c>
      <c r="AF77" s="6"/>
    </row>
    <row r="78" ht="75.0" customHeight="1">
      <c r="A78" s="6" t="s">
        <v>644</v>
      </c>
      <c r="B78" s="7" t="s">
        <v>645</v>
      </c>
      <c r="C78" s="6" t="s">
        <v>62</v>
      </c>
      <c r="D78" s="6" t="s">
        <v>35</v>
      </c>
      <c r="E78" s="6"/>
      <c r="F78" s="26" t="s">
        <v>675</v>
      </c>
      <c r="G78" s="26"/>
      <c r="H78" s="11" t="s">
        <v>676</v>
      </c>
      <c r="I78" s="6" t="s">
        <v>38</v>
      </c>
      <c r="J78" s="6" t="s">
        <v>54</v>
      </c>
      <c r="K78" s="26" t="s">
        <v>677</v>
      </c>
      <c r="L78" s="26" t="s">
        <v>678</v>
      </c>
      <c r="M78" s="8" t="s">
        <v>41</v>
      </c>
      <c r="N78" s="26" t="s">
        <v>679</v>
      </c>
      <c r="O78" s="26" t="s">
        <v>680</v>
      </c>
      <c r="P78" s="11"/>
      <c r="Q78" s="11"/>
      <c r="R78" s="11"/>
      <c r="S78" s="11"/>
      <c r="T78" s="11"/>
      <c r="U78" s="18"/>
      <c r="V78" s="18"/>
      <c r="W78" s="18"/>
      <c r="X78" s="18"/>
      <c r="Y78" s="8" t="s">
        <v>44</v>
      </c>
      <c r="Z78" s="45" t="s">
        <v>681</v>
      </c>
      <c r="AA78" s="15" t="s">
        <v>682</v>
      </c>
      <c r="AB78" s="38"/>
      <c r="AC78" s="18" t="str">
        <f t="shared" si="1"/>
        <v>M5-G-18a-A-1</v>
      </c>
      <c r="AD78" s="6"/>
      <c r="AE78" s="6" t="s">
        <v>427</v>
      </c>
      <c r="AF78" s="6"/>
    </row>
    <row r="79" ht="75.0" customHeight="1">
      <c r="A79" s="6" t="s">
        <v>644</v>
      </c>
      <c r="B79" s="7" t="s">
        <v>645</v>
      </c>
      <c r="C79" s="6" t="s">
        <v>62</v>
      </c>
      <c r="D79" s="6" t="s">
        <v>35</v>
      </c>
      <c r="E79" s="6"/>
      <c r="F79" s="26" t="s">
        <v>683</v>
      </c>
      <c r="G79" s="26"/>
      <c r="H79" s="11" t="s">
        <v>684</v>
      </c>
      <c r="I79" s="34" t="s">
        <v>53</v>
      </c>
      <c r="J79" s="6" t="s">
        <v>54</v>
      </c>
      <c r="K79" s="26" t="s">
        <v>685</v>
      </c>
      <c r="L79" s="26" t="s">
        <v>686</v>
      </c>
      <c r="M79" s="8" t="s">
        <v>41</v>
      </c>
      <c r="N79" s="26" t="s">
        <v>679</v>
      </c>
      <c r="O79" s="26" t="s">
        <v>680</v>
      </c>
      <c r="P79" s="11"/>
      <c r="Q79" s="11"/>
      <c r="R79" s="11"/>
      <c r="S79" s="11"/>
      <c r="T79" s="11"/>
      <c r="U79" s="18"/>
      <c r="V79" s="18"/>
      <c r="W79" s="18"/>
      <c r="X79" s="18"/>
      <c r="Y79" s="8" t="s">
        <v>44</v>
      </c>
      <c r="Z79" s="45" t="s">
        <v>687</v>
      </c>
      <c r="AA79" s="15" t="s">
        <v>688</v>
      </c>
      <c r="AB79" s="38"/>
      <c r="AC79" s="18" t="str">
        <f t="shared" si="1"/>
        <v>M5-G-18a-A-2</v>
      </c>
      <c r="AD79" s="6"/>
      <c r="AE79" s="6" t="s">
        <v>427</v>
      </c>
      <c r="AF79" s="6"/>
    </row>
    <row r="80" ht="75.0" customHeight="1">
      <c r="A80" s="6" t="s">
        <v>644</v>
      </c>
      <c r="B80" s="7" t="s">
        <v>645</v>
      </c>
      <c r="C80" s="6" t="s">
        <v>62</v>
      </c>
      <c r="D80" s="6" t="s">
        <v>35</v>
      </c>
      <c r="E80" s="6"/>
      <c r="F80" s="26" t="s">
        <v>689</v>
      </c>
      <c r="G80" s="26"/>
      <c r="H80" s="11" t="s">
        <v>690</v>
      </c>
      <c r="I80" s="6" t="s">
        <v>38</v>
      </c>
      <c r="J80" s="6" t="s">
        <v>54</v>
      </c>
      <c r="K80" s="26" t="s">
        <v>691</v>
      </c>
      <c r="L80" s="26" t="s">
        <v>66</v>
      </c>
      <c r="M80" s="8" t="s">
        <v>41</v>
      </c>
      <c r="N80" s="26" t="s">
        <v>679</v>
      </c>
      <c r="O80" s="26" t="s">
        <v>680</v>
      </c>
      <c r="P80" s="11"/>
      <c r="Q80" s="11"/>
      <c r="R80" s="11"/>
      <c r="S80" s="11"/>
      <c r="T80" s="11"/>
      <c r="U80" s="18"/>
      <c r="V80" s="18"/>
      <c r="W80" s="18"/>
      <c r="X80" s="18"/>
      <c r="Y80" s="8" t="s">
        <v>44</v>
      </c>
      <c r="Z80" s="45" t="s">
        <v>692</v>
      </c>
      <c r="AA80" s="15" t="s">
        <v>693</v>
      </c>
      <c r="AB80" s="38"/>
      <c r="AC80" s="18" t="str">
        <f t="shared" si="1"/>
        <v>M5-G-18a-A-3</v>
      </c>
      <c r="AD80" s="6"/>
      <c r="AE80" s="6" t="s">
        <v>427</v>
      </c>
      <c r="AF80" s="6"/>
    </row>
    <row r="81" ht="75.0" customHeight="1">
      <c r="A81" s="6" t="s">
        <v>644</v>
      </c>
      <c r="B81" s="7" t="s">
        <v>645</v>
      </c>
      <c r="C81" s="6" t="s">
        <v>62</v>
      </c>
      <c r="D81" s="6" t="s">
        <v>35</v>
      </c>
      <c r="E81" s="6"/>
      <c r="F81" s="26" t="s">
        <v>694</v>
      </c>
      <c r="G81" s="26"/>
      <c r="H81" s="11" t="s">
        <v>695</v>
      </c>
      <c r="I81" s="6" t="s">
        <v>38</v>
      </c>
      <c r="J81" s="6" t="s">
        <v>54</v>
      </c>
      <c r="K81" s="26" t="s">
        <v>696</v>
      </c>
      <c r="L81" s="26" t="s">
        <v>697</v>
      </c>
      <c r="M81" s="8" t="s">
        <v>41</v>
      </c>
      <c r="N81" s="26" t="s">
        <v>679</v>
      </c>
      <c r="O81" s="26" t="s">
        <v>698</v>
      </c>
      <c r="P81" s="11"/>
      <c r="Q81" s="11"/>
      <c r="R81" s="11"/>
      <c r="S81" s="11"/>
      <c r="T81" s="11"/>
      <c r="U81" s="18"/>
      <c r="V81" s="18"/>
      <c r="W81" s="18"/>
      <c r="X81" s="18"/>
      <c r="Y81" s="8" t="s">
        <v>44</v>
      </c>
      <c r="Z81" s="45" t="s">
        <v>699</v>
      </c>
      <c r="AA81" s="15" t="s">
        <v>700</v>
      </c>
      <c r="AB81" s="38"/>
      <c r="AC81" s="18" t="str">
        <f t="shared" si="1"/>
        <v>M5-G-18a-A-4</v>
      </c>
      <c r="AD81" s="6"/>
      <c r="AE81" s="6" t="s">
        <v>427</v>
      </c>
      <c r="AF81" s="6"/>
    </row>
    <row r="82" ht="75.0" customHeight="1">
      <c r="A82" s="6" t="s">
        <v>644</v>
      </c>
      <c r="B82" s="7" t="s">
        <v>645</v>
      </c>
      <c r="C82" s="6" t="s">
        <v>62</v>
      </c>
      <c r="D82" s="6" t="s">
        <v>35</v>
      </c>
      <c r="E82" s="6"/>
      <c r="F82" s="26" t="s">
        <v>701</v>
      </c>
      <c r="G82" s="26"/>
      <c r="H82" s="11" t="s">
        <v>702</v>
      </c>
      <c r="I82" s="6" t="s">
        <v>38</v>
      </c>
      <c r="J82" s="6" t="s">
        <v>54</v>
      </c>
      <c r="K82" s="26" t="s">
        <v>703</v>
      </c>
      <c r="L82" s="26" t="s">
        <v>697</v>
      </c>
      <c r="M82" s="8" t="s">
        <v>41</v>
      </c>
      <c r="N82" s="26" t="s">
        <v>679</v>
      </c>
      <c r="O82" s="26" t="s">
        <v>698</v>
      </c>
      <c r="P82" s="11"/>
      <c r="Q82" s="11"/>
      <c r="R82" s="11"/>
      <c r="S82" s="11"/>
      <c r="T82" s="11"/>
      <c r="U82" s="18"/>
      <c r="V82" s="18"/>
      <c r="W82" s="18"/>
      <c r="X82" s="18"/>
      <c r="Y82" s="8" t="s">
        <v>44</v>
      </c>
      <c r="Z82" s="45" t="s">
        <v>704</v>
      </c>
      <c r="AA82" s="15" t="s">
        <v>705</v>
      </c>
      <c r="AB82" s="38"/>
      <c r="AC82" s="18" t="str">
        <f t="shared" si="1"/>
        <v>M5-G-18a-A-5</v>
      </c>
      <c r="AD82" s="6"/>
      <c r="AE82" s="6" t="s">
        <v>427</v>
      </c>
      <c r="AF82" s="6"/>
    </row>
    <row r="83" ht="75.0" customHeight="1">
      <c r="A83" s="8" t="s">
        <v>706</v>
      </c>
      <c r="B83" s="7" t="s">
        <v>707</v>
      </c>
      <c r="C83" s="34" t="s">
        <v>34</v>
      </c>
      <c r="D83" s="6" t="s">
        <v>35</v>
      </c>
      <c r="E83" s="6"/>
      <c r="F83" s="26" t="s">
        <v>708</v>
      </c>
      <c r="G83" s="26"/>
      <c r="H83" s="11" t="s">
        <v>709</v>
      </c>
      <c r="I83" s="34" t="s">
        <v>53</v>
      </c>
      <c r="J83" s="8" t="s">
        <v>357</v>
      </c>
      <c r="K83" s="26" t="s">
        <v>710</v>
      </c>
      <c r="L83" s="11" t="s">
        <v>40</v>
      </c>
      <c r="M83" s="8" t="s">
        <v>41</v>
      </c>
      <c r="N83" s="18" t="s">
        <v>711</v>
      </c>
      <c r="O83" s="26" t="s">
        <v>712</v>
      </c>
      <c r="P83" s="18"/>
      <c r="Q83" s="6"/>
      <c r="R83" s="18"/>
      <c r="S83" s="18"/>
      <c r="T83" s="18"/>
      <c r="U83" s="18"/>
      <c r="V83" s="18"/>
      <c r="W83" s="18"/>
      <c r="X83" s="18"/>
      <c r="Y83" s="8" t="s">
        <v>44</v>
      </c>
      <c r="Z83" s="38" t="s">
        <v>713</v>
      </c>
      <c r="AA83" s="38" t="s">
        <v>714</v>
      </c>
      <c r="AB83" s="38"/>
      <c r="AC83" s="18" t="str">
        <f t="shared" si="1"/>
        <v>M5-G-4a-I-1</v>
      </c>
      <c r="AD83" s="6" t="s">
        <v>48</v>
      </c>
      <c r="AE83" s="6" t="s">
        <v>427</v>
      </c>
      <c r="AF83" s="6"/>
    </row>
    <row r="84" ht="75.0" customHeight="1">
      <c r="A84" s="8" t="s">
        <v>706</v>
      </c>
      <c r="B84" s="7" t="s">
        <v>707</v>
      </c>
      <c r="C84" s="34" t="s">
        <v>34</v>
      </c>
      <c r="D84" s="6" t="s">
        <v>35</v>
      </c>
      <c r="E84" s="6"/>
      <c r="F84" s="26" t="s">
        <v>715</v>
      </c>
      <c r="G84" s="26"/>
      <c r="H84" s="11" t="s">
        <v>709</v>
      </c>
      <c r="I84" s="34" t="s">
        <v>53</v>
      </c>
      <c r="J84" s="8" t="s">
        <v>357</v>
      </c>
      <c r="K84" s="26" t="s">
        <v>710</v>
      </c>
      <c r="L84" s="11" t="s">
        <v>40</v>
      </c>
      <c r="M84" s="8" t="s">
        <v>41</v>
      </c>
      <c r="N84" s="18" t="s">
        <v>711</v>
      </c>
      <c r="O84" s="26" t="s">
        <v>716</v>
      </c>
      <c r="P84" s="18"/>
      <c r="Q84" s="6"/>
      <c r="R84" s="18"/>
      <c r="S84" s="18"/>
      <c r="T84" s="18"/>
      <c r="U84" s="18"/>
      <c r="V84" s="18"/>
      <c r="W84" s="18"/>
      <c r="X84" s="18"/>
      <c r="Y84" s="8" t="s">
        <v>44</v>
      </c>
      <c r="Z84" s="38" t="s">
        <v>717</v>
      </c>
      <c r="AA84" s="38" t="s">
        <v>718</v>
      </c>
      <c r="AB84" s="38"/>
      <c r="AC84" s="18" t="str">
        <f t="shared" si="1"/>
        <v>M5-G-4a-I-2</v>
      </c>
      <c r="AD84" s="6" t="s">
        <v>48</v>
      </c>
      <c r="AE84" s="6" t="s">
        <v>427</v>
      </c>
      <c r="AF84" s="6"/>
    </row>
    <row r="85" ht="75.0" customHeight="1">
      <c r="A85" s="8" t="s">
        <v>706</v>
      </c>
      <c r="B85" s="7" t="s">
        <v>707</v>
      </c>
      <c r="C85" s="34" t="s">
        <v>34</v>
      </c>
      <c r="D85" s="6" t="s">
        <v>35</v>
      </c>
      <c r="E85" s="6"/>
      <c r="F85" s="26" t="s">
        <v>719</v>
      </c>
      <c r="G85" s="26"/>
      <c r="H85" s="11" t="s">
        <v>709</v>
      </c>
      <c r="I85" s="34" t="s">
        <v>53</v>
      </c>
      <c r="J85" s="8" t="s">
        <v>357</v>
      </c>
      <c r="K85" s="26" t="s">
        <v>710</v>
      </c>
      <c r="L85" s="11" t="s">
        <v>40</v>
      </c>
      <c r="M85" s="8" t="s">
        <v>41</v>
      </c>
      <c r="N85" s="18" t="s">
        <v>711</v>
      </c>
      <c r="O85" s="26" t="s">
        <v>720</v>
      </c>
      <c r="P85" s="18"/>
      <c r="Q85" s="6"/>
      <c r="R85" s="18"/>
      <c r="S85" s="18"/>
      <c r="T85" s="18"/>
      <c r="U85" s="18"/>
      <c r="V85" s="18"/>
      <c r="W85" s="18"/>
      <c r="X85" s="18"/>
      <c r="Y85" s="8" t="s">
        <v>44</v>
      </c>
      <c r="Z85" s="38" t="s">
        <v>721</v>
      </c>
      <c r="AA85" s="38" t="s">
        <v>722</v>
      </c>
      <c r="AB85" s="38"/>
      <c r="AC85" s="18" t="str">
        <f t="shared" si="1"/>
        <v>M5-G-4a-I-3</v>
      </c>
      <c r="AD85" s="6" t="s">
        <v>48</v>
      </c>
      <c r="AE85" s="6" t="s">
        <v>427</v>
      </c>
      <c r="AF85" s="6"/>
    </row>
    <row r="86" ht="75.0" customHeight="1">
      <c r="A86" s="8" t="s">
        <v>723</v>
      </c>
      <c r="B86" s="11" t="s">
        <v>724</v>
      </c>
      <c r="C86" s="34" t="s">
        <v>34</v>
      </c>
      <c r="D86" s="6" t="s">
        <v>35</v>
      </c>
      <c r="E86" s="32"/>
      <c r="F86" s="26" t="s">
        <v>725</v>
      </c>
      <c r="G86" s="26"/>
      <c r="H86" s="18"/>
      <c r="I86" s="34" t="s">
        <v>53</v>
      </c>
      <c r="J86" s="34" t="s">
        <v>357</v>
      </c>
      <c r="K86" s="26" t="s">
        <v>726</v>
      </c>
      <c r="L86" s="11" t="s">
        <v>40</v>
      </c>
      <c r="M86" s="8" t="s">
        <v>41</v>
      </c>
      <c r="N86" s="18" t="s">
        <v>727</v>
      </c>
      <c r="O86" s="26" t="s">
        <v>728</v>
      </c>
      <c r="P86" s="14"/>
      <c r="Q86" s="34"/>
      <c r="R86" s="14"/>
      <c r="S86" s="14"/>
      <c r="T86" s="14"/>
      <c r="U86" s="14"/>
      <c r="V86" s="14"/>
      <c r="W86" s="14"/>
      <c r="X86" s="14"/>
      <c r="Y86" s="8" t="s">
        <v>44</v>
      </c>
      <c r="Z86" s="38" t="s">
        <v>729</v>
      </c>
      <c r="AA86" s="38" t="s">
        <v>730</v>
      </c>
      <c r="AB86" s="38"/>
      <c r="AC86" s="18" t="str">
        <f t="shared" si="1"/>
        <v>M5-G-4b-I-1</v>
      </c>
      <c r="AD86" s="6" t="s">
        <v>48</v>
      </c>
      <c r="AE86" s="6" t="s">
        <v>427</v>
      </c>
      <c r="AF86" s="6"/>
    </row>
    <row r="87" ht="75.0" customHeight="1">
      <c r="A87" s="8" t="s">
        <v>723</v>
      </c>
      <c r="B87" s="11" t="s">
        <v>724</v>
      </c>
      <c r="C87" s="34" t="s">
        <v>34</v>
      </c>
      <c r="D87" s="6" t="s">
        <v>35</v>
      </c>
      <c r="E87" s="6"/>
      <c r="F87" s="26" t="s">
        <v>731</v>
      </c>
      <c r="G87" s="26"/>
      <c r="H87" s="18"/>
      <c r="I87" s="34" t="s">
        <v>53</v>
      </c>
      <c r="J87" s="34" t="s">
        <v>357</v>
      </c>
      <c r="K87" s="26" t="s">
        <v>726</v>
      </c>
      <c r="L87" s="11" t="s">
        <v>40</v>
      </c>
      <c r="M87" s="8" t="s">
        <v>41</v>
      </c>
      <c r="N87" s="18" t="s">
        <v>727</v>
      </c>
      <c r="O87" s="26" t="s">
        <v>732</v>
      </c>
      <c r="P87" s="14"/>
      <c r="Q87" s="34"/>
      <c r="R87" s="14"/>
      <c r="S87" s="14"/>
      <c r="T87" s="14"/>
      <c r="U87" s="14"/>
      <c r="V87" s="14"/>
      <c r="W87" s="14"/>
      <c r="X87" s="14"/>
      <c r="Y87" s="8" t="s">
        <v>44</v>
      </c>
      <c r="Z87" s="38" t="s">
        <v>733</v>
      </c>
      <c r="AA87" s="38" t="s">
        <v>734</v>
      </c>
      <c r="AB87" s="38"/>
      <c r="AC87" s="18" t="str">
        <f t="shared" si="1"/>
        <v>M5-G-4b-I-2</v>
      </c>
      <c r="AD87" s="6" t="s">
        <v>48</v>
      </c>
      <c r="AE87" s="6" t="s">
        <v>427</v>
      </c>
      <c r="AF87" s="6"/>
    </row>
    <row r="88" ht="75.0" customHeight="1">
      <c r="A88" s="8" t="s">
        <v>723</v>
      </c>
      <c r="B88" s="11" t="s">
        <v>724</v>
      </c>
      <c r="C88" s="34" t="s">
        <v>34</v>
      </c>
      <c r="D88" s="6" t="s">
        <v>35</v>
      </c>
      <c r="E88" s="6"/>
      <c r="F88" s="26" t="s">
        <v>735</v>
      </c>
      <c r="G88" s="26"/>
      <c r="H88" s="18"/>
      <c r="I88" s="34" t="s">
        <v>53</v>
      </c>
      <c r="J88" s="34" t="s">
        <v>357</v>
      </c>
      <c r="K88" s="26" t="s">
        <v>726</v>
      </c>
      <c r="L88" s="11" t="s">
        <v>40</v>
      </c>
      <c r="M88" s="8" t="s">
        <v>41</v>
      </c>
      <c r="N88" s="18" t="s">
        <v>727</v>
      </c>
      <c r="O88" s="26" t="s">
        <v>736</v>
      </c>
      <c r="P88" s="14"/>
      <c r="Q88" s="34"/>
      <c r="R88" s="14"/>
      <c r="S88" s="14"/>
      <c r="T88" s="14"/>
      <c r="U88" s="14"/>
      <c r="V88" s="14"/>
      <c r="W88" s="14"/>
      <c r="X88" s="14"/>
      <c r="Y88" s="8" t="s">
        <v>44</v>
      </c>
      <c r="Z88" s="38" t="s">
        <v>737</v>
      </c>
      <c r="AA88" s="38" t="s">
        <v>738</v>
      </c>
      <c r="AB88" s="38"/>
      <c r="AC88" s="18" t="str">
        <f t="shared" si="1"/>
        <v>M5-G-4b-I-3</v>
      </c>
      <c r="AD88" s="6" t="s">
        <v>48</v>
      </c>
      <c r="AE88" s="6" t="s">
        <v>427</v>
      </c>
      <c r="AF88" s="6"/>
    </row>
    <row r="89" ht="75.0" customHeight="1">
      <c r="A89" s="8" t="s">
        <v>739</v>
      </c>
      <c r="B89" s="11" t="s">
        <v>740</v>
      </c>
      <c r="C89" s="34" t="s">
        <v>34</v>
      </c>
      <c r="D89" s="6" t="s">
        <v>35</v>
      </c>
      <c r="E89" s="6"/>
      <c r="F89" s="26" t="s">
        <v>741</v>
      </c>
      <c r="G89" s="26"/>
      <c r="H89" s="11" t="s">
        <v>742</v>
      </c>
      <c r="I89" s="34" t="s">
        <v>38</v>
      </c>
      <c r="J89" s="34" t="s">
        <v>743</v>
      </c>
      <c r="K89" s="11" t="s">
        <v>40</v>
      </c>
      <c r="L89" s="11" t="s">
        <v>40</v>
      </c>
      <c r="M89" s="8" t="s">
        <v>41</v>
      </c>
      <c r="N89" s="18" t="s">
        <v>744</v>
      </c>
      <c r="O89" s="26" t="s">
        <v>745</v>
      </c>
      <c r="P89" s="14"/>
      <c r="Q89" s="34"/>
      <c r="R89" s="14"/>
      <c r="S89" s="14"/>
      <c r="T89" s="14"/>
      <c r="U89" s="14"/>
      <c r="V89" s="14"/>
      <c r="W89" s="14"/>
      <c r="X89" s="14"/>
      <c r="Y89" s="8" t="s">
        <v>44</v>
      </c>
      <c r="Z89" s="38" t="s">
        <v>746</v>
      </c>
      <c r="AA89" s="38" t="s">
        <v>747</v>
      </c>
      <c r="AB89" s="15" t="s">
        <v>748</v>
      </c>
      <c r="AC89" s="18" t="str">
        <f t="shared" si="1"/>
        <v>M5-G-5a-I-1</v>
      </c>
      <c r="AD89" s="6" t="s">
        <v>48</v>
      </c>
      <c r="AE89" s="6" t="s">
        <v>427</v>
      </c>
      <c r="AF89" s="6" t="s">
        <v>49</v>
      </c>
    </row>
    <row r="90" ht="75.0" customHeight="1">
      <c r="A90" s="8" t="s">
        <v>739</v>
      </c>
      <c r="B90" s="11" t="s">
        <v>740</v>
      </c>
      <c r="C90" s="34" t="s">
        <v>50</v>
      </c>
      <c r="D90" s="6" t="s">
        <v>35</v>
      </c>
      <c r="E90" s="32"/>
      <c r="F90" s="26" t="s">
        <v>749</v>
      </c>
      <c r="G90" s="26"/>
      <c r="H90" s="11" t="s">
        <v>750</v>
      </c>
      <c r="I90" s="34" t="s">
        <v>53</v>
      </c>
      <c r="J90" s="34" t="s">
        <v>751</v>
      </c>
      <c r="K90" s="26" t="s">
        <v>752</v>
      </c>
      <c r="L90" s="9" t="s">
        <v>753</v>
      </c>
      <c r="M90" s="8" t="s">
        <v>41</v>
      </c>
      <c r="N90" s="18" t="s">
        <v>744</v>
      </c>
      <c r="O90" s="26" t="s">
        <v>754</v>
      </c>
      <c r="P90" s="14"/>
      <c r="Q90" s="34"/>
      <c r="R90" s="14"/>
      <c r="S90" s="14"/>
      <c r="T90" s="14"/>
      <c r="U90" s="14"/>
      <c r="V90" s="14"/>
      <c r="W90" s="14"/>
      <c r="X90" s="14"/>
      <c r="Y90" s="8" t="s">
        <v>44</v>
      </c>
      <c r="Z90" s="15" t="s">
        <v>755</v>
      </c>
      <c r="AA90" s="38" t="s">
        <v>756</v>
      </c>
      <c r="AB90" s="15" t="s">
        <v>757</v>
      </c>
      <c r="AC90" s="18" t="str">
        <f t="shared" si="1"/>
        <v>M5-G-5a-E-1</v>
      </c>
      <c r="AD90" s="6" t="s">
        <v>48</v>
      </c>
      <c r="AE90" s="6" t="s">
        <v>427</v>
      </c>
      <c r="AF90" s="6" t="s">
        <v>49</v>
      </c>
    </row>
    <row r="91" ht="75.0" customHeight="1">
      <c r="A91" s="8" t="s">
        <v>739</v>
      </c>
      <c r="B91" s="11" t="s">
        <v>740</v>
      </c>
      <c r="C91" s="34" t="s">
        <v>50</v>
      </c>
      <c r="D91" s="6" t="s">
        <v>35</v>
      </c>
      <c r="E91" s="32"/>
      <c r="F91" s="26" t="s">
        <v>749</v>
      </c>
      <c r="G91" s="26"/>
      <c r="H91" s="11" t="s">
        <v>750</v>
      </c>
      <c r="I91" s="34" t="s">
        <v>53</v>
      </c>
      <c r="J91" s="34" t="s">
        <v>751</v>
      </c>
      <c r="K91" s="26" t="s">
        <v>758</v>
      </c>
      <c r="L91" s="9" t="s">
        <v>759</v>
      </c>
      <c r="M91" s="8" t="s">
        <v>41</v>
      </c>
      <c r="N91" s="18" t="s">
        <v>744</v>
      </c>
      <c r="O91" s="26" t="s">
        <v>754</v>
      </c>
      <c r="P91" s="14"/>
      <c r="Q91" s="34"/>
      <c r="R91" s="14"/>
      <c r="S91" s="14"/>
      <c r="T91" s="14"/>
      <c r="U91" s="14"/>
      <c r="V91" s="14"/>
      <c r="W91" s="14"/>
      <c r="X91" s="14"/>
      <c r="Y91" s="8" t="s">
        <v>44</v>
      </c>
      <c r="Z91" s="15" t="s">
        <v>760</v>
      </c>
      <c r="AA91" s="15" t="s">
        <v>761</v>
      </c>
      <c r="AB91" s="15" t="s">
        <v>762</v>
      </c>
      <c r="AC91" s="18" t="str">
        <f t="shared" si="1"/>
        <v>M5-G-5a-E-2</v>
      </c>
      <c r="AD91" s="6" t="s">
        <v>48</v>
      </c>
      <c r="AE91" s="6" t="s">
        <v>427</v>
      </c>
      <c r="AF91" s="6" t="s">
        <v>49</v>
      </c>
    </row>
    <row r="92" ht="75.0" customHeight="1">
      <c r="A92" s="8" t="s">
        <v>739</v>
      </c>
      <c r="B92" s="11" t="s">
        <v>740</v>
      </c>
      <c r="C92" s="34" t="s">
        <v>50</v>
      </c>
      <c r="D92" s="6" t="s">
        <v>35</v>
      </c>
      <c r="E92" s="32"/>
      <c r="F92" s="26" t="s">
        <v>749</v>
      </c>
      <c r="G92" s="26"/>
      <c r="H92" s="11"/>
      <c r="I92" s="34" t="s">
        <v>53</v>
      </c>
      <c r="J92" s="34" t="s">
        <v>751</v>
      </c>
      <c r="K92" s="26" t="s">
        <v>763</v>
      </c>
      <c r="L92" s="9" t="s">
        <v>764</v>
      </c>
      <c r="M92" s="8" t="s">
        <v>41</v>
      </c>
      <c r="N92" s="18" t="s">
        <v>744</v>
      </c>
      <c r="O92" s="26" t="s">
        <v>754</v>
      </c>
      <c r="P92" s="14"/>
      <c r="Q92" s="34"/>
      <c r="R92" s="14"/>
      <c r="S92" s="14"/>
      <c r="T92" s="14"/>
      <c r="U92" s="14"/>
      <c r="V92" s="14"/>
      <c r="W92" s="14"/>
      <c r="X92" s="14"/>
      <c r="Y92" s="8" t="s">
        <v>44</v>
      </c>
      <c r="Z92" s="38" t="s">
        <v>765</v>
      </c>
      <c r="AA92" s="38" t="s">
        <v>766</v>
      </c>
      <c r="AB92" s="15" t="s">
        <v>767</v>
      </c>
      <c r="AC92" s="18" t="str">
        <f t="shared" si="1"/>
        <v>M5-G-5a-E-3</v>
      </c>
      <c r="AD92" s="6" t="s">
        <v>48</v>
      </c>
      <c r="AE92" s="6" t="s">
        <v>427</v>
      </c>
      <c r="AF92" s="6" t="s">
        <v>49</v>
      </c>
    </row>
    <row r="93" ht="75.0" customHeight="1">
      <c r="A93" s="8" t="s">
        <v>768</v>
      </c>
      <c r="B93" s="11" t="s">
        <v>769</v>
      </c>
      <c r="C93" s="34" t="s">
        <v>34</v>
      </c>
      <c r="D93" s="6" t="s">
        <v>35</v>
      </c>
      <c r="E93" s="6"/>
      <c r="F93" s="26" t="s">
        <v>770</v>
      </c>
      <c r="G93" s="26"/>
      <c r="H93" s="11" t="s">
        <v>771</v>
      </c>
      <c r="I93" s="34" t="s">
        <v>53</v>
      </c>
      <c r="J93" s="34" t="s">
        <v>743</v>
      </c>
      <c r="K93" s="11" t="s">
        <v>40</v>
      </c>
      <c r="L93" s="11" t="s">
        <v>40</v>
      </c>
      <c r="M93" s="8" t="s">
        <v>41</v>
      </c>
      <c r="N93" s="18" t="s">
        <v>772</v>
      </c>
      <c r="O93" s="26" t="s">
        <v>773</v>
      </c>
      <c r="P93" s="14"/>
      <c r="Q93" s="34"/>
      <c r="R93" s="14"/>
      <c r="S93" s="14"/>
      <c r="T93" s="14"/>
      <c r="U93" s="14"/>
      <c r="V93" s="14"/>
      <c r="W93" s="14"/>
      <c r="X93" s="14"/>
      <c r="Y93" s="8" t="s">
        <v>44</v>
      </c>
      <c r="Z93" s="15" t="s">
        <v>774</v>
      </c>
      <c r="AA93" s="15" t="s">
        <v>775</v>
      </c>
      <c r="AB93" s="15" t="s">
        <v>776</v>
      </c>
      <c r="AC93" s="18" t="str">
        <f t="shared" si="1"/>
        <v>M5-G-6a-I-1</v>
      </c>
      <c r="AD93" s="6" t="s">
        <v>48</v>
      </c>
      <c r="AE93" s="6" t="s">
        <v>427</v>
      </c>
      <c r="AF93" s="6" t="s">
        <v>49</v>
      </c>
    </row>
    <row r="94" ht="75.0" customHeight="1">
      <c r="A94" s="8" t="s">
        <v>768</v>
      </c>
      <c r="B94" s="11" t="s">
        <v>769</v>
      </c>
      <c r="C94" s="34" t="s">
        <v>34</v>
      </c>
      <c r="D94" s="6" t="s">
        <v>35</v>
      </c>
      <c r="E94" s="6"/>
      <c r="F94" s="26" t="s">
        <v>777</v>
      </c>
      <c r="G94" s="26"/>
      <c r="H94" s="11"/>
      <c r="I94" s="34" t="s">
        <v>53</v>
      </c>
      <c r="J94" s="34" t="s">
        <v>743</v>
      </c>
      <c r="K94" s="11" t="s">
        <v>40</v>
      </c>
      <c r="L94" s="11" t="s">
        <v>40</v>
      </c>
      <c r="M94" s="8" t="s">
        <v>41</v>
      </c>
      <c r="N94" s="18" t="s">
        <v>772</v>
      </c>
      <c r="O94" s="26" t="s">
        <v>778</v>
      </c>
      <c r="P94" s="14"/>
      <c r="Q94" s="34"/>
      <c r="R94" s="14"/>
      <c r="S94" s="14"/>
      <c r="T94" s="14"/>
      <c r="U94" s="14"/>
      <c r="V94" s="14"/>
      <c r="W94" s="14"/>
      <c r="X94" s="14"/>
      <c r="Y94" s="8" t="s">
        <v>44</v>
      </c>
      <c r="Z94" s="15" t="s">
        <v>779</v>
      </c>
      <c r="AA94" s="15" t="s">
        <v>780</v>
      </c>
      <c r="AB94" s="15" t="s">
        <v>781</v>
      </c>
      <c r="AC94" s="18" t="str">
        <f t="shared" si="1"/>
        <v>M5-G-6a-I-2</v>
      </c>
      <c r="AD94" s="6" t="s">
        <v>48</v>
      </c>
      <c r="AE94" s="6" t="s">
        <v>427</v>
      </c>
      <c r="AF94" s="6" t="s">
        <v>49</v>
      </c>
    </row>
    <row r="95" ht="75.0" customHeight="1">
      <c r="A95" s="8" t="s">
        <v>768</v>
      </c>
      <c r="B95" s="11" t="s">
        <v>769</v>
      </c>
      <c r="C95" s="34" t="s">
        <v>50</v>
      </c>
      <c r="D95" s="6" t="s">
        <v>35</v>
      </c>
      <c r="E95" s="6"/>
      <c r="F95" s="26" t="s">
        <v>782</v>
      </c>
      <c r="G95" s="26"/>
      <c r="H95" s="11"/>
      <c r="I95" s="34" t="s">
        <v>53</v>
      </c>
      <c r="J95" s="34" t="s">
        <v>751</v>
      </c>
      <c r="K95" s="11" t="s">
        <v>40</v>
      </c>
      <c r="L95" s="26" t="s">
        <v>783</v>
      </c>
      <c r="M95" s="8" t="s">
        <v>41</v>
      </c>
      <c r="N95" s="18" t="s">
        <v>784</v>
      </c>
      <c r="O95" s="26" t="s">
        <v>785</v>
      </c>
      <c r="P95" s="14"/>
      <c r="Q95" s="34"/>
      <c r="R95" s="14"/>
      <c r="S95" s="14"/>
      <c r="T95" s="14"/>
      <c r="U95" s="14"/>
      <c r="V95" s="14"/>
      <c r="W95" s="14"/>
      <c r="X95" s="14"/>
      <c r="Y95" s="8" t="s">
        <v>44</v>
      </c>
      <c r="Z95" s="38" t="s">
        <v>786</v>
      </c>
      <c r="AA95" s="38" t="s">
        <v>787</v>
      </c>
      <c r="AB95" s="15" t="s">
        <v>788</v>
      </c>
      <c r="AC95" s="18" t="str">
        <f t="shared" si="1"/>
        <v>M5-G-6a-E-1</v>
      </c>
      <c r="AD95" s="6" t="s">
        <v>48</v>
      </c>
      <c r="AE95" s="6" t="s">
        <v>427</v>
      </c>
      <c r="AF95" s="6" t="s">
        <v>49</v>
      </c>
    </row>
    <row r="96" ht="75.0" customHeight="1">
      <c r="A96" s="8" t="s">
        <v>768</v>
      </c>
      <c r="B96" s="11" t="s">
        <v>769</v>
      </c>
      <c r="C96" s="34" t="s">
        <v>50</v>
      </c>
      <c r="D96" s="6" t="s">
        <v>35</v>
      </c>
      <c r="E96" s="6"/>
      <c r="F96" s="26" t="s">
        <v>782</v>
      </c>
      <c r="G96" s="26"/>
      <c r="H96" s="11"/>
      <c r="I96" s="34" t="s">
        <v>53</v>
      </c>
      <c r="J96" s="34" t="s">
        <v>751</v>
      </c>
      <c r="K96" s="11" t="s">
        <v>40</v>
      </c>
      <c r="L96" s="18" t="s">
        <v>789</v>
      </c>
      <c r="M96" s="8" t="s">
        <v>41</v>
      </c>
      <c r="N96" s="18" t="s">
        <v>784</v>
      </c>
      <c r="O96" s="26" t="s">
        <v>785</v>
      </c>
      <c r="P96" s="14"/>
      <c r="Q96" s="34"/>
      <c r="R96" s="14"/>
      <c r="S96" s="14"/>
      <c r="T96" s="14"/>
      <c r="U96" s="14"/>
      <c r="V96" s="14"/>
      <c r="W96" s="14"/>
      <c r="X96" s="14"/>
      <c r="Y96" s="8" t="s">
        <v>44</v>
      </c>
      <c r="Z96" s="38" t="s">
        <v>790</v>
      </c>
      <c r="AA96" s="38" t="s">
        <v>791</v>
      </c>
      <c r="AB96" s="15" t="s">
        <v>792</v>
      </c>
      <c r="AC96" s="18" t="str">
        <f t="shared" si="1"/>
        <v>M5-G-6a-E-2</v>
      </c>
      <c r="AD96" s="6" t="s">
        <v>48</v>
      </c>
      <c r="AE96" s="6" t="s">
        <v>427</v>
      </c>
      <c r="AF96" s="6" t="s">
        <v>49</v>
      </c>
    </row>
    <row r="97" ht="75.0" customHeight="1">
      <c r="A97" s="8" t="s">
        <v>768</v>
      </c>
      <c r="B97" s="11" t="s">
        <v>769</v>
      </c>
      <c r="C97" s="34" t="s">
        <v>50</v>
      </c>
      <c r="D97" s="6" t="s">
        <v>35</v>
      </c>
      <c r="E97" s="6"/>
      <c r="F97" s="26" t="s">
        <v>782</v>
      </c>
      <c r="G97" s="26"/>
      <c r="H97" s="11"/>
      <c r="I97" s="34" t="s">
        <v>53</v>
      </c>
      <c r="J97" s="34" t="s">
        <v>751</v>
      </c>
      <c r="K97" s="11" t="s">
        <v>40</v>
      </c>
      <c r="L97" s="18" t="s">
        <v>793</v>
      </c>
      <c r="M97" s="8" t="s">
        <v>41</v>
      </c>
      <c r="N97" s="18" t="s">
        <v>784</v>
      </c>
      <c r="O97" s="26" t="s">
        <v>785</v>
      </c>
      <c r="P97" s="14"/>
      <c r="Q97" s="34"/>
      <c r="R97" s="14"/>
      <c r="S97" s="14"/>
      <c r="T97" s="14"/>
      <c r="U97" s="14"/>
      <c r="V97" s="14"/>
      <c r="W97" s="14"/>
      <c r="X97" s="14"/>
      <c r="Y97" s="8" t="s">
        <v>44</v>
      </c>
      <c r="Z97" s="38" t="s">
        <v>794</v>
      </c>
      <c r="AA97" s="38" t="s">
        <v>795</v>
      </c>
      <c r="AB97" s="15" t="s">
        <v>796</v>
      </c>
      <c r="AC97" s="18" t="str">
        <f t="shared" si="1"/>
        <v>M5-G-6a-E-3</v>
      </c>
      <c r="AD97" s="6" t="s">
        <v>48</v>
      </c>
      <c r="AE97" s="6" t="s">
        <v>427</v>
      </c>
      <c r="AF97" s="6" t="s">
        <v>49</v>
      </c>
    </row>
    <row r="98" ht="75.0" customHeight="1">
      <c r="A98" s="6" t="s">
        <v>797</v>
      </c>
      <c r="B98" s="7" t="s">
        <v>798</v>
      </c>
      <c r="C98" s="34" t="s">
        <v>34</v>
      </c>
      <c r="D98" s="6" t="s">
        <v>35</v>
      </c>
      <c r="E98" s="32"/>
      <c r="F98" s="26" t="s">
        <v>799</v>
      </c>
      <c r="G98" s="26"/>
      <c r="H98" s="11" t="s">
        <v>800</v>
      </c>
      <c r="I98" s="6" t="s">
        <v>180</v>
      </c>
      <c r="J98" s="6" t="s">
        <v>357</v>
      </c>
      <c r="K98" s="11" t="s">
        <v>40</v>
      </c>
      <c r="L98" s="11" t="s">
        <v>40</v>
      </c>
      <c r="M98" s="8" t="s">
        <v>41</v>
      </c>
      <c r="N98" s="18" t="s">
        <v>801</v>
      </c>
      <c r="O98" s="26" t="s">
        <v>802</v>
      </c>
      <c r="P98" s="14"/>
      <c r="Q98" s="34"/>
      <c r="R98" s="14"/>
      <c r="S98" s="14"/>
      <c r="T98" s="14"/>
      <c r="U98" s="14"/>
      <c r="V98" s="14"/>
      <c r="W98" s="14"/>
      <c r="X98" s="14"/>
      <c r="Y98" s="8" t="s">
        <v>44</v>
      </c>
      <c r="Z98" s="38" t="s">
        <v>803</v>
      </c>
      <c r="AA98" s="25" t="s">
        <v>804</v>
      </c>
      <c r="AB98" s="25"/>
      <c r="AC98" s="18" t="str">
        <f t="shared" si="1"/>
        <v>M5-G-22a-I-1</v>
      </c>
      <c r="AD98" s="6" t="s">
        <v>48</v>
      </c>
      <c r="AE98" s="6"/>
      <c r="AF98" s="6"/>
    </row>
    <row r="99" ht="75.0" customHeight="1">
      <c r="A99" s="6" t="s">
        <v>797</v>
      </c>
      <c r="B99" s="7" t="s">
        <v>798</v>
      </c>
      <c r="C99" s="34" t="s">
        <v>34</v>
      </c>
      <c r="D99" s="6" t="s">
        <v>35</v>
      </c>
      <c r="E99" s="6"/>
      <c r="F99" s="26" t="s">
        <v>805</v>
      </c>
      <c r="G99" s="26"/>
      <c r="H99" s="11" t="s">
        <v>806</v>
      </c>
      <c r="I99" s="34" t="s">
        <v>53</v>
      </c>
      <c r="J99" s="6" t="s">
        <v>357</v>
      </c>
      <c r="K99" s="11" t="s">
        <v>40</v>
      </c>
      <c r="L99" s="11" t="s">
        <v>40</v>
      </c>
      <c r="M99" s="8" t="s">
        <v>41</v>
      </c>
      <c r="N99" s="18" t="s">
        <v>807</v>
      </c>
      <c r="O99" s="26" t="s">
        <v>808</v>
      </c>
      <c r="P99" s="14"/>
      <c r="Q99" s="34"/>
      <c r="R99" s="14"/>
      <c r="S99" s="14"/>
      <c r="T99" s="14"/>
      <c r="U99" s="14"/>
      <c r="V99" s="14"/>
      <c r="W99" s="14"/>
      <c r="X99" s="14"/>
      <c r="Y99" s="8" t="s">
        <v>44</v>
      </c>
      <c r="Z99" s="38" t="s">
        <v>809</v>
      </c>
      <c r="AA99" s="25" t="s">
        <v>810</v>
      </c>
      <c r="AB99" s="25"/>
      <c r="AC99" s="18" t="str">
        <f t="shared" si="1"/>
        <v>M5-G-22a-I-2</v>
      </c>
      <c r="AD99" s="6" t="s">
        <v>48</v>
      </c>
      <c r="AE99" s="6"/>
      <c r="AF99" s="6"/>
    </row>
    <row r="100" ht="75.0" customHeight="1">
      <c r="A100" s="6" t="s">
        <v>797</v>
      </c>
      <c r="B100" s="7" t="s">
        <v>798</v>
      </c>
      <c r="C100" s="34" t="s">
        <v>34</v>
      </c>
      <c r="D100" s="6" t="s">
        <v>35</v>
      </c>
      <c r="E100" s="6"/>
      <c r="F100" s="26" t="s">
        <v>811</v>
      </c>
      <c r="G100" s="26"/>
      <c r="H100" s="11" t="s">
        <v>812</v>
      </c>
      <c r="I100" s="34" t="s">
        <v>53</v>
      </c>
      <c r="J100" s="6" t="s">
        <v>357</v>
      </c>
      <c r="K100" s="11" t="s">
        <v>40</v>
      </c>
      <c r="L100" s="11" t="s">
        <v>40</v>
      </c>
      <c r="M100" s="8" t="s">
        <v>41</v>
      </c>
      <c r="N100" s="18" t="s">
        <v>813</v>
      </c>
      <c r="O100" s="26" t="s">
        <v>814</v>
      </c>
      <c r="P100" s="14"/>
      <c r="Q100" s="34"/>
      <c r="R100" s="14"/>
      <c r="S100" s="14"/>
      <c r="T100" s="14"/>
      <c r="U100" s="14"/>
      <c r="V100" s="14"/>
      <c r="W100" s="14"/>
      <c r="X100" s="14"/>
      <c r="Y100" s="8" t="s">
        <v>44</v>
      </c>
      <c r="Z100" s="38" t="s">
        <v>815</v>
      </c>
      <c r="AA100" s="25" t="s">
        <v>816</v>
      </c>
      <c r="AB100" s="25"/>
      <c r="AC100" s="18" t="str">
        <f t="shared" si="1"/>
        <v>M5-G-22a-I-3</v>
      </c>
      <c r="AD100" s="6" t="s">
        <v>48</v>
      </c>
      <c r="AE100" s="6"/>
      <c r="AF100" s="6"/>
    </row>
    <row r="101" ht="75.0" customHeight="1">
      <c r="A101" s="6" t="s">
        <v>797</v>
      </c>
      <c r="B101" s="7" t="s">
        <v>798</v>
      </c>
      <c r="C101" s="34" t="s">
        <v>50</v>
      </c>
      <c r="D101" s="6" t="s">
        <v>35</v>
      </c>
      <c r="E101" s="6"/>
      <c r="F101" s="18" t="s">
        <v>817</v>
      </c>
      <c r="G101" s="18"/>
      <c r="H101" s="18"/>
      <c r="I101" s="34" t="s">
        <v>53</v>
      </c>
      <c r="J101" s="34" t="s">
        <v>751</v>
      </c>
      <c r="K101" s="11" t="s">
        <v>40</v>
      </c>
      <c r="L101" s="9" t="s">
        <v>818</v>
      </c>
      <c r="M101" s="8" t="s">
        <v>41</v>
      </c>
      <c r="N101" s="18" t="s">
        <v>819</v>
      </c>
      <c r="O101" s="18" t="s">
        <v>820</v>
      </c>
      <c r="P101" s="14"/>
      <c r="Q101" s="34"/>
      <c r="R101" s="14"/>
      <c r="S101" s="14"/>
      <c r="T101" s="14"/>
      <c r="U101" s="14"/>
      <c r="V101" s="14"/>
      <c r="W101" s="14"/>
      <c r="X101" s="14"/>
      <c r="Y101" s="8" t="s">
        <v>44</v>
      </c>
      <c r="Z101" s="38" t="s">
        <v>821</v>
      </c>
      <c r="AA101" s="25" t="s">
        <v>822</v>
      </c>
      <c r="AB101" s="25"/>
      <c r="AC101" s="18" t="str">
        <f t="shared" si="1"/>
        <v>M5-G-22a-E-1</v>
      </c>
      <c r="AD101" s="6" t="s">
        <v>48</v>
      </c>
      <c r="AE101" s="6"/>
      <c r="AF101" s="6"/>
    </row>
    <row r="102" ht="75.0" customHeight="1">
      <c r="A102" s="6" t="s">
        <v>797</v>
      </c>
      <c r="B102" s="7" t="s">
        <v>798</v>
      </c>
      <c r="C102" s="34" t="s">
        <v>50</v>
      </c>
      <c r="D102" s="6" t="s">
        <v>35</v>
      </c>
      <c r="E102" s="6"/>
      <c r="F102" s="26" t="s">
        <v>817</v>
      </c>
      <c r="G102" s="26"/>
      <c r="H102" s="11"/>
      <c r="I102" s="34" t="s">
        <v>53</v>
      </c>
      <c r="J102" s="34" t="s">
        <v>751</v>
      </c>
      <c r="K102" s="11" t="s">
        <v>40</v>
      </c>
      <c r="L102" s="9" t="s">
        <v>823</v>
      </c>
      <c r="M102" s="8" t="s">
        <v>41</v>
      </c>
      <c r="N102" s="18" t="s">
        <v>819</v>
      </c>
      <c r="O102" s="26" t="s">
        <v>824</v>
      </c>
      <c r="P102" s="14"/>
      <c r="Q102" s="34"/>
      <c r="R102" s="14"/>
      <c r="S102" s="14"/>
      <c r="T102" s="14"/>
      <c r="U102" s="14"/>
      <c r="V102" s="14"/>
      <c r="W102" s="14"/>
      <c r="X102" s="14"/>
      <c r="Y102" s="8" t="s">
        <v>44</v>
      </c>
      <c r="Z102" s="38" t="s">
        <v>825</v>
      </c>
      <c r="AA102" s="25" t="s">
        <v>826</v>
      </c>
      <c r="AB102" s="25"/>
      <c r="AC102" s="18" t="str">
        <f t="shared" si="1"/>
        <v>M5-G-22a-E-2</v>
      </c>
      <c r="AD102" s="6" t="s">
        <v>48</v>
      </c>
      <c r="AE102" s="6"/>
      <c r="AF102" s="6"/>
    </row>
    <row r="103" ht="75.0" customHeight="1">
      <c r="A103" s="6" t="s">
        <v>797</v>
      </c>
      <c r="B103" s="7" t="s">
        <v>798</v>
      </c>
      <c r="C103" s="34" t="s">
        <v>50</v>
      </c>
      <c r="D103" s="6" t="s">
        <v>35</v>
      </c>
      <c r="E103" s="6"/>
      <c r="F103" s="26" t="s">
        <v>817</v>
      </c>
      <c r="G103" s="26"/>
      <c r="H103" s="11"/>
      <c r="I103" s="34" t="s">
        <v>53</v>
      </c>
      <c r="J103" s="34" t="s">
        <v>751</v>
      </c>
      <c r="K103" s="11" t="s">
        <v>40</v>
      </c>
      <c r="L103" s="9" t="s">
        <v>827</v>
      </c>
      <c r="M103" s="8" t="s">
        <v>41</v>
      </c>
      <c r="N103" s="18" t="s">
        <v>819</v>
      </c>
      <c r="O103" s="26" t="s">
        <v>828</v>
      </c>
      <c r="P103" s="14"/>
      <c r="Q103" s="34"/>
      <c r="R103" s="14"/>
      <c r="S103" s="14"/>
      <c r="T103" s="14"/>
      <c r="U103" s="14"/>
      <c r="V103" s="14"/>
      <c r="W103" s="14"/>
      <c r="X103" s="14"/>
      <c r="Y103" s="8" t="s">
        <v>44</v>
      </c>
      <c r="Z103" s="38" t="s">
        <v>829</v>
      </c>
      <c r="AA103" s="25" t="s">
        <v>830</v>
      </c>
      <c r="AB103" s="25"/>
      <c r="AC103" s="18" t="str">
        <f t="shared" si="1"/>
        <v>M5-G-22a-E-3</v>
      </c>
      <c r="AD103" s="6" t="s">
        <v>48</v>
      </c>
      <c r="AE103" s="6"/>
      <c r="AF103" s="6"/>
    </row>
    <row r="104" ht="75.0" customHeight="1">
      <c r="A104" s="6" t="s">
        <v>831</v>
      </c>
      <c r="B104" s="7" t="s">
        <v>832</v>
      </c>
      <c r="C104" s="34" t="s">
        <v>34</v>
      </c>
      <c r="D104" s="6" t="s">
        <v>35</v>
      </c>
      <c r="E104" s="32"/>
      <c r="F104" s="26" t="s">
        <v>833</v>
      </c>
      <c r="G104" s="26"/>
      <c r="H104" s="11" t="s">
        <v>834</v>
      </c>
      <c r="I104" s="34" t="s">
        <v>53</v>
      </c>
      <c r="J104" s="6" t="s">
        <v>835</v>
      </c>
      <c r="K104" s="26" t="s">
        <v>836</v>
      </c>
      <c r="L104" s="10" t="s">
        <v>40</v>
      </c>
      <c r="M104" s="8" t="s">
        <v>41</v>
      </c>
      <c r="N104" s="18" t="s">
        <v>837</v>
      </c>
      <c r="O104" s="26" t="s">
        <v>838</v>
      </c>
      <c r="P104" s="14"/>
      <c r="Q104" s="34"/>
      <c r="R104" s="14"/>
      <c r="S104" s="14"/>
      <c r="T104" s="14"/>
      <c r="U104" s="14"/>
      <c r="V104" s="14"/>
      <c r="W104" s="14"/>
      <c r="X104" s="14"/>
      <c r="Y104" s="8" t="s">
        <v>44</v>
      </c>
      <c r="Z104" s="38" t="s">
        <v>839</v>
      </c>
      <c r="AA104" s="25" t="s">
        <v>840</v>
      </c>
      <c r="AB104" s="25"/>
      <c r="AC104" s="18" t="str">
        <f t="shared" si="1"/>
        <v>M5-G-22b-I-1</v>
      </c>
      <c r="AD104" s="6" t="s">
        <v>48</v>
      </c>
      <c r="AE104" s="6"/>
      <c r="AF104" s="6"/>
    </row>
    <row r="105" ht="75.0" customHeight="1">
      <c r="A105" s="6" t="s">
        <v>831</v>
      </c>
      <c r="B105" s="7" t="s">
        <v>832</v>
      </c>
      <c r="C105" s="34" t="s">
        <v>34</v>
      </c>
      <c r="D105" s="6" t="s">
        <v>35</v>
      </c>
      <c r="E105" s="6"/>
      <c r="F105" s="26" t="s">
        <v>841</v>
      </c>
      <c r="G105" s="26"/>
      <c r="H105" s="11" t="s">
        <v>842</v>
      </c>
      <c r="I105" s="34" t="s">
        <v>53</v>
      </c>
      <c r="J105" s="6" t="s">
        <v>835</v>
      </c>
      <c r="K105" s="26" t="s">
        <v>843</v>
      </c>
      <c r="L105" s="10" t="s">
        <v>40</v>
      </c>
      <c r="M105" s="8" t="s">
        <v>41</v>
      </c>
      <c r="N105" s="18" t="s">
        <v>837</v>
      </c>
      <c r="O105" s="26" t="s">
        <v>844</v>
      </c>
      <c r="P105" s="14"/>
      <c r="Q105" s="34"/>
      <c r="R105" s="14"/>
      <c r="S105" s="14"/>
      <c r="T105" s="14"/>
      <c r="U105" s="14"/>
      <c r="V105" s="14"/>
      <c r="W105" s="14"/>
      <c r="X105" s="14"/>
      <c r="Y105" s="8" t="s">
        <v>44</v>
      </c>
      <c r="Z105" s="38" t="s">
        <v>845</v>
      </c>
      <c r="AA105" s="25" t="s">
        <v>846</v>
      </c>
      <c r="AB105" s="25"/>
      <c r="AC105" s="18" t="str">
        <f t="shared" si="1"/>
        <v>M5-G-22b-I-2</v>
      </c>
      <c r="AD105" s="6" t="s">
        <v>48</v>
      </c>
      <c r="AE105" s="6"/>
      <c r="AF105" s="6"/>
    </row>
    <row r="106" ht="75.0" customHeight="1">
      <c r="A106" s="6" t="s">
        <v>831</v>
      </c>
      <c r="B106" s="7" t="s">
        <v>832</v>
      </c>
      <c r="C106" s="34" t="s">
        <v>50</v>
      </c>
      <c r="D106" s="6" t="s">
        <v>35</v>
      </c>
      <c r="E106" s="6"/>
      <c r="F106" s="26" t="s">
        <v>847</v>
      </c>
      <c r="G106" s="26"/>
      <c r="H106" s="11" t="s">
        <v>848</v>
      </c>
      <c r="I106" s="34" t="s">
        <v>53</v>
      </c>
      <c r="J106" s="34" t="s">
        <v>751</v>
      </c>
      <c r="K106" s="46" t="s">
        <v>849</v>
      </c>
      <c r="L106" s="26" t="s">
        <v>850</v>
      </c>
      <c r="M106" s="8" t="s">
        <v>41</v>
      </c>
      <c r="N106" s="18" t="s">
        <v>851</v>
      </c>
      <c r="O106" s="26" t="s">
        <v>852</v>
      </c>
      <c r="P106" s="14"/>
      <c r="Q106" s="34"/>
      <c r="R106" s="14"/>
      <c r="S106" s="14"/>
      <c r="T106" s="14"/>
      <c r="U106" s="14"/>
      <c r="V106" s="14"/>
      <c r="W106" s="14"/>
      <c r="X106" s="14"/>
      <c r="Y106" s="8" t="s">
        <v>44</v>
      </c>
      <c r="Z106" s="15" t="s">
        <v>853</v>
      </c>
      <c r="AA106" s="25" t="s">
        <v>854</v>
      </c>
      <c r="AB106" s="25"/>
      <c r="AC106" s="18" t="str">
        <f t="shared" si="1"/>
        <v>M5-G-22b-E-1</v>
      </c>
      <c r="AD106" s="6" t="s">
        <v>48</v>
      </c>
      <c r="AE106" s="6"/>
      <c r="AF106" s="6"/>
    </row>
    <row r="107" ht="75.0" customHeight="1">
      <c r="A107" s="6" t="s">
        <v>831</v>
      </c>
      <c r="B107" s="7" t="s">
        <v>832</v>
      </c>
      <c r="C107" s="34" t="s">
        <v>50</v>
      </c>
      <c r="D107" s="6" t="s">
        <v>35</v>
      </c>
      <c r="E107" s="6"/>
      <c r="F107" s="26" t="s">
        <v>855</v>
      </c>
      <c r="G107" s="26"/>
      <c r="H107" s="11" t="s">
        <v>848</v>
      </c>
      <c r="I107" s="34" t="s">
        <v>53</v>
      </c>
      <c r="J107" s="34" t="s">
        <v>751</v>
      </c>
      <c r="K107" s="46" t="s">
        <v>849</v>
      </c>
      <c r="L107" s="26" t="s">
        <v>856</v>
      </c>
      <c r="M107" s="8" t="s">
        <v>41</v>
      </c>
      <c r="N107" s="18" t="s">
        <v>851</v>
      </c>
      <c r="O107" s="26" t="s">
        <v>857</v>
      </c>
      <c r="P107" s="14"/>
      <c r="Q107" s="34"/>
      <c r="R107" s="14"/>
      <c r="S107" s="14"/>
      <c r="T107" s="14"/>
      <c r="U107" s="14"/>
      <c r="V107" s="14"/>
      <c r="W107" s="14"/>
      <c r="X107" s="14"/>
      <c r="Y107" s="8" t="s">
        <v>44</v>
      </c>
      <c r="Z107" s="15" t="s">
        <v>858</v>
      </c>
      <c r="AA107" s="25" t="s">
        <v>859</v>
      </c>
      <c r="AB107" s="25"/>
      <c r="AC107" s="18" t="str">
        <f t="shared" si="1"/>
        <v>M5-G-22b-E-2</v>
      </c>
      <c r="AD107" s="6" t="s">
        <v>48</v>
      </c>
      <c r="AE107" s="6"/>
      <c r="AF107" s="6"/>
    </row>
    <row r="108" ht="75.0" customHeight="1">
      <c r="A108" s="8" t="s">
        <v>860</v>
      </c>
      <c r="B108" s="7" t="s">
        <v>861</v>
      </c>
      <c r="C108" s="34" t="s">
        <v>34</v>
      </c>
      <c r="D108" s="6" t="s">
        <v>35</v>
      </c>
      <c r="E108" s="6"/>
      <c r="F108" s="26" t="s">
        <v>862</v>
      </c>
      <c r="G108" s="26"/>
      <c r="H108" s="11" t="s">
        <v>863</v>
      </c>
      <c r="I108" s="6" t="s">
        <v>38</v>
      </c>
      <c r="J108" s="34" t="s">
        <v>743</v>
      </c>
      <c r="K108" s="11" t="s">
        <v>40</v>
      </c>
      <c r="L108" s="11" t="s">
        <v>40</v>
      </c>
      <c r="M108" s="8" t="s">
        <v>41</v>
      </c>
      <c r="N108" s="18" t="s">
        <v>864</v>
      </c>
      <c r="O108" s="26" t="s">
        <v>865</v>
      </c>
      <c r="P108" s="14"/>
      <c r="Q108" s="34"/>
      <c r="R108" s="14"/>
      <c r="S108" s="14"/>
      <c r="T108" s="14"/>
      <c r="U108" s="14"/>
      <c r="V108" s="14"/>
      <c r="W108" s="14"/>
      <c r="X108" s="14"/>
      <c r="Y108" s="8" t="s">
        <v>44</v>
      </c>
      <c r="Z108" s="38" t="s">
        <v>866</v>
      </c>
      <c r="AA108" s="38" t="s">
        <v>867</v>
      </c>
      <c r="AB108" s="15" t="s">
        <v>868</v>
      </c>
      <c r="AC108" s="18" t="str">
        <f t="shared" si="1"/>
        <v>M5-G-7a-I-1</v>
      </c>
      <c r="AD108" s="6" t="s">
        <v>48</v>
      </c>
      <c r="AE108" s="6" t="s">
        <v>427</v>
      </c>
      <c r="AF108" s="6" t="s">
        <v>49</v>
      </c>
    </row>
    <row r="109" ht="75.0" customHeight="1">
      <c r="A109" s="8" t="s">
        <v>860</v>
      </c>
      <c r="B109" s="7" t="s">
        <v>861</v>
      </c>
      <c r="C109" s="34" t="s">
        <v>50</v>
      </c>
      <c r="D109" s="6" t="s">
        <v>35</v>
      </c>
      <c r="E109" s="6"/>
      <c r="F109" s="26" t="s">
        <v>869</v>
      </c>
      <c r="G109" s="26"/>
      <c r="H109" s="11" t="s">
        <v>870</v>
      </c>
      <c r="I109" s="34" t="s">
        <v>53</v>
      </c>
      <c r="J109" s="34" t="s">
        <v>357</v>
      </c>
      <c r="K109" s="26" t="s">
        <v>871</v>
      </c>
      <c r="L109" s="11" t="s">
        <v>40</v>
      </c>
      <c r="M109" s="8" t="s">
        <v>41</v>
      </c>
      <c r="N109" s="18" t="s">
        <v>864</v>
      </c>
      <c r="O109" s="26" t="s">
        <v>872</v>
      </c>
      <c r="P109" s="14"/>
      <c r="Q109" s="34"/>
      <c r="R109" s="14"/>
      <c r="S109" s="14"/>
      <c r="T109" s="14"/>
      <c r="U109" s="14"/>
      <c r="V109" s="14"/>
      <c r="W109" s="14"/>
      <c r="X109" s="14"/>
      <c r="Y109" s="8" t="s">
        <v>44</v>
      </c>
      <c r="Z109" s="15" t="s">
        <v>873</v>
      </c>
      <c r="AA109" s="15" t="s">
        <v>874</v>
      </c>
      <c r="AB109" s="15" t="s">
        <v>875</v>
      </c>
      <c r="AC109" s="18" t="str">
        <f t="shared" si="1"/>
        <v>M5-G-7a-E-1</v>
      </c>
      <c r="AD109" s="6" t="s">
        <v>48</v>
      </c>
      <c r="AE109" s="6" t="s">
        <v>427</v>
      </c>
      <c r="AF109" s="6" t="s">
        <v>49</v>
      </c>
    </row>
    <row r="110" ht="75.0" customHeight="1">
      <c r="A110" s="8" t="s">
        <v>860</v>
      </c>
      <c r="B110" s="7" t="s">
        <v>861</v>
      </c>
      <c r="C110" s="34" t="s">
        <v>50</v>
      </c>
      <c r="D110" s="6" t="s">
        <v>35</v>
      </c>
      <c r="E110" s="6"/>
      <c r="F110" s="26" t="s">
        <v>876</v>
      </c>
      <c r="G110" s="26"/>
      <c r="H110" s="11" t="s">
        <v>870</v>
      </c>
      <c r="I110" s="34" t="s">
        <v>53</v>
      </c>
      <c r="J110" s="34" t="s">
        <v>357</v>
      </c>
      <c r="K110" s="26" t="s">
        <v>871</v>
      </c>
      <c r="L110" s="11" t="s">
        <v>40</v>
      </c>
      <c r="M110" s="8" t="s">
        <v>41</v>
      </c>
      <c r="N110" s="18" t="s">
        <v>864</v>
      </c>
      <c r="O110" s="26" t="s">
        <v>872</v>
      </c>
      <c r="P110" s="14"/>
      <c r="Q110" s="34"/>
      <c r="R110" s="14"/>
      <c r="S110" s="14"/>
      <c r="T110" s="14"/>
      <c r="U110" s="14"/>
      <c r="V110" s="14"/>
      <c r="W110" s="14"/>
      <c r="X110" s="14"/>
      <c r="Y110" s="8" t="s">
        <v>44</v>
      </c>
      <c r="Z110" s="15" t="s">
        <v>877</v>
      </c>
      <c r="AA110" s="15" t="s">
        <v>878</v>
      </c>
      <c r="AB110" s="15" t="s">
        <v>879</v>
      </c>
      <c r="AC110" s="18" t="str">
        <f t="shared" si="1"/>
        <v>M5-G-7a-E-2</v>
      </c>
      <c r="AD110" s="6" t="s">
        <v>48</v>
      </c>
      <c r="AE110" s="6" t="s">
        <v>427</v>
      </c>
      <c r="AF110" s="6" t="s">
        <v>49</v>
      </c>
    </row>
    <row r="111" ht="75.0" customHeight="1">
      <c r="A111" s="6" t="s">
        <v>880</v>
      </c>
      <c r="B111" s="26" t="s">
        <v>881</v>
      </c>
      <c r="C111" s="34" t="s">
        <v>34</v>
      </c>
      <c r="D111" s="6" t="s">
        <v>35</v>
      </c>
      <c r="E111" s="6"/>
      <c r="F111" s="26" t="s">
        <v>882</v>
      </c>
      <c r="G111" s="26"/>
      <c r="H111" s="11" t="s">
        <v>883</v>
      </c>
      <c r="I111" s="34" t="s">
        <v>38</v>
      </c>
      <c r="J111" s="34" t="s">
        <v>420</v>
      </c>
      <c r="K111" s="11" t="s">
        <v>40</v>
      </c>
      <c r="L111" s="11" t="s">
        <v>40</v>
      </c>
      <c r="M111" s="8" t="s">
        <v>41</v>
      </c>
      <c r="N111" s="12" t="s">
        <v>884</v>
      </c>
      <c r="O111" s="26" t="s">
        <v>885</v>
      </c>
      <c r="P111" s="14"/>
      <c r="Q111" s="34"/>
      <c r="R111" s="14"/>
      <c r="S111" s="14"/>
      <c r="T111" s="14"/>
      <c r="U111" s="14"/>
      <c r="V111" s="14"/>
      <c r="W111" s="14"/>
      <c r="X111" s="14"/>
      <c r="Y111" s="8" t="s">
        <v>44</v>
      </c>
      <c r="Z111" s="38" t="s">
        <v>886</v>
      </c>
      <c r="AA111" s="25" t="s">
        <v>887</v>
      </c>
      <c r="AB111" s="25"/>
      <c r="AC111" s="18" t="str">
        <f t="shared" si="1"/>
        <v>M5-G-23a-I-1</v>
      </c>
      <c r="AD111" s="6" t="s">
        <v>48</v>
      </c>
      <c r="AE111" s="6"/>
      <c r="AF111" s="6"/>
    </row>
    <row r="112" ht="75.0" customHeight="1">
      <c r="A112" s="6" t="s">
        <v>880</v>
      </c>
      <c r="B112" s="26" t="s">
        <v>881</v>
      </c>
      <c r="C112" s="34" t="s">
        <v>50</v>
      </c>
      <c r="D112" s="6" t="s">
        <v>35</v>
      </c>
      <c r="E112" s="6"/>
      <c r="F112" s="26" t="s">
        <v>888</v>
      </c>
      <c r="G112" s="26"/>
      <c r="H112" s="11" t="s">
        <v>889</v>
      </c>
      <c r="I112" s="34" t="s">
        <v>53</v>
      </c>
      <c r="J112" s="6" t="s">
        <v>285</v>
      </c>
      <c r="K112" s="11" t="s">
        <v>40</v>
      </c>
      <c r="L112" s="26" t="s">
        <v>890</v>
      </c>
      <c r="M112" s="8" t="s">
        <v>41</v>
      </c>
      <c r="N112" s="12" t="s">
        <v>884</v>
      </c>
      <c r="O112" s="26" t="s">
        <v>891</v>
      </c>
      <c r="P112" s="14"/>
      <c r="Q112" s="34"/>
      <c r="R112" s="14"/>
      <c r="S112" s="14"/>
      <c r="T112" s="14"/>
      <c r="U112" s="14"/>
      <c r="V112" s="14"/>
      <c r="W112" s="14"/>
      <c r="X112" s="14"/>
      <c r="Y112" s="8" t="s">
        <v>44</v>
      </c>
      <c r="Z112" s="38" t="s">
        <v>892</v>
      </c>
      <c r="AA112" s="25" t="s">
        <v>893</v>
      </c>
      <c r="AB112" s="25"/>
      <c r="AC112" s="18" t="str">
        <f t="shared" si="1"/>
        <v>M5-G-23a-E-1</v>
      </c>
      <c r="AD112" s="6" t="s">
        <v>48</v>
      </c>
      <c r="AE112" s="6"/>
      <c r="AF112" s="6"/>
    </row>
    <row r="113" ht="75.0" customHeight="1">
      <c r="A113" s="6" t="s">
        <v>880</v>
      </c>
      <c r="B113" s="26" t="s">
        <v>881</v>
      </c>
      <c r="C113" s="34" t="s">
        <v>50</v>
      </c>
      <c r="D113" s="6" t="s">
        <v>35</v>
      </c>
      <c r="E113" s="6"/>
      <c r="F113" s="26" t="s">
        <v>894</v>
      </c>
      <c r="G113" s="26"/>
      <c r="H113" s="11" t="s">
        <v>895</v>
      </c>
      <c r="I113" s="34" t="s">
        <v>53</v>
      </c>
      <c r="J113" s="6" t="s">
        <v>285</v>
      </c>
      <c r="K113" s="11" t="s">
        <v>40</v>
      </c>
      <c r="L113" s="26" t="s">
        <v>896</v>
      </c>
      <c r="M113" s="8" t="s">
        <v>41</v>
      </c>
      <c r="N113" s="12" t="s">
        <v>884</v>
      </c>
      <c r="O113" s="26" t="s">
        <v>897</v>
      </c>
      <c r="P113" s="14"/>
      <c r="Q113" s="34"/>
      <c r="R113" s="14"/>
      <c r="S113" s="14"/>
      <c r="T113" s="14"/>
      <c r="U113" s="14"/>
      <c r="V113" s="14"/>
      <c r="W113" s="14"/>
      <c r="X113" s="14"/>
      <c r="Y113" s="8" t="s">
        <v>44</v>
      </c>
      <c r="Z113" s="38" t="s">
        <v>898</v>
      </c>
      <c r="AA113" s="25" t="s">
        <v>899</v>
      </c>
      <c r="AB113" s="25"/>
      <c r="AC113" s="18" t="str">
        <f t="shared" si="1"/>
        <v>M5-G-23a-E-2</v>
      </c>
      <c r="AD113" s="6" t="s">
        <v>48</v>
      </c>
      <c r="AE113" s="6"/>
      <c r="AF113" s="6"/>
    </row>
    <row r="114" ht="75.0" customHeight="1">
      <c r="A114" s="6" t="s">
        <v>900</v>
      </c>
      <c r="B114" s="7" t="s">
        <v>901</v>
      </c>
      <c r="C114" s="34" t="s">
        <v>34</v>
      </c>
      <c r="D114" s="6" t="s">
        <v>35</v>
      </c>
      <c r="E114" s="32"/>
      <c r="F114" s="26" t="s">
        <v>902</v>
      </c>
      <c r="G114" s="26"/>
      <c r="H114" s="7" t="s">
        <v>903</v>
      </c>
      <c r="I114" s="34" t="s">
        <v>53</v>
      </c>
      <c r="J114" s="34" t="s">
        <v>357</v>
      </c>
      <c r="K114" s="11" t="s">
        <v>40</v>
      </c>
      <c r="L114" s="11" t="s">
        <v>40</v>
      </c>
      <c r="M114" s="8" t="s">
        <v>41</v>
      </c>
      <c r="N114" s="12" t="s">
        <v>904</v>
      </c>
      <c r="O114" s="26" t="s">
        <v>905</v>
      </c>
      <c r="P114" s="14"/>
      <c r="Q114" s="34"/>
      <c r="R114" s="14"/>
      <c r="S114" s="14"/>
      <c r="T114" s="14"/>
      <c r="U114" s="14"/>
      <c r="V114" s="14"/>
      <c r="W114" s="14"/>
      <c r="X114" s="14"/>
      <c r="Y114" s="8" t="s">
        <v>44</v>
      </c>
      <c r="Z114" s="38" t="s">
        <v>906</v>
      </c>
      <c r="AA114" s="25" t="s">
        <v>907</v>
      </c>
      <c r="AB114" s="25"/>
      <c r="AC114" s="18" t="str">
        <f t="shared" si="1"/>
        <v>M5-G-23b-I-1</v>
      </c>
      <c r="AD114" s="6" t="s">
        <v>48</v>
      </c>
      <c r="AE114" s="6"/>
      <c r="AF114" s="6"/>
    </row>
    <row r="115" ht="75.0" customHeight="1">
      <c r="A115" s="6" t="s">
        <v>900</v>
      </c>
      <c r="B115" s="7" t="s">
        <v>901</v>
      </c>
      <c r="C115" s="34" t="s">
        <v>34</v>
      </c>
      <c r="D115" s="6" t="s">
        <v>35</v>
      </c>
      <c r="E115" s="32"/>
      <c r="F115" s="26" t="s">
        <v>908</v>
      </c>
      <c r="G115" s="26"/>
      <c r="H115" s="7" t="s">
        <v>909</v>
      </c>
      <c r="I115" s="34" t="s">
        <v>53</v>
      </c>
      <c r="J115" s="34" t="s">
        <v>357</v>
      </c>
      <c r="K115" s="7" t="s">
        <v>40</v>
      </c>
      <c r="L115" s="7" t="s">
        <v>40</v>
      </c>
      <c r="M115" s="8" t="s">
        <v>41</v>
      </c>
      <c r="N115" s="12" t="s">
        <v>910</v>
      </c>
      <c r="O115" s="26" t="s">
        <v>911</v>
      </c>
      <c r="P115" s="14"/>
      <c r="Q115" s="34"/>
      <c r="R115" s="14"/>
      <c r="S115" s="14"/>
      <c r="T115" s="14"/>
      <c r="U115" s="14"/>
      <c r="V115" s="14"/>
      <c r="W115" s="14"/>
      <c r="X115" s="14"/>
      <c r="Y115" s="8" t="s">
        <v>44</v>
      </c>
      <c r="Z115" s="38" t="s">
        <v>912</v>
      </c>
      <c r="AA115" s="25" t="s">
        <v>913</v>
      </c>
      <c r="AB115" s="25"/>
      <c r="AC115" s="18" t="str">
        <f t="shared" si="1"/>
        <v>M5-G-23b-I-2</v>
      </c>
      <c r="AD115" s="6" t="s">
        <v>48</v>
      </c>
      <c r="AE115" s="6"/>
      <c r="AF115" s="6"/>
    </row>
    <row r="116" ht="75.0" customHeight="1">
      <c r="A116" s="6" t="s">
        <v>900</v>
      </c>
      <c r="B116" s="7" t="s">
        <v>901</v>
      </c>
      <c r="C116" s="34" t="s">
        <v>50</v>
      </c>
      <c r="D116" s="6" t="s">
        <v>35</v>
      </c>
      <c r="E116" s="32"/>
      <c r="F116" s="26" t="s">
        <v>914</v>
      </c>
      <c r="G116" s="26"/>
      <c r="H116" s="7" t="s">
        <v>915</v>
      </c>
      <c r="I116" s="34" t="s">
        <v>53</v>
      </c>
      <c r="J116" s="34" t="s">
        <v>751</v>
      </c>
      <c r="K116" s="7" t="s">
        <v>40</v>
      </c>
      <c r="L116" s="26" t="s">
        <v>916</v>
      </c>
      <c r="M116" s="8" t="s">
        <v>41</v>
      </c>
      <c r="N116" s="14" t="s">
        <v>917</v>
      </c>
      <c r="O116" s="26" t="s">
        <v>918</v>
      </c>
      <c r="P116" s="14"/>
      <c r="Q116" s="34"/>
      <c r="R116" s="14"/>
      <c r="S116" s="14"/>
      <c r="T116" s="14"/>
      <c r="U116" s="14"/>
      <c r="V116" s="14"/>
      <c r="W116" s="14"/>
      <c r="X116" s="14"/>
      <c r="Y116" s="8" t="s">
        <v>44</v>
      </c>
      <c r="Z116" s="38" t="s">
        <v>919</v>
      </c>
      <c r="AA116" s="25" t="s">
        <v>920</v>
      </c>
      <c r="AB116" s="25"/>
      <c r="AC116" s="18" t="str">
        <f t="shared" si="1"/>
        <v>M5-G-23b-E-1</v>
      </c>
      <c r="AD116" s="6" t="s">
        <v>48</v>
      </c>
      <c r="AE116" s="6"/>
      <c r="AF116" s="6"/>
    </row>
    <row r="117" ht="75.0" customHeight="1">
      <c r="A117" s="6" t="s">
        <v>900</v>
      </c>
      <c r="B117" s="7" t="s">
        <v>901</v>
      </c>
      <c r="C117" s="34" t="s">
        <v>50</v>
      </c>
      <c r="D117" s="6" t="s">
        <v>35</v>
      </c>
      <c r="E117" s="32"/>
      <c r="F117" s="26" t="s">
        <v>914</v>
      </c>
      <c r="G117" s="26"/>
      <c r="H117" s="7" t="s">
        <v>915</v>
      </c>
      <c r="I117" s="34" t="s">
        <v>53</v>
      </c>
      <c r="J117" s="34" t="s">
        <v>751</v>
      </c>
      <c r="K117" s="7" t="s">
        <v>40</v>
      </c>
      <c r="L117" s="26" t="s">
        <v>921</v>
      </c>
      <c r="M117" s="8" t="s">
        <v>41</v>
      </c>
      <c r="N117" s="14" t="s">
        <v>917</v>
      </c>
      <c r="O117" s="26" t="s">
        <v>918</v>
      </c>
      <c r="P117" s="14"/>
      <c r="Q117" s="34"/>
      <c r="R117" s="14"/>
      <c r="S117" s="14"/>
      <c r="T117" s="14"/>
      <c r="U117" s="14"/>
      <c r="V117" s="14"/>
      <c r="W117" s="14"/>
      <c r="X117" s="14"/>
      <c r="Y117" s="8" t="s">
        <v>44</v>
      </c>
      <c r="Z117" s="38" t="s">
        <v>922</v>
      </c>
      <c r="AA117" s="25" t="s">
        <v>923</v>
      </c>
      <c r="AB117" s="25"/>
      <c r="AC117" s="18" t="str">
        <f t="shared" si="1"/>
        <v>M5-G-23b-E-2</v>
      </c>
      <c r="AD117" s="6" t="s">
        <v>48</v>
      </c>
      <c r="AE117" s="6"/>
      <c r="AF117" s="6"/>
    </row>
    <row r="118" ht="75.0" customHeight="1">
      <c r="A118" s="6" t="s">
        <v>924</v>
      </c>
      <c r="B118" s="7" t="s">
        <v>925</v>
      </c>
      <c r="C118" s="34" t="s">
        <v>34</v>
      </c>
      <c r="D118" s="6" t="s">
        <v>35</v>
      </c>
      <c r="E118" s="6"/>
      <c r="F118" s="26" t="s">
        <v>926</v>
      </c>
      <c r="G118" s="26"/>
      <c r="H118" s="11" t="s">
        <v>927</v>
      </c>
      <c r="I118" s="34" t="s">
        <v>38</v>
      </c>
      <c r="J118" s="8" t="s">
        <v>357</v>
      </c>
      <c r="K118" s="26" t="s">
        <v>928</v>
      </c>
      <c r="L118" s="26" t="s">
        <v>929</v>
      </c>
      <c r="M118" s="8" t="s">
        <v>41</v>
      </c>
      <c r="N118" s="18" t="s">
        <v>930</v>
      </c>
      <c r="O118" s="26" t="s">
        <v>931</v>
      </c>
      <c r="P118" s="18" t="s">
        <v>932</v>
      </c>
      <c r="Q118" s="34"/>
      <c r="R118" s="14"/>
      <c r="S118" s="14"/>
      <c r="T118" s="14"/>
      <c r="U118" s="14"/>
      <c r="V118" s="14"/>
      <c r="W118" s="14"/>
      <c r="X118" s="14"/>
      <c r="Y118" s="8" t="s">
        <v>44</v>
      </c>
      <c r="Z118" s="15" t="s">
        <v>933</v>
      </c>
      <c r="AA118" s="25" t="s">
        <v>934</v>
      </c>
      <c r="AB118" s="25"/>
      <c r="AC118" s="18" t="str">
        <f t="shared" si="1"/>
        <v>M5-G-23c-I-1</v>
      </c>
      <c r="AD118" s="6" t="s">
        <v>48</v>
      </c>
      <c r="AE118" s="6"/>
      <c r="AF118" s="6"/>
    </row>
    <row r="119" ht="75.0" customHeight="1">
      <c r="A119" s="6" t="s">
        <v>924</v>
      </c>
      <c r="B119" s="7" t="s">
        <v>925</v>
      </c>
      <c r="C119" s="34" t="s">
        <v>34</v>
      </c>
      <c r="D119" s="6" t="s">
        <v>35</v>
      </c>
      <c r="E119" s="6"/>
      <c r="F119" s="26" t="s">
        <v>935</v>
      </c>
      <c r="G119" s="26"/>
      <c r="H119" s="11" t="s">
        <v>936</v>
      </c>
      <c r="I119" s="34" t="s">
        <v>38</v>
      </c>
      <c r="J119" s="8" t="s">
        <v>357</v>
      </c>
      <c r="K119" s="26" t="s">
        <v>928</v>
      </c>
      <c r="L119" s="26" t="s">
        <v>937</v>
      </c>
      <c r="M119" s="8" t="s">
        <v>41</v>
      </c>
      <c r="N119" s="18" t="s">
        <v>938</v>
      </c>
      <c r="O119" s="26" t="s">
        <v>939</v>
      </c>
      <c r="P119" s="18" t="s">
        <v>940</v>
      </c>
      <c r="Q119" s="34"/>
      <c r="R119" s="14"/>
      <c r="S119" s="14"/>
      <c r="T119" s="14"/>
      <c r="U119" s="14"/>
      <c r="V119" s="14"/>
      <c r="W119" s="14"/>
      <c r="X119" s="14"/>
      <c r="Y119" s="8" t="s">
        <v>44</v>
      </c>
      <c r="Z119" s="15" t="s">
        <v>941</v>
      </c>
      <c r="AA119" s="25" t="s">
        <v>942</v>
      </c>
      <c r="AB119" s="25"/>
      <c r="AC119" s="18" t="str">
        <f t="shared" si="1"/>
        <v>M5-G-23c-I-2</v>
      </c>
      <c r="AD119" s="6" t="s">
        <v>48</v>
      </c>
      <c r="AE119" s="6"/>
      <c r="AF119" s="6"/>
    </row>
    <row r="120" ht="75.0" customHeight="1">
      <c r="A120" s="6" t="s">
        <v>924</v>
      </c>
      <c r="B120" s="7" t="s">
        <v>925</v>
      </c>
      <c r="C120" s="34" t="s">
        <v>50</v>
      </c>
      <c r="D120" s="6" t="s">
        <v>35</v>
      </c>
      <c r="E120" s="6"/>
      <c r="F120" s="26" t="s">
        <v>943</v>
      </c>
      <c r="G120" s="26"/>
      <c r="H120" s="11" t="s">
        <v>944</v>
      </c>
      <c r="I120" s="34" t="s">
        <v>38</v>
      </c>
      <c r="J120" s="6" t="s">
        <v>54</v>
      </c>
      <c r="K120" s="26" t="s">
        <v>945</v>
      </c>
      <c r="L120" s="26" t="s">
        <v>946</v>
      </c>
      <c r="M120" s="8" t="s">
        <v>67</v>
      </c>
      <c r="N120" s="18"/>
      <c r="O120" s="14"/>
      <c r="P120" s="14"/>
      <c r="Q120" s="34"/>
      <c r="R120" s="18"/>
      <c r="S120" s="18" t="s">
        <v>947</v>
      </c>
      <c r="T120" s="18" t="s">
        <v>948</v>
      </c>
      <c r="U120" s="18" t="s">
        <v>949</v>
      </c>
      <c r="V120" s="18" t="s">
        <v>950</v>
      </c>
      <c r="W120" s="14"/>
      <c r="X120" s="14"/>
      <c r="Y120" s="8" t="s">
        <v>44</v>
      </c>
      <c r="Z120" s="15" t="s">
        <v>951</v>
      </c>
      <c r="AA120" s="25" t="s">
        <v>952</v>
      </c>
      <c r="AB120" s="25"/>
      <c r="AC120" s="18" t="str">
        <f t="shared" si="1"/>
        <v>M5-G-23c-E-1</v>
      </c>
      <c r="AD120" s="6" t="s">
        <v>48</v>
      </c>
      <c r="AE120" s="6"/>
      <c r="AF120" s="6"/>
    </row>
    <row r="121" ht="75.0" customHeight="1">
      <c r="A121" s="6" t="s">
        <v>924</v>
      </c>
      <c r="B121" s="7" t="s">
        <v>925</v>
      </c>
      <c r="C121" s="34" t="s">
        <v>50</v>
      </c>
      <c r="D121" s="6" t="s">
        <v>35</v>
      </c>
      <c r="E121" s="6"/>
      <c r="F121" s="26" t="s">
        <v>953</v>
      </c>
      <c r="G121" s="26"/>
      <c r="H121" s="11" t="s">
        <v>954</v>
      </c>
      <c r="I121" s="34" t="s">
        <v>38</v>
      </c>
      <c r="J121" s="34" t="s">
        <v>751</v>
      </c>
      <c r="K121" s="26" t="s">
        <v>955</v>
      </c>
      <c r="L121" s="26" t="s">
        <v>956</v>
      </c>
      <c r="M121" s="8" t="s">
        <v>67</v>
      </c>
      <c r="N121" s="18"/>
      <c r="O121" s="14"/>
      <c r="P121" s="14"/>
      <c r="Q121" s="34"/>
      <c r="R121" s="18"/>
      <c r="S121" s="18" t="s">
        <v>947</v>
      </c>
      <c r="T121" s="18" t="s">
        <v>957</v>
      </c>
      <c r="U121" s="18" t="s">
        <v>958</v>
      </c>
      <c r="V121" s="18" t="s">
        <v>959</v>
      </c>
      <c r="W121" s="14"/>
      <c r="X121" s="14"/>
      <c r="Y121" s="8" t="s">
        <v>44</v>
      </c>
      <c r="Z121" s="15" t="s">
        <v>960</v>
      </c>
      <c r="AA121" s="25" t="s">
        <v>961</v>
      </c>
      <c r="AB121" s="25"/>
      <c r="AC121" s="18" t="str">
        <f t="shared" si="1"/>
        <v>M5-G-23c-E-2</v>
      </c>
      <c r="AD121" s="6" t="s">
        <v>48</v>
      </c>
      <c r="AE121" s="6"/>
      <c r="AF121" s="6"/>
    </row>
    <row r="122" ht="75.0" customHeight="1">
      <c r="A122" s="6" t="s">
        <v>924</v>
      </c>
      <c r="B122" s="7" t="s">
        <v>925</v>
      </c>
      <c r="C122" s="34" t="s">
        <v>62</v>
      </c>
      <c r="D122" s="6" t="s">
        <v>35</v>
      </c>
      <c r="E122" s="6"/>
      <c r="F122" s="26" t="s">
        <v>962</v>
      </c>
      <c r="G122" s="26"/>
      <c r="H122" s="11" t="s">
        <v>963</v>
      </c>
      <c r="I122" s="34" t="s">
        <v>38</v>
      </c>
      <c r="J122" s="6" t="s">
        <v>54</v>
      </c>
      <c r="K122" s="26" t="s">
        <v>964</v>
      </c>
      <c r="L122" s="26" t="s">
        <v>956</v>
      </c>
      <c r="M122" s="8" t="s">
        <v>67</v>
      </c>
      <c r="N122" s="18"/>
      <c r="O122" s="14"/>
      <c r="P122" s="14"/>
      <c r="Q122" s="34"/>
      <c r="R122" s="18"/>
      <c r="S122" s="18" t="s">
        <v>965</v>
      </c>
      <c r="T122" s="18" t="s">
        <v>966</v>
      </c>
      <c r="U122" s="18" t="s">
        <v>958</v>
      </c>
      <c r="V122" s="18" t="s">
        <v>967</v>
      </c>
      <c r="W122" s="14"/>
      <c r="X122" s="14"/>
      <c r="Y122" s="8" t="s">
        <v>44</v>
      </c>
      <c r="Z122" s="15" t="s">
        <v>968</v>
      </c>
      <c r="AA122" s="25" t="s">
        <v>969</v>
      </c>
      <c r="AB122" s="25"/>
      <c r="AC122" s="18" t="str">
        <f t="shared" si="1"/>
        <v>M5-G-23c-A-1</v>
      </c>
      <c r="AD122" s="6" t="s">
        <v>48</v>
      </c>
      <c r="AE122" s="6"/>
      <c r="AF122" s="6"/>
    </row>
    <row r="123" ht="75.0" customHeight="1">
      <c r="A123" s="6" t="s">
        <v>924</v>
      </c>
      <c r="B123" s="7" t="s">
        <v>925</v>
      </c>
      <c r="C123" s="34" t="s">
        <v>62</v>
      </c>
      <c r="D123" s="6" t="s">
        <v>35</v>
      </c>
      <c r="E123" s="6"/>
      <c r="F123" s="26" t="s">
        <v>970</v>
      </c>
      <c r="G123" s="26"/>
      <c r="H123" s="11" t="s">
        <v>971</v>
      </c>
      <c r="I123" s="34" t="s">
        <v>38</v>
      </c>
      <c r="J123" s="6" t="s">
        <v>54</v>
      </c>
      <c r="K123" s="26" t="s">
        <v>972</v>
      </c>
      <c r="L123" s="26" t="s">
        <v>973</v>
      </c>
      <c r="M123" s="8" t="s">
        <v>67</v>
      </c>
      <c r="N123" s="18"/>
      <c r="O123" s="14"/>
      <c r="P123" s="14"/>
      <c r="Q123" s="34"/>
      <c r="R123" s="18"/>
      <c r="S123" s="18" t="s">
        <v>974</v>
      </c>
      <c r="T123" s="18" t="s">
        <v>975</v>
      </c>
      <c r="U123" s="18" t="s">
        <v>949</v>
      </c>
      <c r="V123" s="18" t="s">
        <v>976</v>
      </c>
      <c r="W123" s="14"/>
      <c r="X123" s="14"/>
      <c r="Y123" s="8" t="s">
        <v>44</v>
      </c>
      <c r="Z123" s="15" t="s">
        <v>977</v>
      </c>
      <c r="AA123" s="25" t="s">
        <v>978</v>
      </c>
      <c r="AB123" s="25"/>
      <c r="AC123" s="18" t="str">
        <f t="shared" si="1"/>
        <v>M5-G-23c-A-2</v>
      </c>
      <c r="AD123" s="6" t="s">
        <v>48</v>
      </c>
      <c r="AE123" s="6"/>
      <c r="AF123" s="6"/>
    </row>
    <row r="124" ht="75.0" customHeight="1">
      <c r="A124" s="6" t="s">
        <v>924</v>
      </c>
      <c r="B124" s="7" t="s">
        <v>925</v>
      </c>
      <c r="C124" s="34" t="s">
        <v>62</v>
      </c>
      <c r="D124" s="6" t="s">
        <v>35</v>
      </c>
      <c r="E124" s="6"/>
      <c r="F124" s="26" t="s">
        <v>979</v>
      </c>
      <c r="G124" s="26"/>
      <c r="H124" s="11" t="s">
        <v>980</v>
      </c>
      <c r="I124" s="34" t="s">
        <v>38</v>
      </c>
      <c r="J124" s="6" t="s">
        <v>54</v>
      </c>
      <c r="K124" s="26" t="s">
        <v>964</v>
      </c>
      <c r="L124" s="26" t="s">
        <v>956</v>
      </c>
      <c r="M124" s="8" t="s">
        <v>67</v>
      </c>
      <c r="N124" s="18"/>
      <c r="O124" s="14"/>
      <c r="P124" s="14"/>
      <c r="Q124" s="34"/>
      <c r="R124" s="18"/>
      <c r="S124" s="18" t="s">
        <v>981</v>
      </c>
      <c r="T124" s="18" t="s">
        <v>966</v>
      </c>
      <c r="U124" s="18" t="s">
        <v>958</v>
      </c>
      <c r="V124" s="18" t="s">
        <v>967</v>
      </c>
      <c r="W124" s="14"/>
      <c r="X124" s="14"/>
      <c r="Y124" s="8" t="s">
        <v>44</v>
      </c>
      <c r="Z124" s="15" t="s">
        <v>982</v>
      </c>
      <c r="AA124" s="25" t="s">
        <v>983</v>
      </c>
      <c r="AB124" s="25"/>
      <c r="AC124" s="18" t="str">
        <f t="shared" si="1"/>
        <v>M5-G-23c-A-3</v>
      </c>
      <c r="AD124" s="6" t="s">
        <v>48</v>
      </c>
      <c r="AE124" s="6"/>
      <c r="AF124" s="6"/>
    </row>
    <row r="125" ht="75.0" customHeight="1">
      <c r="A125" s="6" t="s">
        <v>924</v>
      </c>
      <c r="B125" s="7" t="s">
        <v>925</v>
      </c>
      <c r="C125" s="34" t="s">
        <v>62</v>
      </c>
      <c r="D125" s="6" t="s">
        <v>35</v>
      </c>
      <c r="E125" s="6"/>
      <c r="F125" s="26" t="s">
        <v>984</v>
      </c>
      <c r="G125" s="26"/>
      <c r="H125" s="11" t="s">
        <v>985</v>
      </c>
      <c r="I125" s="34" t="s">
        <v>38</v>
      </c>
      <c r="J125" s="6" t="s">
        <v>54</v>
      </c>
      <c r="K125" s="26" t="s">
        <v>986</v>
      </c>
      <c r="L125" s="26" t="s">
        <v>946</v>
      </c>
      <c r="M125" s="8" t="s">
        <v>67</v>
      </c>
      <c r="N125" s="18"/>
      <c r="O125" s="14"/>
      <c r="P125" s="14"/>
      <c r="Q125" s="34"/>
      <c r="R125" s="18"/>
      <c r="S125" s="18" t="s">
        <v>987</v>
      </c>
      <c r="T125" s="18" t="s">
        <v>975</v>
      </c>
      <c r="U125" s="18" t="s">
        <v>949</v>
      </c>
      <c r="V125" s="18" t="s">
        <v>988</v>
      </c>
      <c r="W125" s="14"/>
      <c r="X125" s="14"/>
      <c r="Y125" s="8" t="s">
        <v>44</v>
      </c>
      <c r="Z125" s="15" t="s">
        <v>989</v>
      </c>
      <c r="AA125" s="25" t="s">
        <v>990</v>
      </c>
      <c r="AB125" s="25"/>
      <c r="AC125" s="18" t="str">
        <f t="shared" si="1"/>
        <v>M5-G-23c-A-4</v>
      </c>
      <c r="AD125" s="6" t="s">
        <v>48</v>
      </c>
      <c r="AE125" s="6"/>
      <c r="AF125" s="6"/>
    </row>
    <row r="126" ht="75.0" customHeight="1">
      <c r="A126" s="6" t="s">
        <v>924</v>
      </c>
      <c r="B126" s="7" t="s">
        <v>925</v>
      </c>
      <c r="C126" s="34" t="s">
        <v>62</v>
      </c>
      <c r="D126" s="6" t="s">
        <v>35</v>
      </c>
      <c r="E126" s="6"/>
      <c r="F126" s="26" t="s">
        <v>991</v>
      </c>
      <c r="G126" s="26"/>
      <c r="H126" s="11" t="s">
        <v>992</v>
      </c>
      <c r="I126" s="34" t="s">
        <v>38</v>
      </c>
      <c r="J126" s="6" t="s">
        <v>54</v>
      </c>
      <c r="K126" s="26" t="s">
        <v>993</v>
      </c>
      <c r="L126" s="26" t="s">
        <v>994</v>
      </c>
      <c r="M126" s="8" t="s">
        <v>67</v>
      </c>
      <c r="N126" s="18"/>
      <c r="O126" s="14"/>
      <c r="P126" s="14"/>
      <c r="Q126" s="34"/>
      <c r="R126" s="18"/>
      <c r="S126" s="18" t="s">
        <v>995</v>
      </c>
      <c r="T126" s="18" t="s">
        <v>966</v>
      </c>
      <c r="U126" s="18" t="s">
        <v>958</v>
      </c>
      <c r="V126" s="18" t="s">
        <v>967</v>
      </c>
      <c r="W126" s="14"/>
      <c r="X126" s="14"/>
      <c r="Y126" s="8" t="s">
        <v>44</v>
      </c>
      <c r="Z126" s="15" t="s">
        <v>996</v>
      </c>
      <c r="AA126" s="25" t="s">
        <v>997</v>
      </c>
      <c r="AB126" s="25"/>
      <c r="AC126" s="18" t="str">
        <f t="shared" si="1"/>
        <v>M5-G-23c-A-5</v>
      </c>
      <c r="AD126" s="6" t="s">
        <v>48</v>
      </c>
      <c r="AE126" s="6"/>
      <c r="AF126" s="6"/>
    </row>
    <row r="127" ht="75.0" customHeight="1">
      <c r="A127" s="8" t="s">
        <v>998</v>
      </c>
      <c r="B127" s="7" t="s">
        <v>999</v>
      </c>
      <c r="C127" s="34" t="s">
        <v>34</v>
      </c>
      <c r="D127" s="6" t="s">
        <v>35</v>
      </c>
      <c r="E127" s="6"/>
      <c r="F127" s="26" t="s">
        <v>1000</v>
      </c>
      <c r="G127" s="26"/>
      <c r="H127" s="11" t="s">
        <v>1001</v>
      </c>
      <c r="I127" s="34" t="s">
        <v>53</v>
      </c>
      <c r="J127" s="6" t="s">
        <v>285</v>
      </c>
      <c r="K127" s="9" t="s">
        <v>1002</v>
      </c>
      <c r="L127" s="11" t="s">
        <v>40</v>
      </c>
      <c r="M127" s="8" t="s">
        <v>41</v>
      </c>
      <c r="N127" s="18" t="s">
        <v>1003</v>
      </c>
      <c r="O127" s="26" t="s">
        <v>1004</v>
      </c>
      <c r="P127" s="14"/>
      <c r="Q127" s="34"/>
      <c r="R127" s="14"/>
      <c r="S127" s="14"/>
      <c r="T127" s="14"/>
      <c r="U127" s="14"/>
      <c r="V127" s="14"/>
      <c r="W127" s="14"/>
      <c r="X127" s="14"/>
      <c r="Y127" s="8" t="s">
        <v>44</v>
      </c>
      <c r="Z127" s="38" t="s">
        <v>1005</v>
      </c>
      <c r="AA127" s="38" t="s">
        <v>1006</v>
      </c>
      <c r="AB127" s="15" t="s">
        <v>1007</v>
      </c>
      <c r="AC127" s="18" t="str">
        <f t="shared" si="1"/>
        <v>M5-G-7e-I-1</v>
      </c>
      <c r="AD127" s="6" t="s">
        <v>48</v>
      </c>
      <c r="AE127" s="6" t="s">
        <v>427</v>
      </c>
      <c r="AF127" s="6" t="s">
        <v>49</v>
      </c>
    </row>
    <row r="128" ht="75.0" customHeight="1">
      <c r="A128" s="8" t="s">
        <v>998</v>
      </c>
      <c r="B128" s="7" t="s">
        <v>999</v>
      </c>
      <c r="C128" s="34" t="s">
        <v>34</v>
      </c>
      <c r="D128" s="6" t="s">
        <v>35</v>
      </c>
      <c r="E128" s="6"/>
      <c r="F128" s="18" t="s">
        <v>1008</v>
      </c>
      <c r="G128" s="18"/>
      <c r="H128" s="11" t="s">
        <v>1001</v>
      </c>
      <c r="I128" s="34" t="s">
        <v>53</v>
      </c>
      <c r="J128" s="6" t="s">
        <v>285</v>
      </c>
      <c r="K128" s="46" t="s">
        <v>1009</v>
      </c>
      <c r="L128" s="11" t="s">
        <v>40</v>
      </c>
      <c r="M128" s="8" t="s">
        <v>41</v>
      </c>
      <c r="N128" s="18" t="s">
        <v>1003</v>
      </c>
      <c r="O128" s="26" t="s">
        <v>1010</v>
      </c>
      <c r="P128" s="14"/>
      <c r="Q128" s="34"/>
      <c r="R128" s="14"/>
      <c r="S128" s="14"/>
      <c r="T128" s="14"/>
      <c r="U128" s="14"/>
      <c r="V128" s="14"/>
      <c r="W128" s="14"/>
      <c r="X128" s="14"/>
      <c r="Y128" s="8" t="s">
        <v>44</v>
      </c>
      <c r="Z128" s="38" t="s">
        <v>1011</v>
      </c>
      <c r="AA128" s="38" t="s">
        <v>1012</v>
      </c>
      <c r="AB128" s="15" t="s">
        <v>1013</v>
      </c>
      <c r="AC128" s="18" t="str">
        <f t="shared" si="1"/>
        <v>M5-G-7e-I-2</v>
      </c>
      <c r="AD128" s="6" t="s">
        <v>48</v>
      </c>
      <c r="AE128" s="6" t="s">
        <v>427</v>
      </c>
      <c r="AF128" s="6" t="s">
        <v>49</v>
      </c>
    </row>
    <row r="129" ht="75.0" customHeight="1">
      <c r="A129" s="8" t="s">
        <v>998</v>
      </c>
      <c r="B129" s="7" t="s">
        <v>999</v>
      </c>
      <c r="C129" s="34" t="s">
        <v>50</v>
      </c>
      <c r="D129" s="6" t="s">
        <v>35</v>
      </c>
      <c r="E129" s="6"/>
      <c r="F129" s="26" t="s">
        <v>1014</v>
      </c>
      <c r="G129" s="26"/>
      <c r="H129" s="11" t="s">
        <v>1015</v>
      </c>
      <c r="I129" s="34" t="s">
        <v>53</v>
      </c>
      <c r="J129" s="34" t="s">
        <v>751</v>
      </c>
      <c r="K129" s="10" t="s">
        <v>1016</v>
      </c>
      <c r="L129" s="11" t="s">
        <v>40</v>
      </c>
      <c r="M129" s="8" t="s">
        <v>41</v>
      </c>
      <c r="N129" s="18" t="s">
        <v>1003</v>
      </c>
      <c r="O129" s="26" t="s">
        <v>1017</v>
      </c>
      <c r="P129" s="14"/>
      <c r="Q129" s="34"/>
      <c r="R129" s="14"/>
      <c r="S129" s="14"/>
      <c r="T129" s="14"/>
      <c r="U129" s="14"/>
      <c r="V129" s="14"/>
      <c r="W129" s="14"/>
      <c r="X129" s="14"/>
      <c r="Y129" s="8" t="s">
        <v>44</v>
      </c>
      <c r="Z129" s="38" t="s">
        <v>1018</v>
      </c>
      <c r="AA129" s="38" t="s">
        <v>1019</v>
      </c>
      <c r="AB129" s="15" t="s">
        <v>1020</v>
      </c>
      <c r="AC129" s="18" t="str">
        <f t="shared" si="1"/>
        <v>M5-G-7e-E-1</v>
      </c>
      <c r="AD129" s="6" t="s">
        <v>48</v>
      </c>
      <c r="AE129" s="6" t="s">
        <v>427</v>
      </c>
      <c r="AF129" s="6" t="s">
        <v>49</v>
      </c>
    </row>
    <row r="130" ht="75.0" customHeight="1">
      <c r="A130" s="8" t="s">
        <v>998</v>
      </c>
      <c r="B130" s="7" t="s">
        <v>999</v>
      </c>
      <c r="C130" s="34" t="s">
        <v>50</v>
      </c>
      <c r="D130" s="6" t="s">
        <v>35</v>
      </c>
      <c r="E130" s="6"/>
      <c r="F130" s="26" t="s">
        <v>1021</v>
      </c>
      <c r="G130" s="26"/>
      <c r="H130" s="11" t="s">
        <v>1015</v>
      </c>
      <c r="I130" s="34" t="s">
        <v>53</v>
      </c>
      <c r="J130" s="34" t="s">
        <v>751</v>
      </c>
      <c r="K130" s="10" t="s">
        <v>1022</v>
      </c>
      <c r="L130" s="11" t="s">
        <v>40</v>
      </c>
      <c r="M130" s="8" t="s">
        <v>41</v>
      </c>
      <c r="N130" s="18" t="s">
        <v>1003</v>
      </c>
      <c r="O130" s="26" t="s">
        <v>1023</v>
      </c>
      <c r="P130" s="14"/>
      <c r="Q130" s="34"/>
      <c r="R130" s="14"/>
      <c r="S130" s="14"/>
      <c r="T130" s="14"/>
      <c r="U130" s="14"/>
      <c r="V130" s="14"/>
      <c r="W130" s="14"/>
      <c r="X130" s="14"/>
      <c r="Y130" s="8" t="s">
        <v>44</v>
      </c>
      <c r="Z130" s="38" t="s">
        <v>1024</v>
      </c>
      <c r="AA130" s="38" t="s">
        <v>1025</v>
      </c>
      <c r="AB130" s="15" t="s">
        <v>1026</v>
      </c>
      <c r="AC130" s="18" t="str">
        <f t="shared" si="1"/>
        <v>M5-G-7e-E-2</v>
      </c>
      <c r="AD130" s="6" t="s">
        <v>48</v>
      </c>
      <c r="AE130" s="6" t="s">
        <v>427</v>
      </c>
      <c r="AF130" s="6" t="s">
        <v>49</v>
      </c>
    </row>
    <row r="131" ht="75.0" customHeight="1">
      <c r="A131" s="8" t="s">
        <v>1027</v>
      </c>
      <c r="B131" s="7" t="s">
        <v>1028</v>
      </c>
      <c r="C131" s="34" t="s">
        <v>34</v>
      </c>
      <c r="D131" s="6" t="s">
        <v>35</v>
      </c>
      <c r="E131" s="6"/>
      <c r="F131" s="26" t="s">
        <v>1029</v>
      </c>
      <c r="G131" s="26"/>
      <c r="H131" s="11" t="s">
        <v>1030</v>
      </c>
      <c r="I131" s="34" t="s">
        <v>38</v>
      </c>
      <c r="J131" s="8" t="s">
        <v>357</v>
      </c>
      <c r="K131" s="11" t="s">
        <v>40</v>
      </c>
      <c r="L131" s="11" t="s">
        <v>40</v>
      </c>
      <c r="M131" s="8" t="s">
        <v>41</v>
      </c>
      <c r="N131" s="18" t="s">
        <v>1031</v>
      </c>
      <c r="O131" s="26" t="s">
        <v>1032</v>
      </c>
      <c r="P131" s="14"/>
      <c r="Q131" s="34"/>
      <c r="R131" s="14"/>
      <c r="S131" s="14"/>
      <c r="T131" s="14"/>
      <c r="U131" s="14"/>
      <c r="V131" s="14"/>
      <c r="W131" s="14"/>
      <c r="X131" s="14"/>
      <c r="Y131" s="8" t="s">
        <v>44</v>
      </c>
      <c r="Z131" s="38" t="s">
        <v>1033</v>
      </c>
      <c r="AA131" s="25" t="s">
        <v>1034</v>
      </c>
      <c r="AB131" s="25"/>
      <c r="AC131" s="18" t="str">
        <f t="shared" si="1"/>
        <v>M5-G-8a-I-1</v>
      </c>
      <c r="AD131" s="6" t="s">
        <v>48</v>
      </c>
      <c r="AE131" s="6"/>
      <c r="AF131" s="6"/>
    </row>
    <row r="132" ht="75.0" customHeight="1">
      <c r="A132" s="8" t="s">
        <v>1027</v>
      </c>
      <c r="B132" s="7" t="s">
        <v>1028</v>
      </c>
      <c r="C132" s="34" t="s">
        <v>50</v>
      </c>
      <c r="D132" s="6" t="s">
        <v>35</v>
      </c>
      <c r="E132" s="6"/>
      <c r="F132" s="26" t="s">
        <v>1035</v>
      </c>
      <c r="G132" s="26"/>
      <c r="H132" s="11" t="s">
        <v>1036</v>
      </c>
      <c r="I132" s="34" t="s">
        <v>53</v>
      </c>
      <c r="J132" s="6" t="s">
        <v>357</v>
      </c>
      <c r="K132" s="11" t="s">
        <v>40</v>
      </c>
      <c r="L132" s="11" t="s">
        <v>40</v>
      </c>
      <c r="M132" s="6" t="s">
        <v>41</v>
      </c>
      <c r="N132" s="18" t="s">
        <v>1031</v>
      </c>
      <c r="O132" s="18" t="s">
        <v>1037</v>
      </c>
      <c r="P132" s="35"/>
      <c r="Q132" s="7"/>
      <c r="R132" s="14"/>
      <c r="S132" s="14"/>
      <c r="T132" s="14"/>
      <c r="U132" s="14"/>
      <c r="V132" s="14"/>
      <c r="W132" s="14"/>
      <c r="X132" s="14"/>
      <c r="Y132" s="8" t="s">
        <v>44</v>
      </c>
      <c r="Z132" s="38" t="s">
        <v>1038</v>
      </c>
      <c r="AA132" s="25" t="s">
        <v>1039</v>
      </c>
      <c r="AB132" s="25"/>
      <c r="AC132" s="18" t="str">
        <f t="shared" si="1"/>
        <v>M5-G-8a-E-1</v>
      </c>
      <c r="AD132" s="6" t="s">
        <v>48</v>
      </c>
      <c r="AE132" s="6"/>
      <c r="AF132" s="6"/>
    </row>
    <row r="133" ht="75.0" customHeight="1">
      <c r="A133" s="8" t="s">
        <v>1040</v>
      </c>
      <c r="B133" s="7" t="s">
        <v>1041</v>
      </c>
      <c r="C133" s="34" t="s">
        <v>34</v>
      </c>
      <c r="D133" s="6" t="s">
        <v>35</v>
      </c>
      <c r="E133" s="6"/>
      <c r="F133" s="26" t="s">
        <v>1042</v>
      </c>
      <c r="G133" s="26"/>
      <c r="H133" s="11" t="s">
        <v>1043</v>
      </c>
      <c r="I133" s="6" t="s">
        <v>53</v>
      </c>
      <c r="J133" s="6" t="s">
        <v>357</v>
      </c>
      <c r="K133" s="11" t="s">
        <v>40</v>
      </c>
      <c r="L133" s="11" t="s">
        <v>40</v>
      </c>
      <c r="M133" s="8" t="s">
        <v>41</v>
      </c>
      <c r="N133" s="12" t="s">
        <v>1044</v>
      </c>
      <c r="O133" s="26" t="s">
        <v>1045</v>
      </c>
      <c r="P133" s="14"/>
      <c r="Q133" s="34"/>
      <c r="R133" s="14"/>
      <c r="S133" s="14"/>
      <c r="T133" s="14"/>
      <c r="U133" s="14"/>
      <c r="V133" s="14"/>
      <c r="W133" s="14"/>
      <c r="X133" s="14"/>
      <c r="Y133" s="8" t="s">
        <v>44</v>
      </c>
      <c r="Z133" s="38" t="s">
        <v>1046</v>
      </c>
      <c r="AA133" s="25" t="s">
        <v>1047</v>
      </c>
      <c r="AB133" s="25"/>
      <c r="AC133" s="18" t="str">
        <f t="shared" si="1"/>
        <v>M5-G-8b-I-1</v>
      </c>
      <c r="AD133" s="6" t="s">
        <v>48</v>
      </c>
      <c r="AE133" s="6"/>
      <c r="AF133" s="6"/>
    </row>
    <row r="134" ht="75.0" customHeight="1">
      <c r="A134" s="8" t="s">
        <v>1040</v>
      </c>
      <c r="B134" s="7" t="s">
        <v>1041</v>
      </c>
      <c r="C134" s="34" t="s">
        <v>50</v>
      </c>
      <c r="D134" s="6" t="s">
        <v>35</v>
      </c>
      <c r="E134" s="6"/>
      <c r="F134" s="26" t="s">
        <v>1048</v>
      </c>
      <c r="G134" s="26"/>
      <c r="H134" s="11" t="s">
        <v>1049</v>
      </c>
      <c r="I134" s="6" t="s">
        <v>38</v>
      </c>
      <c r="J134" s="8" t="s">
        <v>357</v>
      </c>
      <c r="K134" s="11" t="s">
        <v>40</v>
      </c>
      <c r="L134" s="11" t="s">
        <v>40</v>
      </c>
      <c r="M134" s="8" t="s">
        <v>41</v>
      </c>
      <c r="N134" s="12" t="s">
        <v>1050</v>
      </c>
      <c r="O134" s="26" t="s">
        <v>1051</v>
      </c>
      <c r="P134" s="14"/>
      <c r="Q134" s="34"/>
      <c r="R134" s="14"/>
      <c r="S134" s="14"/>
      <c r="T134" s="14"/>
      <c r="U134" s="14"/>
      <c r="V134" s="14"/>
      <c r="W134" s="14"/>
      <c r="X134" s="14"/>
      <c r="Y134" s="8" t="s">
        <v>44</v>
      </c>
      <c r="Z134" s="15" t="s">
        <v>1052</v>
      </c>
      <c r="AA134" s="25" t="s">
        <v>1053</v>
      </c>
      <c r="AB134" s="25"/>
      <c r="AC134" s="18" t="str">
        <f t="shared" si="1"/>
        <v>M5-G-8b-E-1</v>
      </c>
      <c r="AD134" s="6" t="s">
        <v>48</v>
      </c>
      <c r="AE134" s="6"/>
      <c r="AF134" s="6"/>
    </row>
    <row r="135" ht="75.0" customHeight="1">
      <c r="A135" s="8" t="s">
        <v>1054</v>
      </c>
      <c r="B135" s="11" t="s">
        <v>1055</v>
      </c>
      <c r="C135" s="34" t="s">
        <v>34</v>
      </c>
      <c r="D135" s="47" t="s">
        <v>35</v>
      </c>
      <c r="E135" s="47"/>
      <c r="F135" s="26" t="s">
        <v>1056</v>
      </c>
      <c r="G135" s="26"/>
      <c r="H135" s="11" t="s">
        <v>1057</v>
      </c>
      <c r="I135" s="34" t="s">
        <v>38</v>
      </c>
      <c r="J135" s="34" t="s">
        <v>743</v>
      </c>
      <c r="K135" s="11" t="s">
        <v>40</v>
      </c>
      <c r="L135" s="11" t="s">
        <v>40</v>
      </c>
      <c r="M135" s="8" t="s">
        <v>41</v>
      </c>
      <c r="N135" s="18" t="s">
        <v>1058</v>
      </c>
      <c r="O135" s="26" t="s">
        <v>1059</v>
      </c>
      <c r="P135" s="18"/>
      <c r="Q135" s="34"/>
      <c r="R135" s="14"/>
      <c r="S135" s="14"/>
      <c r="T135" s="14"/>
      <c r="U135" s="14"/>
      <c r="V135" s="14"/>
      <c r="W135" s="14"/>
      <c r="X135" s="14"/>
      <c r="Y135" s="8" t="s">
        <v>44</v>
      </c>
      <c r="Z135" s="15" t="s">
        <v>1060</v>
      </c>
      <c r="AA135" s="15" t="s">
        <v>1061</v>
      </c>
      <c r="AB135" s="15" t="s">
        <v>1062</v>
      </c>
      <c r="AC135" s="18" t="str">
        <f t="shared" si="1"/>
        <v>M5-G-9a-I-1</v>
      </c>
      <c r="AD135" s="6" t="s">
        <v>48</v>
      </c>
      <c r="AE135" s="6" t="s">
        <v>427</v>
      </c>
      <c r="AF135" s="6" t="s">
        <v>49</v>
      </c>
    </row>
    <row r="136" ht="75.0" customHeight="1">
      <c r="A136" s="8" t="s">
        <v>1054</v>
      </c>
      <c r="B136" s="11" t="s">
        <v>1055</v>
      </c>
      <c r="C136" s="34" t="s">
        <v>50</v>
      </c>
      <c r="D136" s="6" t="s">
        <v>35</v>
      </c>
      <c r="E136" s="6"/>
      <c r="F136" s="26" t="s">
        <v>1063</v>
      </c>
      <c r="G136" s="26"/>
      <c r="H136" s="11" t="s">
        <v>1064</v>
      </c>
      <c r="I136" s="34" t="s">
        <v>53</v>
      </c>
      <c r="J136" s="6" t="s">
        <v>54</v>
      </c>
      <c r="K136" s="11" t="s">
        <v>40</v>
      </c>
      <c r="L136" s="26" t="s">
        <v>1065</v>
      </c>
      <c r="M136" s="8" t="s">
        <v>41</v>
      </c>
      <c r="N136" s="12" t="s">
        <v>1066</v>
      </c>
      <c r="O136" s="26" t="s">
        <v>1067</v>
      </c>
      <c r="P136" s="18"/>
      <c r="Q136" s="34"/>
      <c r="R136" s="14"/>
      <c r="S136" s="14"/>
      <c r="T136" s="14"/>
      <c r="U136" s="14"/>
      <c r="V136" s="14"/>
      <c r="W136" s="14"/>
      <c r="X136" s="14"/>
      <c r="Y136" s="8" t="s">
        <v>44</v>
      </c>
      <c r="Z136" s="15" t="s">
        <v>1068</v>
      </c>
      <c r="AA136" s="39" t="s">
        <v>1069</v>
      </c>
      <c r="AB136" s="15" t="s">
        <v>1070</v>
      </c>
      <c r="AC136" s="18" t="str">
        <f t="shared" si="1"/>
        <v>M5-G-9a-E-1</v>
      </c>
      <c r="AD136" s="6" t="s">
        <v>48</v>
      </c>
      <c r="AE136" s="6" t="s">
        <v>427</v>
      </c>
      <c r="AF136" s="6" t="s">
        <v>49</v>
      </c>
    </row>
    <row r="137" ht="75.0" customHeight="1">
      <c r="A137" s="8" t="s">
        <v>1054</v>
      </c>
      <c r="B137" s="11" t="s">
        <v>1055</v>
      </c>
      <c r="C137" s="34" t="s">
        <v>50</v>
      </c>
      <c r="D137" s="6" t="s">
        <v>35</v>
      </c>
      <c r="E137" s="6"/>
      <c r="F137" s="26" t="s">
        <v>1071</v>
      </c>
      <c r="G137" s="26"/>
      <c r="H137" s="11" t="s">
        <v>1064</v>
      </c>
      <c r="I137" s="34" t="s">
        <v>53</v>
      </c>
      <c r="J137" s="6" t="s">
        <v>54</v>
      </c>
      <c r="K137" s="11" t="s">
        <v>40</v>
      </c>
      <c r="L137" s="26" t="s">
        <v>1072</v>
      </c>
      <c r="M137" s="8" t="s">
        <v>41</v>
      </c>
      <c r="N137" s="12" t="s">
        <v>1073</v>
      </c>
      <c r="O137" s="26" t="s">
        <v>1074</v>
      </c>
      <c r="P137" s="18"/>
      <c r="Q137" s="34"/>
      <c r="R137" s="14"/>
      <c r="S137" s="14"/>
      <c r="T137" s="14"/>
      <c r="U137" s="14"/>
      <c r="V137" s="14"/>
      <c r="W137" s="14"/>
      <c r="X137" s="14"/>
      <c r="Y137" s="8" t="s">
        <v>44</v>
      </c>
      <c r="Z137" s="15" t="s">
        <v>1075</v>
      </c>
      <c r="AA137" s="15" t="s">
        <v>1076</v>
      </c>
      <c r="AB137" s="15" t="s">
        <v>1077</v>
      </c>
      <c r="AC137" s="18" t="str">
        <f t="shared" si="1"/>
        <v>M5-G-9a-E-2</v>
      </c>
      <c r="AD137" s="6" t="s">
        <v>48</v>
      </c>
      <c r="AE137" s="6" t="s">
        <v>427</v>
      </c>
      <c r="AF137" s="6" t="s">
        <v>49</v>
      </c>
    </row>
    <row r="138" ht="75.0" customHeight="1">
      <c r="A138" s="8" t="s">
        <v>1054</v>
      </c>
      <c r="B138" s="11" t="s">
        <v>1055</v>
      </c>
      <c r="C138" s="34" t="s">
        <v>50</v>
      </c>
      <c r="D138" s="6" t="s">
        <v>35</v>
      </c>
      <c r="E138" s="6"/>
      <c r="F138" s="26" t="s">
        <v>1078</v>
      </c>
      <c r="G138" s="26"/>
      <c r="H138" s="11" t="s">
        <v>1064</v>
      </c>
      <c r="I138" s="34" t="s">
        <v>53</v>
      </c>
      <c r="J138" s="6" t="s">
        <v>54</v>
      </c>
      <c r="K138" s="11" t="s">
        <v>40</v>
      </c>
      <c r="L138" s="26" t="s">
        <v>1079</v>
      </c>
      <c r="M138" s="8" t="s">
        <v>41</v>
      </c>
      <c r="N138" s="12" t="s">
        <v>1080</v>
      </c>
      <c r="O138" s="26" t="s">
        <v>1081</v>
      </c>
      <c r="P138" s="18"/>
      <c r="Q138" s="34"/>
      <c r="R138" s="14"/>
      <c r="S138" s="14"/>
      <c r="T138" s="14"/>
      <c r="U138" s="14"/>
      <c r="V138" s="14"/>
      <c r="W138" s="14"/>
      <c r="X138" s="14"/>
      <c r="Y138" s="8" t="s">
        <v>44</v>
      </c>
      <c r="Z138" s="15" t="s">
        <v>1082</v>
      </c>
      <c r="AA138" s="15" t="s">
        <v>1083</v>
      </c>
      <c r="AB138" s="15" t="s">
        <v>1084</v>
      </c>
      <c r="AC138" s="18" t="str">
        <f t="shared" si="1"/>
        <v>M5-G-9a-E-3</v>
      </c>
      <c r="AD138" s="6" t="s">
        <v>48</v>
      </c>
      <c r="AE138" s="6" t="s">
        <v>427</v>
      </c>
      <c r="AF138" s="6" t="s">
        <v>49</v>
      </c>
    </row>
    <row r="139" ht="75.0" customHeight="1">
      <c r="A139" s="8" t="s">
        <v>1085</v>
      </c>
      <c r="B139" s="7" t="s">
        <v>1086</v>
      </c>
      <c r="C139" s="34" t="s">
        <v>34</v>
      </c>
      <c r="D139" s="6" t="s">
        <v>35</v>
      </c>
      <c r="E139" s="6"/>
      <c r="F139" s="26" t="s">
        <v>1087</v>
      </c>
      <c r="G139" s="26"/>
      <c r="H139" s="11" t="s">
        <v>1088</v>
      </c>
      <c r="I139" s="34" t="s">
        <v>38</v>
      </c>
      <c r="J139" s="8" t="s">
        <v>39</v>
      </c>
      <c r="K139" s="11" t="s">
        <v>40</v>
      </c>
      <c r="L139" s="11" t="s">
        <v>40</v>
      </c>
      <c r="M139" s="8" t="s">
        <v>41</v>
      </c>
      <c r="N139" s="12" t="s">
        <v>1089</v>
      </c>
      <c r="O139" s="9" t="s">
        <v>1090</v>
      </c>
      <c r="P139" s="14"/>
      <c r="Q139" s="34"/>
      <c r="R139" s="14"/>
      <c r="S139" s="14"/>
      <c r="T139" s="14"/>
      <c r="U139" s="14"/>
      <c r="V139" s="14"/>
      <c r="W139" s="14"/>
      <c r="X139" s="14"/>
      <c r="Y139" s="8" t="s">
        <v>44</v>
      </c>
      <c r="Z139" s="15" t="s">
        <v>1091</v>
      </c>
      <c r="AA139" s="15" t="s">
        <v>1092</v>
      </c>
      <c r="AB139" s="15" t="s">
        <v>1093</v>
      </c>
      <c r="AC139" s="18" t="str">
        <f t="shared" si="1"/>
        <v>M5-G-9b-I-1</v>
      </c>
      <c r="AD139" s="6" t="s">
        <v>48</v>
      </c>
      <c r="AE139" s="6" t="s">
        <v>427</v>
      </c>
      <c r="AF139" s="6" t="s">
        <v>49</v>
      </c>
    </row>
    <row r="140" ht="75.0" customHeight="1">
      <c r="A140" s="8" t="s">
        <v>1085</v>
      </c>
      <c r="B140" s="7" t="s">
        <v>1086</v>
      </c>
      <c r="C140" s="34" t="s">
        <v>50</v>
      </c>
      <c r="D140" s="6" t="s">
        <v>35</v>
      </c>
      <c r="E140" s="6"/>
      <c r="F140" s="26" t="s">
        <v>1094</v>
      </c>
      <c r="G140" s="26"/>
      <c r="H140" s="11" t="s">
        <v>1095</v>
      </c>
      <c r="I140" s="34" t="s">
        <v>53</v>
      </c>
      <c r="J140" s="34" t="s">
        <v>751</v>
      </c>
      <c r="K140" s="11" t="s">
        <v>40</v>
      </c>
      <c r="L140" s="11" t="s">
        <v>40</v>
      </c>
      <c r="M140" s="8" t="s">
        <v>41</v>
      </c>
      <c r="N140" s="18" t="s">
        <v>1096</v>
      </c>
      <c r="O140" s="26" t="s">
        <v>1097</v>
      </c>
      <c r="P140" s="14"/>
      <c r="Q140" s="34"/>
      <c r="R140" s="14"/>
      <c r="S140" s="14"/>
      <c r="T140" s="14"/>
      <c r="U140" s="14"/>
      <c r="V140" s="14"/>
      <c r="W140" s="14"/>
      <c r="X140" s="14"/>
      <c r="Y140" s="8" t="s">
        <v>44</v>
      </c>
      <c r="Z140" s="38" t="s">
        <v>1098</v>
      </c>
      <c r="AA140" s="38" t="s">
        <v>1099</v>
      </c>
      <c r="AB140" s="15" t="s">
        <v>1100</v>
      </c>
      <c r="AC140" s="18" t="str">
        <f t="shared" si="1"/>
        <v>M5-G-9b-E-1</v>
      </c>
      <c r="AD140" s="6" t="s">
        <v>48</v>
      </c>
      <c r="AE140" s="6" t="s">
        <v>427</v>
      </c>
      <c r="AF140" s="6" t="s">
        <v>49</v>
      </c>
    </row>
    <row r="141" ht="75.0" customHeight="1">
      <c r="A141" s="8" t="s">
        <v>1085</v>
      </c>
      <c r="B141" s="7" t="s">
        <v>1086</v>
      </c>
      <c r="C141" s="34" t="s">
        <v>50</v>
      </c>
      <c r="D141" s="6" t="s">
        <v>35</v>
      </c>
      <c r="E141" s="6"/>
      <c r="F141" s="26" t="s">
        <v>1101</v>
      </c>
      <c r="G141" s="26"/>
      <c r="H141" s="11" t="s">
        <v>1095</v>
      </c>
      <c r="I141" s="34" t="s">
        <v>53</v>
      </c>
      <c r="J141" s="34" t="s">
        <v>751</v>
      </c>
      <c r="K141" s="11" t="s">
        <v>40</v>
      </c>
      <c r="L141" s="11" t="s">
        <v>40</v>
      </c>
      <c r="M141" s="8" t="s">
        <v>41</v>
      </c>
      <c r="N141" s="18" t="s">
        <v>1102</v>
      </c>
      <c r="O141" s="26" t="s">
        <v>1103</v>
      </c>
      <c r="P141" s="14"/>
      <c r="Q141" s="34"/>
      <c r="R141" s="14"/>
      <c r="S141" s="14"/>
      <c r="T141" s="14"/>
      <c r="U141" s="14"/>
      <c r="V141" s="14"/>
      <c r="W141" s="14"/>
      <c r="X141" s="14"/>
      <c r="Y141" s="8" t="s">
        <v>44</v>
      </c>
      <c r="Z141" s="38" t="s">
        <v>1104</v>
      </c>
      <c r="AA141" s="38" t="s">
        <v>1105</v>
      </c>
      <c r="AB141" s="15" t="s">
        <v>1106</v>
      </c>
      <c r="AC141" s="18" t="str">
        <f t="shared" si="1"/>
        <v>M5-G-9b-E-2</v>
      </c>
      <c r="AD141" s="6" t="s">
        <v>48</v>
      </c>
      <c r="AE141" s="6" t="s">
        <v>427</v>
      </c>
      <c r="AF141" s="6" t="s">
        <v>49</v>
      </c>
    </row>
    <row r="142" ht="75.0" customHeight="1">
      <c r="A142" s="8" t="s">
        <v>1085</v>
      </c>
      <c r="B142" s="7" t="s">
        <v>1086</v>
      </c>
      <c r="C142" s="34" t="s">
        <v>50</v>
      </c>
      <c r="D142" s="6" t="s">
        <v>35</v>
      </c>
      <c r="E142" s="6"/>
      <c r="F142" s="26" t="s">
        <v>1107</v>
      </c>
      <c r="G142" s="26"/>
      <c r="H142" s="11" t="s">
        <v>1095</v>
      </c>
      <c r="I142" s="34" t="s">
        <v>53</v>
      </c>
      <c r="J142" s="34" t="s">
        <v>751</v>
      </c>
      <c r="K142" s="11" t="s">
        <v>40</v>
      </c>
      <c r="L142" s="11" t="s">
        <v>40</v>
      </c>
      <c r="M142" s="8" t="s">
        <v>41</v>
      </c>
      <c r="N142" s="18" t="s">
        <v>1096</v>
      </c>
      <c r="O142" s="26" t="s">
        <v>1108</v>
      </c>
      <c r="P142" s="14"/>
      <c r="Q142" s="34"/>
      <c r="R142" s="14"/>
      <c r="S142" s="14"/>
      <c r="T142" s="14"/>
      <c r="U142" s="14"/>
      <c r="V142" s="14"/>
      <c r="W142" s="14"/>
      <c r="X142" s="14"/>
      <c r="Y142" s="8" t="s">
        <v>44</v>
      </c>
      <c r="Z142" s="38" t="s">
        <v>1109</v>
      </c>
      <c r="AA142" s="38" t="s">
        <v>1110</v>
      </c>
      <c r="AB142" s="15" t="s">
        <v>1111</v>
      </c>
      <c r="AC142" s="18" t="str">
        <f t="shared" si="1"/>
        <v>M5-G-9b-E-3</v>
      </c>
      <c r="AD142" s="6" t="s">
        <v>48</v>
      </c>
      <c r="AE142" s="6" t="s">
        <v>427</v>
      </c>
      <c r="AF142" s="6" t="s">
        <v>49</v>
      </c>
    </row>
    <row r="143" ht="75.0" customHeight="1">
      <c r="A143" s="8" t="s">
        <v>1112</v>
      </c>
      <c r="B143" s="7" t="s">
        <v>1113</v>
      </c>
      <c r="C143" s="34" t="s">
        <v>34</v>
      </c>
      <c r="D143" s="6" t="s">
        <v>35</v>
      </c>
      <c r="E143" s="6"/>
      <c r="F143" s="26" t="s">
        <v>1114</v>
      </c>
      <c r="G143" s="26"/>
      <c r="H143" s="7" t="s">
        <v>1114</v>
      </c>
      <c r="I143" s="34" t="s">
        <v>53</v>
      </c>
      <c r="J143" s="6" t="s">
        <v>420</v>
      </c>
      <c r="K143" s="7" t="s">
        <v>40</v>
      </c>
      <c r="L143" s="7" t="s">
        <v>40</v>
      </c>
      <c r="M143" s="8" t="s">
        <v>41</v>
      </c>
      <c r="N143" s="14" t="s">
        <v>1115</v>
      </c>
      <c r="O143" s="26" t="s">
        <v>1116</v>
      </c>
      <c r="P143" s="14"/>
      <c r="Q143" s="34"/>
      <c r="R143" s="14"/>
      <c r="S143" s="14"/>
      <c r="T143" s="14"/>
      <c r="U143" s="14"/>
      <c r="V143" s="14"/>
      <c r="W143" s="14"/>
      <c r="X143" s="14"/>
      <c r="Y143" s="8" t="s">
        <v>44</v>
      </c>
      <c r="Z143" s="15" t="s">
        <v>1117</v>
      </c>
      <c r="AA143" s="38" t="s">
        <v>1118</v>
      </c>
      <c r="AB143" s="15" t="s">
        <v>1119</v>
      </c>
      <c r="AC143" s="18" t="str">
        <f t="shared" si="1"/>
        <v>M5-G-9c-I-1</v>
      </c>
      <c r="AD143" s="6" t="s">
        <v>48</v>
      </c>
      <c r="AE143" s="6" t="s">
        <v>427</v>
      </c>
      <c r="AF143" s="6" t="s">
        <v>49</v>
      </c>
    </row>
    <row r="144" ht="75.0" customHeight="1">
      <c r="A144" s="8" t="s">
        <v>1112</v>
      </c>
      <c r="B144" s="7" t="s">
        <v>1113</v>
      </c>
      <c r="C144" s="34" t="s">
        <v>34</v>
      </c>
      <c r="D144" s="6" t="s">
        <v>35</v>
      </c>
      <c r="E144" s="6"/>
      <c r="F144" s="26" t="s">
        <v>1120</v>
      </c>
      <c r="G144" s="26"/>
      <c r="H144" s="7" t="s">
        <v>1120</v>
      </c>
      <c r="I144" s="34" t="s">
        <v>53</v>
      </c>
      <c r="J144" s="6" t="s">
        <v>420</v>
      </c>
      <c r="K144" s="7" t="s">
        <v>40</v>
      </c>
      <c r="L144" s="7" t="s">
        <v>40</v>
      </c>
      <c r="M144" s="8" t="s">
        <v>41</v>
      </c>
      <c r="N144" s="18" t="s">
        <v>1121</v>
      </c>
      <c r="O144" s="26" t="s">
        <v>1122</v>
      </c>
      <c r="P144" s="14"/>
      <c r="Q144" s="34"/>
      <c r="R144" s="14"/>
      <c r="S144" s="14"/>
      <c r="T144" s="14"/>
      <c r="U144" s="14"/>
      <c r="V144" s="14"/>
      <c r="W144" s="14"/>
      <c r="X144" s="14"/>
      <c r="Y144" s="8" t="s">
        <v>44</v>
      </c>
      <c r="Z144" s="15" t="s">
        <v>1123</v>
      </c>
      <c r="AA144" s="38" t="s">
        <v>1124</v>
      </c>
      <c r="AB144" s="15" t="s">
        <v>1125</v>
      </c>
      <c r="AC144" s="18" t="str">
        <f t="shared" si="1"/>
        <v>M5-G-9c-I-2</v>
      </c>
      <c r="AD144" s="6" t="s">
        <v>48</v>
      </c>
      <c r="AE144" s="6" t="s">
        <v>427</v>
      </c>
      <c r="AF144" s="6" t="s">
        <v>49</v>
      </c>
    </row>
    <row r="145" ht="75.0" customHeight="1">
      <c r="A145" s="8" t="s">
        <v>1112</v>
      </c>
      <c r="B145" s="7" t="s">
        <v>1113</v>
      </c>
      <c r="C145" s="34" t="s">
        <v>50</v>
      </c>
      <c r="D145" s="6" t="s">
        <v>35</v>
      </c>
      <c r="E145" s="6"/>
      <c r="F145" s="11" t="s">
        <v>1126</v>
      </c>
      <c r="G145" s="11"/>
      <c r="H145" s="11" t="s">
        <v>1127</v>
      </c>
      <c r="I145" s="34" t="s">
        <v>53</v>
      </c>
      <c r="J145" s="34" t="s">
        <v>751</v>
      </c>
      <c r="K145" s="11" t="s">
        <v>40</v>
      </c>
      <c r="L145" s="26" t="s">
        <v>1128</v>
      </c>
      <c r="M145" s="8" t="s">
        <v>41</v>
      </c>
      <c r="N145" s="18" t="s">
        <v>1121</v>
      </c>
      <c r="O145" s="26" t="s">
        <v>1129</v>
      </c>
      <c r="P145" s="14"/>
      <c r="Q145" s="34"/>
      <c r="R145" s="14"/>
      <c r="S145" s="14"/>
      <c r="T145" s="14"/>
      <c r="U145" s="14"/>
      <c r="V145" s="14"/>
      <c r="W145" s="14"/>
      <c r="X145" s="14"/>
      <c r="Y145" s="8" t="s">
        <v>44</v>
      </c>
      <c r="Z145" s="38" t="s">
        <v>1130</v>
      </c>
      <c r="AA145" s="38" t="s">
        <v>1131</v>
      </c>
      <c r="AB145" s="15" t="s">
        <v>1132</v>
      </c>
      <c r="AC145" s="18" t="str">
        <f t="shared" si="1"/>
        <v>M5-G-9c-E-1</v>
      </c>
      <c r="AD145" s="6" t="s">
        <v>48</v>
      </c>
      <c r="AE145" s="6" t="s">
        <v>427</v>
      </c>
      <c r="AF145" s="6" t="s">
        <v>49</v>
      </c>
    </row>
    <row r="146" ht="75.0" customHeight="1">
      <c r="A146" s="8" t="s">
        <v>1112</v>
      </c>
      <c r="B146" s="7" t="s">
        <v>1113</v>
      </c>
      <c r="C146" s="34" t="s">
        <v>50</v>
      </c>
      <c r="D146" s="6" t="s">
        <v>35</v>
      </c>
      <c r="E146" s="6"/>
      <c r="F146" s="11" t="s">
        <v>1126</v>
      </c>
      <c r="G146" s="11"/>
      <c r="H146" s="11" t="s">
        <v>1127</v>
      </c>
      <c r="I146" s="34" t="s">
        <v>53</v>
      </c>
      <c r="J146" s="34" t="s">
        <v>751</v>
      </c>
      <c r="K146" s="11" t="s">
        <v>40</v>
      </c>
      <c r="L146" s="26" t="s">
        <v>1133</v>
      </c>
      <c r="M146" s="8" t="s">
        <v>41</v>
      </c>
      <c r="N146" s="18" t="s">
        <v>1121</v>
      </c>
      <c r="O146" s="26" t="s">
        <v>1129</v>
      </c>
      <c r="P146" s="14"/>
      <c r="Q146" s="34"/>
      <c r="R146" s="14"/>
      <c r="S146" s="14"/>
      <c r="T146" s="14"/>
      <c r="U146" s="14"/>
      <c r="V146" s="14"/>
      <c r="W146" s="14"/>
      <c r="X146" s="14"/>
      <c r="Y146" s="8" t="s">
        <v>44</v>
      </c>
      <c r="Z146" s="38" t="s">
        <v>1134</v>
      </c>
      <c r="AA146" s="15" t="s">
        <v>1135</v>
      </c>
      <c r="AB146" s="15" t="s">
        <v>1136</v>
      </c>
      <c r="AC146" s="18" t="str">
        <f t="shared" si="1"/>
        <v>M5-G-9c-E-2</v>
      </c>
      <c r="AD146" s="6" t="s">
        <v>48</v>
      </c>
      <c r="AE146" s="6" t="s">
        <v>427</v>
      </c>
      <c r="AF146" s="6" t="s">
        <v>49</v>
      </c>
    </row>
    <row r="147" ht="75.0" customHeight="1">
      <c r="A147" s="8" t="s">
        <v>1137</v>
      </c>
      <c r="B147" s="7" t="s">
        <v>1138</v>
      </c>
      <c r="C147" s="34" t="s">
        <v>34</v>
      </c>
      <c r="D147" s="6" t="s">
        <v>35</v>
      </c>
      <c r="E147" s="6"/>
      <c r="F147" s="26" t="s">
        <v>1139</v>
      </c>
      <c r="G147" s="26"/>
      <c r="H147" s="11" t="s">
        <v>1140</v>
      </c>
      <c r="I147" s="34" t="s">
        <v>53</v>
      </c>
      <c r="J147" s="6" t="s">
        <v>420</v>
      </c>
      <c r="K147" s="11" t="s">
        <v>40</v>
      </c>
      <c r="L147" s="11" t="s">
        <v>40</v>
      </c>
      <c r="M147" s="8" t="s">
        <v>41</v>
      </c>
      <c r="N147" s="12" t="s">
        <v>1141</v>
      </c>
      <c r="O147" s="26" t="s">
        <v>1142</v>
      </c>
      <c r="P147" s="14"/>
      <c r="Q147" s="34"/>
      <c r="R147" s="14"/>
      <c r="S147" s="14"/>
      <c r="T147" s="14"/>
      <c r="U147" s="14"/>
      <c r="V147" s="14"/>
      <c r="W147" s="14"/>
      <c r="X147" s="14"/>
      <c r="Y147" s="8" t="s">
        <v>44</v>
      </c>
      <c r="Z147" s="38" t="s">
        <v>1143</v>
      </c>
      <c r="AA147" s="38" t="s">
        <v>1144</v>
      </c>
      <c r="AB147" s="15" t="s">
        <v>1145</v>
      </c>
      <c r="AC147" s="18" t="str">
        <f t="shared" si="1"/>
        <v>M5-G-9d-I-1</v>
      </c>
      <c r="AD147" s="6" t="s">
        <v>48</v>
      </c>
      <c r="AE147" s="6" t="s">
        <v>427</v>
      </c>
      <c r="AF147" s="6" t="s">
        <v>49</v>
      </c>
    </row>
    <row r="148" ht="75.0" customHeight="1">
      <c r="A148" s="8" t="s">
        <v>1137</v>
      </c>
      <c r="B148" s="7" t="s">
        <v>1138</v>
      </c>
      <c r="C148" s="34" t="s">
        <v>34</v>
      </c>
      <c r="D148" s="6" t="s">
        <v>35</v>
      </c>
      <c r="E148" s="6"/>
      <c r="F148" s="26" t="s">
        <v>1146</v>
      </c>
      <c r="G148" s="26"/>
      <c r="H148" s="11"/>
      <c r="I148" s="34" t="s">
        <v>53</v>
      </c>
      <c r="J148" s="6" t="s">
        <v>420</v>
      </c>
      <c r="K148" s="11" t="s">
        <v>40</v>
      </c>
      <c r="L148" s="11" t="s">
        <v>40</v>
      </c>
      <c r="M148" s="8" t="s">
        <v>41</v>
      </c>
      <c r="N148" s="18" t="s">
        <v>1147</v>
      </c>
      <c r="O148" s="26" t="s">
        <v>1148</v>
      </c>
      <c r="P148" s="14"/>
      <c r="Q148" s="34"/>
      <c r="R148" s="14"/>
      <c r="S148" s="14"/>
      <c r="T148" s="14"/>
      <c r="U148" s="14"/>
      <c r="V148" s="14"/>
      <c r="W148" s="14"/>
      <c r="X148" s="14"/>
      <c r="Y148" s="8" t="s">
        <v>44</v>
      </c>
      <c r="Z148" s="38" t="s">
        <v>1149</v>
      </c>
      <c r="AA148" s="38" t="s">
        <v>1150</v>
      </c>
      <c r="AB148" s="15" t="s">
        <v>1151</v>
      </c>
      <c r="AC148" s="18" t="str">
        <f t="shared" si="1"/>
        <v>M5-G-9d-I-2</v>
      </c>
      <c r="AD148" s="6" t="s">
        <v>48</v>
      </c>
      <c r="AE148" s="6" t="s">
        <v>427</v>
      </c>
      <c r="AF148" s="6" t="s">
        <v>49</v>
      </c>
    </row>
    <row r="149" ht="75.0" customHeight="1">
      <c r="A149" s="8" t="s">
        <v>1137</v>
      </c>
      <c r="B149" s="7" t="s">
        <v>1138</v>
      </c>
      <c r="C149" s="34" t="s">
        <v>50</v>
      </c>
      <c r="D149" s="6" t="s">
        <v>35</v>
      </c>
      <c r="E149" s="6"/>
      <c r="F149" s="26" t="s">
        <v>1152</v>
      </c>
      <c r="G149" s="26"/>
      <c r="H149" s="11" t="s">
        <v>1153</v>
      </c>
      <c r="I149" s="8" t="s">
        <v>53</v>
      </c>
      <c r="J149" s="34" t="s">
        <v>751</v>
      </c>
      <c r="K149" s="26" t="s">
        <v>1154</v>
      </c>
      <c r="L149" s="11" t="s">
        <v>1155</v>
      </c>
      <c r="M149" s="8" t="s">
        <v>41</v>
      </c>
      <c r="N149" s="12" t="s">
        <v>1141</v>
      </c>
      <c r="O149" s="26" t="s">
        <v>1156</v>
      </c>
      <c r="P149" s="14"/>
      <c r="Q149" s="34"/>
      <c r="R149" s="14"/>
      <c r="S149" s="14"/>
      <c r="T149" s="14"/>
      <c r="U149" s="14"/>
      <c r="V149" s="14"/>
      <c r="W149" s="14"/>
      <c r="X149" s="14"/>
      <c r="Y149" s="8" t="s">
        <v>44</v>
      </c>
      <c r="Z149" s="38" t="s">
        <v>1157</v>
      </c>
      <c r="AA149" s="40" t="s">
        <v>1158</v>
      </c>
      <c r="AB149" s="15" t="s">
        <v>1159</v>
      </c>
      <c r="AC149" s="18" t="str">
        <f t="shared" si="1"/>
        <v>M5-G-9d-E-1</v>
      </c>
      <c r="AD149" s="6" t="s">
        <v>48</v>
      </c>
      <c r="AE149" s="6" t="s">
        <v>427</v>
      </c>
      <c r="AF149" s="6" t="s">
        <v>49</v>
      </c>
    </row>
    <row r="150" ht="75.0" customHeight="1">
      <c r="A150" s="8" t="s">
        <v>1137</v>
      </c>
      <c r="B150" s="7" t="s">
        <v>1138</v>
      </c>
      <c r="C150" s="34" t="s">
        <v>50</v>
      </c>
      <c r="D150" s="6" t="s">
        <v>35</v>
      </c>
      <c r="E150" s="6"/>
      <c r="F150" s="26" t="s">
        <v>1152</v>
      </c>
      <c r="G150" s="26"/>
      <c r="H150" s="18"/>
      <c r="I150" s="34" t="s">
        <v>53</v>
      </c>
      <c r="J150" s="34" t="s">
        <v>751</v>
      </c>
      <c r="K150" s="26" t="s">
        <v>1154</v>
      </c>
      <c r="L150" s="26" t="s">
        <v>1160</v>
      </c>
      <c r="M150" s="8" t="s">
        <v>41</v>
      </c>
      <c r="N150" s="12" t="s">
        <v>1141</v>
      </c>
      <c r="O150" s="26" t="s">
        <v>1156</v>
      </c>
      <c r="P150" s="14"/>
      <c r="Q150" s="34"/>
      <c r="R150" s="14"/>
      <c r="S150" s="14"/>
      <c r="T150" s="14"/>
      <c r="U150" s="14"/>
      <c r="V150" s="14"/>
      <c r="W150" s="14"/>
      <c r="X150" s="14"/>
      <c r="Y150" s="8" t="s">
        <v>44</v>
      </c>
      <c r="Z150" s="38" t="s">
        <v>1161</v>
      </c>
      <c r="AA150" s="38" t="s">
        <v>1162</v>
      </c>
      <c r="AB150" s="15" t="s">
        <v>1163</v>
      </c>
      <c r="AC150" s="18" t="str">
        <f t="shared" si="1"/>
        <v>M5-G-9d-E-2</v>
      </c>
      <c r="AD150" s="6" t="s">
        <v>48</v>
      </c>
      <c r="AE150" s="6" t="s">
        <v>427</v>
      </c>
      <c r="AF150" s="6" t="s">
        <v>49</v>
      </c>
    </row>
    <row r="151" ht="75.0" customHeight="1">
      <c r="A151" s="6" t="s">
        <v>1164</v>
      </c>
      <c r="B151" s="7" t="s">
        <v>1165</v>
      </c>
      <c r="C151" s="34" t="s">
        <v>34</v>
      </c>
      <c r="D151" s="6" t="s">
        <v>35</v>
      </c>
      <c r="E151" s="6"/>
      <c r="F151" s="26" t="s">
        <v>1166</v>
      </c>
      <c r="G151" s="26"/>
      <c r="H151" s="11"/>
      <c r="I151" s="34" t="s">
        <v>38</v>
      </c>
      <c r="J151" s="6" t="s">
        <v>357</v>
      </c>
      <c r="K151" s="11" t="s">
        <v>40</v>
      </c>
      <c r="L151" s="8"/>
      <c r="M151" s="8" t="s">
        <v>41</v>
      </c>
      <c r="N151" s="18" t="s">
        <v>1167</v>
      </c>
      <c r="O151" s="26" t="s">
        <v>1168</v>
      </c>
      <c r="P151" s="14"/>
      <c r="Q151" s="34"/>
      <c r="R151" s="14"/>
      <c r="S151" s="14"/>
      <c r="T151" s="14"/>
      <c r="U151" s="14"/>
      <c r="V151" s="14"/>
      <c r="W151" s="14"/>
      <c r="X151" s="14"/>
      <c r="Y151" s="8" t="s">
        <v>44</v>
      </c>
      <c r="Z151" s="38" t="s">
        <v>1169</v>
      </c>
      <c r="AA151" s="38" t="s">
        <v>1170</v>
      </c>
      <c r="AB151" s="15" t="s">
        <v>1171</v>
      </c>
      <c r="AC151" s="18" t="str">
        <f t="shared" si="1"/>
        <v>M5-G-17a-I-1</v>
      </c>
      <c r="AD151" s="6" t="s">
        <v>48</v>
      </c>
      <c r="AE151" s="6" t="s">
        <v>427</v>
      </c>
      <c r="AF151" s="6" t="s">
        <v>49</v>
      </c>
    </row>
    <row r="152" ht="75.0" customHeight="1">
      <c r="A152" s="6" t="s">
        <v>1164</v>
      </c>
      <c r="B152" s="7" t="s">
        <v>1165</v>
      </c>
      <c r="C152" s="34" t="s">
        <v>50</v>
      </c>
      <c r="D152" s="6" t="s">
        <v>35</v>
      </c>
      <c r="E152" s="6"/>
      <c r="F152" s="26" t="s">
        <v>1172</v>
      </c>
      <c r="G152" s="26"/>
      <c r="H152" s="11" t="s">
        <v>1173</v>
      </c>
      <c r="I152" s="34" t="s">
        <v>53</v>
      </c>
      <c r="J152" s="6" t="s">
        <v>54</v>
      </c>
      <c r="K152" s="48" t="s">
        <v>1174</v>
      </c>
      <c r="L152" s="26" t="s">
        <v>1175</v>
      </c>
      <c r="M152" s="6" t="s">
        <v>41</v>
      </c>
      <c r="N152" s="18" t="s">
        <v>1167</v>
      </c>
      <c r="O152" s="26" t="s">
        <v>1176</v>
      </c>
      <c r="P152" s="14"/>
      <c r="Q152" s="34"/>
      <c r="R152" s="18"/>
      <c r="S152" s="18"/>
      <c r="T152" s="14"/>
      <c r="U152" s="18"/>
      <c r="V152" s="14"/>
      <c r="W152" s="14"/>
      <c r="X152" s="14"/>
      <c r="Y152" s="8" t="s">
        <v>44</v>
      </c>
      <c r="Z152" s="15" t="s">
        <v>1177</v>
      </c>
      <c r="AA152" s="15" t="s">
        <v>1178</v>
      </c>
      <c r="AB152" s="15" t="s">
        <v>1179</v>
      </c>
      <c r="AC152" s="18" t="str">
        <f t="shared" si="1"/>
        <v>M5-G-17a-E-1</v>
      </c>
      <c r="AD152" s="6" t="s">
        <v>48</v>
      </c>
      <c r="AE152" s="6" t="s">
        <v>427</v>
      </c>
      <c r="AF152" s="6" t="s">
        <v>49</v>
      </c>
    </row>
    <row r="153" ht="75.0" customHeight="1">
      <c r="A153" s="6" t="s">
        <v>1164</v>
      </c>
      <c r="B153" s="7" t="s">
        <v>1165</v>
      </c>
      <c r="C153" s="34" t="s">
        <v>50</v>
      </c>
      <c r="D153" s="6" t="s">
        <v>35</v>
      </c>
      <c r="E153" s="6"/>
      <c r="F153" s="26" t="s">
        <v>1180</v>
      </c>
      <c r="G153" s="26"/>
      <c r="H153" s="11" t="s">
        <v>1181</v>
      </c>
      <c r="I153" s="34" t="s">
        <v>53</v>
      </c>
      <c r="J153" s="6" t="s">
        <v>54</v>
      </c>
      <c r="K153" s="26" t="s">
        <v>1182</v>
      </c>
      <c r="L153" s="26" t="s">
        <v>1183</v>
      </c>
      <c r="M153" s="6" t="s">
        <v>41</v>
      </c>
      <c r="N153" s="18" t="s">
        <v>1167</v>
      </c>
      <c r="O153" s="26" t="s">
        <v>1184</v>
      </c>
      <c r="P153" s="14"/>
      <c r="Q153" s="34"/>
      <c r="R153" s="14"/>
      <c r="S153" s="14"/>
      <c r="T153" s="14"/>
      <c r="U153" s="14"/>
      <c r="V153" s="14"/>
      <c r="W153" s="14"/>
      <c r="X153" s="14"/>
      <c r="Y153" s="8" t="s">
        <v>44</v>
      </c>
      <c r="Z153" s="39" t="s">
        <v>1185</v>
      </c>
      <c r="AA153" s="39" t="s">
        <v>1186</v>
      </c>
      <c r="AB153" s="15" t="s">
        <v>1187</v>
      </c>
      <c r="AC153" s="18" t="str">
        <f t="shared" si="1"/>
        <v>M5-G-17a-E-2</v>
      </c>
      <c r="AD153" s="6" t="s">
        <v>48</v>
      </c>
      <c r="AE153" s="6" t="s">
        <v>427</v>
      </c>
      <c r="AF153" s="6" t="s">
        <v>49</v>
      </c>
    </row>
    <row r="154" ht="75.0" customHeight="1">
      <c r="A154" s="6" t="s">
        <v>1164</v>
      </c>
      <c r="B154" s="7" t="s">
        <v>1165</v>
      </c>
      <c r="C154" s="34" t="s">
        <v>50</v>
      </c>
      <c r="D154" s="6" t="s">
        <v>35</v>
      </c>
      <c r="E154" s="6"/>
      <c r="F154" s="26" t="s">
        <v>1188</v>
      </c>
      <c r="G154" s="26"/>
      <c r="H154" s="11" t="s">
        <v>1189</v>
      </c>
      <c r="I154" s="34" t="s">
        <v>53</v>
      </c>
      <c r="J154" s="6" t="s">
        <v>54</v>
      </c>
      <c r="K154" s="48" t="s">
        <v>1190</v>
      </c>
      <c r="L154" s="26" t="s">
        <v>1191</v>
      </c>
      <c r="M154" s="6" t="s">
        <v>41</v>
      </c>
      <c r="N154" s="18" t="s">
        <v>1167</v>
      </c>
      <c r="O154" s="26" t="s">
        <v>1192</v>
      </c>
      <c r="P154" s="14"/>
      <c r="Q154" s="34"/>
      <c r="R154" s="14"/>
      <c r="S154" s="14"/>
      <c r="T154" s="14"/>
      <c r="U154" s="18"/>
      <c r="V154" s="14"/>
      <c r="W154" s="14"/>
      <c r="X154" s="14"/>
      <c r="Y154" s="8" t="s">
        <v>44</v>
      </c>
      <c r="Z154" s="15" t="s">
        <v>1193</v>
      </c>
      <c r="AA154" s="15" t="s">
        <v>1194</v>
      </c>
      <c r="AB154" s="15" t="s">
        <v>1195</v>
      </c>
      <c r="AC154" s="18" t="str">
        <f t="shared" si="1"/>
        <v>M5-G-17a-E-3</v>
      </c>
      <c r="AD154" s="6" t="s">
        <v>48</v>
      </c>
      <c r="AE154" s="6" t="s">
        <v>427</v>
      </c>
      <c r="AF154" s="6" t="s">
        <v>49</v>
      </c>
    </row>
    <row r="155" ht="75.0" customHeight="1">
      <c r="A155" s="6" t="s">
        <v>1164</v>
      </c>
      <c r="B155" s="7" t="s">
        <v>1165</v>
      </c>
      <c r="C155" s="34" t="s">
        <v>62</v>
      </c>
      <c r="D155" s="6" t="s">
        <v>35</v>
      </c>
      <c r="E155" s="6"/>
      <c r="F155" s="26" t="s">
        <v>1196</v>
      </c>
      <c r="G155" s="26"/>
      <c r="H155" s="7" t="s">
        <v>1197</v>
      </c>
      <c r="I155" s="34" t="s">
        <v>38</v>
      </c>
      <c r="J155" s="6" t="s">
        <v>54</v>
      </c>
      <c r="K155" s="26" t="s">
        <v>1198</v>
      </c>
      <c r="L155" s="26" t="s">
        <v>1199</v>
      </c>
      <c r="M155" s="8" t="s">
        <v>67</v>
      </c>
      <c r="N155" s="18"/>
      <c r="O155" s="14"/>
      <c r="P155" s="14"/>
      <c r="Q155" s="34"/>
      <c r="R155" s="18"/>
      <c r="S155" s="18" t="s">
        <v>1200</v>
      </c>
      <c r="T155" s="14" t="s">
        <v>1201</v>
      </c>
      <c r="U155" s="14" t="s">
        <v>1202</v>
      </c>
      <c r="V155" s="18" t="s">
        <v>1203</v>
      </c>
      <c r="W155" s="14"/>
      <c r="X155" s="14"/>
      <c r="Y155" s="8" t="s">
        <v>44</v>
      </c>
      <c r="Z155" s="15" t="s">
        <v>1204</v>
      </c>
      <c r="AA155" s="15" t="s">
        <v>1205</v>
      </c>
      <c r="AB155" s="15" t="s">
        <v>1206</v>
      </c>
      <c r="AC155" s="18" t="str">
        <f t="shared" si="1"/>
        <v>M5-G-17a-A-1</v>
      </c>
      <c r="AD155" s="6" t="s">
        <v>48</v>
      </c>
      <c r="AE155" s="6" t="s">
        <v>427</v>
      </c>
      <c r="AF155" s="6" t="s">
        <v>49</v>
      </c>
    </row>
    <row r="156" ht="75.0" customHeight="1">
      <c r="A156" s="6" t="s">
        <v>1164</v>
      </c>
      <c r="B156" s="7" t="s">
        <v>1165</v>
      </c>
      <c r="C156" s="34" t="s">
        <v>62</v>
      </c>
      <c r="D156" s="6" t="s">
        <v>35</v>
      </c>
      <c r="E156" s="6"/>
      <c r="F156" s="26" t="s">
        <v>1207</v>
      </c>
      <c r="G156" s="26"/>
      <c r="H156" s="7" t="s">
        <v>1208</v>
      </c>
      <c r="I156" s="34" t="s">
        <v>38</v>
      </c>
      <c r="J156" s="6" t="s">
        <v>54</v>
      </c>
      <c r="K156" s="26" t="s">
        <v>1209</v>
      </c>
      <c r="L156" s="26" t="s">
        <v>1210</v>
      </c>
      <c r="M156" s="8" t="s">
        <v>67</v>
      </c>
      <c r="N156" s="18"/>
      <c r="O156" s="14"/>
      <c r="P156" s="14"/>
      <c r="Q156" s="34"/>
      <c r="R156" s="18"/>
      <c r="S156" s="18" t="s">
        <v>1211</v>
      </c>
      <c r="T156" s="14" t="s">
        <v>1212</v>
      </c>
      <c r="U156" s="14" t="s">
        <v>1202</v>
      </c>
      <c r="V156" s="18" t="s">
        <v>1213</v>
      </c>
      <c r="W156" s="14"/>
      <c r="X156" s="14"/>
      <c r="Y156" s="8" t="s">
        <v>44</v>
      </c>
      <c r="Z156" s="15" t="s">
        <v>1214</v>
      </c>
      <c r="AA156" s="15" t="s">
        <v>1215</v>
      </c>
      <c r="AB156" s="15" t="s">
        <v>1216</v>
      </c>
      <c r="AC156" s="18" t="str">
        <f t="shared" si="1"/>
        <v>M5-G-17a-A-2</v>
      </c>
      <c r="AD156" s="6" t="s">
        <v>48</v>
      </c>
      <c r="AE156" s="6" t="s">
        <v>427</v>
      </c>
      <c r="AF156" s="6" t="s">
        <v>49</v>
      </c>
    </row>
    <row r="157" ht="75.0" customHeight="1">
      <c r="A157" s="6" t="s">
        <v>1164</v>
      </c>
      <c r="B157" s="7" t="s">
        <v>1165</v>
      </c>
      <c r="C157" s="34" t="s">
        <v>62</v>
      </c>
      <c r="D157" s="6" t="s">
        <v>35</v>
      </c>
      <c r="E157" s="6"/>
      <c r="F157" s="26" t="s">
        <v>1217</v>
      </c>
      <c r="G157" s="26"/>
      <c r="H157" s="11" t="s">
        <v>1218</v>
      </c>
      <c r="I157" s="34" t="s">
        <v>38</v>
      </c>
      <c r="J157" s="6" t="s">
        <v>54</v>
      </c>
      <c r="K157" s="26" t="s">
        <v>1219</v>
      </c>
      <c r="L157" s="26" t="s">
        <v>1220</v>
      </c>
      <c r="M157" s="8" t="s">
        <v>67</v>
      </c>
      <c r="N157" s="18"/>
      <c r="O157" s="14"/>
      <c r="P157" s="14"/>
      <c r="Q157" s="34"/>
      <c r="R157" s="18"/>
      <c r="S157" s="18" t="s">
        <v>1221</v>
      </c>
      <c r="T157" s="14" t="s">
        <v>1222</v>
      </c>
      <c r="U157" s="14" t="s">
        <v>1202</v>
      </c>
      <c r="V157" s="18" t="s">
        <v>1223</v>
      </c>
      <c r="W157" s="14"/>
      <c r="X157" s="14"/>
      <c r="Y157" s="8" t="s">
        <v>44</v>
      </c>
      <c r="Z157" s="15" t="s">
        <v>1224</v>
      </c>
      <c r="AA157" s="15" t="s">
        <v>1225</v>
      </c>
      <c r="AB157" s="15" t="s">
        <v>1226</v>
      </c>
      <c r="AC157" s="18" t="str">
        <f t="shared" si="1"/>
        <v>M5-G-17a-A-3</v>
      </c>
      <c r="AD157" s="6" t="s">
        <v>48</v>
      </c>
      <c r="AE157" s="6" t="s">
        <v>427</v>
      </c>
      <c r="AF157" s="6" t="s">
        <v>49</v>
      </c>
    </row>
    <row r="158" ht="75.0" customHeight="1">
      <c r="A158" s="6" t="s">
        <v>1164</v>
      </c>
      <c r="B158" s="7" t="s">
        <v>1165</v>
      </c>
      <c r="C158" s="34" t="s">
        <v>62</v>
      </c>
      <c r="D158" s="6" t="s">
        <v>35</v>
      </c>
      <c r="E158" s="6"/>
      <c r="F158" s="26" t="s">
        <v>1227</v>
      </c>
      <c r="G158" s="26"/>
      <c r="H158" s="11" t="s">
        <v>1228</v>
      </c>
      <c r="I158" s="34" t="s">
        <v>53</v>
      </c>
      <c r="J158" s="6" t="s">
        <v>54</v>
      </c>
      <c r="K158" s="26" t="s">
        <v>1229</v>
      </c>
      <c r="L158" s="11" t="s">
        <v>1230</v>
      </c>
      <c r="M158" s="8" t="s">
        <v>67</v>
      </c>
      <c r="N158" s="18"/>
      <c r="O158" s="14"/>
      <c r="P158" s="14"/>
      <c r="Q158" s="34"/>
      <c r="R158" s="18"/>
      <c r="S158" s="18" t="s">
        <v>1231</v>
      </c>
      <c r="T158" s="14" t="s">
        <v>1232</v>
      </c>
      <c r="U158" s="14" t="s">
        <v>1202</v>
      </c>
      <c r="V158" s="18" t="s">
        <v>1233</v>
      </c>
      <c r="W158" s="14"/>
      <c r="X158" s="14"/>
      <c r="Y158" s="8" t="s">
        <v>44</v>
      </c>
      <c r="Z158" s="15" t="s">
        <v>1234</v>
      </c>
      <c r="AA158" s="15" t="s">
        <v>1235</v>
      </c>
      <c r="AB158" s="15" t="s">
        <v>1236</v>
      </c>
      <c r="AC158" s="18" t="str">
        <f t="shared" si="1"/>
        <v>M5-G-17a-A-4</v>
      </c>
      <c r="AD158" s="6" t="s">
        <v>48</v>
      </c>
      <c r="AE158" s="6" t="s">
        <v>427</v>
      </c>
      <c r="AF158" s="6" t="s">
        <v>49</v>
      </c>
    </row>
    <row r="159" ht="75.0" customHeight="1">
      <c r="A159" s="6" t="s">
        <v>1164</v>
      </c>
      <c r="B159" s="7" t="s">
        <v>1165</v>
      </c>
      <c r="C159" s="34" t="s">
        <v>62</v>
      </c>
      <c r="D159" s="6" t="s">
        <v>35</v>
      </c>
      <c r="E159" s="6"/>
      <c r="F159" s="26" t="s">
        <v>1237</v>
      </c>
      <c r="G159" s="26"/>
      <c r="H159" s="11" t="s">
        <v>1238</v>
      </c>
      <c r="I159" s="34" t="s">
        <v>53</v>
      </c>
      <c r="J159" s="6" t="s">
        <v>54</v>
      </c>
      <c r="K159" s="48" t="s">
        <v>1239</v>
      </c>
      <c r="L159" s="26" t="s">
        <v>1240</v>
      </c>
      <c r="M159" s="8" t="s">
        <v>67</v>
      </c>
      <c r="N159" s="18"/>
      <c r="O159" s="14"/>
      <c r="P159" s="14"/>
      <c r="Q159" s="34"/>
      <c r="R159" s="18"/>
      <c r="S159" s="18" t="s">
        <v>1241</v>
      </c>
      <c r="T159" s="14" t="s">
        <v>1242</v>
      </c>
      <c r="U159" s="14" t="s">
        <v>1202</v>
      </c>
      <c r="V159" s="18" t="s">
        <v>1243</v>
      </c>
      <c r="W159" s="14"/>
      <c r="X159" s="14"/>
      <c r="Y159" s="8" t="s">
        <v>44</v>
      </c>
      <c r="Z159" s="15" t="s">
        <v>1244</v>
      </c>
      <c r="AA159" s="15" t="s">
        <v>1245</v>
      </c>
      <c r="AB159" s="15" t="s">
        <v>1246</v>
      </c>
      <c r="AC159" s="18" t="str">
        <f t="shared" si="1"/>
        <v>M5-G-17a-A-5</v>
      </c>
      <c r="AD159" s="6" t="s">
        <v>48</v>
      </c>
      <c r="AE159" s="6" t="s">
        <v>427</v>
      </c>
      <c r="AF159" s="6" t="s">
        <v>49</v>
      </c>
    </row>
    <row r="160" ht="75.0" customHeight="1">
      <c r="A160" s="8" t="s">
        <v>1247</v>
      </c>
      <c r="B160" s="7" t="s">
        <v>1248</v>
      </c>
      <c r="C160" s="34" t="s">
        <v>34</v>
      </c>
      <c r="D160" s="6" t="s">
        <v>35</v>
      </c>
      <c r="E160" s="6"/>
      <c r="F160" s="26" t="s">
        <v>1249</v>
      </c>
      <c r="G160" s="26"/>
      <c r="H160" s="11" t="s">
        <v>1250</v>
      </c>
      <c r="I160" s="8" t="s">
        <v>38</v>
      </c>
      <c r="J160" s="6" t="s">
        <v>215</v>
      </c>
      <c r="K160" s="11" t="s">
        <v>40</v>
      </c>
      <c r="L160" s="11" t="s">
        <v>40</v>
      </c>
      <c r="M160" s="8" t="s">
        <v>41</v>
      </c>
      <c r="N160" s="18" t="s">
        <v>1251</v>
      </c>
      <c r="O160" s="26" t="s">
        <v>1252</v>
      </c>
      <c r="P160" s="14"/>
      <c r="Q160" s="34"/>
      <c r="R160" s="14"/>
      <c r="S160" s="14"/>
      <c r="T160" s="14"/>
      <c r="U160" s="14"/>
      <c r="V160" s="14"/>
      <c r="W160" s="14"/>
      <c r="X160" s="14"/>
      <c r="Y160" s="8" t="s">
        <v>44</v>
      </c>
      <c r="Z160" s="38" t="s">
        <v>1253</v>
      </c>
      <c r="AA160" s="38" t="s">
        <v>1254</v>
      </c>
      <c r="AB160" s="15" t="s">
        <v>1255</v>
      </c>
      <c r="AC160" s="18" t="str">
        <f t="shared" si="1"/>
        <v>M5-G-10a-I-1</v>
      </c>
      <c r="AD160" s="6" t="s">
        <v>48</v>
      </c>
      <c r="AE160" s="6" t="s">
        <v>427</v>
      </c>
      <c r="AF160" s="6" t="s">
        <v>49</v>
      </c>
    </row>
    <row r="161" ht="75.0" customHeight="1">
      <c r="A161" s="8" t="s">
        <v>1247</v>
      </c>
      <c r="B161" s="7" t="s">
        <v>1248</v>
      </c>
      <c r="C161" s="34" t="s">
        <v>50</v>
      </c>
      <c r="D161" s="6" t="s">
        <v>35</v>
      </c>
      <c r="E161" s="6"/>
      <c r="F161" s="26" t="s">
        <v>1256</v>
      </c>
      <c r="G161" s="26"/>
      <c r="H161" s="11" t="s">
        <v>1257</v>
      </c>
      <c r="I161" s="34" t="s">
        <v>53</v>
      </c>
      <c r="J161" s="34" t="s">
        <v>751</v>
      </c>
      <c r="K161" s="26" t="s">
        <v>1258</v>
      </c>
      <c r="L161" s="26" t="s">
        <v>1259</v>
      </c>
      <c r="M161" s="8" t="s">
        <v>41</v>
      </c>
      <c r="N161" s="18" t="s">
        <v>1251</v>
      </c>
      <c r="O161" s="26" t="s">
        <v>1260</v>
      </c>
      <c r="P161" s="14"/>
      <c r="Q161" s="34"/>
      <c r="R161" s="14"/>
      <c r="S161" s="14"/>
      <c r="T161" s="14"/>
      <c r="U161" s="14"/>
      <c r="V161" s="14"/>
      <c r="W161" s="14"/>
      <c r="X161" s="14"/>
      <c r="Y161" s="8" t="s">
        <v>44</v>
      </c>
      <c r="Z161" s="15" t="s">
        <v>1261</v>
      </c>
      <c r="AA161" s="38" t="s">
        <v>1262</v>
      </c>
      <c r="AB161" s="15" t="s">
        <v>1263</v>
      </c>
      <c r="AC161" s="18" t="str">
        <f t="shared" si="1"/>
        <v>M5-G-10a-E-1</v>
      </c>
      <c r="AD161" s="6" t="s">
        <v>48</v>
      </c>
      <c r="AE161" s="6" t="s">
        <v>427</v>
      </c>
      <c r="AF161" s="6" t="s">
        <v>49</v>
      </c>
    </row>
    <row r="162" ht="75.0" customHeight="1">
      <c r="A162" s="8" t="s">
        <v>1247</v>
      </c>
      <c r="B162" s="7" t="s">
        <v>1248</v>
      </c>
      <c r="C162" s="34" t="s">
        <v>50</v>
      </c>
      <c r="D162" s="6" t="s">
        <v>35</v>
      </c>
      <c r="E162" s="6"/>
      <c r="F162" s="26" t="s">
        <v>1264</v>
      </c>
      <c r="G162" s="26"/>
      <c r="H162" s="11" t="s">
        <v>1265</v>
      </c>
      <c r="I162" s="34" t="s">
        <v>53</v>
      </c>
      <c r="J162" s="34" t="s">
        <v>751</v>
      </c>
      <c r="K162" s="11" t="s">
        <v>40</v>
      </c>
      <c r="L162" s="26" t="s">
        <v>1266</v>
      </c>
      <c r="M162" s="8" t="s">
        <v>41</v>
      </c>
      <c r="N162" s="18" t="s">
        <v>1251</v>
      </c>
      <c r="O162" s="26" t="s">
        <v>1260</v>
      </c>
      <c r="P162" s="14"/>
      <c r="Q162" s="34"/>
      <c r="R162" s="14"/>
      <c r="S162" s="14"/>
      <c r="T162" s="14"/>
      <c r="U162" s="14"/>
      <c r="V162" s="14"/>
      <c r="W162" s="14"/>
      <c r="X162" s="14"/>
      <c r="Y162" s="8" t="s">
        <v>44</v>
      </c>
      <c r="Z162" s="15" t="s">
        <v>1267</v>
      </c>
      <c r="AA162" s="38" t="s">
        <v>1268</v>
      </c>
      <c r="AB162" s="15" t="s">
        <v>1269</v>
      </c>
      <c r="AC162" s="18" t="str">
        <f t="shared" si="1"/>
        <v>M5-G-10a-E-2</v>
      </c>
      <c r="AD162" s="6" t="s">
        <v>48</v>
      </c>
      <c r="AE162" s="6" t="s">
        <v>427</v>
      </c>
      <c r="AF162" s="6" t="s">
        <v>49</v>
      </c>
    </row>
    <row r="163" ht="75.0" customHeight="1">
      <c r="A163" s="8" t="s">
        <v>1247</v>
      </c>
      <c r="B163" s="7" t="s">
        <v>1248</v>
      </c>
      <c r="C163" s="34" t="s">
        <v>50</v>
      </c>
      <c r="D163" s="6" t="s">
        <v>35</v>
      </c>
      <c r="E163" s="6"/>
      <c r="F163" s="26" t="s">
        <v>1270</v>
      </c>
      <c r="G163" s="26"/>
      <c r="H163" s="11" t="s">
        <v>1271</v>
      </c>
      <c r="I163" s="34" t="s">
        <v>53</v>
      </c>
      <c r="J163" s="34" t="s">
        <v>751</v>
      </c>
      <c r="K163" s="11" t="s">
        <v>40</v>
      </c>
      <c r="L163" s="26" t="s">
        <v>1272</v>
      </c>
      <c r="M163" s="8" t="s">
        <v>41</v>
      </c>
      <c r="N163" s="18" t="s">
        <v>1251</v>
      </c>
      <c r="O163" s="26" t="s">
        <v>1260</v>
      </c>
      <c r="P163" s="14"/>
      <c r="Q163" s="34"/>
      <c r="R163" s="14"/>
      <c r="S163" s="14"/>
      <c r="T163" s="14"/>
      <c r="U163" s="14"/>
      <c r="V163" s="14"/>
      <c r="W163" s="14"/>
      <c r="X163" s="14"/>
      <c r="Y163" s="8" t="s">
        <v>44</v>
      </c>
      <c r="Z163" s="15" t="s">
        <v>1273</v>
      </c>
      <c r="AA163" s="38" t="s">
        <v>1274</v>
      </c>
      <c r="AB163" s="15" t="s">
        <v>1275</v>
      </c>
      <c r="AC163" s="18" t="str">
        <f t="shared" si="1"/>
        <v>M5-G-10a-E-3</v>
      </c>
      <c r="AD163" s="6" t="s">
        <v>48</v>
      </c>
      <c r="AE163" s="6" t="s">
        <v>427</v>
      </c>
      <c r="AF163" s="6" t="s">
        <v>49</v>
      </c>
    </row>
    <row r="164" ht="75.0" customHeight="1">
      <c r="A164" s="8" t="s">
        <v>1276</v>
      </c>
      <c r="B164" s="11" t="s">
        <v>1277</v>
      </c>
      <c r="C164" s="34" t="s">
        <v>34</v>
      </c>
      <c r="D164" s="6" t="s">
        <v>35</v>
      </c>
      <c r="E164" s="6"/>
      <c r="F164" s="26" t="s">
        <v>1278</v>
      </c>
      <c r="G164" s="26"/>
      <c r="H164" s="11" t="s">
        <v>1279</v>
      </c>
      <c r="I164" s="34" t="s">
        <v>38</v>
      </c>
      <c r="J164" s="6" t="s">
        <v>357</v>
      </c>
      <c r="K164" s="11" t="s">
        <v>40</v>
      </c>
      <c r="L164" s="11" t="s">
        <v>40</v>
      </c>
      <c r="M164" s="8" t="s">
        <v>41</v>
      </c>
      <c r="N164" s="18" t="s">
        <v>1280</v>
      </c>
      <c r="O164" s="26" t="s">
        <v>1281</v>
      </c>
      <c r="P164" s="14"/>
      <c r="Q164" s="34"/>
      <c r="R164" s="14"/>
      <c r="S164" s="14"/>
      <c r="T164" s="14"/>
      <c r="U164" s="14"/>
      <c r="V164" s="14"/>
      <c r="W164" s="14"/>
      <c r="X164" s="14"/>
      <c r="Y164" s="8" t="s">
        <v>44</v>
      </c>
      <c r="Z164" s="38" t="s">
        <v>1282</v>
      </c>
      <c r="AA164" s="15" t="s">
        <v>1283</v>
      </c>
      <c r="AB164" s="15" t="s">
        <v>1284</v>
      </c>
      <c r="AC164" s="18" t="str">
        <f t="shared" si="1"/>
        <v>M5-G-10b-I-1</v>
      </c>
      <c r="AD164" s="6" t="s">
        <v>48</v>
      </c>
      <c r="AE164" s="6" t="s">
        <v>427</v>
      </c>
      <c r="AF164" s="6" t="s">
        <v>49</v>
      </c>
    </row>
    <row r="165" ht="75.0" customHeight="1">
      <c r="A165" s="8" t="s">
        <v>1276</v>
      </c>
      <c r="B165" s="11" t="s">
        <v>1277</v>
      </c>
      <c r="C165" s="34" t="s">
        <v>50</v>
      </c>
      <c r="D165" s="6" t="s">
        <v>35</v>
      </c>
      <c r="E165" s="32"/>
      <c r="F165" s="18" t="s">
        <v>1285</v>
      </c>
      <c r="G165" s="18"/>
      <c r="H165" s="18"/>
      <c r="I165" s="34" t="s">
        <v>53</v>
      </c>
      <c r="J165" s="34" t="s">
        <v>751</v>
      </c>
      <c r="K165" s="11" t="s">
        <v>40</v>
      </c>
      <c r="L165" s="26" t="s">
        <v>1286</v>
      </c>
      <c r="M165" s="8" t="s">
        <v>41</v>
      </c>
      <c r="N165" s="12" t="s">
        <v>1280</v>
      </c>
      <c r="O165" s="26" t="s">
        <v>1287</v>
      </c>
      <c r="P165" s="14"/>
      <c r="Q165" s="34"/>
      <c r="R165" s="14"/>
      <c r="S165" s="14"/>
      <c r="T165" s="14"/>
      <c r="U165" s="14"/>
      <c r="V165" s="14"/>
      <c r="W165" s="14"/>
      <c r="X165" s="14"/>
      <c r="Y165" s="8" t="s">
        <v>44</v>
      </c>
      <c r="Z165" s="38" t="s">
        <v>1288</v>
      </c>
      <c r="AA165" s="15" t="s">
        <v>1289</v>
      </c>
      <c r="AB165" s="15" t="s">
        <v>1290</v>
      </c>
      <c r="AC165" s="18" t="str">
        <f t="shared" si="1"/>
        <v>M5-G-10b-E-1</v>
      </c>
      <c r="AD165" s="6" t="s">
        <v>48</v>
      </c>
      <c r="AE165" s="6" t="s">
        <v>427</v>
      </c>
      <c r="AF165" s="6" t="s">
        <v>49</v>
      </c>
    </row>
    <row r="166" ht="75.0" customHeight="1">
      <c r="A166" s="8" t="s">
        <v>1276</v>
      </c>
      <c r="B166" s="11" t="s">
        <v>1277</v>
      </c>
      <c r="C166" s="34" t="s">
        <v>50</v>
      </c>
      <c r="D166" s="6" t="s">
        <v>35</v>
      </c>
      <c r="E166" s="32"/>
      <c r="F166" s="18" t="s">
        <v>1291</v>
      </c>
      <c r="G166" s="18"/>
      <c r="H166" s="18"/>
      <c r="I166" s="34" t="s">
        <v>53</v>
      </c>
      <c r="J166" s="34" t="s">
        <v>751</v>
      </c>
      <c r="K166" s="11" t="s">
        <v>40</v>
      </c>
      <c r="L166" s="26" t="s">
        <v>1292</v>
      </c>
      <c r="M166" s="8" t="s">
        <v>41</v>
      </c>
      <c r="N166" s="12" t="s">
        <v>1280</v>
      </c>
      <c r="O166" s="26" t="s">
        <v>1287</v>
      </c>
      <c r="P166" s="14"/>
      <c r="Q166" s="34"/>
      <c r="R166" s="14"/>
      <c r="S166" s="14"/>
      <c r="T166" s="14"/>
      <c r="U166" s="14"/>
      <c r="V166" s="14"/>
      <c r="W166" s="14"/>
      <c r="X166" s="14"/>
      <c r="Y166" s="8" t="s">
        <v>44</v>
      </c>
      <c r="Z166" s="38" t="s">
        <v>1293</v>
      </c>
      <c r="AA166" s="38" t="s">
        <v>1294</v>
      </c>
      <c r="AB166" s="15" t="s">
        <v>1295</v>
      </c>
      <c r="AC166" s="18" t="str">
        <f t="shared" si="1"/>
        <v>M5-G-10b-E-2</v>
      </c>
      <c r="AD166" s="6" t="s">
        <v>48</v>
      </c>
      <c r="AE166" s="6" t="s">
        <v>427</v>
      </c>
      <c r="AF166" s="6" t="s">
        <v>49</v>
      </c>
    </row>
    <row r="167" ht="75.0" customHeight="1">
      <c r="A167" s="8" t="s">
        <v>1276</v>
      </c>
      <c r="B167" s="11" t="s">
        <v>1277</v>
      </c>
      <c r="C167" s="34" t="s">
        <v>50</v>
      </c>
      <c r="D167" s="6" t="s">
        <v>35</v>
      </c>
      <c r="E167" s="32"/>
      <c r="F167" s="18" t="s">
        <v>1296</v>
      </c>
      <c r="G167" s="18"/>
      <c r="H167" s="18"/>
      <c r="I167" s="34" t="s">
        <v>53</v>
      </c>
      <c r="J167" s="34" t="s">
        <v>751</v>
      </c>
      <c r="K167" s="11" t="s">
        <v>40</v>
      </c>
      <c r="L167" s="26" t="s">
        <v>1297</v>
      </c>
      <c r="M167" s="8" t="s">
        <v>41</v>
      </c>
      <c r="N167" s="12" t="s">
        <v>1280</v>
      </c>
      <c r="O167" s="26" t="s">
        <v>1287</v>
      </c>
      <c r="P167" s="14"/>
      <c r="Q167" s="34"/>
      <c r="R167" s="14"/>
      <c r="S167" s="14"/>
      <c r="T167" s="14"/>
      <c r="U167" s="14"/>
      <c r="V167" s="14"/>
      <c r="W167" s="14"/>
      <c r="X167" s="14"/>
      <c r="Y167" s="8" t="s">
        <v>44</v>
      </c>
      <c r="Z167" s="38" t="s">
        <v>1298</v>
      </c>
      <c r="AA167" s="38" t="s">
        <v>1299</v>
      </c>
      <c r="AB167" s="15" t="s">
        <v>1300</v>
      </c>
      <c r="AC167" s="18" t="str">
        <f t="shared" si="1"/>
        <v>M5-G-10b-E-3</v>
      </c>
      <c r="AD167" s="6" t="s">
        <v>48</v>
      </c>
      <c r="AE167" s="6" t="s">
        <v>427</v>
      </c>
      <c r="AF167" s="6" t="s">
        <v>49</v>
      </c>
    </row>
    <row r="168" ht="75.0" customHeight="1">
      <c r="A168" s="6" t="s">
        <v>1301</v>
      </c>
      <c r="B168" s="11" t="s">
        <v>1302</v>
      </c>
      <c r="C168" s="34" t="s">
        <v>34</v>
      </c>
      <c r="D168" s="6" t="s">
        <v>35</v>
      </c>
      <c r="E168" s="6"/>
      <c r="F168" s="26" t="s">
        <v>1303</v>
      </c>
      <c r="G168" s="26"/>
      <c r="H168" s="11" t="s">
        <v>1304</v>
      </c>
      <c r="I168" s="34" t="s">
        <v>38</v>
      </c>
      <c r="J168" s="6" t="s">
        <v>357</v>
      </c>
      <c r="K168" s="11" t="s">
        <v>1305</v>
      </c>
      <c r="L168" s="25" t="s">
        <v>40</v>
      </c>
      <c r="M168" s="8" t="s">
        <v>41</v>
      </c>
      <c r="N168" s="18" t="s">
        <v>1306</v>
      </c>
      <c r="O168" s="26" t="s">
        <v>1307</v>
      </c>
      <c r="P168" s="18" t="s">
        <v>1308</v>
      </c>
      <c r="Q168" s="34"/>
      <c r="R168" s="14"/>
      <c r="S168" s="14"/>
      <c r="T168" s="14"/>
      <c r="U168" s="14"/>
      <c r="V168" s="14"/>
      <c r="W168" s="14"/>
      <c r="X168" s="14"/>
      <c r="Y168" s="8" t="s">
        <v>44</v>
      </c>
      <c r="Z168" s="38" t="s">
        <v>1309</v>
      </c>
      <c r="AA168" s="25" t="s">
        <v>1310</v>
      </c>
      <c r="AB168" s="25" t="s">
        <v>1311</v>
      </c>
      <c r="AC168" s="18" t="str">
        <f t="shared" si="1"/>
        <v>M5-G-19a-I-1</v>
      </c>
      <c r="AD168" s="6" t="s">
        <v>48</v>
      </c>
      <c r="AE168" s="6"/>
      <c r="AF168" s="6" t="s">
        <v>49</v>
      </c>
    </row>
    <row r="169" ht="75.0" customHeight="1">
      <c r="A169" s="6" t="s">
        <v>1301</v>
      </c>
      <c r="B169" s="11" t="s">
        <v>1302</v>
      </c>
      <c r="C169" s="34" t="s">
        <v>50</v>
      </c>
      <c r="D169" s="6" t="s">
        <v>35</v>
      </c>
      <c r="E169" s="6"/>
      <c r="F169" s="26" t="s">
        <v>1312</v>
      </c>
      <c r="G169" s="26"/>
      <c r="H169" s="7" t="s">
        <v>1313</v>
      </c>
      <c r="I169" s="34" t="s">
        <v>38</v>
      </c>
      <c r="J169" s="6" t="s">
        <v>54</v>
      </c>
      <c r="K169" s="11" t="s">
        <v>1305</v>
      </c>
      <c r="L169" s="26" t="s">
        <v>1314</v>
      </c>
      <c r="M169" s="8" t="s">
        <v>67</v>
      </c>
      <c r="N169" s="14"/>
      <c r="O169" s="14"/>
      <c r="P169" s="14"/>
      <c r="Q169" s="34"/>
      <c r="R169" s="18"/>
      <c r="S169" s="18" t="s">
        <v>1315</v>
      </c>
      <c r="T169" s="18" t="s">
        <v>1316</v>
      </c>
      <c r="U169" s="18" t="s">
        <v>1317</v>
      </c>
      <c r="V169" s="18" t="s">
        <v>1318</v>
      </c>
      <c r="W169" s="14"/>
      <c r="X169" s="14"/>
      <c r="Y169" s="8" t="s">
        <v>44</v>
      </c>
      <c r="Z169" s="15" t="s">
        <v>1319</v>
      </c>
      <c r="AA169" s="25" t="s">
        <v>1320</v>
      </c>
      <c r="AB169" s="25" t="s">
        <v>1321</v>
      </c>
      <c r="AC169" s="18" t="str">
        <f t="shared" si="1"/>
        <v>M5-G-19a-E-1</v>
      </c>
      <c r="AD169" s="6" t="s">
        <v>48</v>
      </c>
      <c r="AE169" s="6"/>
      <c r="AF169" s="6" t="s">
        <v>49</v>
      </c>
    </row>
    <row r="170" ht="75.0" customHeight="1">
      <c r="A170" s="6" t="s">
        <v>1301</v>
      </c>
      <c r="B170" s="7" t="s">
        <v>1302</v>
      </c>
      <c r="C170" s="34" t="s">
        <v>62</v>
      </c>
      <c r="D170" s="6" t="s">
        <v>35</v>
      </c>
      <c r="E170" s="6"/>
      <c r="F170" s="26" t="s">
        <v>1322</v>
      </c>
      <c r="G170" s="26"/>
      <c r="H170" s="11" t="s">
        <v>1323</v>
      </c>
      <c r="I170" s="34" t="s">
        <v>38</v>
      </c>
      <c r="J170" s="6" t="s">
        <v>54</v>
      </c>
      <c r="K170" s="26" t="s">
        <v>1324</v>
      </c>
      <c r="L170" s="26" t="s">
        <v>1314</v>
      </c>
      <c r="M170" s="8" t="s">
        <v>67</v>
      </c>
      <c r="N170" s="18"/>
      <c r="O170" s="14"/>
      <c r="P170" s="14"/>
      <c r="Q170" s="34"/>
      <c r="R170" s="18"/>
      <c r="S170" s="18" t="s">
        <v>1315</v>
      </c>
      <c r="T170" s="18" t="s">
        <v>1325</v>
      </c>
      <c r="U170" s="18" t="s">
        <v>1317</v>
      </c>
      <c r="V170" s="18" t="s">
        <v>1326</v>
      </c>
      <c r="W170" s="14"/>
      <c r="X170" s="14"/>
      <c r="Y170" s="8" t="s">
        <v>44</v>
      </c>
      <c r="Z170" s="15" t="s">
        <v>1327</v>
      </c>
      <c r="AA170" s="25" t="s">
        <v>1328</v>
      </c>
      <c r="AB170" s="25" t="s">
        <v>1329</v>
      </c>
      <c r="AC170" s="18" t="str">
        <f t="shared" si="1"/>
        <v>M5-G-19a-A-1</v>
      </c>
      <c r="AD170" s="6" t="s">
        <v>48</v>
      </c>
      <c r="AE170" s="6"/>
      <c r="AF170" s="6" t="s">
        <v>49</v>
      </c>
    </row>
    <row r="171" ht="75.0" customHeight="1">
      <c r="A171" s="6" t="s">
        <v>1301</v>
      </c>
      <c r="B171" s="7" t="s">
        <v>1302</v>
      </c>
      <c r="C171" s="34" t="s">
        <v>62</v>
      </c>
      <c r="D171" s="6" t="s">
        <v>35</v>
      </c>
      <c r="E171" s="6"/>
      <c r="F171" s="26" t="s">
        <v>1330</v>
      </c>
      <c r="G171" s="26"/>
      <c r="H171" s="11" t="s">
        <v>1331</v>
      </c>
      <c r="I171" s="34" t="s">
        <v>53</v>
      </c>
      <c r="J171" s="6" t="s">
        <v>54</v>
      </c>
      <c r="K171" s="26" t="s">
        <v>1332</v>
      </c>
      <c r="L171" s="26" t="s">
        <v>1314</v>
      </c>
      <c r="M171" s="8" t="s">
        <v>67</v>
      </c>
      <c r="N171" s="18"/>
      <c r="O171" s="14"/>
      <c r="P171" s="14"/>
      <c r="Q171" s="34"/>
      <c r="R171" s="18"/>
      <c r="S171" s="18" t="s">
        <v>1333</v>
      </c>
      <c r="T171" s="18" t="s">
        <v>1334</v>
      </c>
      <c r="U171" s="18" t="s">
        <v>1316</v>
      </c>
      <c r="V171" s="18" t="s">
        <v>1317</v>
      </c>
      <c r="W171" s="18" t="s">
        <v>1335</v>
      </c>
      <c r="X171" s="14"/>
      <c r="Y171" s="8" t="s">
        <v>44</v>
      </c>
      <c r="Z171" s="15" t="s">
        <v>1336</v>
      </c>
      <c r="AA171" s="25" t="s">
        <v>1337</v>
      </c>
      <c r="AB171" s="25" t="s">
        <v>1338</v>
      </c>
      <c r="AC171" s="18" t="str">
        <f t="shared" si="1"/>
        <v>M5-G-19a-A-2</v>
      </c>
      <c r="AD171" s="6" t="s">
        <v>48</v>
      </c>
      <c r="AE171" s="6"/>
      <c r="AF171" s="6" t="s">
        <v>49</v>
      </c>
    </row>
    <row r="172" ht="75.0" customHeight="1">
      <c r="A172" s="6" t="s">
        <v>1301</v>
      </c>
      <c r="B172" s="7" t="s">
        <v>1302</v>
      </c>
      <c r="C172" s="34" t="s">
        <v>62</v>
      </c>
      <c r="D172" s="6" t="s">
        <v>35</v>
      </c>
      <c r="E172" s="32"/>
      <c r="F172" s="26" t="s">
        <v>1339</v>
      </c>
      <c r="G172" s="26"/>
      <c r="H172" s="11" t="s">
        <v>1340</v>
      </c>
      <c r="I172" s="6" t="s">
        <v>53</v>
      </c>
      <c r="J172" s="6" t="s">
        <v>54</v>
      </c>
      <c r="K172" s="26" t="s">
        <v>1341</v>
      </c>
      <c r="L172" s="26" t="s">
        <v>1342</v>
      </c>
      <c r="M172" s="8" t="s">
        <v>67</v>
      </c>
      <c r="N172" s="18"/>
      <c r="O172" s="14"/>
      <c r="P172" s="14"/>
      <c r="Q172" s="34"/>
      <c r="R172" s="18"/>
      <c r="S172" s="18" t="s">
        <v>1333</v>
      </c>
      <c r="T172" s="18" t="s">
        <v>1334</v>
      </c>
      <c r="U172" s="18" t="s">
        <v>1343</v>
      </c>
      <c r="V172" s="18" t="s">
        <v>1317</v>
      </c>
      <c r="W172" s="18" t="s">
        <v>1335</v>
      </c>
      <c r="X172" s="14"/>
      <c r="Y172" s="8" t="s">
        <v>44</v>
      </c>
      <c r="Z172" s="15" t="s">
        <v>1344</v>
      </c>
      <c r="AA172" s="25" t="s">
        <v>1345</v>
      </c>
      <c r="AB172" s="25" t="s">
        <v>1346</v>
      </c>
      <c r="AC172" s="18" t="str">
        <f t="shared" si="1"/>
        <v>M5-G-19a-A-3</v>
      </c>
      <c r="AD172" s="6" t="s">
        <v>48</v>
      </c>
      <c r="AE172" s="6"/>
      <c r="AF172" s="6" t="s">
        <v>49</v>
      </c>
    </row>
    <row r="173" ht="75.0" customHeight="1">
      <c r="A173" s="6" t="s">
        <v>1301</v>
      </c>
      <c r="B173" s="7" t="s">
        <v>1302</v>
      </c>
      <c r="C173" s="34" t="s">
        <v>62</v>
      </c>
      <c r="D173" s="6" t="s">
        <v>35</v>
      </c>
      <c r="E173" s="6"/>
      <c r="F173" s="26" t="s">
        <v>1347</v>
      </c>
      <c r="G173" s="26"/>
      <c r="H173" s="11" t="s">
        <v>1348</v>
      </c>
      <c r="I173" s="6" t="s">
        <v>53</v>
      </c>
      <c r="J173" s="6" t="s">
        <v>54</v>
      </c>
      <c r="K173" s="26" t="s">
        <v>1349</v>
      </c>
      <c r="L173" s="26" t="s">
        <v>1314</v>
      </c>
      <c r="M173" s="8" t="s">
        <v>67</v>
      </c>
      <c r="N173" s="18"/>
      <c r="O173" s="14"/>
      <c r="P173" s="14"/>
      <c r="Q173" s="34"/>
      <c r="R173" s="18"/>
      <c r="S173" s="18" t="s">
        <v>1350</v>
      </c>
      <c r="T173" s="18" t="s">
        <v>1316</v>
      </c>
      <c r="U173" s="18" t="s">
        <v>1317</v>
      </c>
      <c r="V173" s="18" t="s">
        <v>1351</v>
      </c>
      <c r="W173" s="14"/>
      <c r="X173" s="14"/>
      <c r="Y173" s="8" t="s">
        <v>44</v>
      </c>
      <c r="Z173" s="15" t="s">
        <v>1352</v>
      </c>
      <c r="AA173" s="25" t="s">
        <v>1353</v>
      </c>
      <c r="AB173" s="25" t="s">
        <v>1354</v>
      </c>
      <c r="AC173" s="18" t="str">
        <f t="shared" si="1"/>
        <v>M5-G-19a-A-4</v>
      </c>
      <c r="AD173" s="6" t="s">
        <v>48</v>
      </c>
      <c r="AE173" s="6"/>
      <c r="AF173" s="6" t="s">
        <v>49</v>
      </c>
    </row>
    <row r="174" ht="75.0" customHeight="1">
      <c r="A174" s="6" t="s">
        <v>1301</v>
      </c>
      <c r="B174" s="7" t="s">
        <v>1302</v>
      </c>
      <c r="C174" s="34" t="s">
        <v>62</v>
      </c>
      <c r="D174" s="6" t="s">
        <v>35</v>
      </c>
      <c r="E174" s="6"/>
      <c r="F174" s="26" t="s">
        <v>1355</v>
      </c>
      <c r="G174" s="26"/>
      <c r="H174" s="11" t="s">
        <v>1356</v>
      </c>
      <c r="I174" s="34" t="s">
        <v>38</v>
      </c>
      <c r="J174" s="6" t="s">
        <v>54</v>
      </c>
      <c r="K174" s="26" t="s">
        <v>1357</v>
      </c>
      <c r="L174" s="26" t="s">
        <v>1314</v>
      </c>
      <c r="M174" s="8" t="s">
        <v>67</v>
      </c>
      <c r="N174" s="18"/>
      <c r="O174" s="14"/>
      <c r="P174" s="14"/>
      <c r="Q174" s="34"/>
      <c r="R174" s="18"/>
      <c r="S174" s="18" t="s">
        <v>1350</v>
      </c>
      <c r="T174" s="18" t="s">
        <v>1358</v>
      </c>
      <c r="U174" s="18" t="s">
        <v>1317</v>
      </c>
      <c r="V174" s="18" t="s">
        <v>1359</v>
      </c>
      <c r="W174" s="14"/>
      <c r="X174" s="14"/>
      <c r="Y174" s="8" t="s">
        <v>44</v>
      </c>
      <c r="Z174" s="15" t="s">
        <v>1360</v>
      </c>
      <c r="AA174" s="25" t="s">
        <v>1361</v>
      </c>
      <c r="AB174" s="25" t="s">
        <v>1362</v>
      </c>
      <c r="AC174" s="18" t="str">
        <f t="shared" si="1"/>
        <v>M5-G-19a-A-5</v>
      </c>
      <c r="AD174" s="6" t="s">
        <v>48</v>
      </c>
      <c r="AE174" s="6"/>
      <c r="AF174" s="6" t="s">
        <v>49</v>
      </c>
    </row>
    <row r="175" ht="75.0" customHeight="1">
      <c r="A175" s="6" t="s">
        <v>1363</v>
      </c>
      <c r="B175" s="7" t="s">
        <v>1364</v>
      </c>
      <c r="C175" s="6" t="s">
        <v>34</v>
      </c>
      <c r="D175" s="6" t="s">
        <v>35</v>
      </c>
      <c r="E175" s="6"/>
      <c r="F175" s="26" t="s">
        <v>1365</v>
      </c>
      <c r="G175" s="26"/>
      <c r="H175" s="11" t="s">
        <v>1366</v>
      </c>
      <c r="I175" s="6" t="s">
        <v>38</v>
      </c>
      <c r="J175" s="6" t="s">
        <v>357</v>
      </c>
      <c r="K175" s="11" t="s">
        <v>40</v>
      </c>
      <c r="L175" s="11" t="s">
        <v>40</v>
      </c>
      <c r="M175" s="8" t="s">
        <v>41</v>
      </c>
      <c r="N175" s="18" t="s">
        <v>1367</v>
      </c>
      <c r="O175" s="26" t="s">
        <v>1368</v>
      </c>
      <c r="P175" s="14"/>
      <c r="Q175" s="34"/>
      <c r="R175" s="14"/>
      <c r="S175" s="14"/>
      <c r="T175" s="14"/>
      <c r="U175" s="14"/>
      <c r="V175" s="14"/>
      <c r="W175" s="14"/>
      <c r="X175" s="14"/>
      <c r="Y175" s="8" t="s">
        <v>44</v>
      </c>
      <c r="Z175" s="38" t="s">
        <v>1369</v>
      </c>
      <c r="AA175" s="25" t="s">
        <v>1370</v>
      </c>
      <c r="AB175" s="25"/>
      <c r="AC175" s="18" t="str">
        <f t="shared" si="1"/>
        <v>M5-G-20a-I-1</v>
      </c>
      <c r="AD175" s="6" t="s">
        <v>48</v>
      </c>
      <c r="AE175" s="6"/>
      <c r="AF175" s="6"/>
    </row>
    <row r="176" ht="75.0" customHeight="1">
      <c r="A176" s="6" t="s">
        <v>1363</v>
      </c>
      <c r="B176" s="7" t="s">
        <v>1364</v>
      </c>
      <c r="C176" s="6" t="s">
        <v>50</v>
      </c>
      <c r="D176" s="6" t="s">
        <v>35</v>
      </c>
      <c r="E176" s="6"/>
      <c r="F176" s="18" t="s">
        <v>1371</v>
      </c>
      <c r="G176" s="18"/>
      <c r="H176" s="18"/>
      <c r="I176" s="34" t="s">
        <v>53</v>
      </c>
      <c r="J176" s="6" t="s">
        <v>420</v>
      </c>
      <c r="K176" s="11" t="s">
        <v>40</v>
      </c>
      <c r="L176" s="11" t="s">
        <v>40</v>
      </c>
      <c r="M176" s="8" t="s">
        <v>41</v>
      </c>
      <c r="N176" s="18" t="s">
        <v>1367</v>
      </c>
      <c r="O176" s="26" t="s">
        <v>1372</v>
      </c>
      <c r="P176" s="14"/>
      <c r="Q176" s="34"/>
      <c r="R176" s="14"/>
      <c r="S176" s="14"/>
      <c r="T176" s="14"/>
      <c r="U176" s="14"/>
      <c r="V176" s="14"/>
      <c r="W176" s="14"/>
      <c r="X176" s="14"/>
      <c r="Y176" s="8" t="s">
        <v>44</v>
      </c>
      <c r="Z176" s="38" t="s">
        <v>1373</v>
      </c>
      <c r="AA176" s="25" t="s">
        <v>1374</v>
      </c>
      <c r="AB176" s="25"/>
      <c r="AC176" s="18" t="str">
        <f t="shared" si="1"/>
        <v>M5-G-20a-E-1</v>
      </c>
      <c r="AD176" s="6" t="s">
        <v>48</v>
      </c>
      <c r="AE176" s="6"/>
      <c r="AF176" s="6"/>
    </row>
    <row r="177" ht="75.0" customHeight="1">
      <c r="A177" s="6" t="s">
        <v>1363</v>
      </c>
      <c r="B177" s="7" t="s">
        <v>1364</v>
      </c>
      <c r="C177" s="6" t="s">
        <v>50</v>
      </c>
      <c r="D177" s="6" t="s">
        <v>35</v>
      </c>
      <c r="E177" s="6"/>
      <c r="F177" s="26" t="s">
        <v>1375</v>
      </c>
      <c r="G177" s="26"/>
      <c r="H177" s="18"/>
      <c r="I177" s="34" t="s">
        <v>53</v>
      </c>
      <c r="J177" s="6" t="s">
        <v>420</v>
      </c>
      <c r="K177" s="11" t="s">
        <v>40</v>
      </c>
      <c r="L177" s="11" t="s">
        <v>40</v>
      </c>
      <c r="M177" s="8" t="s">
        <v>41</v>
      </c>
      <c r="N177" s="18" t="s">
        <v>1367</v>
      </c>
      <c r="O177" s="26" t="s">
        <v>1372</v>
      </c>
      <c r="P177" s="14"/>
      <c r="Q177" s="34"/>
      <c r="R177" s="14"/>
      <c r="S177" s="14"/>
      <c r="T177" s="14"/>
      <c r="U177" s="14"/>
      <c r="V177" s="14"/>
      <c r="W177" s="14"/>
      <c r="X177" s="14"/>
      <c r="Y177" s="8" t="s">
        <v>44</v>
      </c>
      <c r="Z177" s="38" t="s">
        <v>1376</v>
      </c>
      <c r="AA177" s="25" t="s">
        <v>1377</v>
      </c>
      <c r="AB177" s="25"/>
      <c r="AC177" s="18" t="str">
        <f t="shared" si="1"/>
        <v>M5-G-20a-E-2</v>
      </c>
      <c r="AD177" s="6" t="s">
        <v>48</v>
      </c>
      <c r="AE177" s="6"/>
      <c r="AF177" s="6"/>
    </row>
    <row r="178" ht="75.0" customHeight="1">
      <c r="A178" s="6" t="s">
        <v>1363</v>
      </c>
      <c r="B178" s="7" t="s">
        <v>1364</v>
      </c>
      <c r="C178" s="6" t="s">
        <v>50</v>
      </c>
      <c r="D178" s="6" t="s">
        <v>35</v>
      </c>
      <c r="E178" s="6"/>
      <c r="F178" s="26" t="s">
        <v>1378</v>
      </c>
      <c r="G178" s="26"/>
      <c r="H178" s="18"/>
      <c r="I178" s="34" t="s">
        <v>53</v>
      </c>
      <c r="J178" s="6" t="s">
        <v>420</v>
      </c>
      <c r="K178" s="11" t="s">
        <v>40</v>
      </c>
      <c r="L178" s="11" t="s">
        <v>40</v>
      </c>
      <c r="M178" s="8" t="s">
        <v>41</v>
      </c>
      <c r="N178" s="18" t="s">
        <v>1367</v>
      </c>
      <c r="O178" s="26" t="s">
        <v>1372</v>
      </c>
      <c r="P178" s="14"/>
      <c r="Q178" s="34"/>
      <c r="R178" s="14"/>
      <c r="S178" s="14"/>
      <c r="T178" s="14"/>
      <c r="U178" s="14"/>
      <c r="V178" s="14"/>
      <c r="W178" s="14"/>
      <c r="X178" s="14"/>
      <c r="Y178" s="8" t="s">
        <v>44</v>
      </c>
      <c r="Z178" s="38" t="s">
        <v>1379</v>
      </c>
      <c r="AA178" s="25" t="s">
        <v>1380</v>
      </c>
      <c r="AB178" s="25"/>
      <c r="AC178" s="18" t="str">
        <f t="shared" si="1"/>
        <v>M5-G-20a-E-3</v>
      </c>
      <c r="AD178" s="6" t="s">
        <v>48</v>
      </c>
      <c r="AE178" s="6"/>
      <c r="AF178" s="6"/>
    </row>
    <row r="179" ht="75.0" customHeight="1">
      <c r="A179" s="8" t="s">
        <v>1381</v>
      </c>
      <c r="B179" s="7" t="s">
        <v>1382</v>
      </c>
      <c r="C179" s="6" t="s">
        <v>34</v>
      </c>
      <c r="D179" s="6" t="s">
        <v>35</v>
      </c>
      <c r="E179" s="6"/>
      <c r="F179" s="26" t="s">
        <v>1383</v>
      </c>
      <c r="G179" s="26"/>
      <c r="H179" s="11" t="s">
        <v>1384</v>
      </c>
      <c r="I179" s="34" t="s">
        <v>38</v>
      </c>
      <c r="J179" s="34" t="s">
        <v>743</v>
      </c>
      <c r="K179" s="11" t="s">
        <v>1385</v>
      </c>
      <c r="L179" s="11" t="s">
        <v>1385</v>
      </c>
      <c r="M179" s="8" t="s">
        <v>41</v>
      </c>
      <c r="N179" s="18" t="s">
        <v>1386</v>
      </c>
      <c r="O179" s="26" t="s">
        <v>1387</v>
      </c>
      <c r="P179" s="14"/>
      <c r="Q179" s="34"/>
      <c r="R179" s="14"/>
      <c r="S179" s="14"/>
      <c r="T179" s="14"/>
      <c r="U179" s="14"/>
      <c r="V179" s="14"/>
      <c r="W179" s="14"/>
      <c r="X179" s="14"/>
      <c r="Y179" s="8" t="s">
        <v>44</v>
      </c>
      <c r="Z179" s="38" t="s">
        <v>1388</v>
      </c>
      <c r="AA179" s="38" t="s">
        <v>1389</v>
      </c>
      <c r="AB179" s="15" t="s">
        <v>1390</v>
      </c>
      <c r="AC179" s="18" t="str">
        <f t="shared" si="1"/>
        <v>M5-G-11a-I-1</v>
      </c>
      <c r="AD179" s="6" t="s">
        <v>48</v>
      </c>
      <c r="AE179" s="6" t="s">
        <v>427</v>
      </c>
      <c r="AF179" s="6" t="s">
        <v>49</v>
      </c>
    </row>
    <row r="180" ht="75.0" customHeight="1">
      <c r="A180" s="8" t="s">
        <v>1381</v>
      </c>
      <c r="B180" s="7" t="s">
        <v>1382</v>
      </c>
      <c r="C180" s="6" t="s">
        <v>50</v>
      </c>
      <c r="D180" s="6" t="s">
        <v>35</v>
      </c>
      <c r="E180" s="6"/>
      <c r="F180" s="26" t="s">
        <v>1391</v>
      </c>
      <c r="G180" s="26"/>
      <c r="H180" s="11" t="s">
        <v>1392</v>
      </c>
      <c r="I180" s="6" t="s">
        <v>53</v>
      </c>
      <c r="J180" s="6" t="s">
        <v>751</v>
      </c>
      <c r="K180" s="26" t="s">
        <v>1393</v>
      </c>
      <c r="L180" s="11"/>
      <c r="M180" s="8" t="s">
        <v>41</v>
      </c>
      <c r="N180" s="18" t="s">
        <v>1386</v>
      </c>
      <c r="O180" s="26" t="s">
        <v>1394</v>
      </c>
      <c r="P180" s="14"/>
      <c r="Q180" s="34"/>
      <c r="R180" s="14"/>
      <c r="S180" s="14"/>
      <c r="T180" s="14"/>
      <c r="U180" s="14"/>
      <c r="V180" s="14"/>
      <c r="W180" s="14"/>
      <c r="X180" s="14"/>
      <c r="Y180" s="8" t="s">
        <v>44</v>
      </c>
      <c r="Z180" s="38" t="s">
        <v>1395</v>
      </c>
      <c r="AA180" s="38" t="s">
        <v>1396</v>
      </c>
      <c r="AB180" s="33" t="s">
        <v>1397</v>
      </c>
      <c r="AC180" s="18" t="str">
        <f t="shared" si="1"/>
        <v>M5-G-11a-E-1</v>
      </c>
      <c r="AD180" s="6" t="s">
        <v>48</v>
      </c>
      <c r="AE180" s="6" t="s">
        <v>427</v>
      </c>
      <c r="AF180" s="6" t="s">
        <v>49</v>
      </c>
    </row>
    <row r="181" ht="75.0" customHeight="1">
      <c r="A181" s="8" t="s">
        <v>1381</v>
      </c>
      <c r="B181" s="7" t="s">
        <v>1382</v>
      </c>
      <c r="C181" s="6" t="s">
        <v>50</v>
      </c>
      <c r="D181" s="6" t="s">
        <v>35</v>
      </c>
      <c r="E181" s="6"/>
      <c r="F181" s="26" t="s">
        <v>1391</v>
      </c>
      <c r="G181" s="26"/>
      <c r="H181" s="11" t="s">
        <v>1398</v>
      </c>
      <c r="I181" s="6" t="s">
        <v>53</v>
      </c>
      <c r="J181" s="6" t="s">
        <v>751</v>
      </c>
      <c r="K181" s="26" t="s">
        <v>1399</v>
      </c>
      <c r="L181" s="11"/>
      <c r="M181" s="8" t="s">
        <v>41</v>
      </c>
      <c r="N181" s="18" t="s">
        <v>1386</v>
      </c>
      <c r="O181" s="26" t="s">
        <v>1400</v>
      </c>
      <c r="P181" s="14"/>
      <c r="Q181" s="34"/>
      <c r="R181" s="14"/>
      <c r="S181" s="14"/>
      <c r="T181" s="14"/>
      <c r="U181" s="14"/>
      <c r="V181" s="14"/>
      <c r="W181" s="14"/>
      <c r="X181" s="14"/>
      <c r="Y181" s="8" t="s">
        <v>44</v>
      </c>
      <c r="Z181" s="38" t="s">
        <v>1401</v>
      </c>
      <c r="AA181" s="38" t="s">
        <v>1402</v>
      </c>
      <c r="AB181" s="33" t="s">
        <v>1403</v>
      </c>
      <c r="AC181" s="18" t="str">
        <f t="shared" si="1"/>
        <v>M5-G-11a-E-2</v>
      </c>
      <c r="AD181" s="6" t="s">
        <v>48</v>
      </c>
      <c r="AE181" s="6" t="s">
        <v>427</v>
      </c>
      <c r="AF181" s="6" t="s">
        <v>49</v>
      </c>
    </row>
    <row r="182" ht="75.0" customHeight="1">
      <c r="A182" s="8" t="s">
        <v>1381</v>
      </c>
      <c r="B182" s="7" t="s">
        <v>1382</v>
      </c>
      <c r="C182" s="6" t="s">
        <v>50</v>
      </c>
      <c r="D182" s="6" t="s">
        <v>35</v>
      </c>
      <c r="E182" s="6"/>
      <c r="F182" s="26" t="s">
        <v>1391</v>
      </c>
      <c r="G182" s="26"/>
      <c r="H182" s="11" t="s">
        <v>1404</v>
      </c>
      <c r="I182" s="6" t="s">
        <v>53</v>
      </c>
      <c r="J182" s="6" t="s">
        <v>751</v>
      </c>
      <c r="K182" s="26" t="s">
        <v>1405</v>
      </c>
      <c r="L182" s="11"/>
      <c r="M182" s="8" t="s">
        <v>41</v>
      </c>
      <c r="N182" s="18" t="s">
        <v>1386</v>
      </c>
      <c r="O182" s="26" t="s">
        <v>1406</v>
      </c>
      <c r="P182" s="14"/>
      <c r="Q182" s="34"/>
      <c r="R182" s="14"/>
      <c r="S182" s="14"/>
      <c r="T182" s="14"/>
      <c r="U182" s="14"/>
      <c r="V182" s="14"/>
      <c r="W182" s="14"/>
      <c r="X182" s="14"/>
      <c r="Y182" s="8" t="s">
        <v>44</v>
      </c>
      <c r="Z182" s="38" t="s">
        <v>1407</v>
      </c>
      <c r="AA182" s="38" t="s">
        <v>1408</v>
      </c>
      <c r="AB182" s="33" t="s">
        <v>1409</v>
      </c>
      <c r="AC182" s="18" t="str">
        <f t="shared" si="1"/>
        <v>M5-G-11a-E-3</v>
      </c>
      <c r="AD182" s="6" t="s">
        <v>48</v>
      </c>
      <c r="AE182" s="6" t="s">
        <v>427</v>
      </c>
      <c r="AF182" s="6" t="s">
        <v>49</v>
      </c>
    </row>
    <row r="183" ht="75.0" customHeight="1">
      <c r="A183" s="8" t="s">
        <v>1410</v>
      </c>
      <c r="B183" s="7" t="s">
        <v>1411</v>
      </c>
      <c r="C183" s="34" t="s">
        <v>34</v>
      </c>
      <c r="D183" s="6" t="s">
        <v>35</v>
      </c>
      <c r="E183" s="6"/>
      <c r="F183" s="26" t="s">
        <v>1412</v>
      </c>
      <c r="G183" s="26"/>
      <c r="H183" s="11" t="s">
        <v>1413</v>
      </c>
      <c r="I183" s="34" t="s">
        <v>38</v>
      </c>
      <c r="J183" s="8" t="s">
        <v>357</v>
      </c>
      <c r="K183" s="11" t="s">
        <v>40</v>
      </c>
      <c r="L183" s="11" t="s">
        <v>40</v>
      </c>
      <c r="M183" s="8" t="s">
        <v>41</v>
      </c>
      <c r="N183" s="18" t="s">
        <v>1414</v>
      </c>
      <c r="O183" s="26" t="s">
        <v>1415</v>
      </c>
      <c r="P183" s="14"/>
      <c r="Q183" s="6" t="s">
        <v>53</v>
      </c>
      <c r="R183" s="14"/>
      <c r="S183" s="14"/>
      <c r="T183" s="14"/>
      <c r="U183" s="14"/>
      <c r="V183" s="14"/>
      <c r="W183" s="18"/>
      <c r="X183" s="14"/>
      <c r="Y183" s="8" t="s">
        <v>44</v>
      </c>
      <c r="Z183" s="38" t="s">
        <v>1416</v>
      </c>
      <c r="AA183" s="38" t="s">
        <v>1417</v>
      </c>
      <c r="AB183" s="33" t="s">
        <v>1418</v>
      </c>
      <c r="AC183" s="18" t="str">
        <f t="shared" si="1"/>
        <v>M5-G-11b-I-1</v>
      </c>
      <c r="AD183" s="6" t="s">
        <v>48</v>
      </c>
      <c r="AE183" s="6" t="s">
        <v>427</v>
      </c>
      <c r="AF183" s="6" t="s">
        <v>49</v>
      </c>
    </row>
    <row r="184" ht="75.0" customHeight="1">
      <c r="A184" s="8" t="s">
        <v>1410</v>
      </c>
      <c r="B184" s="7" t="s">
        <v>1411</v>
      </c>
      <c r="C184" s="34" t="s">
        <v>50</v>
      </c>
      <c r="D184" s="6" t="s">
        <v>35</v>
      </c>
      <c r="E184" s="6"/>
      <c r="F184" s="25" t="s">
        <v>1419</v>
      </c>
      <c r="G184" s="25"/>
      <c r="H184" s="11" t="s">
        <v>1420</v>
      </c>
      <c r="I184" s="34" t="s">
        <v>53</v>
      </c>
      <c r="J184" s="6" t="s">
        <v>54</v>
      </c>
      <c r="K184" s="26" t="s">
        <v>1421</v>
      </c>
      <c r="L184" s="26" t="s">
        <v>1422</v>
      </c>
      <c r="M184" s="8" t="s">
        <v>67</v>
      </c>
      <c r="N184" s="18"/>
      <c r="O184" s="14"/>
      <c r="P184" s="14"/>
      <c r="Q184" s="34"/>
      <c r="R184" s="18"/>
      <c r="S184" s="18" t="s">
        <v>1423</v>
      </c>
      <c r="T184" s="18" t="s">
        <v>1424</v>
      </c>
      <c r="U184" s="18" t="s">
        <v>1425</v>
      </c>
      <c r="V184" s="18" t="s">
        <v>1426</v>
      </c>
      <c r="W184" s="18" t="s">
        <v>1427</v>
      </c>
      <c r="X184" s="18" t="s">
        <v>1428</v>
      </c>
      <c r="Y184" s="8" t="s">
        <v>44</v>
      </c>
      <c r="Z184" s="15" t="s">
        <v>1429</v>
      </c>
      <c r="AA184" s="15" t="s">
        <v>1430</v>
      </c>
      <c r="AB184" s="15" t="s">
        <v>1431</v>
      </c>
      <c r="AC184" s="18" t="str">
        <f t="shared" si="1"/>
        <v>M5-G-11b-E-1</v>
      </c>
      <c r="AD184" s="6" t="s">
        <v>48</v>
      </c>
      <c r="AE184" s="6" t="s">
        <v>427</v>
      </c>
      <c r="AF184" s="6" t="s">
        <v>49</v>
      </c>
    </row>
    <row r="185" ht="75.0" customHeight="1">
      <c r="A185" s="8" t="s">
        <v>1410</v>
      </c>
      <c r="B185" s="7" t="s">
        <v>1411</v>
      </c>
      <c r="C185" s="34" t="s">
        <v>50</v>
      </c>
      <c r="D185" s="6" t="s">
        <v>35</v>
      </c>
      <c r="E185" s="6"/>
      <c r="F185" s="48" t="s">
        <v>1432</v>
      </c>
      <c r="G185" s="49"/>
      <c r="H185" s="11" t="s">
        <v>1433</v>
      </c>
      <c r="I185" s="34" t="s">
        <v>53</v>
      </c>
      <c r="J185" s="6" t="s">
        <v>54</v>
      </c>
      <c r="K185" s="26" t="s">
        <v>1434</v>
      </c>
      <c r="L185" s="26" t="s">
        <v>1435</v>
      </c>
      <c r="M185" s="8" t="s">
        <v>67</v>
      </c>
      <c r="N185" s="18"/>
      <c r="O185" s="14"/>
      <c r="P185" s="14"/>
      <c r="Q185" s="34"/>
      <c r="R185" s="18"/>
      <c r="S185" s="18" t="s">
        <v>1436</v>
      </c>
      <c r="T185" s="18" t="s">
        <v>1437</v>
      </c>
      <c r="U185" s="18" t="s">
        <v>1425</v>
      </c>
      <c r="V185" s="18" t="s">
        <v>1438</v>
      </c>
      <c r="W185" s="18" t="s">
        <v>1439</v>
      </c>
      <c r="X185" s="14"/>
      <c r="Y185" s="8" t="s">
        <v>44</v>
      </c>
      <c r="Z185" s="15" t="s">
        <v>1440</v>
      </c>
      <c r="AA185" s="15" t="s">
        <v>1441</v>
      </c>
      <c r="AB185" s="15" t="s">
        <v>1442</v>
      </c>
      <c r="AC185" s="18" t="str">
        <f t="shared" si="1"/>
        <v>M5-G-11b-E-2</v>
      </c>
      <c r="AD185" s="6" t="s">
        <v>48</v>
      </c>
      <c r="AE185" s="6" t="s">
        <v>427</v>
      </c>
      <c r="AF185" s="6" t="s">
        <v>49</v>
      </c>
    </row>
    <row r="186" ht="75.0" customHeight="1">
      <c r="A186" s="8" t="s">
        <v>1410</v>
      </c>
      <c r="B186" s="7" t="s">
        <v>1411</v>
      </c>
      <c r="C186" s="34" t="s">
        <v>50</v>
      </c>
      <c r="D186" s="6" t="s">
        <v>35</v>
      </c>
      <c r="E186" s="6"/>
      <c r="F186" s="26" t="s">
        <v>1443</v>
      </c>
      <c r="G186" s="26"/>
      <c r="H186" s="11" t="s">
        <v>1444</v>
      </c>
      <c r="I186" s="34" t="s">
        <v>53</v>
      </c>
      <c r="J186" s="6" t="s">
        <v>54</v>
      </c>
      <c r="K186" s="26" t="s">
        <v>1445</v>
      </c>
      <c r="L186" s="26" t="s">
        <v>973</v>
      </c>
      <c r="M186" s="8" t="s">
        <v>67</v>
      </c>
      <c r="N186" s="18"/>
      <c r="O186" s="14"/>
      <c r="P186" s="14"/>
      <c r="Q186" s="34"/>
      <c r="R186" s="18"/>
      <c r="S186" s="18" t="s">
        <v>1446</v>
      </c>
      <c r="T186" s="18" t="s">
        <v>1447</v>
      </c>
      <c r="U186" s="18" t="s">
        <v>1425</v>
      </c>
      <c r="V186" s="18" t="s">
        <v>1448</v>
      </c>
      <c r="W186" s="18" t="s">
        <v>1427</v>
      </c>
      <c r="X186" s="18" t="s">
        <v>1428</v>
      </c>
      <c r="Y186" s="8" t="s">
        <v>44</v>
      </c>
      <c r="Z186" s="15" t="s">
        <v>1449</v>
      </c>
      <c r="AA186" s="15" t="s">
        <v>1450</v>
      </c>
      <c r="AB186" s="15" t="s">
        <v>1451</v>
      </c>
      <c r="AC186" s="18" t="str">
        <f t="shared" si="1"/>
        <v>M5-G-11b-E-3</v>
      </c>
      <c r="AD186" s="6" t="s">
        <v>48</v>
      </c>
      <c r="AE186" s="6" t="s">
        <v>427</v>
      </c>
      <c r="AF186" s="6" t="s">
        <v>49</v>
      </c>
    </row>
    <row r="187" ht="75.0" customHeight="1">
      <c r="A187" s="8" t="s">
        <v>1410</v>
      </c>
      <c r="B187" s="7" t="s">
        <v>1411</v>
      </c>
      <c r="C187" s="34" t="s">
        <v>62</v>
      </c>
      <c r="D187" s="6" t="s">
        <v>35</v>
      </c>
      <c r="E187" s="6"/>
      <c r="F187" s="26" t="s">
        <v>1452</v>
      </c>
      <c r="G187" s="26"/>
      <c r="H187" s="11" t="s">
        <v>1453</v>
      </c>
      <c r="I187" s="34" t="s">
        <v>38</v>
      </c>
      <c r="J187" s="6" t="s">
        <v>54</v>
      </c>
      <c r="K187" s="26" t="s">
        <v>1454</v>
      </c>
      <c r="L187" s="26" t="s">
        <v>1435</v>
      </c>
      <c r="M187" s="8" t="s">
        <v>67</v>
      </c>
      <c r="N187" s="18"/>
      <c r="O187" s="14"/>
      <c r="P187" s="14"/>
      <c r="Q187" s="34"/>
      <c r="R187" s="18"/>
      <c r="S187" s="18" t="s">
        <v>1455</v>
      </c>
      <c r="T187" s="18" t="s">
        <v>1456</v>
      </c>
      <c r="U187" s="18" t="s">
        <v>1457</v>
      </c>
      <c r="V187" s="18" t="s">
        <v>1438</v>
      </c>
      <c r="W187" s="18" t="s">
        <v>1458</v>
      </c>
      <c r="X187" s="14"/>
      <c r="Y187" s="8" t="s">
        <v>44</v>
      </c>
      <c r="Z187" s="15" t="s">
        <v>1459</v>
      </c>
      <c r="AA187" s="15" t="s">
        <v>1460</v>
      </c>
      <c r="AB187" s="15" t="s">
        <v>1461</v>
      </c>
      <c r="AC187" s="18" t="str">
        <f t="shared" si="1"/>
        <v>M5-G-11b-A-1</v>
      </c>
      <c r="AD187" s="6" t="s">
        <v>48</v>
      </c>
      <c r="AE187" s="6" t="s">
        <v>427</v>
      </c>
      <c r="AF187" s="6" t="s">
        <v>49</v>
      </c>
    </row>
    <row r="188" ht="75.0" customHeight="1">
      <c r="A188" s="8" t="s">
        <v>1410</v>
      </c>
      <c r="B188" s="7" t="s">
        <v>1411</v>
      </c>
      <c r="C188" s="34" t="s">
        <v>62</v>
      </c>
      <c r="D188" s="6" t="s">
        <v>35</v>
      </c>
      <c r="E188" s="6"/>
      <c r="F188" s="26" t="s">
        <v>1462</v>
      </c>
      <c r="G188" s="26"/>
      <c r="H188" s="11" t="s">
        <v>1463</v>
      </c>
      <c r="I188" s="6" t="s">
        <v>53</v>
      </c>
      <c r="J188" s="6" t="s">
        <v>54</v>
      </c>
      <c r="K188" s="26" t="s">
        <v>1464</v>
      </c>
      <c r="L188" s="26" t="s">
        <v>973</v>
      </c>
      <c r="M188" s="8" t="s">
        <v>67</v>
      </c>
      <c r="N188" s="18"/>
      <c r="O188" s="14"/>
      <c r="P188" s="14"/>
      <c r="Q188" s="34"/>
      <c r="R188" s="18"/>
      <c r="S188" s="18" t="s">
        <v>1423</v>
      </c>
      <c r="T188" s="18" t="s">
        <v>1424</v>
      </c>
      <c r="U188" s="18" t="s">
        <v>1425</v>
      </c>
      <c r="V188" s="18" t="s">
        <v>1426</v>
      </c>
      <c r="W188" s="18" t="s">
        <v>1427</v>
      </c>
      <c r="X188" s="18" t="s">
        <v>1428</v>
      </c>
      <c r="Y188" s="8" t="s">
        <v>44</v>
      </c>
      <c r="Z188" s="15" t="s">
        <v>1465</v>
      </c>
      <c r="AA188" s="15" t="s">
        <v>1466</v>
      </c>
      <c r="AB188" s="15" t="s">
        <v>1467</v>
      </c>
      <c r="AC188" s="18" t="str">
        <f t="shared" si="1"/>
        <v>M5-G-11b-A-2</v>
      </c>
      <c r="AD188" s="6" t="s">
        <v>48</v>
      </c>
      <c r="AE188" s="6" t="s">
        <v>427</v>
      </c>
      <c r="AF188" s="6" t="s">
        <v>49</v>
      </c>
    </row>
    <row r="189" ht="75.0" customHeight="1">
      <c r="A189" s="8" t="s">
        <v>1410</v>
      </c>
      <c r="B189" s="7" t="s">
        <v>1411</v>
      </c>
      <c r="C189" s="34" t="s">
        <v>62</v>
      </c>
      <c r="D189" s="6" t="s">
        <v>35</v>
      </c>
      <c r="E189" s="6"/>
      <c r="F189" s="26" t="s">
        <v>1468</v>
      </c>
      <c r="G189" s="26"/>
      <c r="H189" s="11" t="s">
        <v>1469</v>
      </c>
      <c r="I189" s="6" t="s">
        <v>53</v>
      </c>
      <c r="J189" s="6" t="s">
        <v>54</v>
      </c>
      <c r="K189" s="26" t="s">
        <v>1470</v>
      </c>
      <c r="L189" s="26" t="s">
        <v>973</v>
      </c>
      <c r="M189" s="8" t="s">
        <v>67</v>
      </c>
      <c r="N189" s="18"/>
      <c r="O189" s="14"/>
      <c r="P189" s="14"/>
      <c r="Q189" s="34"/>
      <c r="R189" s="18"/>
      <c r="S189" s="18" t="s">
        <v>1446</v>
      </c>
      <c r="T189" s="18" t="s">
        <v>1447</v>
      </c>
      <c r="U189" s="18" t="s">
        <v>1425</v>
      </c>
      <c r="V189" s="18" t="s">
        <v>1448</v>
      </c>
      <c r="W189" s="18" t="s">
        <v>1427</v>
      </c>
      <c r="X189" s="18" t="s">
        <v>1428</v>
      </c>
      <c r="Y189" s="8" t="s">
        <v>44</v>
      </c>
      <c r="Z189" s="15" t="s">
        <v>1471</v>
      </c>
      <c r="AA189" s="15" t="s">
        <v>1472</v>
      </c>
      <c r="AB189" s="15" t="s">
        <v>1473</v>
      </c>
      <c r="AC189" s="18" t="str">
        <f t="shared" si="1"/>
        <v>M5-G-11b-A-3</v>
      </c>
      <c r="AD189" s="6" t="s">
        <v>48</v>
      </c>
      <c r="AE189" s="6" t="s">
        <v>427</v>
      </c>
      <c r="AF189" s="6" t="s">
        <v>49</v>
      </c>
    </row>
    <row r="190" ht="75.0" customHeight="1">
      <c r="A190" s="8" t="s">
        <v>1410</v>
      </c>
      <c r="B190" s="7" t="s">
        <v>1411</v>
      </c>
      <c r="C190" s="34" t="s">
        <v>62</v>
      </c>
      <c r="D190" s="6" t="s">
        <v>35</v>
      </c>
      <c r="E190" s="6"/>
      <c r="F190" s="26" t="s">
        <v>1474</v>
      </c>
      <c r="G190" s="26"/>
      <c r="H190" s="11" t="s">
        <v>1475</v>
      </c>
      <c r="I190" s="34" t="s">
        <v>38</v>
      </c>
      <c r="J190" s="6" t="s">
        <v>54</v>
      </c>
      <c r="K190" s="26" t="s">
        <v>1476</v>
      </c>
      <c r="L190" s="26" t="s">
        <v>973</v>
      </c>
      <c r="M190" s="8" t="s">
        <v>67</v>
      </c>
      <c r="N190" s="18"/>
      <c r="O190" s="14"/>
      <c r="P190" s="14"/>
      <c r="Q190" s="34"/>
      <c r="R190" s="18"/>
      <c r="S190" s="18" t="s">
        <v>1477</v>
      </c>
      <c r="T190" s="18" t="s">
        <v>1478</v>
      </c>
      <c r="U190" s="18" t="s">
        <v>1457</v>
      </c>
      <c r="V190" s="18" t="s">
        <v>1479</v>
      </c>
      <c r="W190" s="18" t="s">
        <v>1480</v>
      </c>
      <c r="X190" s="18" t="s">
        <v>1428</v>
      </c>
      <c r="Y190" s="8" t="s">
        <v>44</v>
      </c>
      <c r="Z190" s="15" t="s">
        <v>1481</v>
      </c>
      <c r="AA190" s="15" t="s">
        <v>1482</v>
      </c>
      <c r="AB190" s="15" t="s">
        <v>1483</v>
      </c>
      <c r="AC190" s="18" t="str">
        <f t="shared" si="1"/>
        <v>M5-G-11b-A-4</v>
      </c>
      <c r="AD190" s="6" t="s">
        <v>48</v>
      </c>
      <c r="AE190" s="6" t="s">
        <v>427</v>
      </c>
      <c r="AF190" s="6" t="s">
        <v>49</v>
      </c>
    </row>
    <row r="191" ht="75.0" customHeight="1">
      <c r="A191" s="8" t="s">
        <v>1410</v>
      </c>
      <c r="B191" s="7" t="s">
        <v>1411</v>
      </c>
      <c r="C191" s="34" t="s">
        <v>62</v>
      </c>
      <c r="D191" s="6" t="s">
        <v>35</v>
      </c>
      <c r="E191" s="6"/>
      <c r="F191" s="26" t="s">
        <v>1484</v>
      </c>
      <c r="G191" s="26"/>
      <c r="H191" s="11" t="s">
        <v>1485</v>
      </c>
      <c r="I191" s="6" t="s">
        <v>53</v>
      </c>
      <c r="J191" s="6" t="s">
        <v>54</v>
      </c>
      <c r="K191" s="26" t="s">
        <v>1486</v>
      </c>
      <c r="L191" s="26" t="s">
        <v>1487</v>
      </c>
      <c r="M191" s="8" t="s">
        <v>67</v>
      </c>
      <c r="N191" s="18"/>
      <c r="O191" s="14"/>
      <c r="P191" s="14"/>
      <c r="Q191" s="34"/>
      <c r="R191" s="18"/>
      <c r="S191" s="18" t="s">
        <v>1423</v>
      </c>
      <c r="T191" s="18" t="s">
        <v>1424</v>
      </c>
      <c r="U191" s="18" t="s">
        <v>1425</v>
      </c>
      <c r="V191" s="18" t="s">
        <v>1488</v>
      </c>
      <c r="W191" s="18" t="s">
        <v>1489</v>
      </c>
      <c r="X191" s="18" t="s">
        <v>1490</v>
      </c>
      <c r="Y191" s="8" t="s">
        <v>44</v>
      </c>
      <c r="Z191" s="15" t="s">
        <v>1491</v>
      </c>
      <c r="AA191" s="15" t="s">
        <v>1492</v>
      </c>
      <c r="AB191" s="15" t="s">
        <v>1493</v>
      </c>
      <c r="AC191" s="18" t="str">
        <f t="shared" si="1"/>
        <v>M5-G-11b-A-5</v>
      </c>
      <c r="AD191" s="6" t="s">
        <v>48</v>
      </c>
      <c r="AE191" s="6" t="s">
        <v>427</v>
      </c>
      <c r="AF191" s="6" t="s">
        <v>49</v>
      </c>
    </row>
    <row r="192" ht="75.0" customHeight="1">
      <c r="A192" s="8" t="s">
        <v>1494</v>
      </c>
      <c r="B192" s="7" t="s">
        <v>1495</v>
      </c>
      <c r="C192" s="34" t="s">
        <v>34</v>
      </c>
      <c r="D192" s="6" t="s">
        <v>35</v>
      </c>
      <c r="E192" s="6"/>
      <c r="F192" s="26" t="s">
        <v>1496</v>
      </c>
      <c r="G192" s="26"/>
      <c r="H192" s="11" t="s">
        <v>1497</v>
      </c>
      <c r="I192" s="34" t="s">
        <v>38</v>
      </c>
      <c r="J192" s="34" t="s">
        <v>743</v>
      </c>
      <c r="K192" s="11" t="s">
        <v>40</v>
      </c>
      <c r="L192" s="11" t="s">
        <v>40</v>
      </c>
      <c r="M192" s="8" t="s">
        <v>41</v>
      </c>
      <c r="N192" s="18" t="s">
        <v>1498</v>
      </c>
      <c r="O192" s="26" t="s">
        <v>1499</v>
      </c>
      <c r="P192" s="14"/>
      <c r="Q192" s="6" t="s">
        <v>53</v>
      </c>
      <c r="R192" s="14"/>
      <c r="S192" s="14"/>
      <c r="T192" s="14"/>
      <c r="U192" s="14"/>
      <c r="V192" s="14"/>
      <c r="W192" s="14"/>
      <c r="X192" s="14"/>
      <c r="Y192" s="8" t="s">
        <v>44</v>
      </c>
      <c r="Z192" s="38" t="s">
        <v>1500</v>
      </c>
      <c r="AA192" s="38" t="s">
        <v>1501</v>
      </c>
      <c r="AB192" s="33" t="s">
        <v>1502</v>
      </c>
      <c r="AC192" s="18" t="str">
        <f t="shared" si="1"/>
        <v>M5-G-12a-I-1</v>
      </c>
      <c r="AD192" s="6" t="s">
        <v>48</v>
      </c>
      <c r="AE192" s="6" t="s">
        <v>427</v>
      </c>
      <c r="AF192" s="6" t="s">
        <v>49</v>
      </c>
    </row>
    <row r="193" ht="75.0" customHeight="1">
      <c r="A193" s="8" t="s">
        <v>1494</v>
      </c>
      <c r="B193" s="7" t="s">
        <v>1495</v>
      </c>
      <c r="C193" s="34" t="s">
        <v>50</v>
      </c>
      <c r="D193" s="6" t="s">
        <v>35</v>
      </c>
      <c r="E193" s="32"/>
      <c r="F193" s="26" t="s">
        <v>1503</v>
      </c>
      <c r="G193" s="26"/>
      <c r="H193" s="11" t="s">
        <v>1504</v>
      </c>
      <c r="I193" s="34" t="s">
        <v>53</v>
      </c>
      <c r="J193" s="6" t="s">
        <v>475</v>
      </c>
      <c r="K193" s="26" t="s">
        <v>1505</v>
      </c>
      <c r="L193" s="11" t="s">
        <v>40</v>
      </c>
      <c r="M193" s="8" t="s">
        <v>41</v>
      </c>
      <c r="N193" s="18" t="s">
        <v>1506</v>
      </c>
      <c r="O193" s="26" t="s">
        <v>1507</v>
      </c>
      <c r="P193" s="14"/>
      <c r="Q193" s="34"/>
      <c r="R193" s="14"/>
      <c r="S193" s="14"/>
      <c r="T193" s="14"/>
      <c r="U193" s="14"/>
      <c r="V193" s="14"/>
      <c r="W193" s="14"/>
      <c r="X193" s="14"/>
      <c r="Y193" s="8" t="s">
        <v>44</v>
      </c>
      <c r="Z193" s="38" t="s">
        <v>1508</v>
      </c>
      <c r="AA193" s="38" t="s">
        <v>1509</v>
      </c>
      <c r="AB193" s="33" t="s">
        <v>1510</v>
      </c>
      <c r="AC193" s="18" t="str">
        <f t="shared" si="1"/>
        <v>M5-G-12a-E-1</v>
      </c>
      <c r="AD193" s="6" t="s">
        <v>48</v>
      </c>
      <c r="AE193" s="6" t="s">
        <v>427</v>
      </c>
      <c r="AF193" s="6" t="s">
        <v>49</v>
      </c>
    </row>
    <row r="194" ht="75.0" customHeight="1">
      <c r="A194" s="8" t="s">
        <v>1494</v>
      </c>
      <c r="B194" s="7" t="s">
        <v>1495</v>
      </c>
      <c r="C194" s="34" t="s">
        <v>50</v>
      </c>
      <c r="D194" s="6" t="s">
        <v>35</v>
      </c>
      <c r="E194" s="6"/>
      <c r="F194" s="26" t="s">
        <v>1511</v>
      </c>
      <c r="G194" s="26"/>
      <c r="H194" s="11" t="s">
        <v>1504</v>
      </c>
      <c r="I194" s="34" t="s">
        <v>53</v>
      </c>
      <c r="J194" s="6" t="s">
        <v>475</v>
      </c>
      <c r="K194" s="26" t="s">
        <v>1512</v>
      </c>
      <c r="L194" s="11" t="s">
        <v>40</v>
      </c>
      <c r="M194" s="8" t="s">
        <v>41</v>
      </c>
      <c r="N194" s="18" t="s">
        <v>1513</v>
      </c>
      <c r="O194" s="26" t="s">
        <v>1514</v>
      </c>
      <c r="P194" s="14"/>
      <c r="Q194" s="34"/>
      <c r="R194" s="14"/>
      <c r="S194" s="14"/>
      <c r="T194" s="14"/>
      <c r="U194" s="14"/>
      <c r="V194" s="14"/>
      <c r="W194" s="14"/>
      <c r="X194" s="14"/>
      <c r="Y194" s="8" t="s">
        <v>44</v>
      </c>
      <c r="Z194" s="38" t="s">
        <v>1515</v>
      </c>
      <c r="AA194" s="38" t="s">
        <v>1516</v>
      </c>
      <c r="AB194" s="15" t="s">
        <v>1517</v>
      </c>
      <c r="AC194" s="18" t="str">
        <f t="shared" si="1"/>
        <v>M5-G-12a-E-2</v>
      </c>
      <c r="AD194" s="6" t="s">
        <v>48</v>
      </c>
      <c r="AE194" s="6" t="s">
        <v>427</v>
      </c>
      <c r="AF194" s="6" t="s">
        <v>49</v>
      </c>
    </row>
    <row r="195" ht="75.0" customHeight="1">
      <c r="A195" s="8" t="s">
        <v>1494</v>
      </c>
      <c r="B195" s="7" t="s">
        <v>1495</v>
      </c>
      <c r="C195" s="34" t="s">
        <v>50</v>
      </c>
      <c r="D195" s="6" t="s">
        <v>35</v>
      </c>
      <c r="E195" s="6"/>
      <c r="F195" s="26" t="s">
        <v>1518</v>
      </c>
      <c r="G195" s="26"/>
      <c r="H195" s="11" t="s">
        <v>1504</v>
      </c>
      <c r="I195" s="34" t="s">
        <v>53</v>
      </c>
      <c r="J195" s="6" t="s">
        <v>475</v>
      </c>
      <c r="K195" s="26" t="s">
        <v>1519</v>
      </c>
      <c r="L195" s="11" t="s">
        <v>40</v>
      </c>
      <c r="M195" s="8" t="s">
        <v>41</v>
      </c>
      <c r="N195" s="18" t="s">
        <v>1520</v>
      </c>
      <c r="O195" s="26" t="s">
        <v>1521</v>
      </c>
      <c r="P195" s="14"/>
      <c r="Q195" s="34"/>
      <c r="R195" s="14"/>
      <c r="S195" s="14"/>
      <c r="T195" s="14"/>
      <c r="U195" s="14"/>
      <c r="V195" s="14"/>
      <c r="W195" s="14"/>
      <c r="X195" s="14"/>
      <c r="Y195" s="8" t="s">
        <v>44</v>
      </c>
      <c r="Z195" s="38" t="s">
        <v>1522</v>
      </c>
      <c r="AA195" s="38" t="s">
        <v>1523</v>
      </c>
      <c r="AB195" s="15" t="s">
        <v>1524</v>
      </c>
      <c r="AC195" s="18" t="str">
        <f t="shared" si="1"/>
        <v>M5-G-12a-E-3</v>
      </c>
      <c r="AD195" s="6" t="s">
        <v>48</v>
      </c>
      <c r="AE195" s="6" t="s">
        <v>427</v>
      </c>
      <c r="AF195" s="6" t="s">
        <v>49</v>
      </c>
    </row>
    <row r="196" ht="75.0" customHeight="1">
      <c r="A196" s="6" t="s">
        <v>1525</v>
      </c>
      <c r="B196" s="26" t="s">
        <v>1526</v>
      </c>
      <c r="C196" s="6" t="s">
        <v>34</v>
      </c>
      <c r="D196" s="6" t="s">
        <v>35</v>
      </c>
      <c r="E196" s="6"/>
      <c r="F196" s="10" t="s">
        <v>1527</v>
      </c>
      <c r="G196" s="26"/>
      <c r="H196" s="11"/>
      <c r="I196" s="34"/>
      <c r="J196" s="8" t="s">
        <v>1528</v>
      </c>
      <c r="K196" s="11" t="s">
        <v>1529</v>
      </c>
      <c r="L196" s="11" t="s">
        <v>1530</v>
      </c>
      <c r="M196" s="11" t="s">
        <v>41</v>
      </c>
      <c r="N196" s="11" t="s">
        <v>1531</v>
      </c>
      <c r="O196" s="10" t="s">
        <v>1532</v>
      </c>
      <c r="P196" s="14"/>
      <c r="Q196" s="34"/>
      <c r="R196" s="14"/>
      <c r="S196" s="14"/>
      <c r="T196" s="14"/>
      <c r="U196" s="14"/>
      <c r="V196" s="14"/>
      <c r="W196" s="14"/>
      <c r="X196" s="14"/>
      <c r="Y196" s="8" t="s">
        <v>44</v>
      </c>
      <c r="Z196" s="38" t="s">
        <v>1533</v>
      </c>
      <c r="AA196" s="25"/>
      <c r="AB196" s="15" t="s">
        <v>1534</v>
      </c>
      <c r="AC196" s="18" t="str">
        <f t="shared" si="1"/>
        <v>M5-G-26a-I-1</v>
      </c>
      <c r="AD196" s="6" t="s">
        <v>48</v>
      </c>
      <c r="AE196" s="6"/>
      <c r="AF196" s="6" t="s">
        <v>49</v>
      </c>
    </row>
    <row r="197" ht="75.0" customHeight="1">
      <c r="A197" s="6" t="s">
        <v>1525</v>
      </c>
      <c r="B197" s="26" t="s">
        <v>1526</v>
      </c>
      <c r="C197" s="34" t="s">
        <v>50</v>
      </c>
      <c r="D197" s="6" t="s">
        <v>35</v>
      </c>
      <c r="E197" s="6"/>
      <c r="F197" s="26" t="s">
        <v>1535</v>
      </c>
      <c r="G197" s="26"/>
      <c r="H197" s="11"/>
      <c r="I197" s="34" t="s">
        <v>38</v>
      </c>
      <c r="J197" s="8" t="s">
        <v>420</v>
      </c>
      <c r="K197" s="11" t="s">
        <v>1536</v>
      </c>
      <c r="L197" s="11" t="s">
        <v>1530</v>
      </c>
      <c r="M197" s="11" t="s">
        <v>41</v>
      </c>
      <c r="N197" s="26" t="s">
        <v>1537</v>
      </c>
      <c r="O197" s="26" t="s">
        <v>1538</v>
      </c>
      <c r="P197" s="14"/>
      <c r="Q197" s="34"/>
      <c r="R197" s="14"/>
      <c r="S197" s="14"/>
      <c r="T197" s="14"/>
      <c r="U197" s="14"/>
      <c r="V197" s="14"/>
      <c r="W197" s="14"/>
      <c r="X197" s="14"/>
      <c r="Y197" s="8" t="s">
        <v>44</v>
      </c>
      <c r="Z197" s="38" t="s">
        <v>1539</v>
      </c>
      <c r="AA197" s="25"/>
      <c r="AB197" s="15" t="s">
        <v>1540</v>
      </c>
      <c r="AC197" s="18" t="str">
        <f t="shared" si="1"/>
        <v>M5-G-26a-E-1</v>
      </c>
      <c r="AD197" s="6" t="s">
        <v>48</v>
      </c>
      <c r="AE197" s="6"/>
      <c r="AF197" s="6" t="s">
        <v>49</v>
      </c>
    </row>
    <row r="198" ht="75.0" customHeight="1">
      <c r="A198" s="6" t="s">
        <v>1525</v>
      </c>
      <c r="B198" s="26" t="s">
        <v>1526</v>
      </c>
      <c r="C198" s="34" t="s">
        <v>50</v>
      </c>
      <c r="D198" s="6" t="s">
        <v>35</v>
      </c>
      <c r="E198" s="6"/>
      <c r="F198" s="26" t="s">
        <v>1541</v>
      </c>
      <c r="G198" s="26"/>
      <c r="H198" s="11"/>
      <c r="I198" s="34" t="s">
        <v>38</v>
      </c>
      <c r="J198" s="8" t="s">
        <v>420</v>
      </c>
      <c r="K198" s="11" t="s">
        <v>1542</v>
      </c>
      <c r="L198" s="11" t="s">
        <v>1530</v>
      </c>
      <c r="M198" s="11" t="s">
        <v>41</v>
      </c>
      <c r="N198" s="26" t="s">
        <v>1537</v>
      </c>
      <c r="O198" s="26" t="s">
        <v>1543</v>
      </c>
      <c r="P198" s="14"/>
      <c r="Q198" s="34"/>
      <c r="R198" s="14"/>
      <c r="S198" s="14"/>
      <c r="T198" s="14"/>
      <c r="U198" s="14"/>
      <c r="V198" s="14"/>
      <c r="W198" s="14"/>
      <c r="X198" s="14"/>
      <c r="Y198" s="8" t="s">
        <v>44</v>
      </c>
      <c r="Z198" s="38" t="s">
        <v>1544</v>
      </c>
      <c r="AA198" s="25"/>
      <c r="AB198" s="15" t="s">
        <v>1545</v>
      </c>
      <c r="AC198" s="18" t="str">
        <f t="shared" si="1"/>
        <v>M5-G-26a-E-2</v>
      </c>
      <c r="AD198" s="6" t="s">
        <v>48</v>
      </c>
      <c r="AE198" s="6"/>
      <c r="AF198" s="6" t="s">
        <v>49</v>
      </c>
    </row>
    <row r="199" ht="75.0" customHeight="1">
      <c r="A199" s="6" t="s">
        <v>1546</v>
      </c>
      <c r="B199" s="7" t="s">
        <v>1547</v>
      </c>
      <c r="C199" s="34" t="s">
        <v>34</v>
      </c>
      <c r="D199" s="6" t="s">
        <v>35</v>
      </c>
      <c r="E199" s="6"/>
      <c r="F199" s="26" t="s">
        <v>1548</v>
      </c>
      <c r="G199" s="26"/>
      <c r="H199" s="11"/>
      <c r="I199" s="34" t="s">
        <v>38</v>
      </c>
      <c r="J199" s="6" t="s">
        <v>357</v>
      </c>
      <c r="K199" s="11" t="s">
        <v>40</v>
      </c>
      <c r="L199" s="11" t="s">
        <v>40</v>
      </c>
      <c r="M199" s="8" t="s">
        <v>41</v>
      </c>
      <c r="N199" s="18" t="s">
        <v>1549</v>
      </c>
      <c r="O199" s="26" t="s">
        <v>1550</v>
      </c>
      <c r="P199" s="14"/>
      <c r="Q199" s="34"/>
      <c r="R199" s="14"/>
      <c r="S199" s="14"/>
      <c r="T199" s="14"/>
      <c r="U199" s="14"/>
      <c r="V199" s="14"/>
      <c r="W199" s="14"/>
      <c r="X199" s="14"/>
      <c r="Y199" s="8" t="s">
        <v>44</v>
      </c>
      <c r="Z199" s="38" t="s">
        <v>1551</v>
      </c>
      <c r="AA199" s="25" t="s">
        <v>1552</v>
      </c>
      <c r="AB199" s="25"/>
      <c r="AC199" s="18" t="str">
        <f t="shared" si="1"/>
        <v>M5-G-24a-I-1</v>
      </c>
      <c r="AD199" s="6" t="s">
        <v>48</v>
      </c>
      <c r="AE199" s="6"/>
      <c r="AF199" s="6"/>
    </row>
    <row r="200" ht="75.0" customHeight="1">
      <c r="A200" s="6" t="s">
        <v>1546</v>
      </c>
      <c r="B200" s="7" t="s">
        <v>1547</v>
      </c>
      <c r="C200" s="34" t="s">
        <v>50</v>
      </c>
      <c r="D200" s="6" t="s">
        <v>35</v>
      </c>
      <c r="E200" s="6"/>
      <c r="F200" s="26" t="s">
        <v>1553</v>
      </c>
      <c r="G200" s="26"/>
      <c r="H200" s="11" t="s">
        <v>1554</v>
      </c>
      <c r="I200" s="34" t="s">
        <v>38</v>
      </c>
      <c r="J200" s="6" t="s">
        <v>54</v>
      </c>
      <c r="K200" s="26" t="s">
        <v>1555</v>
      </c>
      <c r="L200" s="26" t="s">
        <v>1556</v>
      </c>
      <c r="M200" s="8" t="s">
        <v>67</v>
      </c>
      <c r="N200" s="18"/>
      <c r="O200" s="14"/>
      <c r="P200" s="14"/>
      <c r="Q200" s="34"/>
      <c r="R200" s="18"/>
      <c r="S200" s="18" t="s">
        <v>1557</v>
      </c>
      <c r="T200" s="18" t="s">
        <v>1558</v>
      </c>
      <c r="U200" s="18" t="s">
        <v>1559</v>
      </c>
      <c r="V200" s="18" t="s">
        <v>1560</v>
      </c>
      <c r="W200" s="14"/>
      <c r="X200" s="14"/>
      <c r="Y200" s="8" t="s">
        <v>44</v>
      </c>
      <c r="Z200" s="15" t="s">
        <v>1561</v>
      </c>
      <c r="AA200" s="25" t="s">
        <v>1562</v>
      </c>
      <c r="AB200" s="25"/>
      <c r="AC200" s="18" t="str">
        <f t="shared" si="1"/>
        <v>M5-G-24a-E-1</v>
      </c>
      <c r="AD200" s="6" t="s">
        <v>48</v>
      </c>
      <c r="AE200" s="6"/>
      <c r="AF200" s="6"/>
    </row>
    <row r="201" ht="75.0" customHeight="1">
      <c r="A201" s="6" t="s">
        <v>1546</v>
      </c>
      <c r="B201" s="7" t="s">
        <v>1547</v>
      </c>
      <c r="C201" s="34" t="s">
        <v>62</v>
      </c>
      <c r="D201" s="6" t="s">
        <v>35</v>
      </c>
      <c r="E201" s="6"/>
      <c r="F201" s="26" t="s">
        <v>1563</v>
      </c>
      <c r="G201" s="26"/>
      <c r="H201" s="11" t="s">
        <v>1564</v>
      </c>
      <c r="I201" s="34" t="s">
        <v>38</v>
      </c>
      <c r="J201" s="6" t="s">
        <v>54</v>
      </c>
      <c r="K201" s="26" t="s">
        <v>1565</v>
      </c>
      <c r="L201" s="26" t="s">
        <v>1566</v>
      </c>
      <c r="M201" s="8" t="s">
        <v>67</v>
      </c>
      <c r="N201" s="18"/>
      <c r="O201" s="14"/>
      <c r="P201" s="14"/>
      <c r="Q201" s="34"/>
      <c r="R201" s="18"/>
      <c r="S201" s="18" t="s">
        <v>1567</v>
      </c>
      <c r="T201" s="18" t="s">
        <v>1568</v>
      </c>
      <c r="U201" s="18" t="s">
        <v>1569</v>
      </c>
      <c r="V201" s="18" t="s">
        <v>1570</v>
      </c>
      <c r="W201" s="14"/>
      <c r="X201" s="14"/>
      <c r="Y201" s="8" t="s">
        <v>44</v>
      </c>
      <c r="Z201" s="15" t="s">
        <v>1571</v>
      </c>
      <c r="AA201" s="25" t="s">
        <v>1572</v>
      </c>
      <c r="AB201" s="25"/>
      <c r="AC201" s="18" t="str">
        <f t="shared" si="1"/>
        <v>M5-G-24a-A-1</v>
      </c>
      <c r="AD201" s="6" t="s">
        <v>48</v>
      </c>
      <c r="AE201" s="6"/>
      <c r="AF201" s="6"/>
    </row>
    <row r="202" ht="75.0" customHeight="1">
      <c r="A202" s="6" t="s">
        <v>1546</v>
      </c>
      <c r="B202" s="7" t="s">
        <v>1547</v>
      </c>
      <c r="C202" s="34" t="s">
        <v>62</v>
      </c>
      <c r="D202" s="6" t="s">
        <v>35</v>
      </c>
      <c r="E202" s="6"/>
      <c r="F202" s="26" t="s">
        <v>1573</v>
      </c>
      <c r="G202" s="26"/>
      <c r="H202" s="11" t="s">
        <v>1574</v>
      </c>
      <c r="I202" s="34" t="s">
        <v>38</v>
      </c>
      <c r="J202" s="6" t="s">
        <v>54</v>
      </c>
      <c r="K202" s="26" t="s">
        <v>1575</v>
      </c>
      <c r="L202" s="26" t="s">
        <v>1566</v>
      </c>
      <c r="M202" s="8" t="s">
        <v>67</v>
      </c>
      <c r="N202" s="18"/>
      <c r="O202" s="14"/>
      <c r="P202" s="14"/>
      <c r="Q202" s="34"/>
      <c r="R202" s="18"/>
      <c r="S202" s="18" t="s">
        <v>1576</v>
      </c>
      <c r="T202" s="18" t="s">
        <v>1577</v>
      </c>
      <c r="U202" s="18" t="s">
        <v>1578</v>
      </c>
      <c r="V202" s="18" t="s">
        <v>1579</v>
      </c>
      <c r="W202" s="14"/>
      <c r="X202" s="14"/>
      <c r="Y202" s="8" t="s">
        <v>44</v>
      </c>
      <c r="Z202" s="15" t="s">
        <v>1580</v>
      </c>
      <c r="AA202" s="25" t="s">
        <v>1581</v>
      </c>
      <c r="AB202" s="25"/>
      <c r="AC202" s="18" t="str">
        <f t="shared" si="1"/>
        <v>M5-G-24a-A-2</v>
      </c>
      <c r="AD202" s="6" t="s">
        <v>48</v>
      </c>
      <c r="AE202" s="6"/>
      <c r="AF202" s="6"/>
    </row>
    <row r="203" ht="75.0" customHeight="1">
      <c r="A203" s="6" t="s">
        <v>1546</v>
      </c>
      <c r="B203" s="7" t="s">
        <v>1547</v>
      </c>
      <c r="C203" s="34" t="s">
        <v>62</v>
      </c>
      <c r="D203" s="6" t="s">
        <v>35</v>
      </c>
      <c r="E203" s="6"/>
      <c r="F203" s="26" t="s">
        <v>1582</v>
      </c>
      <c r="G203" s="26"/>
      <c r="H203" s="11" t="s">
        <v>1583</v>
      </c>
      <c r="I203" s="34" t="s">
        <v>38</v>
      </c>
      <c r="J203" s="6" t="s">
        <v>54</v>
      </c>
      <c r="K203" s="26" t="s">
        <v>1584</v>
      </c>
      <c r="L203" s="26" t="s">
        <v>1566</v>
      </c>
      <c r="M203" s="8" t="s">
        <v>67</v>
      </c>
      <c r="N203" s="18"/>
      <c r="O203" s="14"/>
      <c r="P203" s="14"/>
      <c r="Q203" s="34"/>
      <c r="R203" s="18"/>
      <c r="S203" s="18" t="s">
        <v>1585</v>
      </c>
      <c r="T203" s="18" t="s">
        <v>1586</v>
      </c>
      <c r="U203" s="18" t="s">
        <v>1587</v>
      </c>
      <c r="V203" s="18" t="s">
        <v>1588</v>
      </c>
      <c r="W203" s="14"/>
      <c r="X203" s="14"/>
      <c r="Y203" s="8" t="s">
        <v>44</v>
      </c>
      <c r="Z203" s="15" t="s">
        <v>1589</v>
      </c>
      <c r="AA203" s="25" t="s">
        <v>1590</v>
      </c>
      <c r="AB203" s="25"/>
      <c r="AC203" s="18" t="str">
        <f t="shared" si="1"/>
        <v>M5-G-24a-A-3</v>
      </c>
      <c r="AD203" s="6" t="s">
        <v>48</v>
      </c>
      <c r="AE203" s="6"/>
      <c r="AF203" s="6"/>
    </row>
    <row r="204" ht="75.0" customHeight="1">
      <c r="A204" s="6" t="s">
        <v>1546</v>
      </c>
      <c r="B204" s="7" t="s">
        <v>1547</v>
      </c>
      <c r="C204" s="34" t="s">
        <v>62</v>
      </c>
      <c r="D204" s="6" t="s">
        <v>35</v>
      </c>
      <c r="E204" s="6"/>
      <c r="F204" s="26" t="s">
        <v>1591</v>
      </c>
      <c r="G204" s="26"/>
      <c r="H204" s="11" t="s">
        <v>1592</v>
      </c>
      <c r="I204" s="34" t="s">
        <v>38</v>
      </c>
      <c r="J204" s="6" t="s">
        <v>54</v>
      </c>
      <c r="K204" s="26" t="s">
        <v>1593</v>
      </c>
      <c r="L204" s="26" t="s">
        <v>1594</v>
      </c>
      <c r="M204" s="8" t="s">
        <v>67</v>
      </c>
      <c r="N204" s="18"/>
      <c r="O204" s="14"/>
      <c r="P204" s="14"/>
      <c r="Q204" s="34"/>
      <c r="R204" s="18"/>
      <c r="S204" s="18" t="s">
        <v>1595</v>
      </c>
      <c r="T204" s="18" t="s">
        <v>1596</v>
      </c>
      <c r="U204" s="18" t="s">
        <v>1597</v>
      </c>
      <c r="V204" s="18" t="s">
        <v>1598</v>
      </c>
      <c r="W204" s="14"/>
      <c r="X204" s="14"/>
      <c r="Y204" s="8" t="s">
        <v>44</v>
      </c>
      <c r="Z204" s="15" t="s">
        <v>1599</v>
      </c>
      <c r="AA204" s="25" t="s">
        <v>1600</v>
      </c>
      <c r="AB204" s="25"/>
      <c r="AC204" s="18" t="str">
        <f t="shared" si="1"/>
        <v>M5-G-24a-A-4</v>
      </c>
      <c r="AD204" s="6" t="s">
        <v>48</v>
      </c>
      <c r="AE204" s="6"/>
      <c r="AF204" s="6"/>
    </row>
    <row r="205" ht="75.0" customHeight="1">
      <c r="A205" s="6" t="s">
        <v>1546</v>
      </c>
      <c r="B205" s="7" t="s">
        <v>1547</v>
      </c>
      <c r="C205" s="34" t="s">
        <v>62</v>
      </c>
      <c r="D205" s="6" t="s">
        <v>35</v>
      </c>
      <c r="E205" s="6"/>
      <c r="F205" s="26" t="s">
        <v>1601</v>
      </c>
      <c r="G205" s="26"/>
      <c r="H205" s="11" t="s">
        <v>1602</v>
      </c>
      <c r="I205" s="34" t="s">
        <v>38</v>
      </c>
      <c r="J205" s="6" t="s">
        <v>54</v>
      </c>
      <c r="K205" s="26" t="s">
        <v>1603</v>
      </c>
      <c r="L205" s="26" t="s">
        <v>1566</v>
      </c>
      <c r="M205" s="8" t="s">
        <v>67</v>
      </c>
      <c r="N205" s="18"/>
      <c r="O205" s="14"/>
      <c r="P205" s="14"/>
      <c r="Q205" s="34"/>
      <c r="R205" s="18"/>
      <c r="S205" s="18" t="s">
        <v>1604</v>
      </c>
      <c r="T205" s="18" t="s">
        <v>1568</v>
      </c>
      <c r="U205" s="18" t="s">
        <v>1569</v>
      </c>
      <c r="V205" s="18" t="s">
        <v>1605</v>
      </c>
      <c r="W205" s="14"/>
      <c r="X205" s="14"/>
      <c r="Y205" s="8" t="s">
        <v>44</v>
      </c>
      <c r="Z205" s="15" t="s">
        <v>1606</v>
      </c>
      <c r="AA205" s="25" t="s">
        <v>1607</v>
      </c>
      <c r="AB205" s="25"/>
      <c r="AC205" s="18" t="str">
        <f t="shared" si="1"/>
        <v>M5-G-24a-A-5</v>
      </c>
      <c r="AD205" s="6" t="s">
        <v>48</v>
      </c>
      <c r="AE205" s="6"/>
      <c r="AF205" s="6"/>
    </row>
    <row r="206" ht="75.0" customHeight="1">
      <c r="A206" s="8" t="s">
        <v>1608</v>
      </c>
      <c r="B206" s="7" t="s">
        <v>1609</v>
      </c>
      <c r="C206" s="34" t="s">
        <v>34</v>
      </c>
      <c r="D206" s="6" t="s">
        <v>35</v>
      </c>
      <c r="E206" s="6"/>
      <c r="F206" s="26" t="s">
        <v>1610</v>
      </c>
      <c r="G206" s="26"/>
      <c r="H206" s="11" t="s">
        <v>1611</v>
      </c>
      <c r="I206" s="34" t="s">
        <v>38</v>
      </c>
      <c r="J206" s="34" t="s">
        <v>743</v>
      </c>
      <c r="K206" s="11" t="s">
        <v>40</v>
      </c>
      <c r="L206" s="11" t="s">
        <v>40</v>
      </c>
      <c r="M206" s="8" t="s">
        <v>41</v>
      </c>
      <c r="N206" s="18" t="s">
        <v>1612</v>
      </c>
      <c r="O206" s="26" t="s">
        <v>1613</v>
      </c>
      <c r="P206" s="14"/>
      <c r="Q206" s="34"/>
      <c r="R206" s="14"/>
      <c r="S206" s="14"/>
      <c r="T206" s="14"/>
      <c r="U206" s="14"/>
      <c r="V206" s="14"/>
      <c r="W206" s="14"/>
      <c r="X206" s="14"/>
      <c r="Y206" s="8" t="s">
        <v>44</v>
      </c>
      <c r="Z206" s="38" t="s">
        <v>1614</v>
      </c>
      <c r="AA206" s="38" t="s">
        <v>1615</v>
      </c>
      <c r="AB206" s="15" t="s">
        <v>1616</v>
      </c>
      <c r="AC206" s="18" t="str">
        <f t="shared" si="1"/>
        <v>M5-G-13a-I-1</v>
      </c>
      <c r="AD206" s="6" t="s">
        <v>48</v>
      </c>
      <c r="AE206" s="6" t="s">
        <v>427</v>
      </c>
      <c r="AF206" s="6" t="s">
        <v>49</v>
      </c>
    </row>
    <row r="207" ht="75.0" customHeight="1">
      <c r="A207" s="8" t="s">
        <v>1608</v>
      </c>
      <c r="B207" s="7" t="s">
        <v>1609</v>
      </c>
      <c r="C207" s="34" t="s">
        <v>50</v>
      </c>
      <c r="D207" s="6" t="s">
        <v>35</v>
      </c>
      <c r="E207" s="32"/>
      <c r="F207" s="26" t="s">
        <v>1617</v>
      </c>
      <c r="G207" s="26"/>
      <c r="H207" s="11"/>
      <c r="I207" s="34" t="s">
        <v>53</v>
      </c>
      <c r="J207" s="6" t="s">
        <v>420</v>
      </c>
      <c r="K207" s="11" t="s">
        <v>40</v>
      </c>
      <c r="L207" s="11" t="s">
        <v>40</v>
      </c>
      <c r="M207" s="8" t="s">
        <v>41</v>
      </c>
      <c r="N207" s="12" t="s">
        <v>1618</v>
      </c>
      <c r="O207" s="26" t="s">
        <v>1619</v>
      </c>
      <c r="P207" s="14"/>
      <c r="Q207" s="34"/>
      <c r="R207" s="14"/>
      <c r="S207" s="14"/>
      <c r="T207" s="14"/>
      <c r="U207" s="14"/>
      <c r="V207" s="14"/>
      <c r="W207" s="14"/>
      <c r="X207" s="14"/>
      <c r="Y207" s="8" t="s">
        <v>44</v>
      </c>
      <c r="Z207" s="38" t="s">
        <v>1620</v>
      </c>
      <c r="AA207" s="38" t="s">
        <v>1621</v>
      </c>
      <c r="AB207" s="15" t="s">
        <v>1622</v>
      </c>
      <c r="AC207" s="18" t="str">
        <f t="shared" si="1"/>
        <v>M5-G-13a-E-1</v>
      </c>
      <c r="AD207" s="6" t="s">
        <v>48</v>
      </c>
      <c r="AE207" s="6" t="s">
        <v>427</v>
      </c>
      <c r="AF207" s="6" t="s">
        <v>49</v>
      </c>
    </row>
    <row r="208" ht="75.0" customHeight="1">
      <c r="A208" s="8" t="s">
        <v>1608</v>
      </c>
      <c r="B208" s="7" t="s">
        <v>1609</v>
      </c>
      <c r="C208" s="34" t="s">
        <v>50</v>
      </c>
      <c r="D208" s="6" t="s">
        <v>35</v>
      </c>
      <c r="E208" s="6"/>
      <c r="F208" s="26" t="s">
        <v>1623</v>
      </c>
      <c r="G208" s="26"/>
      <c r="H208" s="11"/>
      <c r="I208" s="34" t="s">
        <v>53</v>
      </c>
      <c r="J208" s="6" t="s">
        <v>420</v>
      </c>
      <c r="K208" s="11" t="s">
        <v>40</v>
      </c>
      <c r="L208" s="11" t="s">
        <v>40</v>
      </c>
      <c r="M208" s="8" t="s">
        <v>41</v>
      </c>
      <c r="N208" s="12" t="s">
        <v>1624</v>
      </c>
      <c r="O208" s="26" t="s">
        <v>1625</v>
      </c>
      <c r="P208" s="14"/>
      <c r="Q208" s="34"/>
      <c r="R208" s="14"/>
      <c r="S208" s="14"/>
      <c r="T208" s="14"/>
      <c r="U208" s="14"/>
      <c r="V208" s="14"/>
      <c r="W208" s="14"/>
      <c r="X208" s="14"/>
      <c r="Y208" s="8" t="s">
        <v>44</v>
      </c>
      <c r="Z208" s="38" t="s">
        <v>1626</v>
      </c>
      <c r="AA208" s="38" t="s">
        <v>1627</v>
      </c>
      <c r="AB208" s="15" t="s">
        <v>1628</v>
      </c>
      <c r="AC208" s="18" t="str">
        <f t="shared" si="1"/>
        <v>M5-G-13a-E-2</v>
      </c>
      <c r="AD208" s="6" t="s">
        <v>48</v>
      </c>
      <c r="AE208" s="6" t="s">
        <v>427</v>
      </c>
      <c r="AF208" s="6" t="s">
        <v>49</v>
      </c>
    </row>
    <row r="209" ht="75.0" customHeight="1">
      <c r="A209" s="6" t="s">
        <v>1629</v>
      </c>
      <c r="B209" s="7" t="s">
        <v>1630</v>
      </c>
      <c r="C209" s="34" t="s">
        <v>34</v>
      </c>
      <c r="D209" s="6" t="s">
        <v>35</v>
      </c>
      <c r="E209" s="6"/>
      <c r="F209" s="26" t="s">
        <v>1631</v>
      </c>
      <c r="G209" s="26"/>
      <c r="H209" s="11" t="s">
        <v>1632</v>
      </c>
      <c r="I209" s="34" t="s">
        <v>53</v>
      </c>
      <c r="J209" s="6" t="s">
        <v>835</v>
      </c>
      <c r="K209" s="26" t="s">
        <v>1633</v>
      </c>
      <c r="L209" s="26" t="s">
        <v>1634</v>
      </c>
      <c r="M209" s="8" t="s">
        <v>41</v>
      </c>
      <c r="N209" s="18" t="s">
        <v>1635</v>
      </c>
      <c r="O209" s="26" t="s">
        <v>1636</v>
      </c>
      <c r="P209" s="14"/>
      <c r="Q209" s="34"/>
      <c r="R209" s="14"/>
      <c r="S209" s="14"/>
      <c r="T209" s="14"/>
      <c r="U209" s="14"/>
      <c r="V209" s="14"/>
      <c r="W209" s="14"/>
      <c r="X209" s="14"/>
      <c r="Y209" s="8" t="s">
        <v>44</v>
      </c>
      <c r="Z209" s="38" t="s">
        <v>1637</v>
      </c>
      <c r="AA209" s="25" t="s">
        <v>1638</v>
      </c>
      <c r="AB209" s="25" t="s">
        <v>1639</v>
      </c>
      <c r="AC209" s="18" t="str">
        <f t="shared" si="1"/>
        <v>M5-G-21a-I-1</v>
      </c>
      <c r="AD209" s="6" t="s">
        <v>48</v>
      </c>
      <c r="AE209" s="6"/>
      <c r="AF209" s="6" t="s">
        <v>49</v>
      </c>
    </row>
    <row r="210" ht="75.0" customHeight="1">
      <c r="A210" s="6" t="s">
        <v>1629</v>
      </c>
      <c r="B210" s="7" t="s">
        <v>1630</v>
      </c>
      <c r="C210" s="34" t="s">
        <v>34</v>
      </c>
      <c r="D210" s="6" t="s">
        <v>35</v>
      </c>
      <c r="E210" s="6"/>
      <c r="F210" s="26" t="s">
        <v>1631</v>
      </c>
      <c r="G210" s="26"/>
      <c r="H210" s="11" t="s">
        <v>1632</v>
      </c>
      <c r="I210" s="34" t="s">
        <v>53</v>
      </c>
      <c r="J210" s="6" t="s">
        <v>835</v>
      </c>
      <c r="K210" s="26" t="s">
        <v>1640</v>
      </c>
      <c r="L210" s="26" t="s">
        <v>1641</v>
      </c>
      <c r="M210" s="8" t="s">
        <v>41</v>
      </c>
      <c r="N210" s="18" t="s">
        <v>1642</v>
      </c>
      <c r="O210" s="26" t="s">
        <v>1643</v>
      </c>
      <c r="P210" s="14"/>
      <c r="Q210" s="34"/>
      <c r="R210" s="14"/>
      <c r="S210" s="14"/>
      <c r="T210" s="14"/>
      <c r="U210" s="14"/>
      <c r="V210" s="14"/>
      <c r="W210" s="14"/>
      <c r="X210" s="14"/>
      <c r="Y210" s="8" t="s">
        <v>44</v>
      </c>
      <c r="Z210" s="38" t="s">
        <v>1644</v>
      </c>
      <c r="AA210" s="25" t="s">
        <v>1645</v>
      </c>
      <c r="AB210" s="25" t="s">
        <v>1646</v>
      </c>
      <c r="AC210" s="18" t="str">
        <f t="shared" si="1"/>
        <v>M5-G-21a-I-2</v>
      </c>
      <c r="AD210" s="6" t="s">
        <v>48</v>
      </c>
      <c r="AE210" s="6"/>
      <c r="AF210" s="6" t="s">
        <v>49</v>
      </c>
    </row>
    <row r="211" ht="75.0" customHeight="1">
      <c r="A211" s="6" t="s">
        <v>1629</v>
      </c>
      <c r="B211" s="7" t="s">
        <v>1630</v>
      </c>
      <c r="C211" s="34" t="s">
        <v>50</v>
      </c>
      <c r="D211" s="6" t="s">
        <v>35</v>
      </c>
      <c r="E211" s="6"/>
      <c r="F211" s="26" t="s">
        <v>1647</v>
      </c>
      <c r="G211" s="26"/>
      <c r="H211" s="11" t="s">
        <v>1648</v>
      </c>
      <c r="I211" s="34" t="s">
        <v>53</v>
      </c>
      <c r="J211" s="34" t="s">
        <v>751</v>
      </c>
      <c r="K211" s="11" t="s">
        <v>40</v>
      </c>
      <c r="L211" s="26" t="s">
        <v>1649</v>
      </c>
      <c r="M211" s="8" t="s">
        <v>41</v>
      </c>
      <c r="N211" s="18" t="s">
        <v>1650</v>
      </c>
      <c r="O211" s="26" t="s">
        <v>1651</v>
      </c>
      <c r="P211" s="14"/>
      <c r="Q211" s="34"/>
      <c r="R211" s="14"/>
      <c r="S211" s="14"/>
      <c r="T211" s="14"/>
      <c r="U211" s="14"/>
      <c r="V211" s="14"/>
      <c r="W211" s="14"/>
      <c r="X211" s="14"/>
      <c r="Y211" s="8" t="s">
        <v>44</v>
      </c>
      <c r="Z211" s="38" t="s">
        <v>1652</v>
      </c>
      <c r="AA211" s="25" t="s">
        <v>1653</v>
      </c>
      <c r="AB211" s="25" t="s">
        <v>1654</v>
      </c>
      <c r="AC211" s="18" t="str">
        <f t="shared" si="1"/>
        <v>M5-G-21a-E-1</v>
      </c>
      <c r="AD211" s="6" t="s">
        <v>48</v>
      </c>
      <c r="AE211" s="6"/>
      <c r="AF211" s="6" t="s">
        <v>49</v>
      </c>
    </row>
    <row r="212" ht="75.0" customHeight="1">
      <c r="A212" s="6" t="s">
        <v>1629</v>
      </c>
      <c r="B212" s="7" t="s">
        <v>1630</v>
      </c>
      <c r="C212" s="34" t="s">
        <v>50</v>
      </c>
      <c r="D212" s="6" t="s">
        <v>35</v>
      </c>
      <c r="E212" s="6"/>
      <c r="F212" s="26" t="s">
        <v>1647</v>
      </c>
      <c r="G212" s="26"/>
      <c r="H212" s="11" t="s">
        <v>1648</v>
      </c>
      <c r="I212" s="34" t="s">
        <v>53</v>
      </c>
      <c r="J212" s="34" t="s">
        <v>751</v>
      </c>
      <c r="K212" s="11" t="s">
        <v>40</v>
      </c>
      <c r="L212" s="26" t="s">
        <v>1655</v>
      </c>
      <c r="M212" s="8" t="s">
        <v>41</v>
      </c>
      <c r="N212" s="18" t="s">
        <v>1650</v>
      </c>
      <c r="O212" s="26" t="s">
        <v>1656</v>
      </c>
      <c r="P212" s="14"/>
      <c r="Q212" s="34"/>
      <c r="R212" s="14"/>
      <c r="S212" s="14"/>
      <c r="T212" s="14"/>
      <c r="U212" s="14"/>
      <c r="V212" s="14"/>
      <c r="W212" s="14"/>
      <c r="X212" s="14"/>
      <c r="Y212" s="8" t="s">
        <v>44</v>
      </c>
      <c r="Z212" s="38" t="s">
        <v>1657</v>
      </c>
      <c r="AA212" s="25" t="s">
        <v>1658</v>
      </c>
      <c r="AB212" s="25" t="s">
        <v>1659</v>
      </c>
      <c r="AC212" s="18" t="str">
        <f t="shared" si="1"/>
        <v>M5-G-21a-E-2</v>
      </c>
      <c r="AD212" s="6" t="s">
        <v>48</v>
      </c>
      <c r="AE212" s="6"/>
      <c r="AF212" s="6" t="s">
        <v>49</v>
      </c>
    </row>
    <row r="213" ht="75.0" customHeight="1">
      <c r="A213" s="8" t="s">
        <v>1660</v>
      </c>
      <c r="B213" s="7" t="s">
        <v>1661</v>
      </c>
      <c r="C213" s="34" t="s">
        <v>34</v>
      </c>
      <c r="D213" s="6" t="s">
        <v>35</v>
      </c>
      <c r="E213" s="6"/>
      <c r="F213" s="26" t="s">
        <v>1662</v>
      </c>
      <c r="G213" s="26"/>
      <c r="H213" s="11" t="s">
        <v>1663</v>
      </c>
      <c r="I213" s="34" t="s">
        <v>53</v>
      </c>
      <c r="J213" s="6" t="s">
        <v>475</v>
      </c>
      <c r="K213" s="11" t="s">
        <v>40</v>
      </c>
      <c r="L213" s="26" t="s">
        <v>1664</v>
      </c>
      <c r="M213" s="8" t="s">
        <v>41</v>
      </c>
      <c r="N213" s="18" t="s">
        <v>1665</v>
      </c>
      <c r="O213" s="26" t="s">
        <v>1666</v>
      </c>
      <c r="P213" s="14"/>
      <c r="Q213" s="34"/>
      <c r="R213" s="14"/>
      <c r="S213" s="14"/>
      <c r="T213" s="14"/>
      <c r="U213" s="14"/>
      <c r="V213" s="14"/>
      <c r="W213" s="14"/>
      <c r="X213" s="14"/>
      <c r="Y213" s="8" t="s">
        <v>44</v>
      </c>
      <c r="Z213" s="38" t="s">
        <v>1667</v>
      </c>
      <c r="AA213" s="38" t="s">
        <v>1668</v>
      </c>
      <c r="AB213" s="15" t="s">
        <v>1669</v>
      </c>
      <c r="AC213" s="18" t="str">
        <f t="shared" si="1"/>
        <v>M5-G-13b-I-1</v>
      </c>
      <c r="AD213" s="6" t="s">
        <v>48</v>
      </c>
      <c r="AE213" s="6" t="s">
        <v>427</v>
      </c>
      <c r="AF213" s="6" t="s">
        <v>49</v>
      </c>
    </row>
    <row r="214" ht="75.0" customHeight="1">
      <c r="A214" s="8" t="s">
        <v>1660</v>
      </c>
      <c r="B214" s="7" t="s">
        <v>1661</v>
      </c>
      <c r="C214" s="34" t="s">
        <v>34</v>
      </c>
      <c r="D214" s="6" t="s">
        <v>35</v>
      </c>
      <c r="E214" s="6"/>
      <c r="F214" s="26" t="s">
        <v>1670</v>
      </c>
      <c r="G214" s="26"/>
      <c r="H214" s="11" t="s">
        <v>1663</v>
      </c>
      <c r="I214" s="34" t="s">
        <v>53</v>
      </c>
      <c r="J214" s="6" t="s">
        <v>475</v>
      </c>
      <c r="K214" s="11" t="s">
        <v>40</v>
      </c>
      <c r="L214" s="26" t="s">
        <v>1664</v>
      </c>
      <c r="M214" s="8" t="s">
        <v>41</v>
      </c>
      <c r="N214" s="18" t="s">
        <v>1665</v>
      </c>
      <c r="O214" s="26" t="s">
        <v>1666</v>
      </c>
      <c r="P214" s="14"/>
      <c r="Q214" s="34"/>
      <c r="R214" s="14"/>
      <c r="S214" s="14"/>
      <c r="T214" s="14"/>
      <c r="U214" s="14"/>
      <c r="V214" s="14"/>
      <c r="W214" s="14"/>
      <c r="X214" s="14"/>
      <c r="Y214" s="8" t="s">
        <v>44</v>
      </c>
      <c r="Z214" s="38" t="s">
        <v>1671</v>
      </c>
      <c r="AA214" s="38" t="s">
        <v>1672</v>
      </c>
      <c r="AB214" s="15" t="s">
        <v>1673</v>
      </c>
      <c r="AC214" s="18" t="str">
        <f t="shared" si="1"/>
        <v>M5-G-13b-I-2</v>
      </c>
      <c r="AD214" s="6" t="s">
        <v>48</v>
      </c>
      <c r="AE214" s="6" t="s">
        <v>427</v>
      </c>
      <c r="AF214" s="6" t="s">
        <v>49</v>
      </c>
    </row>
    <row r="215" ht="75.0" customHeight="1">
      <c r="A215" s="8" t="s">
        <v>1660</v>
      </c>
      <c r="B215" s="7" t="s">
        <v>1661</v>
      </c>
      <c r="C215" s="34" t="s">
        <v>34</v>
      </c>
      <c r="D215" s="6" t="s">
        <v>35</v>
      </c>
      <c r="E215" s="6"/>
      <c r="F215" s="26" t="s">
        <v>1674</v>
      </c>
      <c r="G215" s="26"/>
      <c r="H215" s="11" t="s">
        <v>1663</v>
      </c>
      <c r="I215" s="34" t="s">
        <v>53</v>
      </c>
      <c r="J215" s="6" t="s">
        <v>475</v>
      </c>
      <c r="K215" s="11" t="s">
        <v>40</v>
      </c>
      <c r="L215" s="26" t="s">
        <v>1664</v>
      </c>
      <c r="M215" s="8" t="s">
        <v>41</v>
      </c>
      <c r="N215" s="18" t="s">
        <v>1665</v>
      </c>
      <c r="O215" s="26" t="s">
        <v>1666</v>
      </c>
      <c r="P215" s="14"/>
      <c r="Q215" s="34"/>
      <c r="R215" s="14"/>
      <c r="S215" s="14"/>
      <c r="T215" s="14"/>
      <c r="U215" s="14"/>
      <c r="V215" s="14"/>
      <c r="W215" s="14"/>
      <c r="X215" s="14"/>
      <c r="Y215" s="8" t="s">
        <v>44</v>
      </c>
      <c r="Z215" s="38" t="s">
        <v>1675</v>
      </c>
      <c r="AA215" s="38" t="s">
        <v>1676</v>
      </c>
      <c r="AB215" s="15" t="s">
        <v>1677</v>
      </c>
      <c r="AC215" s="18" t="str">
        <f t="shared" si="1"/>
        <v>M5-G-13b-I-3</v>
      </c>
      <c r="AD215" s="6" t="s">
        <v>48</v>
      </c>
      <c r="AE215" s="6" t="s">
        <v>427</v>
      </c>
      <c r="AF215" s="6" t="s">
        <v>49</v>
      </c>
    </row>
    <row r="216" ht="75.0" customHeight="1">
      <c r="A216" s="8" t="s">
        <v>1660</v>
      </c>
      <c r="B216" s="7" t="s">
        <v>1661</v>
      </c>
      <c r="C216" s="34" t="s">
        <v>50</v>
      </c>
      <c r="D216" s="6" t="s">
        <v>35</v>
      </c>
      <c r="E216" s="32"/>
      <c r="F216" s="26" t="s">
        <v>1678</v>
      </c>
      <c r="G216" s="26"/>
      <c r="H216" s="11" t="s">
        <v>1679</v>
      </c>
      <c r="I216" s="34" t="s">
        <v>53</v>
      </c>
      <c r="J216" s="6" t="s">
        <v>54</v>
      </c>
      <c r="K216" s="11" t="s">
        <v>40</v>
      </c>
      <c r="L216" s="26" t="s">
        <v>1680</v>
      </c>
      <c r="M216" s="8" t="s">
        <v>41</v>
      </c>
      <c r="N216" s="18" t="s">
        <v>1665</v>
      </c>
      <c r="O216" s="26" t="s">
        <v>1681</v>
      </c>
      <c r="P216" s="14"/>
      <c r="Q216" s="6" t="s">
        <v>1682</v>
      </c>
      <c r="R216" s="14"/>
      <c r="S216" s="14"/>
      <c r="T216" s="14"/>
      <c r="U216" s="14"/>
      <c r="V216" s="14"/>
      <c r="W216" s="14"/>
      <c r="X216" s="14"/>
      <c r="Y216" s="8" t="s">
        <v>44</v>
      </c>
      <c r="Z216" s="39" t="s">
        <v>1683</v>
      </c>
      <c r="AA216" s="15" t="s">
        <v>1684</v>
      </c>
      <c r="AB216" s="15" t="s">
        <v>1685</v>
      </c>
      <c r="AC216" s="18" t="str">
        <f t="shared" si="1"/>
        <v>M5-G-13b-E-1</v>
      </c>
      <c r="AD216" s="6" t="s">
        <v>48</v>
      </c>
      <c r="AE216" s="6" t="s">
        <v>427</v>
      </c>
      <c r="AF216" s="6" t="s">
        <v>49</v>
      </c>
    </row>
    <row r="217" ht="75.0" customHeight="1">
      <c r="A217" s="8" t="s">
        <v>1660</v>
      </c>
      <c r="B217" s="7" t="s">
        <v>1661</v>
      </c>
      <c r="C217" s="34" t="s">
        <v>50</v>
      </c>
      <c r="D217" s="6" t="s">
        <v>35</v>
      </c>
      <c r="E217" s="32"/>
      <c r="F217" s="26" t="s">
        <v>1686</v>
      </c>
      <c r="G217" s="26"/>
      <c r="H217" s="11"/>
      <c r="I217" s="34" t="s">
        <v>53</v>
      </c>
      <c r="J217" s="6" t="s">
        <v>54</v>
      </c>
      <c r="K217" s="11" t="s">
        <v>40</v>
      </c>
      <c r="L217" s="26" t="s">
        <v>1687</v>
      </c>
      <c r="M217" s="8" t="s">
        <v>41</v>
      </c>
      <c r="N217" s="18" t="s">
        <v>1665</v>
      </c>
      <c r="O217" s="26" t="s">
        <v>1688</v>
      </c>
      <c r="P217" s="14"/>
      <c r="Q217" s="6" t="s">
        <v>1682</v>
      </c>
      <c r="R217" s="14"/>
      <c r="S217" s="14"/>
      <c r="T217" s="14"/>
      <c r="U217" s="14"/>
      <c r="V217" s="14"/>
      <c r="W217" s="14"/>
      <c r="X217" s="14"/>
      <c r="Y217" s="8" t="s">
        <v>44</v>
      </c>
      <c r="Z217" s="15" t="s">
        <v>1689</v>
      </c>
      <c r="AA217" s="15" t="s">
        <v>1690</v>
      </c>
      <c r="AB217" s="15" t="s">
        <v>1691</v>
      </c>
      <c r="AC217" s="18" t="str">
        <f t="shared" si="1"/>
        <v>M5-G-13b-E-2</v>
      </c>
      <c r="AD217" s="6" t="s">
        <v>48</v>
      </c>
      <c r="AE217" s="6" t="s">
        <v>427</v>
      </c>
      <c r="AF217" s="6" t="s">
        <v>49</v>
      </c>
    </row>
    <row r="218" ht="75.0" customHeight="1">
      <c r="A218" s="8" t="s">
        <v>1660</v>
      </c>
      <c r="B218" s="7" t="s">
        <v>1661</v>
      </c>
      <c r="C218" s="34" t="s">
        <v>50</v>
      </c>
      <c r="D218" s="6" t="s">
        <v>35</v>
      </c>
      <c r="E218" s="6"/>
      <c r="F218" s="26" t="s">
        <v>1692</v>
      </c>
      <c r="G218" s="26"/>
      <c r="H218" s="11"/>
      <c r="I218" s="34" t="s">
        <v>53</v>
      </c>
      <c r="J218" s="6" t="s">
        <v>54</v>
      </c>
      <c r="K218" s="11" t="s">
        <v>40</v>
      </c>
      <c r="L218" s="26" t="s">
        <v>1693</v>
      </c>
      <c r="M218" s="8" t="s">
        <v>41</v>
      </c>
      <c r="N218" s="18" t="s">
        <v>1665</v>
      </c>
      <c r="O218" s="26" t="s">
        <v>1694</v>
      </c>
      <c r="P218" s="14"/>
      <c r="Q218" s="6" t="s">
        <v>1682</v>
      </c>
      <c r="R218" s="14"/>
      <c r="S218" s="14"/>
      <c r="T218" s="14"/>
      <c r="U218" s="14"/>
      <c r="V218" s="14"/>
      <c r="W218" s="14"/>
      <c r="X218" s="14"/>
      <c r="Y218" s="8" t="s">
        <v>44</v>
      </c>
      <c r="Z218" s="15" t="s">
        <v>1695</v>
      </c>
      <c r="AA218" s="15" t="s">
        <v>1696</v>
      </c>
      <c r="AB218" s="15" t="s">
        <v>1697</v>
      </c>
      <c r="AC218" s="18" t="str">
        <f t="shared" si="1"/>
        <v>M5-G-13b-E-3</v>
      </c>
      <c r="AD218" s="6" t="s">
        <v>48</v>
      </c>
      <c r="AE218" s="6" t="s">
        <v>427</v>
      </c>
      <c r="AF218" s="6" t="s">
        <v>49</v>
      </c>
    </row>
    <row r="219" ht="75.0" customHeight="1">
      <c r="A219" s="8" t="s">
        <v>1698</v>
      </c>
      <c r="B219" s="7" t="s">
        <v>1699</v>
      </c>
      <c r="C219" s="34" t="s">
        <v>34</v>
      </c>
      <c r="D219" s="47" t="s">
        <v>35</v>
      </c>
      <c r="E219" s="32"/>
      <c r="F219" s="26" t="s">
        <v>1700</v>
      </c>
      <c r="G219" s="26"/>
      <c r="H219" s="11" t="s">
        <v>1701</v>
      </c>
      <c r="I219" s="34" t="s">
        <v>53</v>
      </c>
      <c r="J219" s="6" t="s">
        <v>357</v>
      </c>
      <c r="K219" s="11" t="s">
        <v>40</v>
      </c>
      <c r="L219" s="11" t="s">
        <v>40</v>
      </c>
      <c r="M219" s="8" t="s">
        <v>41</v>
      </c>
      <c r="N219" s="18" t="s">
        <v>1702</v>
      </c>
      <c r="O219" s="26" t="s">
        <v>1703</v>
      </c>
      <c r="P219" s="14"/>
      <c r="Q219" s="34"/>
      <c r="R219" s="14"/>
      <c r="S219" s="14"/>
      <c r="T219" s="14"/>
      <c r="U219" s="14"/>
      <c r="V219" s="14"/>
      <c r="W219" s="14"/>
      <c r="X219" s="14"/>
      <c r="Y219" s="8" t="s">
        <v>44</v>
      </c>
      <c r="Z219" s="38" t="s">
        <v>1704</v>
      </c>
      <c r="AA219" s="38" t="s">
        <v>1705</v>
      </c>
      <c r="AB219" s="15" t="s">
        <v>1706</v>
      </c>
      <c r="AC219" s="18" t="str">
        <f t="shared" si="1"/>
        <v>M5-G-13c-I-1</v>
      </c>
      <c r="AD219" s="6" t="s">
        <v>48</v>
      </c>
      <c r="AE219" s="6" t="s">
        <v>427</v>
      </c>
      <c r="AF219" s="6" t="s">
        <v>49</v>
      </c>
    </row>
    <row r="220" ht="75.0" customHeight="1">
      <c r="A220" s="8" t="s">
        <v>1698</v>
      </c>
      <c r="B220" s="7" t="s">
        <v>1699</v>
      </c>
      <c r="C220" s="34" t="s">
        <v>34</v>
      </c>
      <c r="D220" s="6" t="s">
        <v>35</v>
      </c>
      <c r="E220" s="6"/>
      <c r="F220" s="26" t="s">
        <v>1707</v>
      </c>
      <c r="G220" s="26"/>
      <c r="H220" s="11" t="s">
        <v>1701</v>
      </c>
      <c r="I220" s="34" t="s">
        <v>53</v>
      </c>
      <c r="J220" s="6" t="s">
        <v>357</v>
      </c>
      <c r="K220" s="11" t="s">
        <v>40</v>
      </c>
      <c r="L220" s="11" t="s">
        <v>40</v>
      </c>
      <c r="M220" s="8" t="s">
        <v>41</v>
      </c>
      <c r="N220" s="18" t="s">
        <v>1708</v>
      </c>
      <c r="O220" s="26" t="s">
        <v>1709</v>
      </c>
      <c r="P220" s="14"/>
      <c r="Q220" s="34"/>
      <c r="R220" s="14"/>
      <c r="S220" s="14"/>
      <c r="T220" s="14"/>
      <c r="U220" s="14"/>
      <c r="V220" s="14"/>
      <c r="W220" s="14"/>
      <c r="X220" s="14"/>
      <c r="Y220" s="8" t="s">
        <v>44</v>
      </c>
      <c r="Z220" s="38" t="s">
        <v>1710</v>
      </c>
      <c r="AA220" s="38" t="s">
        <v>1711</v>
      </c>
      <c r="AB220" s="15" t="s">
        <v>1712</v>
      </c>
      <c r="AC220" s="18" t="str">
        <f t="shared" si="1"/>
        <v>M5-G-13c-I-2</v>
      </c>
      <c r="AD220" s="6" t="s">
        <v>48</v>
      </c>
      <c r="AE220" s="6" t="s">
        <v>427</v>
      </c>
      <c r="AF220" s="6" t="s">
        <v>49</v>
      </c>
    </row>
    <row r="221" ht="75.0" customHeight="1">
      <c r="A221" s="8" t="s">
        <v>1698</v>
      </c>
      <c r="B221" s="7" t="s">
        <v>1699</v>
      </c>
      <c r="C221" s="34" t="s">
        <v>34</v>
      </c>
      <c r="D221" s="47" t="s">
        <v>35</v>
      </c>
      <c r="E221" s="47"/>
      <c r="F221" s="26" t="s">
        <v>1713</v>
      </c>
      <c r="G221" s="26"/>
      <c r="H221" s="11" t="s">
        <v>1701</v>
      </c>
      <c r="I221" s="34" t="s">
        <v>53</v>
      </c>
      <c r="J221" s="6" t="s">
        <v>357</v>
      </c>
      <c r="K221" s="11" t="s">
        <v>40</v>
      </c>
      <c r="L221" s="11" t="s">
        <v>40</v>
      </c>
      <c r="M221" s="8" t="s">
        <v>41</v>
      </c>
      <c r="N221" s="18" t="s">
        <v>1714</v>
      </c>
      <c r="O221" s="26" t="s">
        <v>1715</v>
      </c>
      <c r="P221" s="14"/>
      <c r="Q221" s="34"/>
      <c r="R221" s="14"/>
      <c r="S221" s="14"/>
      <c r="T221" s="14"/>
      <c r="U221" s="14"/>
      <c r="V221" s="14"/>
      <c r="W221" s="14"/>
      <c r="X221" s="14"/>
      <c r="Y221" s="8" t="s">
        <v>44</v>
      </c>
      <c r="Z221" s="38" t="s">
        <v>1716</v>
      </c>
      <c r="AA221" s="38" t="s">
        <v>1717</v>
      </c>
      <c r="AB221" s="15" t="s">
        <v>1718</v>
      </c>
      <c r="AC221" s="18" t="str">
        <f t="shared" si="1"/>
        <v>M5-G-13c-I-3</v>
      </c>
      <c r="AD221" s="6" t="s">
        <v>48</v>
      </c>
      <c r="AE221" s="6" t="s">
        <v>427</v>
      </c>
      <c r="AF221" s="6" t="s">
        <v>49</v>
      </c>
    </row>
    <row r="222" ht="75.0" customHeight="1">
      <c r="A222" s="8" t="s">
        <v>1698</v>
      </c>
      <c r="B222" s="7" t="s">
        <v>1699</v>
      </c>
      <c r="C222" s="34" t="s">
        <v>50</v>
      </c>
      <c r="D222" s="6" t="s">
        <v>35</v>
      </c>
      <c r="E222" s="6"/>
      <c r="F222" s="26" t="s">
        <v>1719</v>
      </c>
      <c r="G222" s="26"/>
      <c r="H222" s="11" t="s">
        <v>1720</v>
      </c>
      <c r="I222" s="34" t="s">
        <v>53</v>
      </c>
      <c r="J222" s="8" t="s">
        <v>751</v>
      </c>
      <c r="K222" s="11" t="s">
        <v>40</v>
      </c>
      <c r="L222" s="26" t="s">
        <v>1721</v>
      </c>
      <c r="M222" s="8" t="s">
        <v>41</v>
      </c>
      <c r="N222" s="12" t="s">
        <v>1722</v>
      </c>
      <c r="O222" s="26" t="s">
        <v>1723</v>
      </c>
      <c r="P222" s="14"/>
      <c r="Q222" s="34"/>
      <c r="R222" s="14"/>
      <c r="S222" s="14"/>
      <c r="T222" s="14"/>
      <c r="U222" s="14"/>
      <c r="V222" s="14"/>
      <c r="W222" s="14"/>
      <c r="X222" s="14"/>
      <c r="Y222" s="8" t="s">
        <v>44</v>
      </c>
      <c r="Z222" s="38" t="s">
        <v>1724</v>
      </c>
      <c r="AA222" s="50" t="s">
        <v>1725</v>
      </c>
      <c r="AB222" s="42" t="s">
        <v>1726</v>
      </c>
      <c r="AC222" s="18" t="str">
        <f t="shared" si="1"/>
        <v>M5-G-13c-E-1</v>
      </c>
      <c r="AD222" s="6" t="s">
        <v>48</v>
      </c>
      <c r="AE222" s="6" t="s">
        <v>427</v>
      </c>
      <c r="AF222" s="6" t="s">
        <v>49</v>
      </c>
    </row>
    <row r="223" ht="75.0" customHeight="1">
      <c r="A223" s="8" t="s">
        <v>1698</v>
      </c>
      <c r="B223" s="7" t="s">
        <v>1699</v>
      </c>
      <c r="C223" s="34" t="s">
        <v>50</v>
      </c>
      <c r="D223" s="6" t="s">
        <v>35</v>
      </c>
      <c r="E223" s="6"/>
      <c r="F223" s="26" t="s">
        <v>1719</v>
      </c>
      <c r="G223" s="26"/>
      <c r="H223" s="11" t="s">
        <v>1720</v>
      </c>
      <c r="I223" s="34" t="s">
        <v>53</v>
      </c>
      <c r="J223" s="8" t="s">
        <v>751</v>
      </c>
      <c r="K223" s="11" t="s">
        <v>40</v>
      </c>
      <c r="L223" s="26" t="s">
        <v>1727</v>
      </c>
      <c r="M223" s="8" t="s">
        <v>41</v>
      </c>
      <c r="N223" s="12" t="s">
        <v>1722</v>
      </c>
      <c r="O223" s="26" t="s">
        <v>1728</v>
      </c>
      <c r="P223" s="14"/>
      <c r="Q223" s="34"/>
      <c r="R223" s="14"/>
      <c r="S223" s="14"/>
      <c r="T223" s="14"/>
      <c r="U223" s="14"/>
      <c r="V223" s="14"/>
      <c r="W223" s="14"/>
      <c r="X223" s="14"/>
      <c r="Y223" s="8" t="s">
        <v>44</v>
      </c>
      <c r="Z223" s="38" t="s">
        <v>1729</v>
      </c>
      <c r="AA223" s="50" t="s">
        <v>1730</v>
      </c>
      <c r="AB223" s="42" t="s">
        <v>1731</v>
      </c>
      <c r="AC223" s="18" t="str">
        <f t="shared" si="1"/>
        <v>M5-G-13c-E-2</v>
      </c>
      <c r="AD223" s="6" t="s">
        <v>48</v>
      </c>
      <c r="AE223" s="6" t="s">
        <v>427</v>
      </c>
      <c r="AF223" s="6" t="s">
        <v>49</v>
      </c>
    </row>
    <row r="224" ht="75.0" customHeight="1">
      <c r="A224" s="8" t="s">
        <v>1732</v>
      </c>
      <c r="B224" s="7" t="s">
        <v>1733</v>
      </c>
      <c r="C224" s="34" t="s">
        <v>34</v>
      </c>
      <c r="D224" s="6" t="s">
        <v>35</v>
      </c>
      <c r="E224" s="6"/>
      <c r="F224" s="26" t="s">
        <v>1734</v>
      </c>
      <c r="G224" s="26"/>
      <c r="H224" s="11" t="s">
        <v>1735</v>
      </c>
      <c r="I224" s="34" t="s">
        <v>38</v>
      </c>
      <c r="J224" s="8" t="s">
        <v>420</v>
      </c>
      <c r="K224" s="11" t="s">
        <v>40</v>
      </c>
      <c r="L224" s="11" t="s">
        <v>40</v>
      </c>
      <c r="M224" s="8" t="s">
        <v>41</v>
      </c>
      <c r="N224" s="12" t="s">
        <v>1736</v>
      </c>
      <c r="O224" s="26" t="s">
        <v>1737</v>
      </c>
      <c r="P224" s="14"/>
      <c r="Q224" s="34"/>
      <c r="R224" s="14"/>
      <c r="S224" s="14"/>
      <c r="T224" s="14"/>
      <c r="U224" s="14"/>
      <c r="V224" s="14"/>
      <c r="W224" s="14"/>
      <c r="X224" s="14"/>
      <c r="Y224" s="8" t="s">
        <v>44</v>
      </c>
      <c r="Z224" s="38" t="s">
        <v>1738</v>
      </c>
      <c r="AA224" s="38" t="s">
        <v>1739</v>
      </c>
      <c r="AB224" s="15" t="s">
        <v>1740</v>
      </c>
      <c r="AC224" s="18" t="str">
        <f t="shared" si="1"/>
        <v>M5-G-14a-I-1</v>
      </c>
      <c r="AD224" s="6" t="s">
        <v>48</v>
      </c>
      <c r="AE224" s="6" t="s">
        <v>427</v>
      </c>
      <c r="AF224" s="6" t="s">
        <v>49</v>
      </c>
    </row>
    <row r="225" ht="75.0" customHeight="1">
      <c r="A225" s="8" t="s">
        <v>1732</v>
      </c>
      <c r="B225" s="7" t="s">
        <v>1733</v>
      </c>
      <c r="C225" s="34" t="s">
        <v>50</v>
      </c>
      <c r="D225" s="6" t="s">
        <v>35</v>
      </c>
      <c r="E225" s="6"/>
      <c r="F225" s="26" t="s">
        <v>1741</v>
      </c>
      <c r="G225" s="26"/>
      <c r="H225" s="11" t="s">
        <v>1742</v>
      </c>
      <c r="I225" s="34" t="s">
        <v>53</v>
      </c>
      <c r="J225" s="8" t="s">
        <v>751</v>
      </c>
      <c r="K225" s="11" t="s">
        <v>40</v>
      </c>
      <c r="L225" s="26" t="s">
        <v>1743</v>
      </c>
      <c r="M225" s="8" t="s">
        <v>41</v>
      </c>
      <c r="N225" s="18" t="s">
        <v>1744</v>
      </c>
      <c r="O225" s="26" t="s">
        <v>1745</v>
      </c>
      <c r="P225" s="14"/>
      <c r="Q225" s="34"/>
      <c r="R225" s="14"/>
      <c r="S225" s="14"/>
      <c r="T225" s="14"/>
      <c r="U225" s="14"/>
      <c r="V225" s="14"/>
      <c r="W225" s="14"/>
      <c r="X225" s="14"/>
      <c r="Y225" s="8" t="s">
        <v>44</v>
      </c>
      <c r="Z225" s="38" t="s">
        <v>1746</v>
      </c>
      <c r="AA225" s="38" t="s">
        <v>1747</v>
      </c>
      <c r="AB225" s="15" t="s">
        <v>1748</v>
      </c>
      <c r="AC225" s="18" t="str">
        <f t="shared" si="1"/>
        <v>M5-G-14a-E-1</v>
      </c>
      <c r="AD225" s="6" t="s">
        <v>48</v>
      </c>
      <c r="AE225" s="6" t="s">
        <v>427</v>
      </c>
      <c r="AF225" s="6" t="s">
        <v>49</v>
      </c>
    </row>
    <row r="226" ht="75.0" customHeight="1">
      <c r="A226" s="8" t="s">
        <v>1732</v>
      </c>
      <c r="B226" s="7" t="s">
        <v>1733</v>
      </c>
      <c r="C226" s="34" t="s">
        <v>50</v>
      </c>
      <c r="D226" s="6" t="s">
        <v>35</v>
      </c>
      <c r="E226" s="6"/>
      <c r="F226" s="26" t="s">
        <v>1749</v>
      </c>
      <c r="G226" s="26"/>
      <c r="H226" s="11" t="s">
        <v>1742</v>
      </c>
      <c r="I226" s="34" t="s">
        <v>53</v>
      </c>
      <c r="J226" s="8" t="s">
        <v>751</v>
      </c>
      <c r="K226" s="11" t="s">
        <v>40</v>
      </c>
      <c r="L226" s="26" t="s">
        <v>1750</v>
      </c>
      <c r="M226" s="8" t="s">
        <v>41</v>
      </c>
      <c r="N226" s="18" t="s">
        <v>1744</v>
      </c>
      <c r="O226" s="26" t="s">
        <v>1751</v>
      </c>
      <c r="P226" s="14"/>
      <c r="Q226" s="34"/>
      <c r="R226" s="14"/>
      <c r="S226" s="14"/>
      <c r="T226" s="14"/>
      <c r="U226" s="14"/>
      <c r="V226" s="14"/>
      <c r="W226" s="14"/>
      <c r="X226" s="14"/>
      <c r="Y226" s="8" t="s">
        <v>44</v>
      </c>
      <c r="Z226" s="38" t="s">
        <v>1752</v>
      </c>
      <c r="AA226" s="38" t="s">
        <v>1753</v>
      </c>
      <c r="AB226" s="15" t="s">
        <v>1754</v>
      </c>
      <c r="AC226" s="18" t="str">
        <f t="shared" si="1"/>
        <v>M5-G-14a-E-2</v>
      </c>
      <c r="AD226" s="6" t="s">
        <v>48</v>
      </c>
      <c r="AE226" s="6" t="s">
        <v>427</v>
      </c>
      <c r="AF226" s="6" t="s">
        <v>49</v>
      </c>
    </row>
    <row r="227" ht="75.0" customHeight="1">
      <c r="A227" s="8" t="s">
        <v>1755</v>
      </c>
      <c r="B227" s="26" t="s">
        <v>1756</v>
      </c>
      <c r="C227" s="34" t="s">
        <v>34</v>
      </c>
      <c r="D227" s="6" t="s">
        <v>35</v>
      </c>
      <c r="E227" s="6"/>
      <c r="F227" s="26" t="s">
        <v>1757</v>
      </c>
      <c r="G227" s="26"/>
      <c r="H227" s="11" t="s">
        <v>1758</v>
      </c>
      <c r="I227" s="34" t="s">
        <v>38</v>
      </c>
      <c r="J227" s="34" t="s">
        <v>420</v>
      </c>
      <c r="K227" s="11" t="s">
        <v>40</v>
      </c>
      <c r="L227" s="11" t="s">
        <v>40</v>
      </c>
      <c r="M227" s="8" t="s">
        <v>41</v>
      </c>
      <c r="N227" s="18" t="s">
        <v>1759</v>
      </c>
      <c r="O227" s="26" t="s">
        <v>1760</v>
      </c>
      <c r="P227" s="14"/>
      <c r="Q227" s="34"/>
      <c r="R227" s="14"/>
      <c r="S227" s="14"/>
      <c r="T227" s="14"/>
      <c r="U227" s="14"/>
      <c r="V227" s="14"/>
      <c r="W227" s="14"/>
      <c r="X227" s="14"/>
      <c r="Y227" s="8" t="s">
        <v>44</v>
      </c>
      <c r="Z227" s="15" t="s">
        <v>1761</v>
      </c>
      <c r="AA227" s="15" t="s">
        <v>1762</v>
      </c>
      <c r="AB227" s="15" t="s">
        <v>1763</v>
      </c>
      <c r="AC227" s="18" t="str">
        <f t="shared" si="1"/>
        <v>M5-G-14b-I-1</v>
      </c>
      <c r="AD227" s="6" t="s">
        <v>48</v>
      </c>
      <c r="AE227" s="6" t="s">
        <v>427</v>
      </c>
      <c r="AF227" s="6" t="s">
        <v>49</v>
      </c>
    </row>
    <row r="228" ht="75.0" customHeight="1">
      <c r="A228" s="8" t="s">
        <v>1755</v>
      </c>
      <c r="B228" s="26" t="s">
        <v>1756</v>
      </c>
      <c r="C228" s="34" t="s">
        <v>50</v>
      </c>
      <c r="D228" s="6" t="s">
        <v>35</v>
      </c>
      <c r="E228" s="6"/>
      <c r="F228" s="26" t="s">
        <v>1764</v>
      </c>
      <c r="G228" s="26"/>
      <c r="H228" s="11" t="s">
        <v>1765</v>
      </c>
      <c r="I228" s="34" t="s">
        <v>53</v>
      </c>
      <c r="J228" s="6" t="s">
        <v>475</v>
      </c>
      <c r="K228" s="26" t="s">
        <v>1766</v>
      </c>
      <c r="L228" s="26" t="s">
        <v>1767</v>
      </c>
      <c r="M228" s="8" t="s">
        <v>41</v>
      </c>
      <c r="N228" s="18" t="s">
        <v>1768</v>
      </c>
      <c r="O228" s="25" t="s">
        <v>1769</v>
      </c>
      <c r="P228" s="14"/>
      <c r="Q228" s="34"/>
      <c r="R228" s="14"/>
      <c r="S228" s="14"/>
      <c r="T228" s="14"/>
      <c r="U228" s="14"/>
      <c r="V228" s="14"/>
      <c r="W228" s="14"/>
      <c r="X228" s="14"/>
      <c r="Y228" s="8" t="s">
        <v>44</v>
      </c>
      <c r="Z228" s="15" t="s">
        <v>1770</v>
      </c>
      <c r="AA228" s="38" t="s">
        <v>1771</v>
      </c>
      <c r="AB228" s="15" t="s">
        <v>1772</v>
      </c>
      <c r="AC228" s="18" t="str">
        <f t="shared" si="1"/>
        <v>M5-G-14b-E-1</v>
      </c>
      <c r="AD228" s="6" t="s">
        <v>48</v>
      </c>
      <c r="AE228" s="6" t="s">
        <v>427</v>
      </c>
      <c r="AF228" s="6" t="s">
        <v>49</v>
      </c>
    </row>
    <row r="229" ht="75.0" customHeight="1">
      <c r="A229" s="8" t="s">
        <v>1755</v>
      </c>
      <c r="B229" s="26" t="s">
        <v>1756</v>
      </c>
      <c r="C229" s="34" t="s">
        <v>50</v>
      </c>
      <c r="D229" s="6" t="s">
        <v>35</v>
      </c>
      <c r="E229" s="6"/>
      <c r="F229" s="26" t="s">
        <v>1773</v>
      </c>
      <c r="G229" s="26"/>
      <c r="H229" s="11" t="s">
        <v>1774</v>
      </c>
      <c r="I229" s="34" t="s">
        <v>53</v>
      </c>
      <c r="J229" s="6" t="s">
        <v>475</v>
      </c>
      <c r="K229" s="26" t="s">
        <v>1775</v>
      </c>
      <c r="L229" s="26" t="s">
        <v>1776</v>
      </c>
      <c r="M229" s="20" t="s">
        <v>41</v>
      </c>
      <c r="N229" s="18" t="s">
        <v>1777</v>
      </c>
      <c r="O229" s="26" t="s">
        <v>1778</v>
      </c>
      <c r="P229" s="14"/>
      <c r="Q229" s="34"/>
      <c r="R229" s="14"/>
      <c r="S229" s="14"/>
      <c r="T229" s="14"/>
      <c r="U229" s="14"/>
      <c r="V229" s="14"/>
      <c r="W229" s="14"/>
      <c r="X229" s="14"/>
      <c r="Y229" s="8" t="s">
        <v>44</v>
      </c>
      <c r="Z229" s="38" t="s">
        <v>1779</v>
      </c>
      <c r="AA229" s="38" t="s">
        <v>1780</v>
      </c>
      <c r="AB229" s="15" t="s">
        <v>1781</v>
      </c>
      <c r="AC229" s="18" t="str">
        <f t="shared" si="1"/>
        <v>M5-G-14b-E-2</v>
      </c>
      <c r="AD229" s="6" t="s">
        <v>48</v>
      </c>
      <c r="AE229" s="6" t="s">
        <v>427</v>
      </c>
      <c r="AF229" s="6" t="s">
        <v>49</v>
      </c>
    </row>
    <row r="230" ht="75.0" customHeight="1">
      <c r="A230" s="6" t="s">
        <v>1782</v>
      </c>
      <c r="B230" s="7" t="s">
        <v>1783</v>
      </c>
      <c r="C230" s="34" t="s">
        <v>34</v>
      </c>
      <c r="D230" s="6" t="s">
        <v>35</v>
      </c>
      <c r="E230" s="6"/>
      <c r="F230" s="26" t="s">
        <v>1784</v>
      </c>
      <c r="G230" s="26"/>
      <c r="H230" s="11" t="s">
        <v>1785</v>
      </c>
      <c r="I230" s="34" t="s">
        <v>53</v>
      </c>
      <c r="J230" s="6" t="s">
        <v>285</v>
      </c>
      <c r="K230" s="11" t="s">
        <v>40</v>
      </c>
      <c r="L230" s="11" t="s">
        <v>40</v>
      </c>
      <c r="M230" s="8" t="s">
        <v>41</v>
      </c>
      <c r="N230" s="51" t="s">
        <v>1786</v>
      </c>
      <c r="O230" s="26" t="s">
        <v>1787</v>
      </c>
      <c r="P230" s="14"/>
      <c r="Q230" s="34"/>
      <c r="R230" s="14"/>
      <c r="S230" s="14"/>
      <c r="T230" s="14"/>
      <c r="U230" s="14"/>
      <c r="V230" s="14"/>
      <c r="W230" s="14"/>
      <c r="X230" s="14"/>
      <c r="Y230" s="8" t="s">
        <v>44</v>
      </c>
      <c r="Z230" s="38" t="s">
        <v>1788</v>
      </c>
      <c r="AA230" s="38" t="s">
        <v>1789</v>
      </c>
      <c r="AB230" s="15" t="s">
        <v>1790</v>
      </c>
      <c r="AC230" s="18" t="str">
        <f t="shared" si="1"/>
        <v>M5-G-14c-I-1</v>
      </c>
      <c r="AD230" s="6" t="s">
        <v>48</v>
      </c>
      <c r="AE230" s="6" t="s">
        <v>427</v>
      </c>
      <c r="AF230" s="6" t="s">
        <v>49</v>
      </c>
    </row>
    <row r="231" ht="75.0" customHeight="1">
      <c r="A231" s="6" t="s">
        <v>1782</v>
      </c>
      <c r="B231" s="7" t="s">
        <v>1783</v>
      </c>
      <c r="C231" s="34" t="s">
        <v>34</v>
      </c>
      <c r="D231" s="6" t="s">
        <v>35</v>
      </c>
      <c r="E231" s="6"/>
      <c r="F231" s="26" t="s">
        <v>1791</v>
      </c>
      <c r="G231" s="26"/>
      <c r="H231" s="11" t="s">
        <v>1785</v>
      </c>
      <c r="I231" s="34" t="s">
        <v>53</v>
      </c>
      <c r="J231" s="6" t="s">
        <v>285</v>
      </c>
      <c r="K231" s="11" t="s">
        <v>40</v>
      </c>
      <c r="L231" s="11" t="s">
        <v>40</v>
      </c>
      <c r="M231" s="8" t="s">
        <v>41</v>
      </c>
      <c r="N231" s="51" t="s">
        <v>1786</v>
      </c>
      <c r="O231" s="26" t="s">
        <v>1792</v>
      </c>
      <c r="P231" s="14"/>
      <c r="Q231" s="34"/>
      <c r="R231" s="14"/>
      <c r="S231" s="14"/>
      <c r="T231" s="14"/>
      <c r="U231" s="14"/>
      <c r="V231" s="14"/>
      <c r="W231" s="14"/>
      <c r="X231" s="14"/>
      <c r="Y231" s="8" t="s">
        <v>44</v>
      </c>
      <c r="Z231" s="38" t="s">
        <v>1793</v>
      </c>
      <c r="AA231" s="38" t="s">
        <v>1794</v>
      </c>
      <c r="AB231" s="15" t="s">
        <v>1795</v>
      </c>
      <c r="AC231" s="18" t="str">
        <f t="shared" si="1"/>
        <v>M5-G-14c-I-2</v>
      </c>
      <c r="AD231" s="6" t="s">
        <v>48</v>
      </c>
      <c r="AE231" s="6" t="s">
        <v>427</v>
      </c>
      <c r="AF231" s="6" t="s">
        <v>49</v>
      </c>
    </row>
    <row r="232" ht="75.0" customHeight="1">
      <c r="A232" s="6" t="s">
        <v>1782</v>
      </c>
      <c r="B232" s="7" t="s">
        <v>1783</v>
      </c>
      <c r="C232" s="34" t="s">
        <v>50</v>
      </c>
      <c r="D232" s="6" t="s">
        <v>35</v>
      </c>
      <c r="E232" s="32"/>
      <c r="F232" s="26" t="s">
        <v>1796</v>
      </c>
      <c r="G232" s="26"/>
      <c r="H232" s="7" t="s">
        <v>1797</v>
      </c>
      <c r="I232" s="34" t="s">
        <v>53</v>
      </c>
      <c r="J232" s="34" t="s">
        <v>751</v>
      </c>
      <c r="K232" s="7" t="s">
        <v>40</v>
      </c>
      <c r="L232" s="11" t="s">
        <v>40</v>
      </c>
      <c r="M232" s="8" t="s">
        <v>41</v>
      </c>
      <c r="N232" s="51" t="s">
        <v>1786</v>
      </c>
      <c r="O232" s="26" t="s">
        <v>1792</v>
      </c>
      <c r="P232" s="14"/>
      <c r="Q232" s="34"/>
      <c r="R232" s="14"/>
      <c r="S232" s="14"/>
      <c r="T232" s="14"/>
      <c r="U232" s="14"/>
      <c r="V232" s="14"/>
      <c r="W232" s="14"/>
      <c r="X232" s="14"/>
      <c r="Y232" s="8" t="s">
        <v>44</v>
      </c>
      <c r="Z232" s="39" t="s">
        <v>1798</v>
      </c>
      <c r="AA232" s="15" t="s">
        <v>1799</v>
      </c>
      <c r="AB232" s="15" t="s">
        <v>1800</v>
      </c>
      <c r="AC232" s="18" t="str">
        <f t="shared" si="1"/>
        <v>M5-G-14c-E-1</v>
      </c>
      <c r="AD232" s="6" t="s">
        <v>48</v>
      </c>
      <c r="AE232" s="6" t="s">
        <v>427</v>
      </c>
      <c r="AF232" s="6" t="s">
        <v>49</v>
      </c>
    </row>
    <row r="233" ht="75.0" customHeight="1">
      <c r="A233" s="6" t="s">
        <v>1782</v>
      </c>
      <c r="B233" s="7" t="s">
        <v>1783</v>
      </c>
      <c r="C233" s="34" t="s">
        <v>50</v>
      </c>
      <c r="D233" s="6" t="s">
        <v>35</v>
      </c>
      <c r="E233" s="32"/>
      <c r="F233" s="26" t="s">
        <v>1801</v>
      </c>
      <c r="G233" s="26"/>
      <c r="H233" s="7" t="s">
        <v>1802</v>
      </c>
      <c r="I233" s="34" t="s">
        <v>53</v>
      </c>
      <c r="J233" s="34" t="s">
        <v>751</v>
      </c>
      <c r="K233" s="7" t="s">
        <v>40</v>
      </c>
      <c r="L233" s="11" t="s">
        <v>40</v>
      </c>
      <c r="M233" s="8" t="s">
        <v>41</v>
      </c>
      <c r="N233" s="51" t="s">
        <v>1786</v>
      </c>
      <c r="O233" s="26" t="s">
        <v>1787</v>
      </c>
      <c r="P233" s="14"/>
      <c r="Q233" s="34"/>
      <c r="R233" s="14"/>
      <c r="S233" s="14"/>
      <c r="T233" s="14"/>
      <c r="U233" s="14"/>
      <c r="V233" s="14"/>
      <c r="W233" s="14"/>
      <c r="X233" s="14"/>
      <c r="Y233" s="8" t="s">
        <v>44</v>
      </c>
      <c r="Z233" s="38" t="s">
        <v>1803</v>
      </c>
      <c r="AA233" s="38" t="s">
        <v>1804</v>
      </c>
      <c r="AB233" s="15" t="s">
        <v>1805</v>
      </c>
      <c r="AC233" s="18" t="str">
        <f t="shared" si="1"/>
        <v>M5-G-14c-E-2</v>
      </c>
      <c r="AD233" s="6" t="s">
        <v>48</v>
      </c>
      <c r="AE233" s="6" t="s">
        <v>427</v>
      </c>
      <c r="AF233" s="6" t="s">
        <v>49</v>
      </c>
    </row>
    <row r="234" ht="75.0" customHeight="1">
      <c r="A234" s="8" t="s">
        <v>1806</v>
      </c>
      <c r="B234" s="7" t="s">
        <v>1807</v>
      </c>
      <c r="C234" s="6" t="s">
        <v>34</v>
      </c>
      <c r="D234" s="6" t="s">
        <v>35</v>
      </c>
      <c r="E234" s="6"/>
      <c r="F234" s="26" t="s">
        <v>1808</v>
      </c>
      <c r="G234" s="26"/>
      <c r="H234" s="18"/>
      <c r="I234" s="6" t="s">
        <v>53</v>
      </c>
      <c r="J234" s="6" t="s">
        <v>357</v>
      </c>
      <c r="K234" s="18"/>
      <c r="L234" s="18" t="s">
        <v>1809</v>
      </c>
      <c r="M234" s="8" t="s">
        <v>41</v>
      </c>
      <c r="N234" s="18" t="s">
        <v>1810</v>
      </c>
      <c r="O234" s="26" t="s">
        <v>1811</v>
      </c>
      <c r="P234" s="14"/>
      <c r="Q234" s="34"/>
      <c r="R234" s="14"/>
      <c r="S234" s="14"/>
      <c r="T234" s="14"/>
      <c r="U234" s="14"/>
      <c r="V234" s="14"/>
      <c r="W234" s="14"/>
      <c r="X234" s="14"/>
      <c r="Y234" s="8" t="s">
        <v>44</v>
      </c>
      <c r="Z234" s="45" t="s">
        <v>1812</v>
      </c>
      <c r="AA234" s="38" t="s">
        <v>1813</v>
      </c>
      <c r="AB234" s="38"/>
      <c r="AC234" s="18" t="str">
        <f t="shared" si="1"/>
        <v>M5-G-16a-I-1</v>
      </c>
      <c r="AD234" s="6"/>
      <c r="AE234" s="6" t="s">
        <v>427</v>
      </c>
      <c r="AF234" s="6"/>
    </row>
    <row r="235" ht="75.0" customHeight="1">
      <c r="A235" s="8" t="s">
        <v>1806</v>
      </c>
      <c r="B235" s="7" t="s">
        <v>1807</v>
      </c>
      <c r="C235" s="6" t="s">
        <v>34</v>
      </c>
      <c r="D235" s="6" t="s">
        <v>35</v>
      </c>
      <c r="E235" s="6"/>
      <c r="F235" s="26" t="s">
        <v>1814</v>
      </c>
      <c r="G235" s="26"/>
      <c r="H235" s="18"/>
      <c r="I235" s="6" t="s">
        <v>53</v>
      </c>
      <c r="J235" s="6" t="s">
        <v>357</v>
      </c>
      <c r="K235" s="18"/>
      <c r="L235" s="18" t="s">
        <v>1815</v>
      </c>
      <c r="M235" s="8" t="s">
        <v>41</v>
      </c>
      <c r="N235" s="18" t="s">
        <v>1810</v>
      </c>
      <c r="O235" s="26" t="s">
        <v>1816</v>
      </c>
      <c r="P235" s="14"/>
      <c r="Q235" s="34"/>
      <c r="R235" s="14"/>
      <c r="S235" s="14"/>
      <c r="T235" s="14"/>
      <c r="U235" s="14"/>
      <c r="V235" s="14"/>
      <c r="W235" s="14"/>
      <c r="X235" s="14"/>
      <c r="Y235" s="8" t="s">
        <v>44</v>
      </c>
      <c r="Z235" s="45" t="s">
        <v>1817</v>
      </c>
      <c r="AA235" s="38" t="s">
        <v>1818</v>
      </c>
      <c r="AB235" s="38"/>
      <c r="AC235" s="18" t="str">
        <f t="shared" si="1"/>
        <v>M5-G-16a-I-2</v>
      </c>
      <c r="AD235" s="6"/>
      <c r="AE235" s="6" t="s">
        <v>427</v>
      </c>
      <c r="AF235" s="6"/>
    </row>
    <row r="236" ht="75.0" customHeight="1">
      <c r="A236" s="8" t="s">
        <v>1806</v>
      </c>
      <c r="B236" s="7" t="s">
        <v>1807</v>
      </c>
      <c r="C236" s="6" t="s">
        <v>50</v>
      </c>
      <c r="D236" s="6" t="s">
        <v>35</v>
      </c>
      <c r="E236" s="6"/>
      <c r="F236" s="26" t="s">
        <v>1819</v>
      </c>
      <c r="G236" s="26"/>
      <c r="H236" s="11"/>
      <c r="I236" s="6" t="s">
        <v>53</v>
      </c>
      <c r="J236" s="6" t="s">
        <v>54</v>
      </c>
      <c r="K236" s="11" t="s">
        <v>1820</v>
      </c>
      <c r="L236" s="26" t="s">
        <v>1821</v>
      </c>
      <c r="M236" s="8" t="s">
        <v>41</v>
      </c>
      <c r="N236" s="26" t="s">
        <v>1822</v>
      </c>
      <c r="O236" s="26" t="s">
        <v>1823</v>
      </c>
      <c r="P236" s="7"/>
      <c r="Q236" s="34"/>
      <c r="R236" s="14"/>
      <c r="S236" s="14"/>
      <c r="T236" s="14"/>
      <c r="U236" s="14"/>
      <c r="V236" s="14"/>
      <c r="W236" s="14"/>
      <c r="X236" s="14"/>
      <c r="Y236" s="8" t="s">
        <v>44</v>
      </c>
      <c r="Z236" s="45" t="s">
        <v>1824</v>
      </c>
      <c r="AA236" s="15" t="s">
        <v>1825</v>
      </c>
      <c r="AB236" s="15"/>
      <c r="AC236" s="18" t="str">
        <f t="shared" si="1"/>
        <v>M5-G-16a-E-1</v>
      </c>
      <c r="AD236" s="6"/>
      <c r="AE236" s="6" t="s">
        <v>427</v>
      </c>
      <c r="AF236" s="6"/>
    </row>
    <row r="237" ht="75.0" customHeight="1">
      <c r="A237" s="8" t="s">
        <v>1806</v>
      </c>
      <c r="B237" s="7" t="s">
        <v>1807</v>
      </c>
      <c r="C237" s="6" t="s">
        <v>50</v>
      </c>
      <c r="D237" s="6" t="s">
        <v>35</v>
      </c>
      <c r="E237" s="6"/>
      <c r="F237" s="26" t="s">
        <v>1819</v>
      </c>
      <c r="G237" s="26"/>
      <c r="H237" s="11"/>
      <c r="I237" s="6" t="s">
        <v>53</v>
      </c>
      <c r="J237" s="6" t="s">
        <v>54</v>
      </c>
      <c r="K237" s="11" t="s">
        <v>1826</v>
      </c>
      <c r="L237" s="26" t="s">
        <v>1827</v>
      </c>
      <c r="M237" s="8" t="s">
        <v>41</v>
      </c>
      <c r="N237" s="26" t="s">
        <v>1822</v>
      </c>
      <c r="O237" s="26" t="s">
        <v>1828</v>
      </c>
      <c r="P237" s="7"/>
      <c r="Q237" s="34"/>
      <c r="R237" s="14"/>
      <c r="S237" s="14"/>
      <c r="T237" s="14"/>
      <c r="U237" s="14"/>
      <c r="V237" s="14"/>
      <c r="W237" s="14"/>
      <c r="X237" s="14"/>
      <c r="Y237" s="8" t="s">
        <v>44</v>
      </c>
      <c r="Z237" s="45" t="s">
        <v>1829</v>
      </c>
      <c r="AA237" s="15" t="s">
        <v>1830</v>
      </c>
      <c r="AB237" s="15"/>
      <c r="AC237" s="18" t="str">
        <f t="shared" si="1"/>
        <v>M5-G-16a-E-2</v>
      </c>
      <c r="AD237" s="6"/>
      <c r="AE237" s="6" t="s">
        <v>427</v>
      </c>
      <c r="AF237" s="6"/>
    </row>
    <row r="238" ht="75.0" customHeight="1">
      <c r="A238" s="8" t="s">
        <v>1806</v>
      </c>
      <c r="B238" s="7" t="s">
        <v>1807</v>
      </c>
      <c r="C238" s="6" t="s">
        <v>62</v>
      </c>
      <c r="D238" s="6" t="s">
        <v>35</v>
      </c>
      <c r="E238" s="6"/>
      <c r="F238" s="26" t="s">
        <v>1831</v>
      </c>
      <c r="G238" s="26"/>
      <c r="H238" s="11"/>
      <c r="I238" s="6" t="s">
        <v>38</v>
      </c>
      <c r="J238" s="6" t="s">
        <v>54</v>
      </c>
      <c r="K238" s="26" t="s">
        <v>1832</v>
      </c>
      <c r="L238" s="11" t="s">
        <v>1833</v>
      </c>
      <c r="M238" s="8" t="s">
        <v>41</v>
      </c>
      <c r="N238" s="26" t="s">
        <v>1834</v>
      </c>
      <c r="O238" s="26" t="s">
        <v>1835</v>
      </c>
      <c r="P238" s="26" t="s">
        <v>1836</v>
      </c>
      <c r="Q238" s="34"/>
      <c r="R238" s="14"/>
      <c r="S238" s="14"/>
      <c r="T238" s="14"/>
      <c r="U238" s="14"/>
      <c r="V238" s="14"/>
      <c r="W238" s="14"/>
      <c r="X238" s="14"/>
      <c r="Y238" s="8" t="s">
        <v>44</v>
      </c>
      <c r="Z238" s="45" t="s">
        <v>1837</v>
      </c>
      <c r="AA238" s="15" t="s">
        <v>1838</v>
      </c>
      <c r="AB238" s="38"/>
      <c r="AC238" s="18" t="str">
        <f t="shared" si="1"/>
        <v>M5-G-16a-A-1</v>
      </c>
      <c r="AD238" s="6"/>
      <c r="AE238" s="6" t="s">
        <v>427</v>
      </c>
      <c r="AF238" s="6"/>
    </row>
    <row r="239" ht="75.0" customHeight="1">
      <c r="A239" s="8" t="s">
        <v>1806</v>
      </c>
      <c r="B239" s="7" t="s">
        <v>1807</v>
      </c>
      <c r="C239" s="6" t="s">
        <v>62</v>
      </c>
      <c r="D239" s="6" t="s">
        <v>35</v>
      </c>
      <c r="E239" s="6"/>
      <c r="F239" s="26" t="s">
        <v>1839</v>
      </c>
      <c r="G239" s="26"/>
      <c r="H239" s="11" t="s">
        <v>1840</v>
      </c>
      <c r="I239" s="6" t="s">
        <v>38</v>
      </c>
      <c r="J239" s="6" t="s">
        <v>54</v>
      </c>
      <c r="K239" s="11" t="s">
        <v>1841</v>
      </c>
      <c r="L239" s="11" t="s">
        <v>1833</v>
      </c>
      <c r="M239" s="8" t="s">
        <v>41</v>
      </c>
      <c r="N239" s="26" t="s">
        <v>1834</v>
      </c>
      <c r="O239" s="26" t="s">
        <v>1835</v>
      </c>
      <c r="P239" s="26" t="s">
        <v>1836</v>
      </c>
      <c r="Q239" s="34"/>
      <c r="R239" s="14"/>
      <c r="S239" s="14"/>
      <c r="T239" s="14"/>
      <c r="U239" s="14"/>
      <c r="V239" s="14"/>
      <c r="W239" s="14"/>
      <c r="X239" s="14"/>
      <c r="Y239" s="8" t="s">
        <v>44</v>
      </c>
      <c r="Z239" s="45" t="s">
        <v>1842</v>
      </c>
      <c r="AA239" s="15" t="s">
        <v>1843</v>
      </c>
      <c r="AB239" s="38"/>
      <c r="AC239" s="18" t="str">
        <f t="shared" si="1"/>
        <v>M5-G-16a-A-2</v>
      </c>
      <c r="AD239" s="6"/>
      <c r="AE239" s="6" t="s">
        <v>427</v>
      </c>
      <c r="AF239" s="6"/>
    </row>
    <row r="240" ht="75.0" customHeight="1">
      <c r="A240" s="8" t="s">
        <v>1806</v>
      </c>
      <c r="B240" s="7" t="s">
        <v>1807</v>
      </c>
      <c r="C240" s="6" t="s">
        <v>62</v>
      </c>
      <c r="D240" s="6" t="s">
        <v>35</v>
      </c>
      <c r="E240" s="6"/>
      <c r="F240" s="26" t="s">
        <v>1844</v>
      </c>
      <c r="G240" s="26"/>
      <c r="H240" s="11"/>
      <c r="I240" s="6" t="s">
        <v>38</v>
      </c>
      <c r="J240" s="6" t="s">
        <v>54</v>
      </c>
      <c r="K240" s="11" t="s">
        <v>1845</v>
      </c>
      <c r="L240" s="11" t="s">
        <v>1833</v>
      </c>
      <c r="M240" s="8" t="s">
        <v>41</v>
      </c>
      <c r="N240" s="26" t="s">
        <v>1834</v>
      </c>
      <c r="O240" s="26" t="s">
        <v>1835</v>
      </c>
      <c r="P240" s="26" t="s">
        <v>1836</v>
      </c>
      <c r="Q240" s="34"/>
      <c r="R240" s="14"/>
      <c r="S240" s="14"/>
      <c r="T240" s="14"/>
      <c r="U240" s="14"/>
      <c r="V240" s="14"/>
      <c r="W240" s="14"/>
      <c r="X240" s="14"/>
      <c r="Y240" s="8" t="s">
        <v>44</v>
      </c>
      <c r="Z240" s="45" t="s">
        <v>1846</v>
      </c>
      <c r="AA240" s="15" t="s">
        <v>1847</v>
      </c>
      <c r="AB240" s="38"/>
      <c r="AC240" s="18" t="str">
        <f t="shared" si="1"/>
        <v>M5-G-16a-A-3</v>
      </c>
      <c r="AD240" s="6"/>
      <c r="AE240" s="6" t="s">
        <v>427</v>
      </c>
      <c r="AF240" s="6"/>
    </row>
    <row r="241" ht="75.0" customHeight="1">
      <c r="A241" s="8" t="s">
        <v>1806</v>
      </c>
      <c r="B241" s="7" t="s">
        <v>1807</v>
      </c>
      <c r="C241" s="6" t="s">
        <v>62</v>
      </c>
      <c r="D241" s="6" t="s">
        <v>35</v>
      </c>
      <c r="E241" s="6"/>
      <c r="F241" s="11" t="s">
        <v>1848</v>
      </c>
      <c r="G241" s="11"/>
      <c r="H241" s="11"/>
      <c r="I241" s="6" t="s">
        <v>38</v>
      </c>
      <c r="J241" s="6" t="s">
        <v>54</v>
      </c>
      <c r="K241" s="11" t="s">
        <v>1849</v>
      </c>
      <c r="L241" s="11" t="s">
        <v>1850</v>
      </c>
      <c r="M241" s="8" t="s">
        <v>41</v>
      </c>
      <c r="N241" s="26" t="s">
        <v>1851</v>
      </c>
      <c r="O241" s="26" t="s">
        <v>1852</v>
      </c>
      <c r="P241" s="26" t="s">
        <v>1853</v>
      </c>
      <c r="Q241" s="34"/>
      <c r="R241" s="14"/>
      <c r="S241" s="14"/>
      <c r="T241" s="14"/>
      <c r="U241" s="14"/>
      <c r="V241" s="14"/>
      <c r="W241" s="14"/>
      <c r="X241" s="14"/>
      <c r="Y241" s="8" t="s">
        <v>44</v>
      </c>
      <c r="Z241" s="45" t="s">
        <v>1854</v>
      </c>
      <c r="AA241" s="15" t="s">
        <v>1855</v>
      </c>
      <c r="AB241" s="38"/>
      <c r="AC241" s="18" t="str">
        <f t="shared" si="1"/>
        <v>M5-G-16a-A-4</v>
      </c>
      <c r="AD241" s="6"/>
      <c r="AE241" s="6" t="s">
        <v>427</v>
      </c>
      <c r="AF241" s="6"/>
    </row>
    <row r="242" ht="75.0" customHeight="1">
      <c r="A242" s="8" t="s">
        <v>1806</v>
      </c>
      <c r="B242" s="7" t="s">
        <v>1807</v>
      </c>
      <c r="C242" s="6" t="s">
        <v>62</v>
      </c>
      <c r="D242" s="6" t="s">
        <v>35</v>
      </c>
      <c r="E242" s="6"/>
      <c r="F242" s="26" t="s">
        <v>1856</v>
      </c>
      <c r="G242" s="26"/>
      <c r="H242" s="11" t="s">
        <v>1857</v>
      </c>
      <c r="I242" s="6" t="s">
        <v>38</v>
      </c>
      <c r="J242" s="6" t="s">
        <v>54</v>
      </c>
      <c r="K242" s="26" t="s">
        <v>1858</v>
      </c>
      <c r="L242" s="11" t="s">
        <v>1850</v>
      </c>
      <c r="M242" s="8" t="s">
        <v>41</v>
      </c>
      <c r="N242" s="26" t="s">
        <v>1851</v>
      </c>
      <c r="O242" s="26" t="s">
        <v>1852</v>
      </c>
      <c r="P242" s="26" t="s">
        <v>1853</v>
      </c>
      <c r="Q242" s="34"/>
      <c r="R242" s="14"/>
      <c r="S242" s="14"/>
      <c r="T242" s="14"/>
      <c r="U242" s="14"/>
      <c r="V242" s="14"/>
      <c r="W242" s="14"/>
      <c r="X242" s="14"/>
      <c r="Y242" s="8" t="s">
        <v>44</v>
      </c>
      <c r="Z242" s="45" t="s">
        <v>1859</v>
      </c>
      <c r="AA242" s="15" t="s">
        <v>1860</v>
      </c>
      <c r="AB242" s="38"/>
      <c r="AC242" s="18" t="str">
        <f t="shared" si="1"/>
        <v>M5-G-16a-A-5</v>
      </c>
      <c r="AD242" s="6"/>
      <c r="AE242" s="6" t="s">
        <v>427</v>
      </c>
      <c r="AF242" s="6"/>
    </row>
    <row r="243" ht="75.0" customHeight="1">
      <c r="A243" s="8" t="s">
        <v>1861</v>
      </c>
      <c r="B243" s="7" t="s">
        <v>1862</v>
      </c>
      <c r="C243" s="34" t="s">
        <v>34</v>
      </c>
      <c r="D243" s="6" t="s">
        <v>35</v>
      </c>
      <c r="E243" s="6"/>
      <c r="F243" s="26" t="s">
        <v>1863</v>
      </c>
      <c r="G243" s="26"/>
      <c r="H243" s="11"/>
      <c r="I243" s="8" t="s">
        <v>1864</v>
      </c>
      <c r="J243" s="8" t="s">
        <v>420</v>
      </c>
      <c r="K243" s="7"/>
      <c r="L243" s="26" t="s">
        <v>1865</v>
      </c>
      <c r="M243" s="34" t="s">
        <v>41</v>
      </c>
      <c r="N243" s="26" t="s">
        <v>1866</v>
      </c>
      <c r="O243" s="26" t="s">
        <v>1867</v>
      </c>
      <c r="P243" s="7"/>
      <c r="Q243" s="7"/>
      <c r="R243" s="14"/>
      <c r="S243" s="14"/>
      <c r="T243" s="14"/>
      <c r="U243" s="14"/>
      <c r="V243" s="14"/>
      <c r="W243" s="14"/>
      <c r="X243" s="14"/>
      <c r="Y243" s="8" t="s">
        <v>1868</v>
      </c>
      <c r="Z243" s="38" t="s">
        <v>1869</v>
      </c>
      <c r="AA243" s="38" t="s">
        <v>1870</v>
      </c>
      <c r="AB243" s="38"/>
      <c r="AC243" s="18" t="str">
        <f t="shared" si="1"/>
        <v>M5-EyP-1a-I-1</v>
      </c>
      <c r="AD243" s="6" t="s">
        <v>48</v>
      </c>
      <c r="AE243" s="6" t="s">
        <v>427</v>
      </c>
      <c r="AF243" s="6"/>
    </row>
    <row r="244" ht="75.0" customHeight="1">
      <c r="A244" s="8" t="s">
        <v>1861</v>
      </c>
      <c r="B244" s="7" t="s">
        <v>1862</v>
      </c>
      <c r="C244" s="34" t="s">
        <v>34</v>
      </c>
      <c r="D244" s="6" t="s">
        <v>35</v>
      </c>
      <c r="E244" s="6"/>
      <c r="F244" s="26" t="s">
        <v>1871</v>
      </c>
      <c r="G244" s="26"/>
      <c r="H244" s="11"/>
      <c r="I244" s="8" t="s">
        <v>1864</v>
      </c>
      <c r="J244" s="8" t="s">
        <v>420</v>
      </c>
      <c r="K244" s="7"/>
      <c r="L244" s="26" t="s">
        <v>1872</v>
      </c>
      <c r="M244" s="34" t="s">
        <v>41</v>
      </c>
      <c r="N244" s="26" t="s">
        <v>1866</v>
      </c>
      <c r="O244" s="26" t="s">
        <v>1873</v>
      </c>
      <c r="P244" s="7"/>
      <c r="Q244" s="7"/>
      <c r="R244" s="14"/>
      <c r="S244" s="14"/>
      <c r="T244" s="14"/>
      <c r="U244" s="14"/>
      <c r="V244" s="14"/>
      <c r="W244" s="14"/>
      <c r="X244" s="14"/>
      <c r="Y244" s="8" t="s">
        <v>1868</v>
      </c>
      <c r="Z244" s="38" t="s">
        <v>1874</v>
      </c>
      <c r="AA244" s="38" t="s">
        <v>1875</v>
      </c>
      <c r="AB244" s="38"/>
      <c r="AC244" s="18" t="str">
        <f t="shared" si="1"/>
        <v>M5-EyP-1a-I-2</v>
      </c>
      <c r="AD244" s="6" t="s">
        <v>48</v>
      </c>
      <c r="AE244" s="6" t="s">
        <v>427</v>
      </c>
      <c r="AF244" s="6"/>
    </row>
    <row r="245" ht="75.0" customHeight="1">
      <c r="A245" s="8" t="s">
        <v>1861</v>
      </c>
      <c r="B245" s="7" t="s">
        <v>1862</v>
      </c>
      <c r="C245" s="34" t="s">
        <v>50</v>
      </c>
      <c r="D245" s="6" t="s">
        <v>35</v>
      </c>
      <c r="E245" s="6"/>
      <c r="F245" s="18" t="s">
        <v>1876</v>
      </c>
      <c r="G245" s="18"/>
      <c r="H245" s="18"/>
      <c r="I245" s="6" t="s">
        <v>38</v>
      </c>
      <c r="J245" s="8" t="s">
        <v>751</v>
      </c>
      <c r="K245" s="26" t="s">
        <v>1877</v>
      </c>
      <c r="L245" s="11" t="s">
        <v>1878</v>
      </c>
      <c r="M245" s="8" t="s">
        <v>41</v>
      </c>
      <c r="N245" s="26" t="s">
        <v>1879</v>
      </c>
      <c r="O245" s="26" t="s">
        <v>1880</v>
      </c>
      <c r="P245" s="14"/>
      <c r="Q245" s="34"/>
      <c r="R245" s="14"/>
      <c r="S245" s="14"/>
      <c r="T245" s="14"/>
      <c r="U245" s="14"/>
      <c r="V245" s="14"/>
      <c r="W245" s="14"/>
      <c r="X245" s="14"/>
      <c r="Y245" s="8" t="s">
        <v>1868</v>
      </c>
      <c r="Z245" s="38" t="s">
        <v>1881</v>
      </c>
      <c r="AA245" s="38" t="s">
        <v>1882</v>
      </c>
      <c r="AB245" s="38"/>
      <c r="AC245" s="18" t="str">
        <f t="shared" si="1"/>
        <v>M5-EyP-1a-E-1</v>
      </c>
      <c r="AD245" s="6" t="s">
        <v>48</v>
      </c>
      <c r="AE245" s="6" t="s">
        <v>427</v>
      </c>
      <c r="AF245" s="6"/>
    </row>
    <row r="246" ht="75.0" customHeight="1">
      <c r="A246" s="8" t="s">
        <v>1861</v>
      </c>
      <c r="B246" s="7" t="s">
        <v>1862</v>
      </c>
      <c r="C246" s="34" t="s">
        <v>50</v>
      </c>
      <c r="D246" s="6" t="s">
        <v>35</v>
      </c>
      <c r="E246" s="11"/>
      <c r="F246" s="18" t="s">
        <v>1876</v>
      </c>
      <c r="G246" s="18"/>
      <c r="H246" s="11"/>
      <c r="I246" s="6" t="s">
        <v>38</v>
      </c>
      <c r="J246" s="8" t="s">
        <v>751</v>
      </c>
      <c r="K246" s="26" t="s">
        <v>1883</v>
      </c>
      <c r="L246" s="11" t="s">
        <v>1884</v>
      </c>
      <c r="M246" s="8" t="s">
        <v>41</v>
      </c>
      <c r="N246" s="26" t="s">
        <v>1879</v>
      </c>
      <c r="O246" s="26" t="s">
        <v>1885</v>
      </c>
      <c r="P246" s="7"/>
      <c r="Q246" s="7"/>
      <c r="R246" s="7"/>
      <c r="S246" s="7"/>
      <c r="T246" s="7"/>
      <c r="U246" s="7"/>
      <c r="V246" s="7"/>
      <c r="W246" s="7"/>
      <c r="X246" s="7"/>
      <c r="Y246" s="6" t="s">
        <v>1868</v>
      </c>
      <c r="Z246" s="38" t="s">
        <v>1886</v>
      </c>
      <c r="AA246" s="38" t="s">
        <v>1887</v>
      </c>
      <c r="AB246" s="38"/>
      <c r="AC246" s="18" t="str">
        <f t="shared" si="1"/>
        <v>M5-EyP-1a-E-2</v>
      </c>
      <c r="AD246" s="6" t="s">
        <v>48</v>
      </c>
      <c r="AE246" s="6" t="s">
        <v>427</v>
      </c>
      <c r="AF246" s="6"/>
    </row>
    <row r="247" ht="75.0" customHeight="1">
      <c r="A247" s="8" t="s">
        <v>1888</v>
      </c>
      <c r="B247" s="7" t="s">
        <v>1889</v>
      </c>
      <c r="C247" s="34" t="s">
        <v>34</v>
      </c>
      <c r="D247" s="6" t="s">
        <v>35</v>
      </c>
      <c r="E247" s="6"/>
      <c r="F247" s="26" t="s">
        <v>1890</v>
      </c>
      <c r="G247" s="26"/>
      <c r="H247" s="11"/>
      <c r="I247" s="34" t="s">
        <v>38</v>
      </c>
      <c r="J247" s="8" t="s">
        <v>357</v>
      </c>
      <c r="K247" s="26" t="s">
        <v>1891</v>
      </c>
      <c r="L247" s="26" t="s">
        <v>40</v>
      </c>
      <c r="M247" s="8" t="s">
        <v>41</v>
      </c>
      <c r="N247" s="26" t="s">
        <v>1892</v>
      </c>
      <c r="O247" s="26" t="s">
        <v>1893</v>
      </c>
      <c r="P247" s="14"/>
      <c r="Q247" s="34"/>
      <c r="R247" s="14"/>
      <c r="S247" s="14"/>
      <c r="T247" s="14"/>
      <c r="U247" s="14"/>
      <c r="V247" s="14"/>
      <c r="W247" s="14"/>
      <c r="X247" s="14"/>
      <c r="Y247" s="8" t="s">
        <v>1868</v>
      </c>
      <c r="Z247" s="15" t="s">
        <v>1894</v>
      </c>
      <c r="AA247" s="15" t="s">
        <v>1895</v>
      </c>
      <c r="AB247" s="15" t="s">
        <v>1896</v>
      </c>
      <c r="AC247" s="18" t="str">
        <f t="shared" si="1"/>
        <v>M5-EyP-2a-I-1</v>
      </c>
      <c r="AD247" s="6" t="s">
        <v>48</v>
      </c>
      <c r="AE247" s="6" t="s">
        <v>427</v>
      </c>
      <c r="AF247" s="6" t="s">
        <v>49</v>
      </c>
    </row>
    <row r="248" ht="75.0" customHeight="1">
      <c r="A248" s="8" t="s">
        <v>1888</v>
      </c>
      <c r="B248" s="7" t="s">
        <v>1889</v>
      </c>
      <c r="C248" s="34" t="s">
        <v>50</v>
      </c>
      <c r="D248" s="6" t="s">
        <v>35</v>
      </c>
      <c r="E248" s="6"/>
      <c r="F248" s="26" t="s">
        <v>1897</v>
      </c>
      <c r="G248" s="26"/>
      <c r="H248" s="11"/>
      <c r="I248" s="34" t="s">
        <v>38</v>
      </c>
      <c r="J248" s="6" t="s">
        <v>54</v>
      </c>
      <c r="K248" s="26" t="s">
        <v>1898</v>
      </c>
      <c r="L248" s="26" t="s">
        <v>1899</v>
      </c>
      <c r="M248" s="8" t="s">
        <v>41</v>
      </c>
      <c r="N248" s="26" t="s">
        <v>1892</v>
      </c>
      <c r="O248" s="18" t="s">
        <v>1900</v>
      </c>
      <c r="P248" s="14"/>
      <c r="Q248" s="34"/>
      <c r="R248" s="14"/>
      <c r="S248" s="14"/>
      <c r="T248" s="14"/>
      <c r="U248" s="14"/>
      <c r="V248" s="14"/>
      <c r="W248" s="14"/>
      <c r="X248" s="14"/>
      <c r="Y248" s="8" t="s">
        <v>1868</v>
      </c>
      <c r="Z248" s="15" t="s">
        <v>1901</v>
      </c>
      <c r="AA248" s="15" t="s">
        <v>1902</v>
      </c>
      <c r="AB248" s="15" t="s">
        <v>1903</v>
      </c>
      <c r="AC248" s="18" t="str">
        <f t="shared" si="1"/>
        <v>M5-EyP-2a-E-1</v>
      </c>
      <c r="AD248" s="6" t="s">
        <v>48</v>
      </c>
      <c r="AE248" s="6" t="s">
        <v>427</v>
      </c>
      <c r="AF248" s="6" t="s">
        <v>49</v>
      </c>
    </row>
    <row r="249" ht="75.0" customHeight="1">
      <c r="A249" s="8" t="s">
        <v>1888</v>
      </c>
      <c r="B249" s="7" t="s">
        <v>1889</v>
      </c>
      <c r="C249" s="34" t="s">
        <v>50</v>
      </c>
      <c r="D249" s="6" t="s">
        <v>35</v>
      </c>
      <c r="E249" s="6"/>
      <c r="F249" s="26" t="s">
        <v>1904</v>
      </c>
      <c r="G249" s="26"/>
      <c r="H249" s="11"/>
      <c r="I249" s="34" t="s">
        <v>38</v>
      </c>
      <c r="J249" s="6" t="s">
        <v>54</v>
      </c>
      <c r="K249" s="26" t="s">
        <v>1898</v>
      </c>
      <c r="L249" s="26" t="s">
        <v>1905</v>
      </c>
      <c r="M249" s="8" t="s">
        <v>41</v>
      </c>
      <c r="N249" s="26" t="s">
        <v>1892</v>
      </c>
      <c r="O249" s="18" t="s">
        <v>1900</v>
      </c>
      <c r="P249" s="14"/>
      <c r="Q249" s="34"/>
      <c r="R249" s="14"/>
      <c r="S249" s="14"/>
      <c r="T249" s="14"/>
      <c r="U249" s="14"/>
      <c r="V249" s="14"/>
      <c r="W249" s="14"/>
      <c r="X249" s="14"/>
      <c r="Y249" s="8" t="s">
        <v>1868</v>
      </c>
      <c r="Z249" s="15" t="s">
        <v>1906</v>
      </c>
      <c r="AA249" s="15" t="s">
        <v>1907</v>
      </c>
      <c r="AB249" s="15" t="s">
        <v>1908</v>
      </c>
      <c r="AC249" s="18" t="str">
        <f t="shared" si="1"/>
        <v>M5-EyP-2a-E-2</v>
      </c>
      <c r="AD249" s="6" t="s">
        <v>48</v>
      </c>
      <c r="AE249" s="6" t="s">
        <v>427</v>
      </c>
      <c r="AF249" s="6" t="s">
        <v>49</v>
      </c>
    </row>
    <row r="250" ht="75.0" customHeight="1">
      <c r="A250" s="8" t="s">
        <v>1888</v>
      </c>
      <c r="B250" s="7" t="s">
        <v>1889</v>
      </c>
      <c r="C250" s="34" t="s">
        <v>62</v>
      </c>
      <c r="D250" s="6" t="s">
        <v>35</v>
      </c>
      <c r="E250" s="6"/>
      <c r="F250" s="26" t="s">
        <v>1909</v>
      </c>
      <c r="G250" s="26"/>
      <c r="H250" s="11"/>
      <c r="I250" s="34" t="s">
        <v>38</v>
      </c>
      <c r="J250" s="6" t="s">
        <v>54</v>
      </c>
      <c r="K250" s="26" t="s">
        <v>1910</v>
      </c>
      <c r="L250" s="26" t="s">
        <v>1911</v>
      </c>
      <c r="M250" s="8" t="s">
        <v>41</v>
      </c>
      <c r="N250" s="26" t="s">
        <v>1892</v>
      </c>
      <c r="O250" s="26" t="s">
        <v>1912</v>
      </c>
      <c r="P250" s="14"/>
      <c r="Q250" s="34"/>
      <c r="R250" s="14"/>
      <c r="S250" s="14"/>
      <c r="T250" s="14"/>
      <c r="U250" s="14"/>
      <c r="V250" s="14"/>
      <c r="W250" s="14"/>
      <c r="X250" s="14"/>
      <c r="Y250" s="8" t="s">
        <v>1868</v>
      </c>
      <c r="Z250" s="15" t="s">
        <v>1913</v>
      </c>
      <c r="AA250" s="15" t="s">
        <v>1914</v>
      </c>
      <c r="AB250" s="15" t="s">
        <v>1915</v>
      </c>
      <c r="AC250" s="18" t="str">
        <f t="shared" si="1"/>
        <v>M5-EyP-2a-A-1</v>
      </c>
      <c r="AD250" s="6" t="s">
        <v>48</v>
      </c>
      <c r="AE250" s="6" t="s">
        <v>427</v>
      </c>
      <c r="AF250" s="6" t="s">
        <v>49</v>
      </c>
    </row>
    <row r="251" ht="75.0" customHeight="1">
      <c r="A251" s="8" t="s">
        <v>1888</v>
      </c>
      <c r="B251" s="7" t="s">
        <v>1889</v>
      </c>
      <c r="C251" s="34" t="s">
        <v>62</v>
      </c>
      <c r="D251" s="6" t="s">
        <v>35</v>
      </c>
      <c r="E251" s="6"/>
      <c r="F251" s="26" t="s">
        <v>1916</v>
      </c>
      <c r="G251" s="26"/>
      <c r="H251" s="11"/>
      <c r="I251" s="34" t="s">
        <v>38</v>
      </c>
      <c r="J251" s="6" t="s">
        <v>54</v>
      </c>
      <c r="K251" s="26" t="s">
        <v>1917</v>
      </c>
      <c r="L251" s="26" t="s">
        <v>1918</v>
      </c>
      <c r="M251" s="8" t="s">
        <v>41</v>
      </c>
      <c r="N251" s="26" t="s">
        <v>1892</v>
      </c>
      <c r="O251" s="26" t="s">
        <v>1919</v>
      </c>
      <c r="P251" s="14"/>
      <c r="Q251" s="34"/>
      <c r="R251" s="14"/>
      <c r="S251" s="14"/>
      <c r="T251" s="14"/>
      <c r="U251" s="14"/>
      <c r="V251" s="14"/>
      <c r="W251" s="14"/>
      <c r="X251" s="14"/>
      <c r="Y251" s="8" t="s">
        <v>1868</v>
      </c>
      <c r="Z251" s="15" t="s">
        <v>1920</v>
      </c>
      <c r="AA251" s="15" t="s">
        <v>1921</v>
      </c>
      <c r="AB251" s="15" t="s">
        <v>1922</v>
      </c>
      <c r="AC251" s="18" t="str">
        <f t="shared" si="1"/>
        <v>M5-EyP-2a-A-2</v>
      </c>
      <c r="AD251" s="6" t="s">
        <v>48</v>
      </c>
      <c r="AE251" s="6" t="s">
        <v>427</v>
      </c>
      <c r="AF251" s="6" t="s">
        <v>49</v>
      </c>
    </row>
    <row r="252" ht="75.0" customHeight="1">
      <c r="A252" s="8" t="s">
        <v>1888</v>
      </c>
      <c r="B252" s="7" t="s">
        <v>1889</v>
      </c>
      <c r="C252" s="34" t="s">
        <v>62</v>
      </c>
      <c r="D252" s="6" t="s">
        <v>35</v>
      </c>
      <c r="E252" s="6"/>
      <c r="F252" s="26" t="s">
        <v>1923</v>
      </c>
      <c r="G252" s="26"/>
      <c r="H252" s="11"/>
      <c r="I252" s="34" t="s">
        <v>38</v>
      </c>
      <c r="J252" s="6" t="s">
        <v>54</v>
      </c>
      <c r="K252" s="11" t="s">
        <v>1924</v>
      </c>
      <c r="L252" s="26" t="s">
        <v>1911</v>
      </c>
      <c r="M252" s="8" t="s">
        <v>41</v>
      </c>
      <c r="N252" s="26" t="s">
        <v>1892</v>
      </c>
      <c r="O252" s="26" t="s">
        <v>1925</v>
      </c>
      <c r="P252" s="14"/>
      <c r="Q252" s="34"/>
      <c r="R252" s="14"/>
      <c r="S252" s="14"/>
      <c r="T252" s="14"/>
      <c r="U252" s="14"/>
      <c r="V252" s="14"/>
      <c r="W252" s="14"/>
      <c r="X252" s="14"/>
      <c r="Y252" s="8" t="s">
        <v>1868</v>
      </c>
      <c r="Z252" s="15" t="s">
        <v>1926</v>
      </c>
      <c r="AA252" s="15" t="s">
        <v>1927</v>
      </c>
      <c r="AB252" s="15" t="s">
        <v>1928</v>
      </c>
      <c r="AC252" s="18" t="str">
        <f t="shared" si="1"/>
        <v>M5-EyP-2a-A-3</v>
      </c>
      <c r="AD252" s="6" t="s">
        <v>48</v>
      </c>
      <c r="AE252" s="6" t="s">
        <v>427</v>
      </c>
      <c r="AF252" s="6" t="s">
        <v>49</v>
      </c>
    </row>
    <row r="253" ht="75.0" customHeight="1">
      <c r="A253" s="8" t="s">
        <v>1888</v>
      </c>
      <c r="B253" s="7" t="s">
        <v>1889</v>
      </c>
      <c r="C253" s="34" t="s">
        <v>62</v>
      </c>
      <c r="D253" s="6" t="s">
        <v>35</v>
      </c>
      <c r="E253" s="6"/>
      <c r="F253" s="26" t="s">
        <v>1929</v>
      </c>
      <c r="G253" s="26"/>
      <c r="H253" s="11"/>
      <c r="I253" s="34" t="s">
        <v>38</v>
      </c>
      <c r="J253" s="6" t="s">
        <v>54</v>
      </c>
      <c r="K253" s="11" t="s">
        <v>1930</v>
      </c>
      <c r="L253" s="26" t="s">
        <v>1931</v>
      </c>
      <c r="M253" s="8" t="s">
        <v>41</v>
      </c>
      <c r="N253" s="26" t="s">
        <v>1892</v>
      </c>
      <c r="O253" s="26" t="s">
        <v>1932</v>
      </c>
      <c r="P253" s="14"/>
      <c r="Q253" s="34"/>
      <c r="R253" s="14"/>
      <c r="S253" s="14"/>
      <c r="T253" s="14"/>
      <c r="U253" s="14"/>
      <c r="V253" s="14"/>
      <c r="W253" s="14"/>
      <c r="X253" s="14"/>
      <c r="Y253" s="8" t="s">
        <v>1868</v>
      </c>
      <c r="Z253" s="15" t="s">
        <v>1933</v>
      </c>
      <c r="AA253" s="15" t="s">
        <v>1934</v>
      </c>
      <c r="AB253" s="15" t="s">
        <v>1935</v>
      </c>
      <c r="AC253" s="18" t="str">
        <f t="shared" si="1"/>
        <v>M5-EyP-2a-A-4</v>
      </c>
      <c r="AD253" s="6" t="s">
        <v>48</v>
      </c>
      <c r="AE253" s="6" t="s">
        <v>427</v>
      </c>
      <c r="AF253" s="6" t="s">
        <v>49</v>
      </c>
    </row>
    <row r="254" ht="75.0" customHeight="1">
      <c r="A254" s="8" t="s">
        <v>1888</v>
      </c>
      <c r="B254" s="7" t="s">
        <v>1889</v>
      </c>
      <c r="C254" s="34" t="s">
        <v>62</v>
      </c>
      <c r="D254" s="6" t="s">
        <v>35</v>
      </c>
      <c r="E254" s="6"/>
      <c r="F254" s="26" t="s">
        <v>1936</v>
      </c>
      <c r="G254" s="26"/>
      <c r="H254" s="11"/>
      <c r="I254" s="34" t="s">
        <v>38</v>
      </c>
      <c r="J254" s="6" t="s">
        <v>54</v>
      </c>
      <c r="K254" s="26" t="s">
        <v>1937</v>
      </c>
      <c r="L254" s="26" t="s">
        <v>1938</v>
      </c>
      <c r="M254" s="8" t="s">
        <v>41</v>
      </c>
      <c r="N254" s="26" t="s">
        <v>1892</v>
      </c>
      <c r="O254" s="26" t="s">
        <v>1939</v>
      </c>
      <c r="P254" s="14"/>
      <c r="Q254" s="34"/>
      <c r="R254" s="14"/>
      <c r="S254" s="14"/>
      <c r="T254" s="14"/>
      <c r="U254" s="14"/>
      <c r="V254" s="14"/>
      <c r="W254" s="14"/>
      <c r="X254" s="14"/>
      <c r="Y254" s="8" t="s">
        <v>1868</v>
      </c>
      <c r="Z254" s="15" t="s">
        <v>1940</v>
      </c>
      <c r="AA254" s="15" t="s">
        <v>1941</v>
      </c>
      <c r="AB254" s="15" t="s">
        <v>1942</v>
      </c>
      <c r="AC254" s="18" t="str">
        <f t="shared" si="1"/>
        <v>M5-EyP-2a-A-5</v>
      </c>
      <c r="AD254" s="6" t="s">
        <v>48</v>
      </c>
      <c r="AE254" s="6" t="s">
        <v>427</v>
      </c>
      <c r="AF254" s="6" t="s">
        <v>49</v>
      </c>
    </row>
    <row r="255" ht="75.0" customHeight="1">
      <c r="A255" s="8" t="s">
        <v>1943</v>
      </c>
      <c r="B255" s="7" t="s">
        <v>1944</v>
      </c>
      <c r="C255" s="34" t="s">
        <v>34</v>
      </c>
      <c r="D255" s="6" t="s">
        <v>35</v>
      </c>
      <c r="E255" s="6"/>
      <c r="F255" s="26" t="s">
        <v>1945</v>
      </c>
      <c r="G255" s="26"/>
      <c r="H255" s="11"/>
      <c r="I255" s="34" t="s">
        <v>38</v>
      </c>
      <c r="J255" s="6" t="s">
        <v>357</v>
      </c>
      <c r="K255" s="26" t="s">
        <v>1946</v>
      </c>
      <c r="L255" s="26" t="s">
        <v>1947</v>
      </c>
      <c r="M255" s="8" t="s">
        <v>41</v>
      </c>
      <c r="N255" s="26" t="s">
        <v>1948</v>
      </c>
      <c r="O255" s="18" t="s">
        <v>1949</v>
      </c>
      <c r="P255" s="14"/>
      <c r="Q255" s="34"/>
      <c r="R255" s="14"/>
      <c r="S255" s="14"/>
      <c r="T255" s="14"/>
      <c r="U255" s="14"/>
      <c r="V255" s="14"/>
      <c r="W255" s="14"/>
      <c r="X255" s="14"/>
      <c r="Y255" s="8" t="s">
        <v>1868</v>
      </c>
      <c r="Z255" s="15" t="s">
        <v>1950</v>
      </c>
      <c r="AA255" s="15" t="s">
        <v>1951</v>
      </c>
      <c r="AB255" s="15" t="s">
        <v>1952</v>
      </c>
      <c r="AC255" s="18" t="str">
        <f t="shared" si="1"/>
        <v>M5-EyP-2b-I-1</v>
      </c>
      <c r="AD255" s="6" t="s">
        <v>48</v>
      </c>
      <c r="AE255" s="6" t="s">
        <v>427</v>
      </c>
      <c r="AF255" s="6" t="s">
        <v>49</v>
      </c>
    </row>
    <row r="256" ht="75.0" customHeight="1">
      <c r="A256" s="8" t="s">
        <v>1943</v>
      </c>
      <c r="B256" s="7" t="s">
        <v>1944</v>
      </c>
      <c r="C256" s="34" t="s">
        <v>34</v>
      </c>
      <c r="D256" s="6" t="s">
        <v>35</v>
      </c>
      <c r="E256" s="6"/>
      <c r="F256" s="26" t="s">
        <v>1953</v>
      </c>
      <c r="G256" s="26"/>
      <c r="H256" s="11"/>
      <c r="I256" s="34" t="s">
        <v>38</v>
      </c>
      <c r="J256" s="6" t="s">
        <v>357</v>
      </c>
      <c r="K256" s="26" t="s">
        <v>1946</v>
      </c>
      <c r="L256" s="26" t="s">
        <v>1954</v>
      </c>
      <c r="M256" s="8" t="s">
        <v>41</v>
      </c>
      <c r="N256" s="26" t="s">
        <v>1948</v>
      </c>
      <c r="O256" s="18" t="s">
        <v>1955</v>
      </c>
      <c r="P256" s="14"/>
      <c r="Q256" s="34"/>
      <c r="R256" s="14"/>
      <c r="S256" s="14"/>
      <c r="T256" s="14"/>
      <c r="U256" s="14"/>
      <c r="V256" s="14"/>
      <c r="W256" s="14"/>
      <c r="X256" s="14"/>
      <c r="Y256" s="8" t="s">
        <v>1868</v>
      </c>
      <c r="Z256" s="15" t="s">
        <v>1956</v>
      </c>
      <c r="AA256" s="15" t="s">
        <v>1957</v>
      </c>
      <c r="AB256" s="15" t="s">
        <v>1958</v>
      </c>
      <c r="AC256" s="18" t="str">
        <f t="shared" si="1"/>
        <v>M5-EyP-2b-I-2</v>
      </c>
      <c r="AD256" s="6" t="s">
        <v>48</v>
      </c>
      <c r="AE256" s="6" t="s">
        <v>427</v>
      </c>
      <c r="AF256" s="6" t="s">
        <v>49</v>
      </c>
    </row>
    <row r="257" ht="75.0" customHeight="1">
      <c r="A257" s="8" t="s">
        <v>1943</v>
      </c>
      <c r="B257" s="7" t="s">
        <v>1944</v>
      </c>
      <c r="C257" s="34" t="s">
        <v>50</v>
      </c>
      <c r="D257" s="6" t="s">
        <v>35</v>
      </c>
      <c r="E257" s="6"/>
      <c r="F257" s="26" t="s">
        <v>1959</v>
      </c>
      <c r="G257" s="26"/>
      <c r="H257" s="11"/>
      <c r="I257" s="34" t="s">
        <v>38</v>
      </c>
      <c r="J257" s="6" t="s">
        <v>54</v>
      </c>
      <c r="K257" s="26" t="s">
        <v>1960</v>
      </c>
      <c r="L257" s="26" t="s">
        <v>1961</v>
      </c>
      <c r="M257" s="8" t="s">
        <v>41</v>
      </c>
      <c r="N257" s="26" t="s">
        <v>1948</v>
      </c>
      <c r="O257" s="26" t="s">
        <v>1962</v>
      </c>
      <c r="P257" s="14"/>
      <c r="Q257" s="34"/>
      <c r="R257" s="14"/>
      <c r="S257" s="14"/>
      <c r="T257" s="14"/>
      <c r="U257" s="14"/>
      <c r="V257" s="14"/>
      <c r="W257" s="14"/>
      <c r="X257" s="14"/>
      <c r="Y257" s="8" t="s">
        <v>1868</v>
      </c>
      <c r="Z257" s="15" t="s">
        <v>1963</v>
      </c>
      <c r="AA257" s="15" t="s">
        <v>1964</v>
      </c>
      <c r="AB257" s="15" t="s">
        <v>1965</v>
      </c>
      <c r="AC257" s="18" t="str">
        <f t="shared" si="1"/>
        <v>M5-EyP-2b-E-1</v>
      </c>
      <c r="AD257" s="6" t="s">
        <v>48</v>
      </c>
      <c r="AE257" s="6" t="s">
        <v>427</v>
      </c>
      <c r="AF257" s="6" t="s">
        <v>49</v>
      </c>
    </row>
    <row r="258" ht="75.0" customHeight="1">
      <c r="A258" s="8" t="s">
        <v>1943</v>
      </c>
      <c r="B258" s="7" t="s">
        <v>1944</v>
      </c>
      <c r="C258" s="34" t="s">
        <v>50</v>
      </c>
      <c r="D258" s="6" t="s">
        <v>35</v>
      </c>
      <c r="E258" s="6"/>
      <c r="F258" s="26" t="s">
        <v>1966</v>
      </c>
      <c r="G258" s="26"/>
      <c r="H258" s="11"/>
      <c r="I258" s="34" t="s">
        <v>38</v>
      </c>
      <c r="J258" s="6" t="s">
        <v>54</v>
      </c>
      <c r="K258" s="26" t="s">
        <v>1960</v>
      </c>
      <c r="L258" s="26" t="s">
        <v>1967</v>
      </c>
      <c r="M258" s="8" t="s">
        <v>41</v>
      </c>
      <c r="N258" s="26" t="s">
        <v>1948</v>
      </c>
      <c r="O258" s="26" t="s">
        <v>1962</v>
      </c>
      <c r="P258" s="14"/>
      <c r="Q258" s="34"/>
      <c r="R258" s="14"/>
      <c r="S258" s="14"/>
      <c r="T258" s="14"/>
      <c r="U258" s="14"/>
      <c r="V258" s="14"/>
      <c r="W258" s="14"/>
      <c r="X258" s="14"/>
      <c r="Y258" s="8" t="s">
        <v>1868</v>
      </c>
      <c r="Z258" s="15" t="s">
        <v>1968</v>
      </c>
      <c r="AA258" s="15" t="s">
        <v>1969</v>
      </c>
      <c r="AB258" s="15" t="s">
        <v>1970</v>
      </c>
      <c r="AC258" s="18" t="str">
        <f t="shared" si="1"/>
        <v>M5-EyP-2b-E-2</v>
      </c>
      <c r="AD258" s="6" t="s">
        <v>48</v>
      </c>
      <c r="AE258" s="6" t="s">
        <v>427</v>
      </c>
      <c r="AF258" s="6" t="s">
        <v>49</v>
      </c>
    </row>
    <row r="259" ht="75.0" customHeight="1">
      <c r="A259" s="8" t="s">
        <v>1943</v>
      </c>
      <c r="B259" s="7" t="s">
        <v>1944</v>
      </c>
      <c r="C259" s="34" t="s">
        <v>50</v>
      </c>
      <c r="D259" s="6" t="s">
        <v>35</v>
      </c>
      <c r="E259" s="6"/>
      <c r="F259" s="26" t="s">
        <v>1971</v>
      </c>
      <c r="G259" s="26"/>
      <c r="H259" s="11"/>
      <c r="I259" s="34" t="s">
        <v>38</v>
      </c>
      <c r="J259" s="6" t="s">
        <v>54</v>
      </c>
      <c r="K259" s="26" t="s">
        <v>1960</v>
      </c>
      <c r="L259" s="26" t="s">
        <v>1972</v>
      </c>
      <c r="M259" s="8" t="s">
        <v>41</v>
      </c>
      <c r="N259" s="26" t="s">
        <v>1948</v>
      </c>
      <c r="O259" s="26" t="s">
        <v>1962</v>
      </c>
      <c r="P259" s="14"/>
      <c r="Q259" s="34"/>
      <c r="R259" s="14"/>
      <c r="S259" s="14"/>
      <c r="T259" s="14"/>
      <c r="U259" s="14"/>
      <c r="V259" s="14"/>
      <c r="W259" s="14"/>
      <c r="X259" s="14"/>
      <c r="Y259" s="8" t="s">
        <v>1868</v>
      </c>
      <c r="Z259" s="15" t="s">
        <v>1973</v>
      </c>
      <c r="AA259" s="15" t="s">
        <v>1974</v>
      </c>
      <c r="AB259" s="15" t="s">
        <v>1975</v>
      </c>
      <c r="AC259" s="18" t="str">
        <f t="shared" si="1"/>
        <v>M5-EyP-2b-E-3</v>
      </c>
      <c r="AD259" s="6" t="s">
        <v>48</v>
      </c>
      <c r="AE259" s="6" t="s">
        <v>427</v>
      </c>
      <c r="AF259" s="6" t="s">
        <v>49</v>
      </c>
    </row>
    <row r="260" ht="75.0" customHeight="1">
      <c r="A260" s="8" t="s">
        <v>1943</v>
      </c>
      <c r="B260" s="7" t="s">
        <v>1944</v>
      </c>
      <c r="C260" s="34" t="s">
        <v>62</v>
      </c>
      <c r="D260" s="6" t="s">
        <v>35</v>
      </c>
      <c r="E260" s="6"/>
      <c r="F260" s="26" t="s">
        <v>1976</v>
      </c>
      <c r="G260" s="26"/>
      <c r="H260" s="11"/>
      <c r="I260" s="34" t="s">
        <v>38</v>
      </c>
      <c r="J260" s="6" t="s">
        <v>54</v>
      </c>
      <c r="K260" s="26" t="s">
        <v>1977</v>
      </c>
      <c r="L260" s="26" t="s">
        <v>1978</v>
      </c>
      <c r="M260" s="8" t="s">
        <v>41</v>
      </c>
      <c r="N260" s="26" t="s">
        <v>1948</v>
      </c>
      <c r="O260" s="26" t="s">
        <v>1962</v>
      </c>
      <c r="P260" s="14"/>
      <c r="Q260" s="34"/>
      <c r="R260" s="14"/>
      <c r="S260" s="14"/>
      <c r="T260" s="14"/>
      <c r="U260" s="14"/>
      <c r="V260" s="14"/>
      <c r="W260" s="14"/>
      <c r="X260" s="14"/>
      <c r="Y260" s="8" t="s">
        <v>1868</v>
      </c>
      <c r="Z260" s="15" t="s">
        <v>1979</v>
      </c>
      <c r="AA260" s="15" t="s">
        <v>1980</v>
      </c>
      <c r="AB260" s="15" t="s">
        <v>1981</v>
      </c>
      <c r="AC260" s="18" t="str">
        <f t="shared" si="1"/>
        <v>M5-EyP-2b-A-1</v>
      </c>
      <c r="AD260" s="6" t="s">
        <v>48</v>
      </c>
      <c r="AE260" s="6" t="s">
        <v>427</v>
      </c>
      <c r="AF260" s="6" t="s">
        <v>49</v>
      </c>
    </row>
    <row r="261" ht="75.0" customHeight="1">
      <c r="A261" s="8" t="s">
        <v>1943</v>
      </c>
      <c r="B261" s="7" t="s">
        <v>1944</v>
      </c>
      <c r="C261" s="34" t="s">
        <v>62</v>
      </c>
      <c r="D261" s="6" t="s">
        <v>35</v>
      </c>
      <c r="E261" s="6"/>
      <c r="F261" s="26" t="s">
        <v>1982</v>
      </c>
      <c r="G261" s="26"/>
      <c r="H261" s="11"/>
      <c r="I261" s="34" t="s">
        <v>38</v>
      </c>
      <c r="J261" s="6" t="s">
        <v>54</v>
      </c>
      <c r="K261" s="26" t="s">
        <v>1977</v>
      </c>
      <c r="L261" s="26" t="s">
        <v>1983</v>
      </c>
      <c r="M261" s="8" t="s">
        <v>41</v>
      </c>
      <c r="N261" s="26" t="s">
        <v>1948</v>
      </c>
      <c r="O261" s="26" t="s">
        <v>1962</v>
      </c>
      <c r="P261" s="14"/>
      <c r="Q261" s="34"/>
      <c r="R261" s="14"/>
      <c r="S261" s="14"/>
      <c r="T261" s="14"/>
      <c r="U261" s="14"/>
      <c r="V261" s="14"/>
      <c r="W261" s="14"/>
      <c r="X261" s="14"/>
      <c r="Y261" s="8" t="s">
        <v>1868</v>
      </c>
      <c r="Z261" s="15" t="s">
        <v>1984</v>
      </c>
      <c r="AA261" s="15" t="s">
        <v>1985</v>
      </c>
      <c r="AB261" s="15" t="s">
        <v>1986</v>
      </c>
      <c r="AC261" s="18" t="str">
        <f t="shared" si="1"/>
        <v>M5-EyP-2b-A-2</v>
      </c>
      <c r="AD261" s="6" t="s">
        <v>48</v>
      </c>
      <c r="AE261" s="6" t="s">
        <v>427</v>
      </c>
      <c r="AF261" s="6" t="s">
        <v>49</v>
      </c>
    </row>
    <row r="262" ht="75.0" customHeight="1">
      <c r="A262" s="8" t="s">
        <v>1943</v>
      </c>
      <c r="B262" s="7" t="s">
        <v>1944</v>
      </c>
      <c r="C262" s="34" t="s">
        <v>62</v>
      </c>
      <c r="D262" s="6" t="s">
        <v>35</v>
      </c>
      <c r="E262" s="6"/>
      <c r="F262" s="26" t="s">
        <v>1987</v>
      </c>
      <c r="G262" s="26"/>
      <c r="H262" s="11"/>
      <c r="I262" s="34" t="s">
        <v>38</v>
      </c>
      <c r="J262" s="6" t="s">
        <v>54</v>
      </c>
      <c r="K262" s="26" t="s">
        <v>1988</v>
      </c>
      <c r="L262" s="26" t="s">
        <v>1989</v>
      </c>
      <c r="M262" s="8" t="s">
        <v>41</v>
      </c>
      <c r="N262" s="26" t="s">
        <v>1948</v>
      </c>
      <c r="O262" s="26" t="s">
        <v>1962</v>
      </c>
      <c r="P262" s="14"/>
      <c r="Q262" s="34"/>
      <c r="R262" s="14"/>
      <c r="S262" s="14"/>
      <c r="T262" s="14"/>
      <c r="U262" s="14"/>
      <c r="V262" s="14"/>
      <c r="W262" s="14"/>
      <c r="X262" s="14"/>
      <c r="Y262" s="8" t="s">
        <v>1868</v>
      </c>
      <c r="Z262" s="15" t="s">
        <v>1990</v>
      </c>
      <c r="AA262" s="15" t="s">
        <v>1991</v>
      </c>
      <c r="AB262" s="15" t="s">
        <v>1992</v>
      </c>
      <c r="AC262" s="18" t="str">
        <f t="shared" si="1"/>
        <v>M5-EyP-2b-A-3</v>
      </c>
      <c r="AD262" s="6" t="s">
        <v>48</v>
      </c>
      <c r="AE262" s="6" t="s">
        <v>427</v>
      </c>
      <c r="AF262" s="6" t="s">
        <v>49</v>
      </c>
    </row>
    <row r="263" ht="75.0" customHeight="1">
      <c r="A263" s="8" t="s">
        <v>1943</v>
      </c>
      <c r="B263" s="7" t="s">
        <v>1944</v>
      </c>
      <c r="C263" s="34" t="s">
        <v>62</v>
      </c>
      <c r="D263" s="6" t="s">
        <v>35</v>
      </c>
      <c r="E263" s="6"/>
      <c r="F263" s="26" t="s">
        <v>1993</v>
      </c>
      <c r="G263" s="26"/>
      <c r="H263" s="11"/>
      <c r="I263" s="34" t="s">
        <v>38</v>
      </c>
      <c r="J263" s="6" t="s">
        <v>54</v>
      </c>
      <c r="K263" s="26" t="s">
        <v>1994</v>
      </c>
      <c r="L263" s="26" t="s">
        <v>1995</v>
      </c>
      <c r="M263" s="8" t="s">
        <v>41</v>
      </c>
      <c r="N263" s="26" t="s">
        <v>1948</v>
      </c>
      <c r="O263" s="26" t="s">
        <v>1962</v>
      </c>
      <c r="P263" s="14"/>
      <c r="Q263" s="34"/>
      <c r="R263" s="14"/>
      <c r="S263" s="14"/>
      <c r="T263" s="14"/>
      <c r="U263" s="14"/>
      <c r="V263" s="14"/>
      <c r="W263" s="14"/>
      <c r="X263" s="14"/>
      <c r="Y263" s="8" t="s">
        <v>1868</v>
      </c>
      <c r="Z263" s="15" t="s">
        <v>1996</v>
      </c>
      <c r="AA263" s="15" t="s">
        <v>1997</v>
      </c>
      <c r="AB263" s="15" t="s">
        <v>1998</v>
      </c>
      <c r="AC263" s="18" t="str">
        <f t="shared" si="1"/>
        <v>M5-EyP-2b-A-4</v>
      </c>
      <c r="AD263" s="6" t="s">
        <v>48</v>
      </c>
      <c r="AE263" s="6" t="s">
        <v>427</v>
      </c>
      <c r="AF263" s="6" t="s">
        <v>49</v>
      </c>
    </row>
    <row r="264" ht="75.0" customHeight="1">
      <c r="A264" s="8" t="s">
        <v>1943</v>
      </c>
      <c r="B264" s="7" t="s">
        <v>1944</v>
      </c>
      <c r="C264" s="34" t="s">
        <v>62</v>
      </c>
      <c r="D264" s="6" t="s">
        <v>35</v>
      </c>
      <c r="E264" s="6"/>
      <c r="F264" s="26" t="s">
        <v>1999</v>
      </c>
      <c r="G264" s="26"/>
      <c r="H264" s="11"/>
      <c r="I264" s="34" t="s">
        <v>38</v>
      </c>
      <c r="J264" s="6" t="s">
        <v>54</v>
      </c>
      <c r="K264" s="11" t="s">
        <v>2000</v>
      </c>
      <c r="L264" s="26" t="s">
        <v>2001</v>
      </c>
      <c r="M264" s="8" t="s">
        <v>41</v>
      </c>
      <c r="N264" s="26" t="s">
        <v>1948</v>
      </c>
      <c r="O264" s="26" t="s">
        <v>1962</v>
      </c>
      <c r="P264" s="14"/>
      <c r="Q264" s="34"/>
      <c r="R264" s="14"/>
      <c r="S264" s="14"/>
      <c r="T264" s="14"/>
      <c r="U264" s="14"/>
      <c r="V264" s="14"/>
      <c r="W264" s="14"/>
      <c r="X264" s="14"/>
      <c r="Y264" s="8" t="s">
        <v>1868</v>
      </c>
      <c r="Z264" s="15" t="s">
        <v>2002</v>
      </c>
      <c r="AA264" s="15" t="s">
        <v>2003</v>
      </c>
      <c r="AB264" s="15" t="s">
        <v>2004</v>
      </c>
      <c r="AC264" s="18" t="str">
        <f t="shared" si="1"/>
        <v>M5-EyP-2b-A-5</v>
      </c>
      <c r="AD264" s="6" t="s">
        <v>48</v>
      </c>
      <c r="AE264" s="6" t="s">
        <v>427</v>
      </c>
      <c r="AF264" s="6" t="s">
        <v>49</v>
      </c>
    </row>
    <row r="265" ht="75.0" customHeight="1">
      <c r="A265" s="8" t="s">
        <v>2005</v>
      </c>
      <c r="B265" s="7" t="s">
        <v>2006</v>
      </c>
      <c r="C265" s="34" t="s">
        <v>34</v>
      </c>
      <c r="D265" s="6" t="s">
        <v>35</v>
      </c>
      <c r="E265" s="6"/>
      <c r="F265" s="26" t="s">
        <v>2007</v>
      </c>
      <c r="G265" s="26"/>
      <c r="H265" s="11"/>
      <c r="I265" s="34" t="s">
        <v>38</v>
      </c>
      <c r="J265" s="8" t="s">
        <v>357</v>
      </c>
      <c r="K265" s="26" t="s">
        <v>2008</v>
      </c>
      <c r="L265" s="26" t="s">
        <v>2009</v>
      </c>
      <c r="M265" s="8" t="s">
        <v>41</v>
      </c>
      <c r="N265" s="26" t="s">
        <v>2010</v>
      </c>
      <c r="O265" s="26" t="s">
        <v>2011</v>
      </c>
      <c r="P265" s="14"/>
      <c r="Q265" s="34"/>
      <c r="R265" s="14"/>
      <c r="S265" s="14"/>
      <c r="T265" s="14"/>
      <c r="U265" s="14"/>
      <c r="V265" s="14"/>
      <c r="W265" s="14"/>
      <c r="X265" s="14"/>
      <c r="Y265" s="8" t="s">
        <v>1868</v>
      </c>
      <c r="Z265" s="15" t="s">
        <v>2012</v>
      </c>
      <c r="AA265" s="52" t="s">
        <v>2013</v>
      </c>
      <c r="AB265" s="52" t="s">
        <v>2014</v>
      </c>
      <c r="AC265" s="18" t="str">
        <f t="shared" si="1"/>
        <v>M5-EyP-3a-I-1</v>
      </c>
      <c r="AD265" s="6" t="s">
        <v>48</v>
      </c>
      <c r="AE265" s="6"/>
      <c r="AF265" s="6" t="s">
        <v>49</v>
      </c>
    </row>
    <row r="266" ht="75.0" customHeight="1">
      <c r="A266" s="8" t="s">
        <v>2005</v>
      </c>
      <c r="B266" s="7" t="s">
        <v>2006</v>
      </c>
      <c r="C266" s="34" t="s">
        <v>34</v>
      </c>
      <c r="D266" s="6" t="s">
        <v>35</v>
      </c>
      <c r="E266" s="6"/>
      <c r="F266" s="26" t="s">
        <v>2015</v>
      </c>
      <c r="G266" s="26"/>
      <c r="H266" s="11"/>
      <c r="I266" s="34" t="s">
        <v>38</v>
      </c>
      <c r="J266" s="8" t="s">
        <v>357</v>
      </c>
      <c r="K266" s="26" t="s">
        <v>2008</v>
      </c>
      <c r="L266" s="26" t="s">
        <v>2009</v>
      </c>
      <c r="M266" s="8" t="s">
        <v>41</v>
      </c>
      <c r="N266" s="26" t="s">
        <v>2010</v>
      </c>
      <c r="O266" s="26" t="s">
        <v>2016</v>
      </c>
      <c r="P266" s="14"/>
      <c r="Q266" s="34"/>
      <c r="R266" s="14"/>
      <c r="S266" s="14"/>
      <c r="T266" s="14"/>
      <c r="U266" s="14"/>
      <c r="V266" s="14"/>
      <c r="W266" s="14"/>
      <c r="X266" s="14"/>
      <c r="Y266" s="8" t="s">
        <v>1868</v>
      </c>
      <c r="Z266" s="15" t="s">
        <v>2017</v>
      </c>
      <c r="AA266" s="52" t="s">
        <v>2018</v>
      </c>
      <c r="AB266" s="52" t="s">
        <v>2019</v>
      </c>
      <c r="AC266" s="18" t="str">
        <f t="shared" si="1"/>
        <v>M5-EyP-3a-I-2</v>
      </c>
      <c r="AD266" s="6" t="s">
        <v>48</v>
      </c>
      <c r="AE266" s="6"/>
      <c r="AF266" s="6" t="s">
        <v>49</v>
      </c>
    </row>
    <row r="267" ht="75.0" customHeight="1">
      <c r="A267" s="8" t="s">
        <v>2005</v>
      </c>
      <c r="B267" s="7" t="s">
        <v>2006</v>
      </c>
      <c r="C267" s="34" t="s">
        <v>50</v>
      </c>
      <c r="D267" s="6" t="s">
        <v>35</v>
      </c>
      <c r="E267" s="6"/>
      <c r="F267" s="26" t="s">
        <v>2020</v>
      </c>
      <c r="G267" s="26"/>
      <c r="H267" s="11" t="s">
        <v>2021</v>
      </c>
      <c r="I267" s="34" t="s">
        <v>38</v>
      </c>
      <c r="J267" s="8" t="s">
        <v>54</v>
      </c>
      <c r="K267" s="26" t="s">
        <v>2022</v>
      </c>
      <c r="L267" s="26" t="s">
        <v>2023</v>
      </c>
      <c r="M267" s="8" t="s">
        <v>41</v>
      </c>
      <c r="N267" s="11" t="s">
        <v>2010</v>
      </c>
      <c r="O267" s="26" t="s">
        <v>2024</v>
      </c>
      <c r="P267" s="14"/>
      <c r="Q267" s="34"/>
      <c r="R267" s="14"/>
      <c r="S267" s="14"/>
      <c r="T267" s="14"/>
      <c r="U267" s="14"/>
      <c r="V267" s="14"/>
      <c r="W267" s="14"/>
      <c r="X267" s="14"/>
      <c r="Y267" s="8" t="s">
        <v>1868</v>
      </c>
      <c r="Z267" s="15" t="s">
        <v>2025</v>
      </c>
      <c r="AA267" s="52" t="s">
        <v>2026</v>
      </c>
      <c r="AB267" s="52" t="s">
        <v>2027</v>
      </c>
      <c r="AC267" s="18" t="str">
        <f t="shared" si="1"/>
        <v>M5-EyP-3a-E-1</v>
      </c>
      <c r="AD267" s="6" t="s">
        <v>48</v>
      </c>
      <c r="AE267" s="6"/>
      <c r="AF267" s="6" t="s">
        <v>49</v>
      </c>
    </row>
    <row r="268" ht="75.0" customHeight="1">
      <c r="A268" s="8" t="s">
        <v>2005</v>
      </c>
      <c r="B268" s="7" t="s">
        <v>2006</v>
      </c>
      <c r="C268" s="34" t="s">
        <v>50</v>
      </c>
      <c r="D268" s="6" t="s">
        <v>35</v>
      </c>
      <c r="E268" s="6"/>
      <c r="F268" s="26" t="s">
        <v>2028</v>
      </c>
      <c r="G268" s="26"/>
      <c r="H268" s="11" t="s">
        <v>2021</v>
      </c>
      <c r="I268" s="34" t="s">
        <v>38</v>
      </c>
      <c r="J268" s="8" t="s">
        <v>54</v>
      </c>
      <c r="K268" s="26" t="s">
        <v>2022</v>
      </c>
      <c r="L268" s="26" t="s">
        <v>697</v>
      </c>
      <c r="M268" s="8" t="s">
        <v>41</v>
      </c>
      <c r="N268" s="11" t="s">
        <v>2010</v>
      </c>
      <c r="O268" s="26" t="s">
        <v>2029</v>
      </c>
      <c r="P268" s="14"/>
      <c r="Q268" s="34"/>
      <c r="R268" s="14"/>
      <c r="S268" s="14"/>
      <c r="T268" s="14"/>
      <c r="U268" s="14"/>
      <c r="V268" s="14"/>
      <c r="W268" s="14"/>
      <c r="X268" s="14"/>
      <c r="Y268" s="8" t="s">
        <v>1868</v>
      </c>
      <c r="Z268" s="15" t="s">
        <v>2030</v>
      </c>
      <c r="AA268" s="52" t="s">
        <v>2031</v>
      </c>
      <c r="AB268" s="52" t="s">
        <v>2032</v>
      </c>
      <c r="AC268" s="18" t="str">
        <f t="shared" si="1"/>
        <v>M5-EyP-3a-E-2</v>
      </c>
      <c r="AD268" s="6" t="s">
        <v>48</v>
      </c>
      <c r="AE268" s="6"/>
      <c r="AF268" s="6" t="s">
        <v>49</v>
      </c>
    </row>
    <row r="269" ht="75.0" customHeight="1">
      <c r="A269" s="8" t="s">
        <v>2005</v>
      </c>
      <c r="B269" s="7" t="s">
        <v>2006</v>
      </c>
      <c r="C269" s="34" t="s">
        <v>62</v>
      </c>
      <c r="D269" s="6" t="s">
        <v>35</v>
      </c>
      <c r="E269" s="6"/>
      <c r="F269" s="26" t="s">
        <v>2033</v>
      </c>
      <c r="G269" s="26"/>
      <c r="H269" s="11"/>
      <c r="I269" s="34" t="s">
        <v>38</v>
      </c>
      <c r="J269" s="34" t="s">
        <v>751</v>
      </c>
      <c r="K269" s="26" t="s">
        <v>2034</v>
      </c>
      <c r="L269" s="18" t="s">
        <v>2035</v>
      </c>
      <c r="M269" s="8" t="s">
        <v>41</v>
      </c>
      <c r="N269" s="11" t="s">
        <v>2010</v>
      </c>
      <c r="O269" s="26" t="s">
        <v>2036</v>
      </c>
      <c r="P269" s="18" t="s">
        <v>2037</v>
      </c>
      <c r="Q269" s="34"/>
      <c r="R269" s="14"/>
      <c r="S269" s="14"/>
      <c r="T269" s="14"/>
      <c r="U269" s="14"/>
      <c r="V269" s="14"/>
      <c r="W269" s="14"/>
      <c r="X269" s="14"/>
      <c r="Y269" s="8" t="s">
        <v>1868</v>
      </c>
      <c r="Z269" s="15" t="s">
        <v>2038</v>
      </c>
      <c r="AA269" s="52" t="s">
        <v>2039</v>
      </c>
      <c r="AB269" s="52" t="s">
        <v>2040</v>
      </c>
      <c r="AC269" s="18" t="str">
        <f t="shared" si="1"/>
        <v>M5-EyP-3a-A-1</v>
      </c>
      <c r="AD269" s="6" t="s">
        <v>48</v>
      </c>
      <c r="AE269" s="6"/>
      <c r="AF269" s="6" t="s">
        <v>49</v>
      </c>
    </row>
    <row r="270" ht="75.0" customHeight="1">
      <c r="A270" s="8" t="s">
        <v>2005</v>
      </c>
      <c r="B270" s="7" t="s">
        <v>2006</v>
      </c>
      <c r="C270" s="34" t="s">
        <v>62</v>
      </c>
      <c r="D270" s="6" t="s">
        <v>35</v>
      </c>
      <c r="E270" s="6"/>
      <c r="F270" s="26" t="s">
        <v>2041</v>
      </c>
      <c r="G270" s="26"/>
      <c r="H270" s="11"/>
      <c r="I270" s="34" t="s">
        <v>38</v>
      </c>
      <c r="J270" s="34" t="s">
        <v>751</v>
      </c>
      <c r="K270" s="26" t="s">
        <v>2042</v>
      </c>
      <c r="L270" s="18" t="s">
        <v>2043</v>
      </c>
      <c r="M270" s="8" t="s">
        <v>41</v>
      </c>
      <c r="N270" s="11" t="s">
        <v>2010</v>
      </c>
      <c r="O270" s="26" t="s">
        <v>2044</v>
      </c>
      <c r="P270" s="18"/>
      <c r="Q270" s="34"/>
      <c r="R270" s="14"/>
      <c r="S270" s="14"/>
      <c r="T270" s="14"/>
      <c r="U270" s="14"/>
      <c r="V270" s="14"/>
      <c r="W270" s="14"/>
      <c r="X270" s="14"/>
      <c r="Y270" s="8" t="s">
        <v>1868</v>
      </c>
      <c r="Z270" s="15" t="s">
        <v>2045</v>
      </c>
      <c r="AA270" s="52" t="s">
        <v>2046</v>
      </c>
      <c r="AB270" s="52" t="s">
        <v>2047</v>
      </c>
      <c r="AC270" s="18" t="str">
        <f t="shared" si="1"/>
        <v>M5-EyP-3a-A-2</v>
      </c>
      <c r="AD270" s="6" t="s">
        <v>48</v>
      </c>
      <c r="AE270" s="6"/>
      <c r="AF270" s="6" t="s">
        <v>49</v>
      </c>
    </row>
    <row r="271" ht="75.0" customHeight="1">
      <c r="A271" s="8" t="s">
        <v>2005</v>
      </c>
      <c r="B271" s="7" t="s">
        <v>2006</v>
      </c>
      <c r="C271" s="34" t="s">
        <v>62</v>
      </c>
      <c r="D271" s="6" t="s">
        <v>35</v>
      </c>
      <c r="E271" s="6"/>
      <c r="F271" s="26" t="s">
        <v>2048</v>
      </c>
      <c r="G271" s="26"/>
      <c r="H271" s="11"/>
      <c r="I271" s="6" t="s">
        <v>38</v>
      </c>
      <c r="J271" s="34" t="s">
        <v>751</v>
      </c>
      <c r="K271" s="26" t="s">
        <v>2049</v>
      </c>
      <c r="L271" s="18" t="s">
        <v>2050</v>
      </c>
      <c r="M271" s="8" t="s">
        <v>41</v>
      </c>
      <c r="N271" s="11" t="s">
        <v>2010</v>
      </c>
      <c r="O271" s="26" t="s">
        <v>2051</v>
      </c>
      <c r="P271" s="18" t="s">
        <v>2052</v>
      </c>
      <c r="Q271" s="46"/>
      <c r="R271" s="14"/>
      <c r="S271" s="14"/>
      <c r="T271" s="14"/>
      <c r="U271" s="14"/>
      <c r="V271" s="14"/>
      <c r="W271" s="14"/>
      <c r="X271" s="14"/>
      <c r="Y271" s="8" t="s">
        <v>1868</v>
      </c>
      <c r="Z271" s="15" t="s">
        <v>2053</v>
      </c>
      <c r="AA271" s="52" t="s">
        <v>2054</v>
      </c>
      <c r="AB271" s="52" t="s">
        <v>2055</v>
      </c>
      <c r="AC271" s="18" t="str">
        <f t="shared" si="1"/>
        <v>M5-EyP-3a-A-3</v>
      </c>
      <c r="AD271" s="6" t="s">
        <v>48</v>
      </c>
      <c r="AE271" s="6"/>
      <c r="AF271" s="6" t="s">
        <v>49</v>
      </c>
    </row>
    <row r="272" ht="75.0" customHeight="1">
      <c r="A272" s="8" t="s">
        <v>2005</v>
      </c>
      <c r="B272" s="7" t="s">
        <v>2006</v>
      </c>
      <c r="C272" s="34" t="s">
        <v>62</v>
      </c>
      <c r="D272" s="6" t="s">
        <v>35</v>
      </c>
      <c r="E272" s="6"/>
      <c r="F272" s="26" t="s">
        <v>2056</v>
      </c>
      <c r="G272" s="26"/>
      <c r="H272" s="11"/>
      <c r="I272" s="34" t="s">
        <v>38</v>
      </c>
      <c r="J272" s="34" t="s">
        <v>751</v>
      </c>
      <c r="K272" s="26" t="s">
        <v>2057</v>
      </c>
      <c r="L272" s="26" t="s">
        <v>2058</v>
      </c>
      <c r="M272" s="8" t="s">
        <v>41</v>
      </c>
      <c r="N272" s="11" t="s">
        <v>2010</v>
      </c>
      <c r="O272" s="26" t="s">
        <v>2059</v>
      </c>
      <c r="P272" s="18" t="s">
        <v>2060</v>
      </c>
      <c r="Q272" s="34"/>
      <c r="R272" s="14"/>
      <c r="S272" s="14"/>
      <c r="T272" s="14"/>
      <c r="U272" s="14"/>
      <c r="V272" s="14"/>
      <c r="W272" s="14"/>
      <c r="X272" s="14"/>
      <c r="Y272" s="8" t="s">
        <v>1868</v>
      </c>
      <c r="Z272" s="15" t="s">
        <v>2061</v>
      </c>
      <c r="AA272" s="52" t="s">
        <v>2062</v>
      </c>
      <c r="AB272" s="52" t="s">
        <v>2063</v>
      </c>
      <c r="AC272" s="18" t="str">
        <f t="shared" si="1"/>
        <v>M5-EyP-3a-A-4</v>
      </c>
      <c r="AD272" s="6" t="s">
        <v>48</v>
      </c>
      <c r="AE272" s="6"/>
      <c r="AF272" s="6" t="s">
        <v>49</v>
      </c>
    </row>
    <row r="273" ht="75.0" customHeight="1">
      <c r="A273" s="8" t="s">
        <v>2005</v>
      </c>
      <c r="B273" s="7" t="s">
        <v>2006</v>
      </c>
      <c r="C273" s="34" t="s">
        <v>62</v>
      </c>
      <c r="D273" s="6" t="s">
        <v>35</v>
      </c>
      <c r="E273" s="6"/>
      <c r="F273" s="26" t="s">
        <v>2064</v>
      </c>
      <c r="G273" s="26"/>
      <c r="H273" s="11"/>
      <c r="I273" s="34" t="s">
        <v>38</v>
      </c>
      <c r="J273" s="34" t="s">
        <v>751</v>
      </c>
      <c r="K273" s="26" t="s">
        <v>2065</v>
      </c>
      <c r="L273" s="26" t="s">
        <v>2035</v>
      </c>
      <c r="M273" s="8" t="s">
        <v>41</v>
      </c>
      <c r="N273" s="11" t="s">
        <v>2010</v>
      </c>
      <c r="O273" s="26" t="s">
        <v>2066</v>
      </c>
      <c r="P273" s="18" t="s">
        <v>2067</v>
      </c>
      <c r="Q273" s="34"/>
      <c r="R273" s="14"/>
      <c r="S273" s="14"/>
      <c r="T273" s="14"/>
      <c r="U273" s="14"/>
      <c r="V273" s="14"/>
      <c r="W273" s="14"/>
      <c r="X273" s="14"/>
      <c r="Y273" s="8" t="s">
        <v>1868</v>
      </c>
      <c r="Z273" s="15" t="s">
        <v>2068</v>
      </c>
      <c r="AA273" s="52" t="s">
        <v>2069</v>
      </c>
      <c r="AB273" s="52" t="s">
        <v>2070</v>
      </c>
      <c r="AC273" s="18" t="str">
        <f t="shared" si="1"/>
        <v>M5-EyP-3a-A-5</v>
      </c>
      <c r="AD273" s="6" t="s">
        <v>48</v>
      </c>
      <c r="AE273" s="6"/>
      <c r="AF273" s="6" t="s">
        <v>49</v>
      </c>
    </row>
    <row r="274" ht="75.0" customHeight="1">
      <c r="A274" s="6" t="s">
        <v>2071</v>
      </c>
      <c r="B274" s="26" t="s">
        <v>2072</v>
      </c>
      <c r="C274" s="34" t="s">
        <v>34</v>
      </c>
      <c r="D274" s="6" t="s">
        <v>35</v>
      </c>
      <c r="E274" s="6"/>
      <c r="F274" s="18" t="s">
        <v>2073</v>
      </c>
      <c r="G274" s="18"/>
      <c r="H274" s="11"/>
      <c r="I274" s="34" t="s">
        <v>38</v>
      </c>
      <c r="J274" s="8" t="s">
        <v>357</v>
      </c>
      <c r="K274" s="11" t="s">
        <v>2074</v>
      </c>
      <c r="L274" s="26" t="s">
        <v>2075</v>
      </c>
      <c r="M274" s="8" t="s">
        <v>41</v>
      </c>
      <c r="N274" s="26" t="s">
        <v>2076</v>
      </c>
      <c r="O274" s="26" t="s">
        <v>2077</v>
      </c>
      <c r="P274" s="7" t="s">
        <v>2078</v>
      </c>
      <c r="Q274" s="34"/>
      <c r="R274" s="14"/>
      <c r="S274" s="14"/>
      <c r="T274" s="14"/>
      <c r="U274" s="14"/>
      <c r="V274" s="14"/>
      <c r="W274" s="14"/>
      <c r="X274" s="14"/>
      <c r="Y274" s="8" t="s">
        <v>1868</v>
      </c>
      <c r="Z274" s="15" t="s">
        <v>2079</v>
      </c>
      <c r="AA274" s="15" t="s">
        <v>2080</v>
      </c>
      <c r="AB274" s="15" t="s">
        <v>2081</v>
      </c>
      <c r="AC274" s="18" t="str">
        <f t="shared" si="1"/>
        <v>M5-EyP-10a-I-1</v>
      </c>
      <c r="AD274" s="6" t="s">
        <v>48</v>
      </c>
      <c r="AE274" s="6" t="s">
        <v>427</v>
      </c>
      <c r="AF274" s="6" t="s">
        <v>49</v>
      </c>
    </row>
    <row r="275" ht="75.0" customHeight="1">
      <c r="A275" s="6" t="s">
        <v>2071</v>
      </c>
      <c r="B275" s="26" t="s">
        <v>2072</v>
      </c>
      <c r="C275" s="34" t="s">
        <v>34</v>
      </c>
      <c r="D275" s="6" t="s">
        <v>35</v>
      </c>
      <c r="E275" s="6"/>
      <c r="F275" s="18" t="s">
        <v>2082</v>
      </c>
      <c r="G275" s="18"/>
      <c r="H275" s="11"/>
      <c r="I275" s="34" t="s">
        <v>38</v>
      </c>
      <c r="J275" s="8" t="s">
        <v>357</v>
      </c>
      <c r="K275" s="11" t="s">
        <v>2074</v>
      </c>
      <c r="L275" s="26" t="s">
        <v>2083</v>
      </c>
      <c r="M275" s="8" t="s">
        <v>41</v>
      </c>
      <c r="N275" s="26" t="s">
        <v>2076</v>
      </c>
      <c r="O275" s="26" t="s">
        <v>2084</v>
      </c>
      <c r="P275" s="26" t="s">
        <v>2085</v>
      </c>
      <c r="Q275" s="34"/>
      <c r="R275" s="14"/>
      <c r="S275" s="14"/>
      <c r="T275" s="14"/>
      <c r="U275" s="14"/>
      <c r="V275" s="14"/>
      <c r="W275" s="14"/>
      <c r="X275" s="14"/>
      <c r="Y275" s="8" t="s">
        <v>1868</v>
      </c>
      <c r="Z275" s="15" t="s">
        <v>2086</v>
      </c>
      <c r="AA275" s="15" t="s">
        <v>2087</v>
      </c>
      <c r="AB275" s="15" t="s">
        <v>2088</v>
      </c>
      <c r="AC275" s="18" t="str">
        <f t="shared" si="1"/>
        <v>M5-EyP-10a-I-2</v>
      </c>
      <c r="AD275" s="6" t="s">
        <v>48</v>
      </c>
      <c r="AE275" s="6" t="s">
        <v>427</v>
      </c>
      <c r="AF275" s="6" t="s">
        <v>49</v>
      </c>
    </row>
    <row r="276" ht="75.0" customHeight="1">
      <c r="A276" s="6" t="s">
        <v>2071</v>
      </c>
      <c r="B276" s="26" t="s">
        <v>2072</v>
      </c>
      <c r="C276" s="34" t="s">
        <v>50</v>
      </c>
      <c r="D276" s="6" t="s">
        <v>35</v>
      </c>
      <c r="E276" s="6"/>
      <c r="F276" s="26" t="s">
        <v>2089</v>
      </c>
      <c r="G276" s="26"/>
      <c r="H276" s="11"/>
      <c r="I276" s="34" t="s">
        <v>38</v>
      </c>
      <c r="J276" s="8" t="s">
        <v>54</v>
      </c>
      <c r="K276" s="11" t="s">
        <v>2090</v>
      </c>
      <c r="L276" s="26" t="s">
        <v>2091</v>
      </c>
      <c r="M276" s="8" t="s">
        <v>41</v>
      </c>
      <c r="N276" s="26" t="s">
        <v>2076</v>
      </c>
      <c r="O276" s="26" t="s">
        <v>2092</v>
      </c>
      <c r="P276" s="7" t="s">
        <v>2093</v>
      </c>
      <c r="Q276" s="34"/>
      <c r="R276" s="14"/>
      <c r="S276" s="14"/>
      <c r="T276" s="14"/>
      <c r="U276" s="14"/>
      <c r="V276" s="14"/>
      <c r="W276" s="14"/>
      <c r="X276" s="14"/>
      <c r="Y276" s="8" t="s">
        <v>1868</v>
      </c>
      <c r="Z276" s="15" t="s">
        <v>2094</v>
      </c>
      <c r="AA276" s="15" t="s">
        <v>2095</v>
      </c>
      <c r="AB276" s="15" t="s">
        <v>2096</v>
      </c>
      <c r="AC276" s="18" t="str">
        <f t="shared" si="1"/>
        <v>M5-EyP-10a-E-1</v>
      </c>
      <c r="AD276" s="6" t="s">
        <v>48</v>
      </c>
      <c r="AE276" s="6" t="s">
        <v>427</v>
      </c>
      <c r="AF276" s="6" t="s">
        <v>49</v>
      </c>
    </row>
    <row r="277" ht="75.0" customHeight="1">
      <c r="A277" s="6" t="s">
        <v>2071</v>
      </c>
      <c r="B277" s="26" t="s">
        <v>2072</v>
      </c>
      <c r="C277" s="34" t="s">
        <v>62</v>
      </c>
      <c r="D277" s="6" t="s">
        <v>35</v>
      </c>
      <c r="E277" s="6"/>
      <c r="F277" s="26" t="s">
        <v>2097</v>
      </c>
      <c r="G277" s="26"/>
      <c r="H277" s="11" t="s">
        <v>2098</v>
      </c>
      <c r="I277" s="34" t="s">
        <v>38</v>
      </c>
      <c r="J277" s="8" t="s">
        <v>54</v>
      </c>
      <c r="K277" s="18" t="s">
        <v>2099</v>
      </c>
      <c r="L277" s="26" t="s">
        <v>2100</v>
      </c>
      <c r="M277" s="6" t="s">
        <v>67</v>
      </c>
      <c r="N277" s="18"/>
      <c r="O277" s="14"/>
      <c r="P277" s="14"/>
      <c r="Q277" s="34"/>
      <c r="R277" s="18"/>
      <c r="S277" s="18" t="s">
        <v>2101</v>
      </c>
      <c r="T277" s="18" t="s">
        <v>2102</v>
      </c>
      <c r="U277" s="18" t="s">
        <v>2103</v>
      </c>
      <c r="V277" s="18" t="s">
        <v>2104</v>
      </c>
      <c r="W277" s="14"/>
      <c r="X277" s="14"/>
      <c r="Y277" s="8" t="s">
        <v>1868</v>
      </c>
      <c r="Z277" s="15" t="s">
        <v>2105</v>
      </c>
      <c r="AA277" s="15" t="s">
        <v>2106</v>
      </c>
      <c r="AB277" s="15" t="s">
        <v>2107</v>
      </c>
      <c r="AC277" s="18" t="str">
        <f t="shared" si="1"/>
        <v>M5-EyP-10a-A-1</v>
      </c>
      <c r="AD277" s="6" t="s">
        <v>48</v>
      </c>
      <c r="AE277" s="6" t="s">
        <v>427</v>
      </c>
      <c r="AF277" s="6" t="s">
        <v>49</v>
      </c>
    </row>
    <row r="278" ht="75.0" customHeight="1">
      <c r="A278" s="6" t="s">
        <v>2071</v>
      </c>
      <c r="B278" s="26" t="s">
        <v>2072</v>
      </c>
      <c r="C278" s="34" t="s">
        <v>62</v>
      </c>
      <c r="D278" s="6" t="s">
        <v>35</v>
      </c>
      <c r="E278" s="6"/>
      <c r="F278" s="26" t="s">
        <v>2108</v>
      </c>
      <c r="G278" s="26"/>
      <c r="H278" s="11"/>
      <c r="I278" s="34" t="s">
        <v>38</v>
      </c>
      <c r="J278" s="8" t="s">
        <v>54</v>
      </c>
      <c r="K278" s="26" t="s">
        <v>2109</v>
      </c>
      <c r="L278" s="26" t="s">
        <v>2110</v>
      </c>
      <c r="M278" s="6" t="s">
        <v>67</v>
      </c>
      <c r="N278" s="18"/>
      <c r="O278" s="14"/>
      <c r="P278" s="14"/>
      <c r="Q278" s="34"/>
      <c r="R278" s="18"/>
      <c r="S278" s="18" t="s">
        <v>2111</v>
      </c>
      <c r="T278" s="18" t="s">
        <v>2112</v>
      </c>
      <c r="U278" s="18" t="s">
        <v>2113</v>
      </c>
      <c r="V278" s="18" t="s">
        <v>2114</v>
      </c>
      <c r="W278" s="14"/>
      <c r="X278" s="14"/>
      <c r="Y278" s="8" t="s">
        <v>1868</v>
      </c>
      <c r="Z278" s="15" t="s">
        <v>2115</v>
      </c>
      <c r="AA278" s="15" t="s">
        <v>2116</v>
      </c>
      <c r="AB278" s="15" t="s">
        <v>2117</v>
      </c>
      <c r="AC278" s="18" t="str">
        <f t="shared" si="1"/>
        <v>M5-EyP-10a-A-2</v>
      </c>
      <c r="AD278" s="6" t="s">
        <v>48</v>
      </c>
      <c r="AE278" s="6" t="s">
        <v>427</v>
      </c>
      <c r="AF278" s="6" t="s">
        <v>49</v>
      </c>
    </row>
    <row r="279" ht="75.0" customHeight="1">
      <c r="A279" s="6" t="s">
        <v>2071</v>
      </c>
      <c r="B279" s="26" t="s">
        <v>2072</v>
      </c>
      <c r="C279" s="34" t="s">
        <v>62</v>
      </c>
      <c r="D279" s="6" t="s">
        <v>35</v>
      </c>
      <c r="E279" s="6"/>
      <c r="F279" s="26" t="s">
        <v>2118</v>
      </c>
      <c r="G279" s="26"/>
      <c r="H279" s="11"/>
      <c r="I279" s="8" t="s">
        <v>38</v>
      </c>
      <c r="J279" s="8" t="s">
        <v>54</v>
      </c>
      <c r="K279" s="26" t="s">
        <v>2119</v>
      </c>
      <c r="L279" s="26" t="s">
        <v>2120</v>
      </c>
      <c r="M279" s="6" t="s">
        <v>67</v>
      </c>
      <c r="N279" s="18"/>
      <c r="O279" s="18"/>
      <c r="P279" s="35"/>
      <c r="Q279" s="7"/>
      <c r="R279" s="18"/>
      <c r="S279" s="18" t="s">
        <v>2121</v>
      </c>
      <c r="T279" s="18" t="s">
        <v>2122</v>
      </c>
      <c r="U279" s="18" t="s">
        <v>2123</v>
      </c>
      <c r="V279" s="18" t="s">
        <v>2124</v>
      </c>
      <c r="W279" s="14"/>
      <c r="X279" s="14"/>
      <c r="Y279" s="8" t="s">
        <v>1868</v>
      </c>
      <c r="Z279" s="15" t="s">
        <v>2125</v>
      </c>
      <c r="AA279" s="15" t="s">
        <v>2126</v>
      </c>
      <c r="AB279" s="15" t="s">
        <v>2127</v>
      </c>
      <c r="AC279" s="18" t="str">
        <f t="shared" si="1"/>
        <v>M5-EyP-10a-A-3</v>
      </c>
      <c r="AD279" s="6" t="s">
        <v>48</v>
      </c>
      <c r="AE279" s="6" t="s">
        <v>427</v>
      </c>
      <c r="AF279" s="6" t="s">
        <v>49</v>
      </c>
    </row>
    <row r="280" ht="75.0" customHeight="1">
      <c r="A280" s="6" t="s">
        <v>2071</v>
      </c>
      <c r="B280" s="26" t="s">
        <v>2072</v>
      </c>
      <c r="C280" s="34" t="s">
        <v>62</v>
      </c>
      <c r="D280" s="6" t="s">
        <v>35</v>
      </c>
      <c r="E280" s="6"/>
      <c r="F280" s="26" t="s">
        <v>2128</v>
      </c>
      <c r="G280" s="26"/>
      <c r="H280" s="11"/>
      <c r="I280" s="34" t="s">
        <v>38</v>
      </c>
      <c r="J280" s="34" t="s">
        <v>54</v>
      </c>
      <c r="K280" s="26" t="s">
        <v>2129</v>
      </c>
      <c r="L280" s="26" t="s">
        <v>2130</v>
      </c>
      <c r="M280" s="6" t="s">
        <v>67</v>
      </c>
      <c r="N280" s="18"/>
      <c r="O280" s="14"/>
      <c r="P280" s="14"/>
      <c r="Q280" s="34"/>
      <c r="R280" s="18"/>
      <c r="S280" s="18" t="s">
        <v>2131</v>
      </c>
      <c r="T280" s="18" t="s">
        <v>2132</v>
      </c>
      <c r="U280" s="18" t="s">
        <v>2133</v>
      </c>
      <c r="V280" s="18" t="s">
        <v>2134</v>
      </c>
      <c r="W280" s="14"/>
      <c r="X280" s="14"/>
      <c r="Y280" s="8" t="s">
        <v>1868</v>
      </c>
      <c r="Z280" s="15" t="s">
        <v>2135</v>
      </c>
      <c r="AA280" s="15" t="s">
        <v>2136</v>
      </c>
      <c r="AB280" s="15" t="s">
        <v>2137</v>
      </c>
      <c r="AC280" s="18" t="str">
        <f t="shared" si="1"/>
        <v>M5-EyP-10a-A-4</v>
      </c>
      <c r="AD280" s="6" t="s">
        <v>48</v>
      </c>
      <c r="AE280" s="6" t="s">
        <v>427</v>
      </c>
      <c r="AF280" s="6" t="s">
        <v>49</v>
      </c>
    </row>
    <row r="281" ht="75.0" customHeight="1">
      <c r="A281" s="6" t="s">
        <v>2071</v>
      </c>
      <c r="B281" s="26" t="s">
        <v>2072</v>
      </c>
      <c r="C281" s="34" t="s">
        <v>62</v>
      </c>
      <c r="D281" s="6" t="s">
        <v>35</v>
      </c>
      <c r="E281" s="6"/>
      <c r="F281" s="26" t="s">
        <v>2138</v>
      </c>
      <c r="G281" s="26"/>
      <c r="H281" s="11"/>
      <c r="I281" s="34" t="s">
        <v>38</v>
      </c>
      <c r="J281" s="34" t="s">
        <v>54</v>
      </c>
      <c r="K281" s="26" t="s">
        <v>2139</v>
      </c>
      <c r="L281" s="26" t="s">
        <v>2140</v>
      </c>
      <c r="M281" s="6" t="s">
        <v>67</v>
      </c>
      <c r="N281" s="18"/>
      <c r="O281" s="18"/>
      <c r="P281" s="18"/>
      <c r="Q281" s="7"/>
      <c r="R281" s="18"/>
      <c r="S281" s="18" t="s">
        <v>2141</v>
      </c>
      <c r="T281" s="18" t="s">
        <v>2142</v>
      </c>
      <c r="U281" s="18" t="s">
        <v>2143</v>
      </c>
      <c r="V281" s="18" t="s">
        <v>2144</v>
      </c>
      <c r="W281" s="14"/>
      <c r="X281" s="14"/>
      <c r="Y281" s="8" t="s">
        <v>1868</v>
      </c>
      <c r="Z281" s="15" t="s">
        <v>2145</v>
      </c>
      <c r="AA281" s="15" t="s">
        <v>2146</v>
      </c>
      <c r="AB281" s="15" t="s">
        <v>2147</v>
      </c>
      <c r="AC281" s="18" t="str">
        <f t="shared" si="1"/>
        <v>M5-EyP-10a-A-5</v>
      </c>
      <c r="AD281" s="6" t="s">
        <v>48</v>
      </c>
      <c r="AE281" s="6" t="s">
        <v>427</v>
      </c>
      <c r="AF281" s="6" t="s">
        <v>49</v>
      </c>
    </row>
    <row r="282" ht="75.0" customHeight="1">
      <c r="A282" s="6" t="s">
        <v>2148</v>
      </c>
      <c r="B282" s="26" t="s">
        <v>2149</v>
      </c>
      <c r="C282" s="34" t="s">
        <v>34</v>
      </c>
      <c r="D282" s="6" t="s">
        <v>35</v>
      </c>
      <c r="E282" s="6"/>
      <c r="F282" s="26" t="s">
        <v>2150</v>
      </c>
      <c r="G282" s="26"/>
      <c r="H282" s="11"/>
      <c r="I282" s="34" t="s">
        <v>38</v>
      </c>
      <c r="J282" s="6" t="s">
        <v>2151</v>
      </c>
      <c r="K282" s="11" t="s">
        <v>2152</v>
      </c>
      <c r="L282" s="26" t="s">
        <v>2153</v>
      </c>
      <c r="M282" s="8" t="s">
        <v>41</v>
      </c>
      <c r="N282" s="11" t="s">
        <v>2154</v>
      </c>
      <c r="O282" s="11" t="s">
        <v>2155</v>
      </c>
      <c r="P282" s="18"/>
      <c r="Q282" s="7"/>
      <c r="R282" s="18"/>
      <c r="S282" s="18"/>
      <c r="T282" s="18"/>
      <c r="U282" s="18"/>
      <c r="V282" s="18"/>
      <c r="W282" s="14"/>
      <c r="X282" s="14"/>
      <c r="Y282" s="8" t="s">
        <v>1868</v>
      </c>
      <c r="Z282" s="26" t="s">
        <v>2156</v>
      </c>
      <c r="AA282" s="26"/>
      <c r="AB282" s="26" t="s">
        <v>2157</v>
      </c>
      <c r="AC282" s="18" t="str">
        <f t="shared" si="1"/>
        <v>M5-EyP-11a-I-1</v>
      </c>
      <c r="AD282" s="6"/>
      <c r="AE282" s="6"/>
      <c r="AF282" s="6" t="s">
        <v>49</v>
      </c>
    </row>
    <row r="283" ht="75.0" customHeight="1">
      <c r="A283" s="6" t="s">
        <v>2148</v>
      </c>
      <c r="B283" s="26" t="s">
        <v>2149</v>
      </c>
      <c r="C283" s="34" t="s">
        <v>50</v>
      </c>
      <c r="D283" s="6" t="s">
        <v>35</v>
      </c>
      <c r="E283" s="6"/>
      <c r="F283" s="26" t="s">
        <v>2158</v>
      </c>
      <c r="G283" s="26" t="s">
        <v>2159</v>
      </c>
      <c r="H283" s="11"/>
      <c r="I283" s="34" t="s">
        <v>38</v>
      </c>
      <c r="J283" s="34" t="s">
        <v>2160</v>
      </c>
      <c r="K283" s="11" t="s">
        <v>2152</v>
      </c>
      <c r="L283" s="26" t="s">
        <v>2161</v>
      </c>
      <c r="M283" s="8" t="s">
        <v>41</v>
      </c>
      <c r="N283" s="11" t="s">
        <v>2154</v>
      </c>
      <c r="O283" s="11" t="s">
        <v>2162</v>
      </c>
      <c r="P283" s="18"/>
      <c r="Q283" s="7"/>
      <c r="R283" s="18"/>
      <c r="S283" s="18"/>
      <c r="T283" s="18"/>
      <c r="U283" s="18"/>
      <c r="V283" s="18"/>
      <c r="W283" s="14"/>
      <c r="X283" s="14"/>
      <c r="Y283" s="8" t="s">
        <v>1868</v>
      </c>
      <c r="Z283" s="26" t="s">
        <v>2163</v>
      </c>
      <c r="AA283" s="26"/>
      <c r="AB283" s="26" t="s">
        <v>2164</v>
      </c>
      <c r="AC283" s="18" t="str">
        <f t="shared" si="1"/>
        <v>M5-EyP-11a-E-1</v>
      </c>
      <c r="AD283" s="6"/>
      <c r="AE283" s="6"/>
      <c r="AF283" s="6" t="s">
        <v>49</v>
      </c>
    </row>
    <row r="284" ht="75.0" customHeight="1">
      <c r="A284" s="6" t="s">
        <v>2148</v>
      </c>
      <c r="B284" s="26" t="s">
        <v>2149</v>
      </c>
      <c r="C284" s="34" t="s">
        <v>50</v>
      </c>
      <c r="D284" s="6" t="s">
        <v>35</v>
      </c>
      <c r="E284" s="6"/>
      <c r="F284" s="26" t="s">
        <v>2165</v>
      </c>
      <c r="G284" s="26" t="s">
        <v>2159</v>
      </c>
      <c r="H284" s="11"/>
      <c r="I284" s="34" t="s">
        <v>38</v>
      </c>
      <c r="J284" s="34" t="s">
        <v>2160</v>
      </c>
      <c r="K284" s="11" t="s">
        <v>2166</v>
      </c>
      <c r="L284" s="26" t="s">
        <v>2167</v>
      </c>
      <c r="M284" s="8" t="s">
        <v>41</v>
      </c>
      <c r="N284" s="11" t="s">
        <v>2154</v>
      </c>
      <c r="O284" s="11" t="s">
        <v>2168</v>
      </c>
      <c r="P284" s="18"/>
      <c r="Q284" s="7"/>
      <c r="R284" s="18"/>
      <c r="S284" s="18"/>
      <c r="T284" s="18"/>
      <c r="U284" s="18"/>
      <c r="V284" s="18"/>
      <c r="W284" s="14"/>
      <c r="X284" s="14"/>
      <c r="Y284" s="8" t="s">
        <v>1868</v>
      </c>
      <c r="Z284" s="26" t="s">
        <v>2169</v>
      </c>
      <c r="AA284" s="26"/>
      <c r="AB284" s="26" t="s">
        <v>2170</v>
      </c>
      <c r="AC284" s="18" t="str">
        <f t="shared" si="1"/>
        <v>M5-EyP-11a-E-2</v>
      </c>
      <c r="AD284" s="6"/>
      <c r="AE284" s="6"/>
      <c r="AF284" s="6" t="s">
        <v>49</v>
      </c>
    </row>
    <row r="285" ht="75.0" customHeight="1">
      <c r="A285" s="6" t="s">
        <v>2148</v>
      </c>
      <c r="B285" s="26" t="s">
        <v>2149</v>
      </c>
      <c r="C285" s="34" t="s">
        <v>62</v>
      </c>
      <c r="D285" s="6" t="s">
        <v>35</v>
      </c>
      <c r="E285" s="6"/>
      <c r="F285" s="26" t="s">
        <v>2171</v>
      </c>
      <c r="G285" s="26" t="s">
        <v>2172</v>
      </c>
      <c r="H285" s="11"/>
      <c r="I285" s="34" t="s">
        <v>38</v>
      </c>
      <c r="J285" s="34" t="s">
        <v>2160</v>
      </c>
      <c r="K285" s="11" t="s">
        <v>2152</v>
      </c>
      <c r="L285" s="26" t="s">
        <v>2153</v>
      </c>
      <c r="M285" s="8" t="s">
        <v>41</v>
      </c>
      <c r="N285" s="11" t="s">
        <v>2154</v>
      </c>
      <c r="O285" s="11" t="s">
        <v>2155</v>
      </c>
      <c r="P285" s="18"/>
      <c r="Q285" s="7"/>
      <c r="R285" s="18"/>
      <c r="S285" s="18"/>
      <c r="T285" s="18"/>
      <c r="U285" s="18"/>
      <c r="V285" s="18"/>
      <c r="W285" s="14"/>
      <c r="X285" s="14"/>
      <c r="Y285" s="8" t="s">
        <v>1868</v>
      </c>
      <c r="Z285" s="26" t="s">
        <v>2173</v>
      </c>
      <c r="AA285" s="26"/>
      <c r="AB285" s="26" t="s">
        <v>2174</v>
      </c>
      <c r="AC285" s="18" t="str">
        <f t="shared" si="1"/>
        <v>M5-EyP-11a-A-1</v>
      </c>
      <c r="AD285" s="6"/>
      <c r="AE285" s="6"/>
      <c r="AF285" s="6" t="s">
        <v>49</v>
      </c>
    </row>
    <row r="286" ht="75.0" customHeight="1">
      <c r="A286" s="6" t="s">
        <v>2148</v>
      </c>
      <c r="B286" s="26" t="s">
        <v>2149</v>
      </c>
      <c r="C286" s="34" t="s">
        <v>62</v>
      </c>
      <c r="D286" s="6" t="s">
        <v>35</v>
      </c>
      <c r="E286" s="6"/>
      <c r="F286" s="26" t="s">
        <v>2175</v>
      </c>
      <c r="G286" s="26" t="s">
        <v>2176</v>
      </c>
      <c r="H286" s="11"/>
      <c r="I286" s="34" t="s">
        <v>38</v>
      </c>
      <c r="J286" s="34" t="s">
        <v>2160</v>
      </c>
      <c r="K286" s="11" t="s">
        <v>2152</v>
      </c>
      <c r="L286" s="26" t="s">
        <v>2177</v>
      </c>
      <c r="M286" s="8" t="s">
        <v>41</v>
      </c>
      <c r="N286" s="11" t="s">
        <v>2154</v>
      </c>
      <c r="O286" s="11" t="s">
        <v>2162</v>
      </c>
      <c r="P286" s="18"/>
      <c r="Q286" s="7"/>
      <c r="R286" s="18"/>
      <c r="S286" s="18"/>
      <c r="T286" s="18"/>
      <c r="U286" s="18"/>
      <c r="V286" s="18"/>
      <c r="W286" s="14"/>
      <c r="X286" s="14"/>
      <c r="Y286" s="8" t="s">
        <v>1868</v>
      </c>
      <c r="Z286" s="26" t="s">
        <v>2178</v>
      </c>
      <c r="AA286" s="26"/>
      <c r="AB286" s="26" t="s">
        <v>2179</v>
      </c>
      <c r="AC286" s="18" t="str">
        <f t="shared" si="1"/>
        <v>M5-EyP-11a-A-2</v>
      </c>
      <c r="AD286" s="6"/>
      <c r="AE286" s="6"/>
      <c r="AF286" s="6" t="s">
        <v>49</v>
      </c>
    </row>
    <row r="287" ht="75.0" customHeight="1">
      <c r="A287" s="6" t="s">
        <v>2148</v>
      </c>
      <c r="B287" s="26" t="s">
        <v>2149</v>
      </c>
      <c r="C287" s="34" t="s">
        <v>62</v>
      </c>
      <c r="D287" s="6" t="s">
        <v>35</v>
      </c>
      <c r="E287" s="6"/>
      <c r="F287" s="26" t="s">
        <v>2180</v>
      </c>
      <c r="G287" s="26" t="s">
        <v>2181</v>
      </c>
      <c r="H287" s="11"/>
      <c r="I287" s="34" t="s">
        <v>38</v>
      </c>
      <c r="J287" s="34" t="s">
        <v>2160</v>
      </c>
      <c r="K287" s="26" t="s">
        <v>2166</v>
      </c>
      <c r="L287" s="26" t="s">
        <v>2167</v>
      </c>
      <c r="M287" s="8" t="s">
        <v>41</v>
      </c>
      <c r="N287" s="11" t="s">
        <v>2154</v>
      </c>
      <c r="O287" s="11" t="s">
        <v>2168</v>
      </c>
      <c r="P287" s="18"/>
      <c r="Q287" s="7"/>
      <c r="R287" s="18"/>
      <c r="S287" s="18"/>
      <c r="T287" s="18"/>
      <c r="U287" s="18"/>
      <c r="V287" s="18"/>
      <c r="W287" s="14"/>
      <c r="X287" s="14"/>
      <c r="Y287" s="8" t="s">
        <v>1868</v>
      </c>
      <c r="Z287" s="26" t="s">
        <v>2182</v>
      </c>
      <c r="AA287" s="26"/>
      <c r="AB287" s="26" t="s">
        <v>2183</v>
      </c>
      <c r="AC287" s="18" t="str">
        <f t="shared" si="1"/>
        <v>M5-EyP-11a-A-3</v>
      </c>
      <c r="AD287" s="6"/>
      <c r="AE287" s="6"/>
      <c r="AF287" s="6" t="s">
        <v>49</v>
      </c>
    </row>
    <row r="288" ht="75.0" customHeight="1">
      <c r="A288" s="6" t="s">
        <v>2184</v>
      </c>
      <c r="B288" s="26" t="s">
        <v>2185</v>
      </c>
      <c r="C288" s="34" t="s">
        <v>34</v>
      </c>
      <c r="D288" s="6" t="s">
        <v>35</v>
      </c>
      <c r="E288" s="6"/>
      <c r="F288" s="26" t="s">
        <v>2186</v>
      </c>
      <c r="G288" s="26"/>
      <c r="H288" s="11"/>
      <c r="I288" s="34" t="s">
        <v>38</v>
      </c>
      <c r="J288" s="6" t="s">
        <v>2151</v>
      </c>
      <c r="K288" s="11" t="s">
        <v>2152</v>
      </c>
      <c r="L288" s="26" t="s">
        <v>2187</v>
      </c>
      <c r="M288" s="8" t="s">
        <v>41</v>
      </c>
      <c r="N288" s="26" t="s">
        <v>2188</v>
      </c>
      <c r="O288" s="11" t="s">
        <v>2189</v>
      </c>
      <c r="P288" s="18"/>
      <c r="Q288" s="7"/>
      <c r="R288" s="18"/>
      <c r="S288" s="18"/>
      <c r="T288" s="18"/>
      <c r="U288" s="18"/>
      <c r="V288" s="18"/>
      <c r="W288" s="14"/>
      <c r="X288" s="14"/>
      <c r="Y288" s="8" t="s">
        <v>1868</v>
      </c>
      <c r="Z288" s="26" t="s">
        <v>2190</v>
      </c>
      <c r="AA288" s="26"/>
      <c r="AB288" s="26" t="s">
        <v>2191</v>
      </c>
      <c r="AC288" s="18" t="str">
        <f t="shared" si="1"/>
        <v>M5-EyP-12a-I-1</v>
      </c>
      <c r="AD288" s="6"/>
      <c r="AE288" s="6"/>
      <c r="AF288" s="6" t="s">
        <v>49</v>
      </c>
    </row>
    <row r="289" ht="75.0" customHeight="1">
      <c r="A289" s="6" t="s">
        <v>2184</v>
      </c>
      <c r="B289" s="26" t="s">
        <v>2185</v>
      </c>
      <c r="C289" s="34" t="s">
        <v>50</v>
      </c>
      <c r="D289" s="6" t="s">
        <v>35</v>
      </c>
      <c r="E289" s="6"/>
      <c r="F289" s="26" t="s">
        <v>2192</v>
      </c>
      <c r="G289" s="26" t="s">
        <v>2193</v>
      </c>
      <c r="H289" s="11"/>
      <c r="I289" s="34" t="s">
        <v>38</v>
      </c>
      <c r="J289" s="34" t="s">
        <v>2160</v>
      </c>
      <c r="K289" s="11" t="s">
        <v>2166</v>
      </c>
      <c r="L289" s="26" t="s">
        <v>2194</v>
      </c>
      <c r="M289" s="8" t="s">
        <v>41</v>
      </c>
      <c r="N289" s="26" t="s">
        <v>2188</v>
      </c>
      <c r="O289" s="11" t="s">
        <v>2195</v>
      </c>
      <c r="P289" s="18"/>
      <c r="Q289" s="7"/>
      <c r="R289" s="18"/>
      <c r="S289" s="18"/>
      <c r="T289" s="18"/>
      <c r="U289" s="18"/>
      <c r="V289" s="18"/>
      <c r="W289" s="14"/>
      <c r="X289" s="14"/>
      <c r="Y289" s="8" t="s">
        <v>1868</v>
      </c>
      <c r="Z289" s="26" t="s">
        <v>2196</v>
      </c>
      <c r="AA289" s="26"/>
      <c r="AB289" s="26" t="s">
        <v>2197</v>
      </c>
      <c r="AC289" s="18" t="str">
        <f t="shared" si="1"/>
        <v>M5-EyP-12a-E-1</v>
      </c>
      <c r="AD289" s="6"/>
      <c r="AE289" s="6"/>
      <c r="AF289" s="6" t="s">
        <v>49</v>
      </c>
    </row>
    <row r="290" ht="75.0" customHeight="1">
      <c r="A290" s="6" t="s">
        <v>2184</v>
      </c>
      <c r="B290" s="26" t="s">
        <v>2185</v>
      </c>
      <c r="C290" s="34" t="s">
        <v>62</v>
      </c>
      <c r="D290" s="6" t="s">
        <v>35</v>
      </c>
      <c r="E290" s="6"/>
      <c r="F290" s="26" t="s">
        <v>2198</v>
      </c>
      <c r="G290" s="26" t="s">
        <v>2199</v>
      </c>
      <c r="H290" s="11"/>
      <c r="I290" s="34" t="s">
        <v>38</v>
      </c>
      <c r="J290" s="34" t="s">
        <v>2160</v>
      </c>
      <c r="K290" s="11" t="s">
        <v>2200</v>
      </c>
      <c r="L290" s="26" t="s">
        <v>2201</v>
      </c>
      <c r="M290" s="8" t="s">
        <v>41</v>
      </c>
      <c r="N290" s="26" t="s">
        <v>2188</v>
      </c>
      <c r="O290" s="11" t="s">
        <v>2202</v>
      </c>
      <c r="P290" s="18"/>
      <c r="Q290" s="7"/>
      <c r="R290" s="18"/>
      <c r="S290" s="18"/>
      <c r="T290" s="18"/>
      <c r="U290" s="18"/>
      <c r="V290" s="18"/>
      <c r="W290" s="14"/>
      <c r="X290" s="14"/>
      <c r="Y290" s="8" t="s">
        <v>1868</v>
      </c>
      <c r="Z290" s="26" t="s">
        <v>2203</v>
      </c>
      <c r="AA290" s="26"/>
      <c r="AB290" s="26" t="s">
        <v>2204</v>
      </c>
      <c r="AC290" s="18" t="str">
        <f t="shared" si="1"/>
        <v>M5-EyP-12a-A-1</v>
      </c>
      <c r="AD290" s="6"/>
      <c r="AE290" s="6"/>
      <c r="AF290" s="6" t="s">
        <v>49</v>
      </c>
    </row>
    <row r="291" ht="75.0" customHeight="1">
      <c r="A291" s="6" t="s">
        <v>2184</v>
      </c>
      <c r="B291" s="26" t="s">
        <v>2185</v>
      </c>
      <c r="C291" s="34" t="s">
        <v>62</v>
      </c>
      <c r="D291" s="6" t="s">
        <v>35</v>
      </c>
      <c r="E291" s="6"/>
      <c r="F291" s="26" t="s">
        <v>2205</v>
      </c>
      <c r="G291" s="26" t="s">
        <v>2206</v>
      </c>
      <c r="H291" s="11"/>
      <c r="I291" s="34" t="s">
        <v>38</v>
      </c>
      <c r="J291" s="34" t="s">
        <v>2160</v>
      </c>
      <c r="K291" s="11" t="s">
        <v>2207</v>
      </c>
      <c r="L291" s="26" t="s">
        <v>2194</v>
      </c>
      <c r="M291" s="8" t="s">
        <v>41</v>
      </c>
      <c r="N291" s="26" t="s">
        <v>2188</v>
      </c>
      <c r="O291" s="11" t="s">
        <v>2195</v>
      </c>
      <c r="P291" s="18"/>
      <c r="Q291" s="7"/>
      <c r="R291" s="18"/>
      <c r="S291" s="18"/>
      <c r="T291" s="18"/>
      <c r="U291" s="18"/>
      <c r="V291" s="18"/>
      <c r="W291" s="14"/>
      <c r="X291" s="14"/>
      <c r="Y291" s="8" t="s">
        <v>1868</v>
      </c>
      <c r="Z291" s="26" t="s">
        <v>2208</v>
      </c>
      <c r="AA291" s="26"/>
      <c r="AB291" s="26" t="s">
        <v>2209</v>
      </c>
      <c r="AC291" s="18" t="str">
        <f t="shared" si="1"/>
        <v>M5-EyP-12a-A-2</v>
      </c>
      <c r="AD291" s="6"/>
      <c r="AE291" s="6"/>
      <c r="AF291" s="6" t="s">
        <v>49</v>
      </c>
    </row>
    <row r="292" ht="75.0" customHeight="1">
      <c r="A292" s="6" t="s">
        <v>2184</v>
      </c>
      <c r="B292" s="26" t="s">
        <v>2185</v>
      </c>
      <c r="C292" s="34" t="s">
        <v>62</v>
      </c>
      <c r="D292" s="6" t="s">
        <v>35</v>
      </c>
      <c r="E292" s="6"/>
      <c r="F292" s="26" t="s">
        <v>2210</v>
      </c>
      <c r="G292" s="26" t="s">
        <v>2211</v>
      </c>
      <c r="H292" s="11"/>
      <c r="I292" s="53" t="s">
        <v>38</v>
      </c>
      <c r="J292" s="53" t="s">
        <v>2160</v>
      </c>
      <c r="K292" s="37" t="s">
        <v>2200</v>
      </c>
      <c r="L292" s="44" t="s">
        <v>2201</v>
      </c>
      <c r="M292" s="54" t="s">
        <v>41</v>
      </c>
      <c r="N292" s="44" t="s">
        <v>2188</v>
      </c>
      <c r="O292" s="37" t="s">
        <v>2202</v>
      </c>
      <c r="P292" s="18"/>
      <c r="Q292" s="7"/>
      <c r="R292" s="18"/>
      <c r="S292" s="18"/>
      <c r="T292" s="18"/>
      <c r="U292" s="18"/>
      <c r="V292" s="18"/>
      <c r="W292" s="14"/>
      <c r="X292" s="14"/>
      <c r="Y292" s="8" t="s">
        <v>1868</v>
      </c>
      <c r="Z292" s="15" t="s">
        <v>2212</v>
      </c>
      <c r="AA292" s="15"/>
      <c r="AB292" s="26" t="s">
        <v>2213</v>
      </c>
      <c r="AC292" s="18" t="str">
        <f t="shared" si="1"/>
        <v>M5-EyP-12a-A-3</v>
      </c>
      <c r="AD292" s="6"/>
      <c r="AE292" s="6"/>
      <c r="AF292" s="6" t="s">
        <v>49</v>
      </c>
    </row>
    <row r="293" ht="75.0" customHeight="1">
      <c r="A293" s="8" t="s">
        <v>2214</v>
      </c>
      <c r="B293" s="11" t="s">
        <v>2215</v>
      </c>
      <c r="C293" s="34" t="s">
        <v>34</v>
      </c>
      <c r="D293" s="6" t="s">
        <v>35</v>
      </c>
      <c r="E293" s="6"/>
      <c r="F293" s="26" t="s">
        <v>2216</v>
      </c>
      <c r="G293" s="26"/>
      <c r="H293" s="11" t="s">
        <v>2217</v>
      </c>
      <c r="I293" s="34" t="s">
        <v>38</v>
      </c>
      <c r="J293" s="34" t="s">
        <v>743</v>
      </c>
      <c r="K293" s="18" t="s">
        <v>2218</v>
      </c>
      <c r="L293" s="26"/>
      <c r="M293" s="6" t="s">
        <v>41</v>
      </c>
      <c r="N293" s="26" t="s">
        <v>2219</v>
      </c>
      <c r="O293" s="26" t="s">
        <v>2220</v>
      </c>
      <c r="P293" s="18"/>
      <c r="Q293" s="7"/>
      <c r="R293" s="18"/>
      <c r="S293" s="18"/>
      <c r="T293" s="18"/>
      <c r="U293" s="18"/>
      <c r="V293" s="18"/>
      <c r="W293" s="14"/>
      <c r="X293" s="14"/>
      <c r="Y293" s="8" t="s">
        <v>1868</v>
      </c>
      <c r="Z293" s="38" t="s">
        <v>2221</v>
      </c>
      <c r="AA293" s="38" t="s">
        <v>2222</v>
      </c>
      <c r="AB293" s="26" t="s">
        <v>2223</v>
      </c>
      <c r="AC293" s="18" t="str">
        <f t="shared" si="1"/>
        <v>M5-EyP-4a-I-1</v>
      </c>
      <c r="AD293" s="6" t="s">
        <v>48</v>
      </c>
      <c r="AE293" s="6" t="s">
        <v>427</v>
      </c>
      <c r="AF293" s="6" t="s">
        <v>49</v>
      </c>
    </row>
    <row r="294" ht="75.0" customHeight="1">
      <c r="A294" s="8" t="s">
        <v>2214</v>
      </c>
      <c r="B294" s="11" t="s">
        <v>2215</v>
      </c>
      <c r="C294" s="34" t="s">
        <v>50</v>
      </c>
      <c r="D294" s="6" t="s">
        <v>35</v>
      </c>
      <c r="E294" s="6"/>
      <c r="F294" s="11" t="s">
        <v>2224</v>
      </c>
      <c r="G294" s="11"/>
      <c r="H294" s="11" t="s">
        <v>2225</v>
      </c>
      <c r="I294" s="34" t="s">
        <v>38</v>
      </c>
      <c r="J294" s="6" t="s">
        <v>54</v>
      </c>
      <c r="K294" s="11" t="s">
        <v>2226</v>
      </c>
      <c r="L294" s="26" t="s">
        <v>2227</v>
      </c>
      <c r="M294" s="8" t="s">
        <v>41</v>
      </c>
      <c r="N294" s="26" t="s">
        <v>2228</v>
      </c>
      <c r="O294" s="26" t="s">
        <v>2228</v>
      </c>
      <c r="P294" s="18"/>
      <c r="Q294" s="7"/>
      <c r="R294" s="18"/>
      <c r="S294" s="18"/>
      <c r="T294" s="18"/>
      <c r="U294" s="18"/>
      <c r="V294" s="18"/>
      <c r="W294" s="14"/>
      <c r="X294" s="14"/>
      <c r="Y294" s="8" t="s">
        <v>1868</v>
      </c>
      <c r="Z294" s="15" t="s">
        <v>2229</v>
      </c>
      <c r="AA294" s="15" t="s">
        <v>2230</v>
      </c>
      <c r="AB294" s="26" t="s">
        <v>2231</v>
      </c>
      <c r="AC294" s="18" t="str">
        <f t="shared" si="1"/>
        <v>M5-EyP-4a-E-1</v>
      </c>
      <c r="AD294" s="6" t="s">
        <v>48</v>
      </c>
      <c r="AE294" s="6" t="s">
        <v>427</v>
      </c>
      <c r="AF294" s="6" t="s">
        <v>49</v>
      </c>
    </row>
    <row r="295" ht="75.0" customHeight="1">
      <c r="A295" s="8" t="s">
        <v>2214</v>
      </c>
      <c r="B295" s="11" t="s">
        <v>2215</v>
      </c>
      <c r="C295" s="34" t="s">
        <v>50</v>
      </c>
      <c r="D295" s="6" t="s">
        <v>35</v>
      </c>
      <c r="E295" s="6"/>
      <c r="F295" s="11" t="s">
        <v>2232</v>
      </c>
      <c r="G295" s="11"/>
      <c r="H295" s="11" t="s">
        <v>2233</v>
      </c>
      <c r="I295" s="34" t="s">
        <v>38</v>
      </c>
      <c r="J295" s="6" t="s">
        <v>54</v>
      </c>
      <c r="K295" s="26" t="s">
        <v>2234</v>
      </c>
      <c r="L295" s="11" t="s">
        <v>2235</v>
      </c>
      <c r="M295" s="8" t="s">
        <v>41</v>
      </c>
      <c r="N295" s="9" t="s">
        <v>2236</v>
      </c>
      <c r="O295" s="26" t="s">
        <v>2236</v>
      </c>
      <c r="P295" s="18"/>
      <c r="Q295" s="7"/>
      <c r="R295" s="18"/>
      <c r="S295" s="18"/>
      <c r="T295" s="18"/>
      <c r="U295" s="18"/>
      <c r="V295" s="18"/>
      <c r="W295" s="14"/>
      <c r="X295" s="14"/>
      <c r="Y295" s="8" t="s">
        <v>1868</v>
      </c>
      <c r="Z295" s="15" t="s">
        <v>2237</v>
      </c>
      <c r="AA295" s="15" t="s">
        <v>2238</v>
      </c>
      <c r="AB295" s="26" t="s">
        <v>2239</v>
      </c>
      <c r="AC295" s="18" t="str">
        <f t="shared" si="1"/>
        <v>M5-EyP-4a-E-2</v>
      </c>
      <c r="AD295" s="6" t="s">
        <v>48</v>
      </c>
      <c r="AE295" s="6" t="s">
        <v>427</v>
      </c>
      <c r="AF295" s="6" t="s">
        <v>49</v>
      </c>
    </row>
    <row r="296" ht="75.0" customHeight="1">
      <c r="A296" s="8" t="s">
        <v>2214</v>
      </c>
      <c r="B296" s="11" t="s">
        <v>2215</v>
      </c>
      <c r="C296" s="34" t="s">
        <v>50</v>
      </c>
      <c r="D296" s="6" t="s">
        <v>35</v>
      </c>
      <c r="E296" s="6"/>
      <c r="F296" s="10" t="s">
        <v>2240</v>
      </c>
      <c r="G296" s="10"/>
      <c r="H296" s="11"/>
      <c r="I296" s="8" t="s">
        <v>38</v>
      </c>
      <c r="J296" s="6" t="s">
        <v>54</v>
      </c>
      <c r="K296" s="26" t="s">
        <v>2241</v>
      </c>
      <c r="L296" s="11" t="s">
        <v>2242</v>
      </c>
      <c r="M296" s="8" t="s">
        <v>41</v>
      </c>
      <c r="N296" s="9" t="s">
        <v>2243</v>
      </c>
      <c r="O296" s="9" t="s">
        <v>2243</v>
      </c>
      <c r="P296" s="18"/>
      <c r="Q296" s="7"/>
      <c r="R296" s="18"/>
      <c r="S296" s="18"/>
      <c r="T296" s="18"/>
      <c r="U296" s="18"/>
      <c r="V296" s="18"/>
      <c r="W296" s="14"/>
      <c r="X296" s="14"/>
      <c r="Y296" s="8" t="s">
        <v>1868</v>
      </c>
      <c r="Z296" s="15" t="s">
        <v>2244</v>
      </c>
      <c r="AA296" s="15" t="s">
        <v>2245</v>
      </c>
      <c r="AB296" s="26" t="s">
        <v>2246</v>
      </c>
      <c r="AC296" s="18" t="str">
        <f t="shared" si="1"/>
        <v>M5-EyP-4a-E-3</v>
      </c>
      <c r="AD296" s="6" t="s">
        <v>48</v>
      </c>
      <c r="AE296" s="6" t="s">
        <v>427</v>
      </c>
      <c r="AF296" s="6" t="s">
        <v>49</v>
      </c>
    </row>
    <row r="297" ht="75.0" customHeight="1">
      <c r="A297" s="8" t="s">
        <v>2214</v>
      </c>
      <c r="B297" s="11" t="s">
        <v>2215</v>
      </c>
      <c r="C297" s="34" t="s">
        <v>50</v>
      </c>
      <c r="D297" s="6" t="s">
        <v>35</v>
      </c>
      <c r="E297" s="6"/>
      <c r="F297" s="26" t="s">
        <v>2247</v>
      </c>
      <c r="G297" s="26"/>
      <c r="H297" s="11"/>
      <c r="I297" s="34" t="s">
        <v>38</v>
      </c>
      <c r="J297" s="6" t="s">
        <v>54</v>
      </c>
      <c r="K297" s="11" t="s">
        <v>2248</v>
      </c>
      <c r="L297" s="26" t="s">
        <v>2249</v>
      </c>
      <c r="M297" s="8" t="s">
        <v>41</v>
      </c>
      <c r="N297" s="9" t="s">
        <v>2250</v>
      </c>
      <c r="O297" s="9" t="s">
        <v>2250</v>
      </c>
      <c r="P297" s="18"/>
      <c r="Q297" s="7"/>
      <c r="R297" s="18"/>
      <c r="S297" s="18"/>
      <c r="T297" s="18"/>
      <c r="U297" s="18"/>
      <c r="V297" s="18"/>
      <c r="W297" s="14"/>
      <c r="X297" s="14"/>
      <c r="Y297" s="8" t="s">
        <v>1868</v>
      </c>
      <c r="Z297" s="15" t="s">
        <v>2251</v>
      </c>
      <c r="AA297" s="15" t="s">
        <v>2252</v>
      </c>
      <c r="AB297" s="26" t="s">
        <v>2253</v>
      </c>
      <c r="AC297" s="18" t="str">
        <f t="shared" si="1"/>
        <v>M5-EyP-4a-E-4</v>
      </c>
      <c r="AD297" s="6" t="s">
        <v>48</v>
      </c>
      <c r="AE297" s="6" t="s">
        <v>427</v>
      </c>
      <c r="AF297" s="6" t="s">
        <v>49</v>
      </c>
    </row>
    <row r="298" ht="75.0" customHeight="1">
      <c r="A298" s="8" t="s">
        <v>2214</v>
      </c>
      <c r="B298" s="11" t="s">
        <v>2215</v>
      </c>
      <c r="C298" s="34" t="s">
        <v>50</v>
      </c>
      <c r="D298" s="6" t="s">
        <v>35</v>
      </c>
      <c r="E298" s="6"/>
      <c r="F298" s="26" t="s">
        <v>2254</v>
      </c>
      <c r="G298" s="26"/>
      <c r="H298" s="11"/>
      <c r="I298" s="34" t="s">
        <v>38</v>
      </c>
      <c r="J298" s="6" t="s">
        <v>54</v>
      </c>
      <c r="K298" s="11" t="s">
        <v>2255</v>
      </c>
      <c r="L298" s="11" t="s">
        <v>2256</v>
      </c>
      <c r="M298" s="8" t="s">
        <v>41</v>
      </c>
      <c r="N298" s="26" t="s">
        <v>2257</v>
      </c>
      <c r="O298" s="26" t="s">
        <v>2257</v>
      </c>
      <c r="P298" s="18"/>
      <c r="Q298" s="7"/>
      <c r="R298" s="18"/>
      <c r="S298" s="18"/>
      <c r="T298" s="18"/>
      <c r="U298" s="18"/>
      <c r="V298" s="18"/>
      <c r="W298" s="14"/>
      <c r="X298" s="14"/>
      <c r="Y298" s="8" t="s">
        <v>1868</v>
      </c>
      <c r="Z298" s="15" t="s">
        <v>2258</v>
      </c>
      <c r="AA298" s="15" t="s">
        <v>2259</v>
      </c>
      <c r="AB298" s="26" t="s">
        <v>2260</v>
      </c>
      <c r="AC298" s="18" t="str">
        <f t="shared" si="1"/>
        <v>M5-EyP-4a-E-5</v>
      </c>
      <c r="AD298" s="6" t="s">
        <v>48</v>
      </c>
      <c r="AE298" s="6" t="s">
        <v>427</v>
      </c>
      <c r="AF298" s="6" t="s">
        <v>49</v>
      </c>
    </row>
    <row r="299" ht="75.0" customHeight="1">
      <c r="A299" s="8" t="s">
        <v>2261</v>
      </c>
      <c r="B299" s="7" t="s">
        <v>2262</v>
      </c>
      <c r="C299" s="34" t="s">
        <v>34</v>
      </c>
      <c r="D299" s="6" t="s">
        <v>35</v>
      </c>
      <c r="E299" s="6"/>
      <c r="F299" s="26" t="s">
        <v>2263</v>
      </c>
      <c r="G299" s="26"/>
      <c r="H299" s="11"/>
      <c r="I299" s="34" t="s">
        <v>38</v>
      </c>
      <c r="J299" s="8" t="s">
        <v>2264</v>
      </c>
      <c r="K299" s="11" t="s">
        <v>2265</v>
      </c>
      <c r="L299" s="55"/>
      <c r="M299" s="8" t="s">
        <v>41</v>
      </c>
      <c r="N299" s="11" t="s">
        <v>2266</v>
      </c>
      <c r="O299" s="11" t="s">
        <v>2266</v>
      </c>
      <c r="P299" s="18"/>
      <c r="Q299" s="7"/>
      <c r="R299" s="18"/>
      <c r="S299" s="18"/>
      <c r="T299" s="18"/>
      <c r="U299" s="18"/>
      <c r="V299" s="18"/>
      <c r="W299" s="14"/>
      <c r="X299" s="14"/>
      <c r="Y299" s="8" t="s">
        <v>1868</v>
      </c>
      <c r="Z299" s="26" t="s">
        <v>2267</v>
      </c>
      <c r="AA299" s="26" t="s">
        <v>2268</v>
      </c>
      <c r="AB299" s="26" t="s">
        <v>2269</v>
      </c>
      <c r="AC299" s="18" t="str">
        <f t="shared" si="1"/>
        <v>M5-EyP-4b-I-1</v>
      </c>
      <c r="AD299" s="6"/>
      <c r="AE299" s="6" t="s">
        <v>427</v>
      </c>
      <c r="AF299" s="6" t="s">
        <v>49</v>
      </c>
    </row>
    <row r="300" ht="75.0" customHeight="1">
      <c r="A300" s="8" t="s">
        <v>2261</v>
      </c>
      <c r="B300" s="7" t="s">
        <v>2262</v>
      </c>
      <c r="C300" s="34" t="s">
        <v>34</v>
      </c>
      <c r="D300" s="6" t="s">
        <v>35</v>
      </c>
      <c r="E300" s="6"/>
      <c r="F300" s="26" t="s">
        <v>2270</v>
      </c>
      <c r="G300" s="26"/>
      <c r="H300" s="11"/>
      <c r="I300" s="34" t="s">
        <v>38</v>
      </c>
      <c r="J300" s="8" t="s">
        <v>2264</v>
      </c>
      <c r="K300" s="11" t="s">
        <v>2265</v>
      </c>
      <c r="L300" s="55"/>
      <c r="M300" s="8" t="s">
        <v>41</v>
      </c>
      <c r="N300" s="11" t="s">
        <v>2271</v>
      </c>
      <c r="O300" s="11" t="s">
        <v>2271</v>
      </c>
      <c r="P300" s="18"/>
      <c r="Q300" s="7"/>
      <c r="R300" s="18"/>
      <c r="S300" s="18"/>
      <c r="T300" s="18"/>
      <c r="U300" s="18"/>
      <c r="V300" s="18"/>
      <c r="W300" s="14"/>
      <c r="X300" s="14"/>
      <c r="Y300" s="8" t="s">
        <v>1868</v>
      </c>
      <c r="Z300" s="26" t="s">
        <v>2272</v>
      </c>
      <c r="AA300" s="26" t="s">
        <v>2273</v>
      </c>
      <c r="AB300" s="26" t="s">
        <v>2274</v>
      </c>
      <c r="AC300" s="18" t="str">
        <f t="shared" si="1"/>
        <v>M5-EyP-4b-I-2</v>
      </c>
      <c r="AD300" s="6"/>
      <c r="AE300" s="6" t="s">
        <v>427</v>
      </c>
      <c r="AF300" s="6" t="s">
        <v>49</v>
      </c>
    </row>
    <row r="301" ht="75.0" customHeight="1">
      <c r="A301" s="8" t="s">
        <v>2261</v>
      </c>
      <c r="B301" s="7" t="s">
        <v>2262</v>
      </c>
      <c r="C301" s="34" t="s">
        <v>34</v>
      </c>
      <c r="D301" s="6" t="s">
        <v>35</v>
      </c>
      <c r="E301" s="6"/>
      <c r="F301" s="26" t="s">
        <v>2275</v>
      </c>
      <c r="G301" s="26"/>
      <c r="H301" s="11"/>
      <c r="I301" s="34" t="s">
        <v>38</v>
      </c>
      <c r="J301" s="8" t="s">
        <v>2264</v>
      </c>
      <c r="K301" s="11" t="s">
        <v>2265</v>
      </c>
      <c r="L301" s="55"/>
      <c r="M301" s="8" t="s">
        <v>41</v>
      </c>
      <c r="N301" s="11" t="s">
        <v>2276</v>
      </c>
      <c r="O301" s="11" t="s">
        <v>2276</v>
      </c>
      <c r="P301" s="18"/>
      <c r="Q301" s="7"/>
      <c r="R301" s="18"/>
      <c r="S301" s="18"/>
      <c r="T301" s="18"/>
      <c r="U301" s="18"/>
      <c r="V301" s="18"/>
      <c r="W301" s="14"/>
      <c r="X301" s="14"/>
      <c r="Y301" s="8" t="s">
        <v>1868</v>
      </c>
      <c r="Z301" s="26" t="s">
        <v>2277</v>
      </c>
      <c r="AA301" s="26" t="s">
        <v>2278</v>
      </c>
      <c r="AB301" s="26" t="s">
        <v>2279</v>
      </c>
      <c r="AC301" s="18" t="str">
        <f t="shared" si="1"/>
        <v>M5-EyP-4b-I-3</v>
      </c>
      <c r="AD301" s="6"/>
      <c r="AE301" s="6" t="s">
        <v>427</v>
      </c>
      <c r="AF301" s="6" t="s">
        <v>49</v>
      </c>
    </row>
    <row r="302" ht="75.0" customHeight="1">
      <c r="A302" s="8" t="s">
        <v>2280</v>
      </c>
      <c r="B302" s="7" t="s">
        <v>2281</v>
      </c>
      <c r="C302" s="56" t="s">
        <v>34</v>
      </c>
      <c r="D302" s="6" t="s">
        <v>35</v>
      </c>
      <c r="E302" s="6"/>
      <c r="F302" s="26" t="s">
        <v>2282</v>
      </c>
      <c r="G302" s="26"/>
      <c r="H302" s="11"/>
      <c r="I302" s="34" t="s">
        <v>38</v>
      </c>
      <c r="J302" s="6" t="s">
        <v>2283</v>
      </c>
      <c r="K302" s="26" t="s">
        <v>2284</v>
      </c>
      <c r="L302" s="11"/>
      <c r="M302" s="8" t="s">
        <v>41</v>
      </c>
      <c r="N302" s="26" t="s">
        <v>2285</v>
      </c>
      <c r="O302" s="26" t="s">
        <v>2285</v>
      </c>
      <c r="P302" s="18"/>
      <c r="Q302" s="7"/>
      <c r="R302" s="18"/>
      <c r="S302" s="18"/>
      <c r="T302" s="18"/>
      <c r="U302" s="18"/>
      <c r="V302" s="18"/>
      <c r="W302" s="14"/>
      <c r="X302" s="14"/>
      <c r="Y302" s="8" t="s">
        <v>1868</v>
      </c>
      <c r="Z302" s="15" t="s">
        <v>2286</v>
      </c>
      <c r="AA302" s="15" t="s">
        <v>2287</v>
      </c>
      <c r="AB302" s="26" t="s">
        <v>2288</v>
      </c>
      <c r="AC302" s="18" t="str">
        <f t="shared" si="1"/>
        <v>M5-EyP-5a-I-1</v>
      </c>
      <c r="AD302" s="6"/>
      <c r="AE302" s="6" t="s">
        <v>427</v>
      </c>
      <c r="AF302" s="6" t="s">
        <v>49</v>
      </c>
    </row>
    <row r="303" ht="75.0" customHeight="1">
      <c r="A303" s="8" t="s">
        <v>2280</v>
      </c>
      <c r="B303" s="7" t="s">
        <v>2281</v>
      </c>
      <c r="C303" s="56" t="s">
        <v>34</v>
      </c>
      <c r="D303" s="6" t="s">
        <v>35</v>
      </c>
      <c r="E303" s="6"/>
      <c r="F303" s="26" t="s">
        <v>2289</v>
      </c>
      <c r="G303" s="26"/>
      <c r="H303" s="11"/>
      <c r="I303" s="34" t="s">
        <v>38</v>
      </c>
      <c r="J303" s="6" t="s">
        <v>2283</v>
      </c>
      <c r="K303" s="26" t="s">
        <v>2290</v>
      </c>
      <c r="L303" s="11"/>
      <c r="M303" s="8" t="s">
        <v>41</v>
      </c>
      <c r="N303" s="26" t="s">
        <v>2291</v>
      </c>
      <c r="O303" s="26" t="s">
        <v>2291</v>
      </c>
      <c r="P303" s="18"/>
      <c r="Q303" s="7"/>
      <c r="R303" s="18"/>
      <c r="S303" s="18"/>
      <c r="T303" s="18"/>
      <c r="U303" s="18"/>
      <c r="V303" s="18"/>
      <c r="W303" s="14"/>
      <c r="X303" s="14"/>
      <c r="Y303" s="8" t="s">
        <v>1868</v>
      </c>
      <c r="Z303" s="15" t="s">
        <v>2292</v>
      </c>
      <c r="AA303" s="15" t="s">
        <v>2293</v>
      </c>
      <c r="AB303" s="26" t="s">
        <v>2294</v>
      </c>
      <c r="AC303" s="18" t="str">
        <f t="shared" si="1"/>
        <v>M5-EyP-5a-I-2</v>
      </c>
      <c r="AD303" s="6"/>
      <c r="AE303" s="6" t="s">
        <v>427</v>
      </c>
      <c r="AF303" s="6" t="s">
        <v>49</v>
      </c>
    </row>
    <row r="304" ht="75.0" customHeight="1">
      <c r="A304" s="8" t="s">
        <v>2280</v>
      </c>
      <c r="B304" s="7" t="s">
        <v>2281</v>
      </c>
      <c r="C304" s="56" t="s">
        <v>34</v>
      </c>
      <c r="D304" s="6" t="s">
        <v>35</v>
      </c>
      <c r="E304" s="6"/>
      <c r="F304" s="26" t="s">
        <v>2295</v>
      </c>
      <c r="G304" s="26"/>
      <c r="H304" s="11"/>
      <c r="I304" s="34" t="s">
        <v>38</v>
      </c>
      <c r="J304" s="6" t="s">
        <v>2283</v>
      </c>
      <c r="K304" s="26" t="s">
        <v>2296</v>
      </c>
      <c r="L304" s="11"/>
      <c r="M304" s="8" t="s">
        <v>41</v>
      </c>
      <c r="N304" s="26" t="s">
        <v>2297</v>
      </c>
      <c r="O304" s="26" t="s">
        <v>2297</v>
      </c>
      <c r="P304" s="18"/>
      <c r="Q304" s="7"/>
      <c r="R304" s="18"/>
      <c r="S304" s="18"/>
      <c r="T304" s="18"/>
      <c r="U304" s="18"/>
      <c r="V304" s="18"/>
      <c r="W304" s="14"/>
      <c r="X304" s="14"/>
      <c r="Y304" s="8" t="s">
        <v>1868</v>
      </c>
      <c r="Z304" s="15" t="s">
        <v>2298</v>
      </c>
      <c r="AA304" s="15" t="s">
        <v>2299</v>
      </c>
      <c r="AB304" s="26" t="s">
        <v>2300</v>
      </c>
      <c r="AC304" s="18" t="str">
        <f t="shared" si="1"/>
        <v>M5-EyP-5a-I-3</v>
      </c>
      <c r="AD304" s="6"/>
      <c r="AE304" s="6" t="s">
        <v>427</v>
      </c>
      <c r="AF304" s="6" t="s">
        <v>49</v>
      </c>
    </row>
    <row r="305" ht="75.0" customHeight="1">
      <c r="A305" s="8" t="s">
        <v>2301</v>
      </c>
      <c r="B305" s="11" t="s">
        <v>2302</v>
      </c>
      <c r="C305" s="34" t="s">
        <v>34</v>
      </c>
      <c r="D305" s="6" t="s">
        <v>35</v>
      </c>
      <c r="E305" s="6"/>
      <c r="F305" s="26" t="s">
        <v>2303</v>
      </c>
      <c r="G305" s="26"/>
      <c r="H305" s="11" t="s">
        <v>2304</v>
      </c>
      <c r="I305" s="6" t="s">
        <v>38</v>
      </c>
      <c r="J305" s="34" t="s">
        <v>743</v>
      </c>
      <c r="K305" s="11" t="s">
        <v>2305</v>
      </c>
      <c r="L305" s="11" t="s">
        <v>40</v>
      </c>
      <c r="M305" s="8" t="s">
        <v>41</v>
      </c>
      <c r="N305" s="11" t="s">
        <v>2306</v>
      </c>
      <c r="O305" s="26" t="s">
        <v>2307</v>
      </c>
      <c r="P305" s="18"/>
      <c r="Q305" s="7"/>
      <c r="R305" s="18"/>
      <c r="S305" s="18"/>
      <c r="T305" s="18"/>
      <c r="U305" s="18"/>
      <c r="V305" s="18"/>
      <c r="W305" s="14"/>
      <c r="X305" s="14"/>
      <c r="Y305" s="8" t="s">
        <v>1868</v>
      </c>
      <c r="Z305" s="15" t="s">
        <v>2308</v>
      </c>
      <c r="AA305" s="15" t="s">
        <v>2309</v>
      </c>
      <c r="AB305" s="15" t="s">
        <v>2310</v>
      </c>
      <c r="AC305" s="18" t="str">
        <f t="shared" si="1"/>
        <v>M5-EyP-5b-I-1</v>
      </c>
      <c r="AD305" s="6" t="s">
        <v>48</v>
      </c>
      <c r="AE305" s="6" t="s">
        <v>427</v>
      </c>
      <c r="AF305" s="6" t="s">
        <v>49</v>
      </c>
    </row>
    <row r="306" ht="75.0" customHeight="1">
      <c r="A306" s="8" t="s">
        <v>2301</v>
      </c>
      <c r="B306" s="11" t="s">
        <v>2302</v>
      </c>
      <c r="C306" s="34" t="s">
        <v>50</v>
      </c>
      <c r="D306" s="6" t="s">
        <v>35</v>
      </c>
      <c r="E306" s="6"/>
      <c r="F306" s="11" t="s">
        <v>2311</v>
      </c>
      <c r="G306" s="11"/>
      <c r="H306" s="11" t="s">
        <v>2312</v>
      </c>
      <c r="I306" s="34" t="s">
        <v>38</v>
      </c>
      <c r="J306" s="6" t="s">
        <v>54</v>
      </c>
      <c r="K306" s="11" t="s">
        <v>2313</v>
      </c>
      <c r="L306" s="11" t="s">
        <v>2314</v>
      </c>
      <c r="M306" s="8" t="s">
        <v>41</v>
      </c>
      <c r="N306" s="11" t="s">
        <v>2315</v>
      </c>
      <c r="O306" s="26" t="s">
        <v>2316</v>
      </c>
      <c r="P306" s="11"/>
      <c r="Q306" s="7"/>
      <c r="R306" s="18"/>
      <c r="S306" s="18"/>
      <c r="T306" s="18"/>
      <c r="U306" s="18"/>
      <c r="V306" s="18"/>
      <c r="W306" s="14"/>
      <c r="X306" s="14"/>
      <c r="Y306" s="8" t="s">
        <v>1868</v>
      </c>
      <c r="Z306" s="15" t="s">
        <v>2317</v>
      </c>
      <c r="AA306" s="15" t="s">
        <v>2318</v>
      </c>
      <c r="AB306" s="15" t="s">
        <v>2319</v>
      </c>
      <c r="AC306" s="18" t="str">
        <f t="shared" si="1"/>
        <v>M5-EyP-5b-E-1</v>
      </c>
      <c r="AD306" s="6" t="s">
        <v>48</v>
      </c>
      <c r="AE306" s="6" t="s">
        <v>427</v>
      </c>
      <c r="AF306" s="6" t="s">
        <v>49</v>
      </c>
    </row>
    <row r="307" ht="75.0" customHeight="1">
      <c r="A307" s="8" t="s">
        <v>2301</v>
      </c>
      <c r="B307" s="11" t="s">
        <v>2302</v>
      </c>
      <c r="C307" s="34" t="s">
        <v>50</v>
      </c>
      <c r="D307" s="6" t="s">
        <v>35</v>
      </c>
      <c r="E307" s="6"/>
      <c r="F307" s="11" t="s">
        <v>2320</v>
      </c>
      <c r="G307" s="11"/>
      <c r="H307" s="11" t="s">
        <v>2321</v>
      </c>
      <c r="I307" s="34" t="s">
        <v>38</v>
      </c>
      <c r="J307" s="6" t="s">
        <v>54</v>
      </c>
      <c r="K307" s="11" t="s">
        <v>2322</v>
      </c>
      <c r="L307" s="11" t="s">
        <v>2323</v>
      </c>
      <c r="M307" s="8" t="s">
        <v>41</v>
      </c>
      <c r="N307" s="26" t="s">
        <v>2324</v>
      </c>
      <c r="O307" s="26" t="s">
        <v>2324</v>
      </c>
      <c r="P307" s="18"/>
      <c r="Q307" s="7"/>
      <c r="R307" s="18"/>
      <c r="S307" s="18"/>
      <c r="T307" s="18"/>
      <c r="U307" s="18"/>
      <c r="V307" s="18"/>
      <c r="W307" s="14"/>
      <c r="X307" s="14"/>
      <c r="Y307" s="8" t="s">
        <v>1868</v>
      </c>
      <c r="Z307" s="15" t="s">
        <v>2325</v>
      </c>
      <c r="AA307" s="15" t="s">
        <v>2326</v>
      </c>
      <c r="AB307" s="15" t="s">
        <v>2327</v>
      </c>
      <c r="AC307" s="18" t="str">
        <f t="shared" si="1"/>
        <v>M5-EyP-5b-E-2</v>
      </c>
      <c r="AD307" s="6" t="s">
        <v>48</v>
      </c>
      <c r="AE307" s="6" t="s">
        <v>427</v>
      </c>
      <c r="AF307" s="6" t="s">
        <v>49</v>
      </c>
    </row>
    <row r="308" ht="75.0" customHeight="1">
      <c r="A308" s="8" t="s">
        <v>2301</v>
      </c>
      <c r="B308" s="11" t="s">
        <v>2302</v>
      </c>
      <c r="C308" s="34" t="s">
        <v>50</v>
      </c>
      <c r="D308" s="6" t="s">
        <v>35</v>
      </c>
      <c r="E308" s="6"/>
      <c r="F308" s="9" t="s">
        <v>2328</v>
      </c>
      <c r="G308" s="9"/>
      <c r="H308" s="11"/>
      <c r="I308" s="6" t="s">
        <v>38</v>
      </c>
      <c r="J308" s="6" t="s">
        <v>54</v>
      </c>
      <c r="K308" s="11" t="s">
        <v>2329</v>
      </c>
      <c r="L308" s="9" t="s">
        <v>2242</v>
      </c>
      <c r="M308" s="8" t="s">
        <v>41</v>
      </c>
      <c r="N308" s="9" t="s">
        <v>2330</v>
      </c>
      <c r="O308" s="9" t="s">
        <v>2330</v>
      </c>
      <c r="P308" s="18"/>
      <c r="Q308" s="7"/>
      <c r="R308" s="18"/>
      <c r="S308" s="18"/>
      <c r="T308" s="18"/>
      <c r="U308" s="18"/>
      <c r="V308" s="18"/>
      <c r="W308" s="14"/>
      <c r="X308" s="14"/>
      <c r="Y308" s="8" t="s">
        <v>1868</v>
      </c>
      <c r="Z308" s="15" t="s">
        <v>2331</v>
      </c>
      <c r="AA308" s="15" t="s">
        <v>2332</v>
      </c>
      <c r="AB308" s="15" t="s">
        <v>2333</v>
      </c>
      <c r="AC308" s="18" t="str">
        <f t="shared" si="1"/>
        <v>M5-EyP-5b-E-3</v>
      </c>
      <c r="AD308" s="6" t="s">
        <v>48</v>
      </c>
      <c r="AE308" s="6" t="s">
        <v>427</v>
      </c>
      <c r="AF308" s="6" t="s">
        <v>49</v>
      </c>
    </row>
    <row r="309" ht="75.0" customHeight="1">
      <c r="A309" s="8" t="s">
        <v>2301</v>
      </c>
      <c r="B309" s="11" t="s">
        <v>2302</v>
      </c>
      <c r="C309" s="34" t="s">
        <v>50</v>
      </c>
      <c r="D309" s="6" t="s">
        <v>35</v>
      </c>
      <c r="E309" s="6"/>
      <c r="F309" s="26" t="s">
        <v>2334</v>
      </c>
      <c r="G309" s="26"/>
      <c r="H309" s="11"/>
      <c r="I309" s="6" t="s">
        <v>38</v>
      </c>
      <c r="J309" s="6" t="s">
        <v>54</v>
      </c>
      <c r="K309" s="11" t="s">
        <v>2335</v>
      </c>
      <c r="L309" s="26" t="s">
        <v>2336</v>
      </c>
      <c r="M309" s="8" t="s">
        <v>41</v>
      </c>
      <c r="N309" s="9" t="s">
        <v>2337</v>
      </c>
      <c r="O309" s="9" t="s">
        <v>2337</v>
      </c>
      <c r="P309" s="18"/>
      <c r="Q309" s="7"/>
      <c r="R309" s="18"/>
      <c r="S309" s="18"/>
      <c r="T309" s="18"/>
      <c r="U309" s="18"/>
      <c r="V309" s="18"/>
      <c r="W309" s="14"/>
      <c r="X309" s="14"/>
      <c r="Y309" s="8" t="s">
        <v>1868</v>
      </c>
      <c r="Z309" s="15" t="s">
        <v>2338</v>
      </c>
      <c r="AA309" s="15" t="s">
        <v>2339</v>
      </c>
      <c r="AB309" s="15" t="s">
        <v>2340</v>
      </c>
      <c r="AC309" s="18" t="str">
        <f t="shared" si="1"/>
        <v>M5-EyP-5b-E-4</v>
      </c>
      <c r="AD309" s="6" t="s">
        <v>48</v>
      </c>
      <c r="AE309" s="6" t="s">
        <v>427</v>
      </c>
      <c r="AF309" s="6" t="s">
        <v>49</v>
      </c>
    </row>
    <row r="310" ht="75.0" customHeight="1">
      <c r="A310" s="8" t="s">
        <v>2301</v>
      </c>
      <c r="B310" s="11" t="s">
        <v>2302</v>
      </c>
      <c r="C310" s="34" t="s">
        <v>50</v>
      </c>
      <c r="D310" s="6" t="s">
        <v>35</v>
      </c>
      <c r="E310" s="6"/>
      <c r="F310" s="26" t="s">
        <v>2341</v>
      </c>
      <c r="G310" s="26"/>
      <c r="H310" s="11"/>
      <c r="I310" s="6" t="s">
        <v>38</v>
      </c>
      <c r="J310" s="6" t="s">
        <v>54</v>
      </c>
      <c r="K310" s="11" t="s">
        <v>2342</v>
      </c>
      <c r="L310" s="26" t="s">
        <v>2343</v>
      </c>
      <c r="M310" s="8" t="s">
        <v>41</v>
      </c>
      <c r="N310" s="9" t="s">
        <v>2344</v>
      </c>
      <c r="O310" s="9" t="s">
        <v>2344</v>
      </c>
      <c r="P310" s="18"/>
      <c r="Q310" s="7"/>
      <c r="R310" s="18"/>
      <c r="S310" s="18"/>
      <c r="T310" s="18"/>
      <c r="U310" s="18"/>
      <c r="V310" s="18"/>
      <c r="W310" s="14"/>
      <c r="X310" s="14"/>
      <c r="Y310" s="8" t="s">
        <v>1868</v>
      </c>
      <c r="Z310" s="15" t="s">
        <v>2345</v>
      </c>
      <c r="AA310" s="15" t="s">
        <v>2346</v>
      </c>
      <c r="AB310" s="15" t="s">
        <v>2347</v>
      </c>
      <c r="AC310" s="18" t="str">
        <f t="shared" si="1"/>
        <v>M5-EyP-5b-E-5</v>
      </c>
      <c r="AD310" s="6" t="s">
        <v>48</v>
      </c>
      <c r="AE310" s="6" t="s">
        <v>427</v>
      </c>
      <c r="AF310" s="6" t="s">
        <v>49</v>
      </c>
    </row>
    <row r="311" ht="75.0" customHeight="1">
      <c r="A311" s="20" t="s">
        <v>2348</v>
      </c>
      <c r="B311" s="11" t="s">
        <v>2349</v>
      </c>
      <c r="C311" s="34" t="s">
        <v>34</v>
      </c>
      <c r="D311" s="6" t="s">
        <v>35</v>
      </c>
      <c r="E311" s="6"/>
      <c r="F311" s="9" t="s">
        <v>2350</v>
      </c>
      <c r="G311" s="9"/>
      <c r="H311" s="10" t="s">
        <v>2351</v>
      </c>
      <c r="I311" s="57" t="s">
        <v>53</v>
      </c>
      <c r="J311" s="34" t="s">
        <v>743</v>
      </c>
      <c r="K311" s="10" t="s">
        <v>2352</v>
      </c>
      <c r="L311" s="10" t="s">
        <v>2353</v>
      </c>
      <c r="M311" s="8" t="s">
        <v>41</v>
      </c>
      <c r="N311" s="9" t="s">
        <v>2354</v>
      </c>
      <c r="O311" s="9" t="s">
        <v>2355</v>
      </c>
      <c r="P311" s="18"/>
      <c r="Q311" s="7"/>
      <c r="R311" s="18"/>
      <c r="S311" s="18"/>
      <c r="T311" s="18"/>
      <c r="U311" s="18"/>
      <c r="V311" s="18"/>
      <c r="W311" s="14"/>
      <c r="X311" s="14"/>
      <c r="Y311" s="8" t="s">
        <v>1868</v>
      </c>
      <c r="Z311" s="15" t="s">
        <v>2356</v>
      </c>
      <c r="AA311" s="15" t="s">
        <v>2357</v>
      </c>
      <c r="AB311" s="15" t="s">
        <v>2358</v>
      </c>
      <c r="AC311" s="18" t="str">
        <f t="shared" si="1"/>
        <v>M5-EyP-6a-I-1</v>
      </c>
      <c r="AD311" s="6" t="s">
        <v>48</v>
      </c>
      <c r="AE311" s="6" t="s">
        <v>427</v>
      </c>
      <c r="AF311" s="6" t="s">
        <v>49</v>
      </c>
    </row>
    <row r="312" ht="75.0" customHeight="1">
      <c r="A312" s="20" t="s">
        <v>2348</v>
      </c>
      <c r="B312" s="11" t="s">
        <v>2349</v>
      </c>
      <c r="C312" s="34" t="s">
        <v>50</v>
      </c>
      <c r="D312" s="6" t="s">
        <v>35</v>
      </c>
      <c r="E312" s="6"/>
      <c r="F312" s="9" t="s">
        <v>2359</v>
      </c>
      <c r="G312" s="9"/>
      <c r="H312" s="10" t="s">
        <v>2360</v>
      </c>
      <c r="I312" s="57" t="s">
        <v>53</v>
      </c>
      <c r="J312" s="6" t="s">
        <v>54</v>
      </c>
      <c r="K312" s="10" t="s">
        <v>2361</v>
      </c>
      <c r="L312" s="10" t="s">
        <v>2362</v>
      </c>
      <c r="M312" s="8" t="s">
        <v>41</v>
      </c>
      <c r="N312" s="9" t="s">
        <v>2363</v>
      </c>
      <c r="O312" s="26" t="s">
        <v>2364</v>
      </c>
      <c r="P312" s="11" t="s">
        <v>2365</v>
      </c>
      <c r="Q312" s="7"/>
      <c r="R312" s="18"/>
      <c r="S312" s="18"/>
      <c r="T312" s="18"/>
      <c r="U312" s="18"/>
      <c r="V312" s="18"/>
      <c r="W312" s="14"/>
      <c r="X312" s="14"/>
      <c r="Y312" s="8" t="s">
        <v>1868</v>
      </c>
      <c r="Z312" s="15" t="s">
        <v>2366</v>
      </c>
      <c r="AA312" s="15" t="s">
        <v>2367</v>
      </c>
      <c r="AB312" s="15" t="s">
        <v>2368</v>
      </c>
      <c r="AC312" s="18" t="str">
        <f t="shared" si="1"/>
        <v>M5-EyP-6a-E-1</v>
      </c>
      <c r="AD312" s="6" t="s">
        <v>48</v>
      </c>
      <c r="AE312" s="6" t="s">
        <v>427</v>
      </c>
      <c r="AF312" s="6" t="s">
        <v>49</v>
      </c>
    </row>
    <row r="313" ht="75.0" customHeight="1">
      <c r="A313" s="20" t="s">
        <v>2348</v>
      </c>
      <c r="B313" s="11" t="s">
        <v>2349</v>
      </c>
      <c r="C313" s="34" t="s">
        <v>50</v>
      </c>
      <c r="D313" s="6" t="s">
        <v>35</v>
      </c>
      <c r="E313" s="6"/>
      <c r="F313" s="9" t="s">
        <v>2369</v>
      </c>
      <c r="G313" s="9"/>
      <c r="H313" s="10" t="s">
        <v>2370</v>
      </c>
      <c r="I313" s="57" t="s">
        <v>53</v>
      </c>
      <c r="J313" s="34" t="s">
        <v>751</v>
      </c>
      <c r="K313" s="9" t="s">
        <v>2371</v>
      </c>
      <c r="L313" s="10" t="s">
        <v>2372</v>
      </c>
      <c r="M313" s="8" t="s">
        <v>41</v>
      </c>
      <c r="N313" s="9" t="s">
        <v>2373</v>
      </c>
      <c r="O313" s="9" t="s">
        <v>2374</v>
      </c>
      <c r="P313" s="11" t="s">
        <v>2375</v>
      </c>
      <c r="Q313" s="7"/>
      <c r="R313" s="18"/>
      <c r="S313" s="18"/>
      <c r="T313" s="18"/>
      <c r="U313" s="18"/>
      <c r="V313" s="18"/>
      <c r="W313" s="14"/>
      <c r="X313" s="14"/>
      <c r="Y313" s="8" t="s">
        <v>1868</v>
      </c>
      <c r="Z313" s="15" t="s">
        <v>2376</v>
      </c>
      <c r="AA313" s="15" t="s">
        <v>2377</v>
      </c>
      <c r="AB313" s="15" t="s">
        <v>2378</v>
      </c>
      <c r="AC313" s="18" t="str">
        <f t="shared" si="1"/>
        <v>M5-EyP-6a-E-2</v>
      </c>
      <c r="AD313" s="6" t="s">
        <v>48</v>
      </c>
      <c r="AE313" s="6" t="s">
        <v>427</v>
      </c>
      <c r="AF313" s="6" t="s">
        <v>49</v>
      </c>
    </row>
    <row r="314" ht="75.0" customHeight="1">
      <c r="A314" s="20" t="s">
        <v>2348</v>
      </c>
      <c r="B314" s="11" t="s">
        <v>2349</v>
      </c>
      <c r="C314" s="34" t="s">
        <v>50</v>
      </c>
      <c r="D314" s="6" t="s">
        <v>35</v>
      </c>
      <c r="E314" s="6"/>
      <c r="F314" s="11" t="s">
        <v>2379</v>
      </c>
      <c r="G314" s="11"/>
      <c r="H314" s="11"/>
      <c r="I314" s="34" t="s">
        <v>53</v>
      </c>
      <c r="J314" s="6" t="s">
        <v>54</v>
      </c>
      <c r="K314" s="11" t="s">
        <v>2380</v>
      </c>
      <c r="L314" s="26" t="s">
        <v>2381</v>
      </c>
      <c r="M314" s="8" t="s">
        <v>41</v>
      </c>
      <c r="N314" s="26" t="s">
        <v>2382</v>
      </c>
      <c r="O314" s="26" t="s">
        <v>2383</v>
      </c>
      <c r="P314" s="18"/>
      <c r="Q314" s="7"/>
      <c r="R314" s="18"/>
      <c r="S314" s="18"/>
      <c r="T314" s="18"/>
      <c r="U314" s="18"/>
      <c r="V314" s="18"/>
      <c r="W314" s="14"/>
      <c r="X314" s="14"/>
      <c r="Y314" s="8" t="s">
        <v>1868</v>
      </c>
      <c r="Z314" s="15" t="s">
        <v>2384</v>
      </c>
      <c r="AA314" s="15" t="s">
        <v>2385</v>
      </c>
      <c r="AB314" s="15" t="s">
        <v>2386</v>
      </c>
      <c r="AC314" s="18" t="str">
        <f t="shared" si="1"/>
        <v>M5-EyP-6a-E-3</v>
      </c>
      <c r="AD314" s="6" t="s">
        <v>48</v>
      </c>
      <c r="AE314" s="6" t="s">
        <v>427</v>
      </c>
      <c r="AF314" s="6" t="s">
        <v>49</v>
      </c>
    </row>
    <row r="315" ht="75.0" customHeight="1">
      <c r="A315" s="20" t="s">
        <v>2348</v>
      </c>
      <c r="B315" s="11" t="s">
        <v>2349</v>
      </c>
      <c r="C315" s="34" t="s">
        <v>50</v>
      </c>
      <c r="D315" s="6" t="s">
        <v>35</v>
      </c>
      <c r="E315" s="6"/>
      <c r="F315" s="58" t="s">
        <v>2387</v>
      </c>
      <c r="G315" s="58"/>
      <c r="H315" s="11"/>
      <c r="I315" s="34" t="s">
        <v>53</v>
      </c>
      <c r="J315" s="6" t="s">
        <v>54</v>
      </c>
      <c r="K315" s="11" t="s">
        <v>2388</v>
      </c>
      <c r="L315" s="11" t="s">
        <v>2389</v>
      </c>
      <c r="M315" s="8" t="s">
        <v>41</v>
      </c>
      <c r="N315" s="26" t="s">
        <v>2382</v>
      </c>
      <c r="O315" s="26" t="s">
        <v>2390</v>
      </c>
      <c r="P315" s="11" t="s">
        <v>2391</v>
      </c>
      <c r="Q315" s="7"/>
      <c r="R315" s="18"/>
      <c r="S315" s="18"/>
      <c r="T315" s="18"/>
      <c r="U315" s="18"/>
      <c r="V315" s="18"/>
      <c r="W315" s="14"/>
      <c r="X315" s="14"/>
      <c r="Y315" s="8" t="s">
        <v>1868</v>
      </c>
      <c r="Z315" s="15" t="s">
        <v>2392</v>
      </c>
      <c r="AA315" s="15" t="s">
        <v>2393</v>
      </c>
      <c r="AB315" s="15" t="s">
        <v>2394</v>
      </c>
      <c r="AC315" s="18" t="str">
        <f t="shared" si="1"/>
        <v>M5-EyP-6a-E-4</v>
      </c>
      <c r="AD315" s="6" t="s">
        <v>48</v>
      </c>
      <c r="AE315" s="6" t="s">
        <v>427</v>
      </c>
      <c r="AF315" s="6" t="s">
        <v>49</v>
      </c>
    </row>
    <row r="316" ht="75.0" customHeight="1">
      <c r="A316" s="20" t="s">
        <v>2348</v>
      </c>
      <c r="B316" s="11" t="s">
        <v>2349</v>
      </c>
      <c r="C316" s="34" t="s">
        <v>50</v>
      </c>
      <c r="D316" s="6" t="s">
        <v>35</v>
      </c>
      <c r="E316" s="6"/>
      <c r="F316" s="11" t="s">
        <v>2395</v>
      </c>
      <c r="G316" s="11"/>
      <c r="H316" s="11"/>
      <c r="I316" s="34" t="s">
        <v>53</v>
      </c>
      <c r="J316" s="6" t="s">
        <v>54</v>
      </c>
      <c r="K316" s="11" t="s">
        <v>2396</v>
      </c>
      <c r="L316" s="11" t="s">
        <v>2397</v>
      </c>
      <c r="M316" s="8" t="s">
        <v>41</v>
      </c>
      <c r="N316" s="26" t="s">
        <v>2398</v>
      </c>
      <c r="O316" s="26" t="s">
        <v>2399</v>
      </c>
      <c r="P316" s="11" t="s">
        <v>2400</v>
      </c>
      <c r="Q316" s="7"/>
      <c r="R316" s="18"/>
      <c r="S316" s="18"/>
      <c r="T316" s="18"/>
      <c r="U316" s="18"/>
      <c r="V316" s="18"/>
      <c r="W316" s="14"/>
      <c r="X316" s="14"/>
      <c r="Y316" s="8" t="s">
        <v>1868</v>
      </c>
      <c r="Z316" s="15" t="s">
        <v>2401</v>
      </c>
      <c r="AA316" s="15" t="s">
        <v>2402</v>
      </c>
      <c r="AB316" s="15" t="s">
        <v>2403</v>
      </c>
      <c r="AC316" s="18" t="str">
        <f t="shared" si="1"/>
        <v>M5-EyP-6a-E-5</v>
      </c>
      <c r="AD316" s="6" t="s">
        <v>48</v>
      </c>
      <c r="AE316" s="6" t="s">
        <v>427</v>
      </c>
      <c r="AF316" s="6" t="s">
        <v>49</v>
      </c>
    </row>
    <row r="317" ht="75.0" customHeight="1">
      <c r="A317" s="20" t="s">
        <v>2404</v>
      </c>
      <c r="B317" s="7" t="s">
        <v>2405</v>
      </c>
      <c r="C317" s="34" t="s">
        <v>34</v>
      </c>
      <c r="D317" s="6" t="s">
        <v>35</v>
      </c>
      <c r="E317" s="6"/>
      <c r="F317" s="26" t="s">
        <v>2406</v>
      </c>
      <c r="G317" s="11"/>
      <c r="H317" s="11"/>
      <c r="I317" s="34" t="s">
        <v>53</v>
      </c>
      <c r="J317" s="6" t="s">
        <v>2407</v>
      </c>
      <c r="K317" s="26" t="s">
        <v>2408</v>
      </c>
      <c r="L317" s="11"/>
      <c r="M317" s="8" t="s">
        <v>41</v>
      </c>
      <c r="N317" s="26" t="s">
        <v>2409</v>
      </c>
      <c r="O317" s="26" t="s">
        <v>2410</v>
      </c>
      <c r="P317" s="11"/>
      <c r="Q317" s="7"/>
      <c r="R317" s="18"/>
      <c r="S317" s="18"/>
      <c r="T317" s="18"/>
      <c r="U317" s="18"/>
      <c r="V317" s="18"/>
      <c r="W317" s="14"/>
      <c r="X317" s="14"/>
      <c r="Y317" s="8" t="s">
        <v>1868</v>
      </c>
      <c r="Z317" s="26" t="s">
        <v>2411</v>
      </c>
      <c r="AA317" s="26" t="s">
        <v>2412</v>
      </c>
      <c r="AB317" s="26" t="s">
        <v>2413</v>
      </c>
      <c r="AC317" s="18" t="str">
        <f t="shared" si="1"/>
        <v>M5-EyP-6b-I-1</v>
      </c>
      <c r="AD317" s="6"/>
      <c r="AE317" s="6" t="s">
        <v>427</v>
      </c>
      <c r="AF317" s="6" t="s">
        <v>49</v>
      </c>
    </row>
    <row r="318" ht="75.0" customHeight="1">
      <c r="A318" s="20" t="s">
        <v>2404</v>
      </c>
      <c r="B318" s="7" t="s">
        <v>2405</v>
      </c>
      <c r="C318" s="34" t="s">
        <v>34</v>
      </c>
      <c r="D318" s="6" t="s">
        <v>35</v>
      </c>
      <c r="E318" s="6"/>
      <c r="F318" s="26" t="s">
        <v>2414</v>
      </c>
      <c r="G318" s="11"/>
      <c r="H318" s="11"/>
      <c r="I318" s="34" t="s">
        <v>53</v>
      </c>
      <c r="J318" s="6" t="s">
        <v>2407</v>
      </c>
      <c r="K318" s="26" t="s">
        <v>2408</v>
      </c>
      <c r="L318" s="11"/>
      <c r="M318" s="8" t="s">
        <v>41</v>
      </c>
      <c r="N318" s="26" t="s">
        <v>2415</v>
      </c>
      <c r="O318" s="26" t="s">
        <v>2410</v>
      </c>
      <c r="P318" s="11"/>
      <c r="Q318" s="7"/>
      <c r="R318" s="18"/>
      <c r="S318" s="18"/>
      <c r="T318" s="18"/>
      <c r="U318" s="18"/>
      <c r="V318" s="18"/>
      <c r="W318" s="14"/>
      <c r="X318" s="14"/>
      <c r="Y318" s="8" t="s">
        <v>1868</v>
      </c>
      <c r="Z318" s="15" t="s">
        <v>2416</v>
      </c>
      <c r="AA318" s="15" t="s">
        <v>2417</v>
      </c>
      <c r="AB318" s="15" t="s">
        <v>2418</v>
      </c>
      <c r="AC318" s="18" t="str">
        <f t="shared" si="1"/>
        <v>M5-EyP-6b-I-2</v>
      </c>
      <c r="AD318" s="6"/>
      <c r="AE318" s="6" t="s">
        <v>427</v>
      </c>
      <c r="AF318" s="6" t="s">
        <v>49</v>
      </c>
    </row>
    <row r="319" ht="75.0" customHeight="1">
      <c r="A319" s="20" t="s">
        <v>2404</v>
      </c>
      <c r="B319" s="7" t="s">
        <v>2405</v>
      </c>
      <c r="C319" s="34" t="s">
        <v>34</v>
      </c>
      <c r="D319" s="6" t="s">
        <v>35</v>
      </c>
      <c r="E319" s="6"/>
      <c r="F319" s="26" t="s">
        <v>2419</v>
      </c>
      <c r="G319" s="11"/>
      <c r="H319" s="11"/>
      <c r="I319" s="34" t="s">
        <v>53</v>
      </c>
      <c r="J319" s="6" t="s">
        <v>2407</v>
      </c>
      <c r="K319" s="26" t="s">
        <v>2408</v>
      </c>
      <c r="L319" s="11"/>
      <c r="M319" s="8" t="s">
        <v>41</v>
      </c>
      <c r="N319" s="26" t="s">
        <v>2420</v>
      </c>
      <c r="O319" s="26" t="s">
        <v>2410</v>
      </c>
      <c r="P319" s="11"/>
      <c r="Q319" s="7"/>
      <c r="R319" s="18"/>
      <c r="S319" s="18"/>
      <c r="T319" s="18"/>
      <c r="U319" s="18"/>
      <c r="V319" s="18"/>
      <c r="W319" s="14"/>
      <c r="X319" s="14"/>
      <c r="Y319" s="8" t="s">
        <v>1868</v>
      </c>
      <c r="Z319" s="15" t="s">
        <v>2421</v>
      </c>
      <c r="AA319" s="15" t="s">
        <v>2422</v>
      </c>
      <c r="AB319" s="15" t="s">
        <v>2423</v>
      </c>
      <c r="AC319" s="18" t="str">
        <f t="shared" si="1"/>
        <v>M5-EyP-6b-I-3</v>
      </c>
      <c r="AD319" s="6"/>
      <c r="AE319" s="6" t="s">
        <v>427</v>
      </c>
      <c r="AF319" s="6" t="s">
        <v>49</v>
      </c>
    </row>
    <row r="320" ht="75.0" customHeight="1">
      <c r="A320" s="20" t="s">
        <v>2424</v>
      </c>
      <c r="B320" s="11" t="s">
        <v>2425</v>
      </c>
      <c r="C320" s="34" t="s">
        <v>34</v>
      </c>
      <c r="D320" s="6" t="s">
        <v>35</v>
      </c>
      <c r="E320" s="6"/>
      <c r="F320" s="10" t="s">
        <v>2426</v>
      </c>
      <c r="G320" s="10"/>
      <c r="H320" s="59" t="s">
        <v>2427</v>
      </c>
      <c r="I320" s="57" t="s">
        <v>38</v>
      </c>
      <c r="J320" s="34" t="s">
        <v>743</v>
      </c>
      <c r="K320" s="10" t="s">
        <v>2428</v>
      </c>
      <c r="L320" s="10" t="s">
        <v>40</v>
      </c>
      <c r="M320" s="8" t="s">
        <v>41</v>
      </c>
      <c r="N320" s="11" t="s">
        <v>2429</v>
      </c>
      <c r="O320" s="11" t="s">
        <v>2430</v>
      </c>
      <c r="P320" s="18"/>
      <c r="Q320" s="7"/>
      <c r="R320" s="18"/>
      <c r="S320" s="18"/>
      <c r="T320" s="18"/>
      <c r="U320" s="18"/>
      <c r="V320" s="18"/>
      <c r="W320" s="14"/>
      <c r="X320" s="14"/>
      <c r="Y320" s="8" t="s">
        <v>1868</v>
      </c>
      <c r="Z320" s="38" t="s">
        <v>2431</v>
      </c>
      <c r="AA320" s="38" t="s">
        <v>2432</v>
      </c>
      <c r="AB320" s="15" t="s">
        <v>2433</v>
      </c>
      <c r="AC320" s="18" t="str">
        <f t="shared" si="1"/>
        <v>M5-EyP-7a-I-1</v>
      </c>
      <c r="AD320" s="6" t="s">
        <v>48</v>
      </c>
      <c r="AE320" s="6" t="s">
        <v>427</v>
      </c>
      <c r="AF320" s="6" t="s">
        <v>49</v>
      </c>
    </row>
    <row r="321" ht="75.0" customHeight="1">
      <c r="A321" s="20" t="s">
        <v>2424</v>
      </c>
      <c r="B321" s="11" t="s">
        <v>2425</v>
      </c>
      <c r="C321" s="34" t="s">
        <v>50</v>
      </c>
      <c r="D321" s="6" t="s">
        <v>35</v>
      </c>
      <c r="E321" s="6"/>
      <c r="F321" s="10" t="s">
        <v>2434</v>
      </c>
      <c r="G321" s="10"/>
      <c r="H321" s="10" t="s">
        <v>2435</v>
      </c>
      <c r="I321" s="57" t="s">
        <v>38</v>
      </c>
      <c r="J321" s="57" t="s">
        <v>2436</v>
      </c>
      <c r="K321" s="9" t="s">
        <v>2437</v>
      </c>
      <c r="L321" s="10" t="s">
        <v>2438</v>
      </c>
      <c r="M321" s="8" t="s">
        <v>41</v>
      </c>
      <c r="N321" s="11" t="s">
        <v>2429</v>
      </c>
      <c r="O321" s="11" t="s">
        <v>2439</v>
      </c>
      <c r="P321" s="11"/>
      <c r="Q321" s="7"/>
      <c r="R321" s="18"/>
      <c r="S321" s="18"/>
      <c r="T321" s="18"/>
      <c r="U321" s="18"/>
      <c r="V321" s="18"/>
      <c r="W321" s="14"/>
      <c r="X321" s="14"/>
      <c r="Y321" s="8" t="s">
        <v>1868</v>
      </c>
      <c r="Z321" s="38" t="s">
        <v>2440</v>
      </c>
      <c r="AA321" s="38" t="s">
        <v>2441</v>
      </c>
      <c r="AB321" s="15" t="s">
        <v>2442</v>
      </c>
      <c r="AC321" s="18" t="str">
        <f t="shared" si="1"/>
        <v>M5-EyP-7a-E-1</v>
      </c>
      <c r="AD321" s="6" t="s">
        <v>48</v>
      </c>
      <c r="AE321" s="6" t="s">
        <v>427</v>
      </c>
      <c r="AF321" s="6" t="s">
        <v>49</v>
      </c>
    </row>
    <row r="322" ht="75.0" customHeight="1">
      <c r="A322" s="20" t="s">
        <v>2424</v>
      </c>
      <c r="B322" s="11" t="s">
        <v>2425</v>
      </c>
      <c r="C322" s="34" t="s">
        <v>50</v>
      </c>
      <c r="D322" s="6" t="s">
        <v>35</v>
      </c>
      <c r="E322" s="32"/>
      <c r="F322" s="10" t="s">
        <v>2443</v>
      </c>
      <c r="G322" s="10"/>
      <c r="H322" s="10" t="s">
        <v>2444</v>
      </c>
      <c r="I322" s="57" t="s">
        <v>38</v>
      </c>
      <c r="J322" s="57" t="s">
        <v>2436</v>
      </c>
      <c r="K322" s="9" t="s">
        <v>2445</v>
      </c>
      <c r="L322" s="9" t="s">
        <v>2446</v>
      </c>
      <c r="M322" s="8" t="s">
        <v>41</v>
      </c>
      <c r="N322" s="11" t="s">
        <v>2429</v>
      </c>
      <c r="O322" s="11" t="s">
        <v>2439</v>
      </c>
      <c r="P322" s="18"/>
      <c r="Q322" s="7"/>
      <c r="R322" s="18"/>
      <c r="S322" s="18"/>
      <c r="T322" s="18"/>
      <c r="U322" s="18"/>
      <c r="V322" s="18"/>
      <c r="W322" s="14"/>
      <c r="X322" s="14"/>
      <c r="Y322" s="8" t="s">
        <v>1868</v>
      </c>
      <c r="Z322" s="38" t="s">
        <v>2447</v>
      </c>
      <c r="AA322" s="38" t="s">
        <v>2448</v>
      </c>
      <c r="AB322" s="15" t="s">
        <v>2449</v>
      </c>
      <c r="AC322" s="18" t="str">
        <f t="shared" si="1"/>
        <v>M5-EyP-7a-E-2</v>
      </c>
      <c r="AD322" s="6" t="s">
        <v>48</v>
      </c>
      <c r="AE322" s="6" t="s">
        <v>427</v>
      </c>
      <c r="AF322" s="6" t="s">
        <v>49</v>
      </c>
    </row>
    <row r="323" ht="75.0" customHeight="1">
      <c r="A323" s="20" t="s">
        <v>2424</v>
      </c>
      <c r="B323" s="11" t="s">
        <v>2425</v>
      </c>
      <c r="C323" s="34" t="s">
        <v>50</v>
      </c>
      <c r="D323" s="6" t="s">
        <v>35</v>
      </c>
      <c r="E323" s="6"/>
      <c r="F323" s="26" t="s">
        <v>2450</v>
      </c>
      <c r="G323" s="11"/>
      <c r="H323" s="11"/>
      <c r="I323" s="57" t="s">
        <v>38</v>
      </c>
      <c r="J323" s="57" t="s">
        <v>2436</v>
      </c>
      <c r="K323" s="9" t="s">
        <v>2451</v>
      </c>
      <c r="L323" s="10" t="s">
        <v>2452</v>
      </c>
      <c r="M323" s="8" t="s">
        <v>41</v>
      </c>
      <c r="N323" s="11" t="s">
        <v>2429</v>
      </c>
      <c r="O323" s="11" t="s">
        <v>2439</v>
      </c>
      <c r="P323" s="18"/>
      <c r="Q323" s="7"/>
      <c r="R323" s="18"/>
      <c r="S323" s="18"/>
      <c r="T323" s="18"/>
      <c r="U323" s="18"/>
      <c r="V323" s="18"/>
      <c r="W323" s="14"/>
      <c r="X323" s="14"/>
      <c r="Y323" s="8" t="s">
        <v>1868</v>
      </c>
      <c r="Z323" s="38" t="s">
        <v>2453</v>
      </c>
      <c r="AA323" s="38" t="s">
        <v>2454</v>
      </c>
      <c r="AB323" s="15" t="s">
        <v>2455</v>
      </c>
      <c r="AC323" s="18" t="str">
        <f t="shared" si="1"/>
        <v>M5-EyP-7a-E-3</v>
      </c>
      <c r="AD323" s="6" t="s">
        <v>48</v>
      </c>
      <c r="AE323" s="6" t="s">
        <v>427</v>
      </c>
      <c r="AF323" s="6" t="s">
        <v>49</v>
      </c>
    </row>
    <row r="324" ht="75.0" customHeight="1">
      <c r="A324" s="20" t="s">
        <v>2424</v>
      </c>
      <c r="B324" s="11" t="s">
        <v>2425</v>
      </c>
      <c r="C324" s="34" t="s">
        <v>50</v>
      </c>
      <c r="D324" s="6" t="s">
        <v>35</v>
      </c>
      <c r="E324" s="6"/>
      <c r="F324" s="26" t="s">
        <v>2456</v>
      </c>
      <c r="G324" s="26"/>
      <c r="H324" s="11"/>
      <c r="I324" s="57" t="s">
        <v>38</v>
      </c>
      <c r="J324" s="57" t="s">
        <v>2436</v>
      </c>
      <c r="K324" s="9" t="s">
        <v>2457</v>
      </c>
      <c r="L324" s="10" t="s">
        <v>2458</v>
      </c>
      <c r="M324" s="8" t="s">
        <v>41</v>
      </c>
      <c r="N324" s="11" t="s">
        <v>2429</v>
      </c>
      <c r="O324" s="11" t="s">
        <v>2439</v>
      </c>
      <c r="P324" s="18"/>
      <c r="Q324" s="7"/>
      <c r="R324" s="18"/>
      <c r="S324" s="18"/>
      <c r="T324" s="18"/>
      <c r="U324" s="18"/>
      <c r="V324" s="18"/>
      <c r="W324" s="14"/>
      <c r="X324" s="14"/>
      <c r="Y324" s="8" t="s">
        <v>1868</v>
      </c>
      <c r="Z324" s="38" t="s">
        <v>2459</v>
      </c>
      <c r="AA324" s="38" t="s">
        <v>2460</v>
      </c>
      <c r="AB324" s="15" t="s">
        <v>2461</v>
      </c>
      <c r="AC324" s="18" t="str">
        <f t="shared" si="1"/>
        <v>M5-EyP-7a-E-4</v>
      </c>
      <c r="AD324" s="6" t="s">
        <v>48</v>
      </c>
      <c r="AE324" s="6" t="s">
        <v>427</v>
      </c>
      <c r="AF324" s="6" t="s">
        <v>49</v>
      </c>
    </row>
    <row r="325" ht="75.0" customHeight="1">
      <c r="A325" s="20" t="s">
        <v>2424</v>
      </c>
      <c r="B325" s="11" t="s">
        <v>2425</v>
      </c>
      <c r="C325" s="34" t="s">
        <v>50</v>
      </c>
      <c r="D325" s="6" t="s">
        <v>35</v>
      </c>
      <c r="E325" s="6"/>
      <c r="F325" s="11" t="s">
        <v>2462</v>
      </c>
      <c r="G325" s="11"/>
      <c r="H325" s="11"/>
      <c r="I325" s="57" t="s">
        <v>38</v>
      </c>
      <c r="J325" s="57" t="s">
        <v>2436</v>
      </c>
      <c r="K325" s="9" t="s">
        <v>2463</v>
      </c>
      <c r="L325" s="10" t="s">
        <v>2464</v>
      </c>
      <c r="M325" s="8" t="s">
        <v>41</v>
      </c>
      <c r="N325" s="11" t="s">
        <v>2429</v>
      </c>
      <c r="O325" s="11" t="s">
        <v>2439</v>
      </c>
      <c r="P325" s="18"/>
      <c r="Q325" s="7"/>
      <c r="R325" s="18"/>
      <c r="S325" s="18"/>
      <c r="T325" s="18"/>
      <c r="U325" s="18"/>
      <c r="V325" s="18"/>
      <c r="W325" s="14"/>
      <c r="X325" s="14"/>
      <c r="Y325" s="8" t="s">
        <v>1868</v>
      </c>
      <c r="Z325" s="38" t="s">
        <v>2465</v>
      </c>
      <c r="AA325" s="38" t="s">
        <v>2466</v>
      </c>
      <c r="AB325" s="15" t="s">
        <v>2467</v>
      </c>
      <c r="AC325" s="18" t="str">
        <f t="shared" si="1"/>
        <v>M5-EyP-7a-E-5</v>
      </c>
      <c r="AD325" s="6" t="s">
        <v>48</v>
      </c>
      <c r="AE325" s="6" t="s">
        <v>427</v>
      </c>
      <c r="AF325" s="6" t="s">
        <v>49</v>
      </c>
    </row>
    <row r="326" ht="75.0" customHeight="1">
      <c r="A326" s="60" t="s">
        <v>2468</v>
      </c>
      <c r="B326" s="11" t="s">
        <v>2469</v>
      </c>
      <c r="C326" s="36" t="s">
        <v>34</v>
      </c>
      <c r="D326" s="6" t="s">
        <v>35</v>
      </c>
      <c r="E326" s="6"/>
      <c r="F326" s="61" t="s">
        <v>2470</v>
      </c>
      <c r="G326" s="11"/>
      <c r="H326" s="11"/>
      <c r="I326" s="34" t="s">
        <v>53</v>
      </c>
      <c r="J326" s="6" t="s">
        <v>132</v>
      </c>
      <c r="K326" s="26" t="s">
        <v>2471</v>
      </c>
      <c r="L326" s="9" t="s">
        <v>2472</v>
      </c>
      <c r="M326" s="8" t="s">
        <v>41</v>
      </c>
      <c r="N326" s="11" t="s">
        <v>2473</v>
      </c>
      <c r="O326" s="11" t="s">
        <v>2473</v>
      </c>
      <c r="P326" s="18"/>
      <c r="Q326" s="7"/>
      <c r="R326" s="18"/>
      <c r="S326" s="18"/>
      <c r="T326" s="18"/>
      <c r="U326" s="18"/>
      <c r="V326" s="18"/>
      <c r="W326" s="14"/>
      <c r="X326" s="14"/>
      <c r="Y326" s="8" t="s">
        <v>1868</v>
      </c>
      <c r="Z326" s="26" t="s">
        <v>2474</v>
      </c>
      <c r="AA326" s="11"/>
      <c r="AB326" s="26" t="s">
        <v>2475</v>
      </c>
      <c r="AC326" s="18" t="str">
        <f t="shared" si="1"/>
        <v>M5-EyP-13a-I-1</v>
      </c>
      <c r="AD326" s="6"/>
      <c r="AE326" s="6"/>
      <c r="AF326" s="6" t="s">
        <v>49</v>
      </c>
    </row>
    <row r="327" ht="75.0" customHeight="1">
      <c r="A327" s="60" t="s">
        <v>2468</v>
      </c>
      <c r="B327" s="11" t="s">
        <v>2469</v>
      </c>
      <c r="C327" s="36" t="s">
        <v>34</v>
      </c>
      <c r="D327" s="6" t="s">
        <v>35</v>
      </c>
      <c r="E327" s="6"/>
      <c r="F327" s="62" t="s">
        <v>2476</v>
      </c>
      <c r="G327" s="11"/>
      <c r="H327" s="11"/>
      <c r="I327" s="34" t="s">
        <v>53</v>
      </c>
      <c r="J327" s="6" t="s">
        <v>132</v>
      </c>
      <c r="K327" s="26" t="s">
        <v>2477</v>
      </c>
      <c r="L327" s="9" t="s">
        <v>2478</v>
      </c>
      <c r="M327" s="8" t="s">
        <v>41</v>
      </c>
      <c r="N327" s="11" t="s">
        <v>2479</v>
      </c>
      <c r="O327" s="11" t="s">
        <v>2479</v>
      </c>
      <c r="P327" s="18"/>
      <c r="Q327" s="7"/>
      <c r="R327" s="18"/>
      <c r="S327" s="18"/>
      <c r="T327" s="18"/>
      <c r="U327" s="18"/>
      <c r="V327" s="18"/>
      <c r="W327" s="14"/>
      <c r="X327" s="14"/>
      <c r="Y327" s="8" t="s">
        <v>1868</v>
      </c>
      <c r="Z327" s="26" t="s">
        <v>2480</v>
      </c>
      <c r="AA327" s="11"/>
      <c r="AB327" s="26" t="s">
        <v>2481</v>
      </c>
      <c r="AC327" s="18" t="str">
        <f t="shared" si="1"/>
        <v>M5-EyP-13a-I-2</v>
      </c>
      <c r="AD327" s="6"/>
      <c r="AE327" s="6"/>
      <c r="AF327" s="6" t="s">
        <v>49</v>
      </c>
    </row>
    <row r="328" ht="75.0" customHeight="1">
      <c r="A328" s="60" t="s">
        <v>2468</v>
      </c>
      <c r="B328" s="11" t="s">
        <v>2469</v>
      </c>
      <c r="C328" s="36" t="s">
        <v>34</v>
      </c>
      <c r="D328" s="6" t="s">
        <v>35</v>
      </c>
      <c r="E328" s="6"/>
      <c r="F328" s="62" t="s">
        <v>2482</v>
      </c>
      <c r="G328" s="11"/>
      <c r="H328" s="11"/>
      <c r="I328" s="34" t="s">
        <v>53</v>
      </c>
      <c r="J328" s="6" t="s">
        <v>132</v>
      </c>
      <c r="K328" s="26" t="s">
        <v>2483</v>
      </c>
      <c r="L328" s="9" t="s">
        <v>2484</v>
      </c>
      <c r="M328" s="8" t="s">
        <v>41</v>
      </c>
      <c r="N328" s="26" t="s">
        <v>2485</v>
      </c>
      <c r="O328" s="26" t="s">
        <v>2485</v>
      </c>
      <c r="P328" s="18"/>
      <c r="Q328" s="7"/>
      <c r="R328" s="18"/>
      <c r="S328" s="18"/>
      <c r="T328" s="18"/>
      <c r="U328" s="18"/>
      <c r="V328" s="18"/>
      <c r="W328" s="14"/>
      <c r="X328" s="14"/>
      <c r="Y328" s="8" t="s">
        <v>1868</v>
      </c>
      <c r="Z328" s="26" t="s">
        <v>2486</v>
      </c>
      <c r="AA328" s="11"/>
      <c r="AB328" s="26" t="s">
        <v>2487</v>
      </c>
      <c r="AC328" s="18" t="str">
        <f t="shared" si="1"/>
        <v>M5-EyP-13a-I-3</v>
      </c>
      <c r="AD328" s="6"/>
      <c r="AE328" s="6"/>
      <c r="AF328" s="6" t="s">
        <v>49</v>
      </c>
    </row>
    <row r="329" ht="75.0" customHeight="1">
      <c r="A329" s="60" t="s">
        <v>2468</v>
      </c>
      <c r="B329" s="11" t="s">
        <v>2469</v>
      </c>
      <c r="C329" s="63" t="s">
        <v>50</v>
      </c>
      <c r="D329" s="6" t="s">
        <v>35</v>
      </c>
      <c r="E329" s="6"/>
      <c r="F329" s="64" t="s">
        <v>2488</v>
      </c>
      <c r="G329" s="26" t="s">
        <v>2489</v>
      </c>
      <c r="H329" s="11"/>
      <c r="I329" s="34" t="s">
        <v>1682</v>
      </c>
      <c r="J329" s="34" t="s">
        <v>2160</v>
      </c>
      <c r="K329" s="26" t="s">
        <v>2490</v>
      </c>
      <c r="L329" s="10" t="s">
        <v>2491</v>
      </c>
      <c r="M329" s="65" t="s">
        <v>41</v>
      </c>
      <c r="N329" s="11" t="s">
        <v>2492</v>
      </c>
      <c r="O329" s="11" t="s">
        <v>2492</v>
      </c>
      <c r="P329" s="18"/>
      <c r="Q329" s="7"/>
      <c r="R329" s="18"/>
      <c r="S329" s="18"/>
      <c r="T329" s="18"/>
      <c r="U329" s="18"/>
      <c r="V329" s="18"/>
      <c r="W329" s="14"/>
      <c r="X329" s="14"/>
      <c r="Y329" s="8" t="s">
        <v>1868</v>
      </c>
      <c r="Z329" s="26" t="s">
        <v>2493</v>
      </c>
      <c r="AA329" s="11"/>
      <c r="AB329" s="26" t="s">
        <v>2494</v>
      </c>
      <c r="AC329" s="18" t="str">
        <f t="shared" si="1"/>
        <v>M5-EyP-13a-E-1</v>
      </c>
      <c r="AD329" s="6"/>
      <c r="AE329" s="6"/>
      <c r="AF329" s="6" t="s">
        <v>49</v>
      </c>
    </row>
    <row r="330" ht="75.0" customHeight="1">
      <c r="A330" s="60" t="s">
        <v>2468</v>
      </c>
      <c r="B330" s="11" t="s">
        <v>2469</v>
      </c>
      <c r="C330" s="63" t="s">
        <v>50</v>
      </c>
      <c r="D330" s="6" t="s">
        <v>35</v>
      </c>
      <c r="E330" s="6"/>
      <c r="F330" s="64" t="s">
        <v>2495</v>
      </c>
      <c r="G330" s="26" t="s">
        <v>2496</v>
      </c>
      <c r="H330" s="11"/>
      <c r="I330" s="34" t="s">
        <v>1682</v>
      </c>
      <c r="J330" s="34" t="s">
        <v>2160</v>
      </c>
      <c r="K330" s="26" t="s">
        <v>2497</v>
      </c>
      <c r="L330" s="10" t="s">
        <v>2498</v>
      </c>
      <c r="M330" s="8" t="s">
        <v>41</v>
      </c>
      <c r="N330" s="11" t="s">
        <v>2499</v>
      </c>
      <c r="O330" s="11" t="s">
        <v>2499</v>
      </c>
      <c r="P330" s="18"/>
      <c r="Q330" s="7"/>
      <c r="R330" s="18"/>
      <c r="S330" s="18"/>
      <c r="T330" s="18"/>
      <c r="U330" s="18"/>
      <c r="V330" s="18"/>
      <c r="W330" s="14"/>
      <c r="X330" s="14"/>
      <c r="Y330" s="8" t="s">
        <v>1868</v>
      </c>
      <c r="Z330" s="26" t="s">
        <v>2500</v>
      </c>
      <c r="AA330" s="11"/>
      <c r="AB330" s="26" t="s">
        <v>2501</v>
      </c>
      <c r="AC330" s="18" t="str">
        <f t="shared" si="1"/>
        <v>M5-EyP-13a-E-2</v>
      </c>
      <c r="AD330" s="6"/>
      <c r="AE330" s="6"/>
      <c r="AF330" s="6" t="s">
        <v>49</v>
      </c>
    </row>
    <row r="331" ht="75.0" customHeight="1">
      <c r="A331" s="60" t="s">
        <v>2468</v>
      </c>
      <c r="B331" s="11" t="s">
        <v>2469</v>
      </c>
      <c r="C331" s="63" t="s">
        <v>50</v>
      </c>
      <c r="D331" s="6" t="s">
        <v>35</v>
      </c>
      <c r="E331" s="6"/>
      <c r="F331" s="64" t="s">
        <v>2502</v>
      </c>
      <c r="G331" s="26" t="s">
        <v>2503</v>
      </c>
      <c r="H331" s="11"/>
      <c r="I331" s="34" t="s">
        <v>1682</v>
      </c>
      <c r="J331" s="34" t="s">
        <v>2160</v>
      </c>
      <c r="K331" s="26" t="s">
        <v>2504</v>
      </c>
      <c r="L331" s="10" t="s">
        <v>2505</v>
      </c>
      <c r="M331" s="8" t="s">
        <v>41</v>
      </c>
      <c r="N331" s="11" t="s">
        <v>2506</v>
      </c>
      <c r="O331" s="11" t="s">
        <v>2506</v>
      </c>
      <c r="P331" s="18"/>
      <c r="Q331" s="7"/>
      <c r="R331" s="18"/>
      <c r="S331" s="18"/>
      <c r="T331" s="18"/>
      <c r="U331" s="18"/>
      <c r="V331" s="18"/>
      <c r="W331" s="14"/>
      <c r="X331" s="14"/>
      <c r="Y331" s="8" t="s">
        <v>1868</v>
      </c>
      <c r="Z331" s="26" t="s">
        <v>2507</v>
      </c>
      <c r="AA331" s="11"/>
      <c r="AB331" s="26" t="s">
        <v>2508</v>
      </c>
      <c r="AC331" s="18" t="str">
        <f t="shared" si="1"/>
        <v>M5-EyP-13a-E-3</v>
      </c>
      <c r="AD331" s="6"/>
      <c r="AE331" s="6"/>
      <c r="AF331" s="6" t="s">
        <v>49</v>
      </c>
    </row>
    <row r="332" ht="75.0" customHeight="1">
      <c r="A332" s="8" t="s">
        <v>2509</v>
      </c>
      <c r="B332" s="11" t="s">
        <v>2510</v>
      </c>
      <c r="C332" s="36" t="s">
        <v>34</v>
      </c>
      <c r="D332" s="6" t="s">
        <v>468</v>
      </c>
      <c r="E332" s="6"/>
      <c r="F332" s="66"/>
      <c r="G332" s="26"/>
      <c r="H332" s="11"/>
      <c r="I332" s="34"/>
      <c r="J332" s="34"/>
      <c r="K332" s="26"/>
      <c r="L332" s="10"/>
      <c r="M332" s="8"/>
      <c r="N332" s="11"/>
      <c r="O332" s="11"/>
      <c r="P332" s="18"/>
      <c r="Q332" s="7"/>
      <c r="R332" s="18"/>
      <c r="S332" s="18"/>
      <c r="T332" s="18"/>
      <c r="U332" s="18"/>
      <c r="V332" s="18"/>
      <c r="W332" s="14"/>
      <c r="X332" s="14"/>
      <c r="Y332" s="8" t="s">
        <v>1868</v>
      </c>
      <c r="Z332" s="38" t="s">
        <v>2511</v>
      </c>
      <c r="AA332" s="11"/>
      <c r="AB332" s="26"/>
      <c r="AC332" s="18" t="str">
        <f t="shared" si="1"/>
        <v>M5-EyP-13b-I-1</v>
      </c>
      <c r="AD332" s="6"/>
      <c r="AE332" s="6"/>
      <c r="AF332" s="6" t="s">
        <v>49</v>
      </c>
    </row>
    <row r="333" ht="75.0" customHeight="1">
      <c r="A333" s="8" t="s">
        <v>2509</v>
      </c>
      <c r="B333" s="11" t="s">
        <v>2510</v>
      </c>
      <c r="C333" s="36" t="s">
        <v>34</v>
      </c>
      <c r="D333" s="6" t="s">
        <v>468</v>
      </c>
      <c r="E333" s="6"/>
      <c r="F333" s="66"/>
      <c r="G333" s="26"/>
      <c r="H333" s="11"/>
      <c r="I333" s="34"/>
      <c r="J333" s="34"/>
      <c r="K333" s="26"/>
      <c r="L333" s="10"/>
      <c r="M333" s="8"/>
      <c r="N333" s="11"/>
      <c r="O333" s="11"/>
      <c r="P333" s="18"/>
      <c r="Q333" s="7"/>
      <c r="R333" s="18"/>
      <c r="S333" s="18"/>
      <c r="T333" s="18"/>
      <c r="U333" s="18"/>
      <c r="V333" s="18"/>
      <c r="W333" s="14"/>
      <c r="X333" s="14"/>
      <c r="Y333" s="8" t="s">
        <v>1868</v>
      </c>
      <c r="Z333" s="38" t="s">
        <v>2512</v>
      </c>
      <c r="AA333" s="11"/>
      <c r="AB333" s="26"/>
      <c r="AC333" s="18" t="str">
        <f t="shared" si="1"/>
        <v>M5-EyP-13b-I-2</v>
      </c>
      <c r="AD333" s="6"/>
      <c r="AE333" s="6"/>
      <c r="AF333" s="6" t="s">
        <v>49</v>
      </c>
    </row>
    <row r="334" ht="75.0" customHeight="1">
      <c r="A334" s="8" t="s">
        <v>2509</v>
      </c>
      <c r="B334" s="11" t="s">
        <v>2510</v>
      </c>
      <c r="C334" s="36" t="s">
        <v>34</v>
      </c>
      <c r="D334" s="6" t="s">
        <v>468</v>
      </c>
      <c r="E334" s="6"/>
      <c r="F334" s="66"/>
      <c r="G334" s="26"/>
      <c r="H334" s="11"/>
      <c r="I334" s="34"/>
      <c r="J334" s="34"/>
      <c r="K334" s="26"/>
      <c r="L334" s="10"/>
      <c r="M334" s="8"/>
      <c r="N334" s="11"/>
      <c r="O334" s="11"/>
      <c r="P334" s="18"/>
      <c r="Q334" s="7"/>
      <c r="R334" s="18"/>
      <c r="S334" s="18"/>
      <c r="T334" s="18"/>
      <c r="U334" s="18"/>
      <c r="V334" s="18"/>
      <c r="W334" s="14"/>
      <c r="X334" s="14"/>
      <c r="Y334" s="8" t="s">
        <v>1868</v>
      </c>
      <c r="Z334" s="38" t="s">
        <v>2513</v>
      </c>
      <c r="AA334" s="11"/>
      <c r="AB334" s="26"/>
      <c r="AC334" s="18" t="str">
        <f t="shared" si="1"/>
        <v>M5-EyP-13b-I-3</v>
      </c>
      <c r="AD334" s="6"/>
      <c r="AE334" s="6"/>
      <c r="AF334" s="6" t="s">
        <v>49</v>
      </c>
    </row>
    <row r="335" ht="75.0" customHeight="1">
      <c r="A335" s="8" t="s">
        <v>2514</v>
      </c>
      <c r="B335" s="7" t="s">
        <v>2515</v>
      </c>
      <c r="C335" s="34" t="s">
        <v>34</v>
      </c>
      <c r="D335" s="6" t="s">
        <v>35</v>
      </c>
      <c r="E335" s="6"/>
      <c r="F335" s="26" t="s">
        <v>2516</v>
      </c>
      <c r="G335" s="26"/>
      <c r="H335" s="11" t="s">
        <v>2517</v>
      </c>
      <c r="I335" s="34" t="s">
        <v>38</v>
      </c>
      <c r="J335" s="8" t="s">
        <v>39</v>
      </c>
      <c r="K335" s="26" t="s">
        <v>2518</v>
      </c>
      <c r="L335" s="12" t="s">
        <v>40</v>
      </c>
      <c r="M335" s="8" t="s">
        <v>41</v>
      </c>
      <c r="N335" s="18" t="s">
        <v>2519</v>
      </c>
      <c r="O335" s="18" t="s">
        <v>2520</v>
      </c>
      <c r="P335" s="14"/>
      <c r="Q335" s="7"/>
      <c r="R335" s="14"/>
      <c r="S335" s="14"/>
      <c r="T335" s="14"/>
      <c r="U335" s="14"/>
      <c r="V335" s="14"/>
      <c r="W335" s="14"/>
      <c r="X335" s="14"/>
      <c r="Y335" s="8" t="s">
        <v>1868</v>
      </c>
      <c r="Z335" s="15" t="s">
        <v>2521</v>
      </c>
      <c r="AA335" s="15" t="s">
        <v>2522</v>
      </c>
      <c r="AB335" s="38"/>
      <c r="AC335" s="18" t="str">
        <f t="shared" si="1"/>
        <v>M5-EyP-8a-I-1</v>
      </c>
      <c r="AD335" s="6" t="s">
        <v>48</v>
      </c>
      <c r="AE335" s="6" t="s">
        <v>427</v>
      </c>
      <c r="AF335" s="6"/>
    </row>
    <row r="336" ht="75.0" customHeight="1">
      <c r="A336" s="8" t="s">
        <v>2514</v>
      </c>
      <c r="B336" s="7" t="s">
        <v>2515</v>
      </c>
      <c r="C336" s="34" t="s">
        <v>50</v>
      </c>
      <c r="D336" s="6" t="s">
        <v>35</v>
      </c>
      <c r="E336" s="32"/>
      <c r="F336" s="26" t="s">
        <v>2523</v>
      </c>
      <c r="G336" s="26"/>
      <c r="H336" s="11" t="s">
        <v>2524</v>
      </c>
      <c r="I336" s="34" t="s">
        <v>53</v>
      </c>
      <c r="J336" s="8" t="s">
        <v>357</v>
      </c>
      <c r="K336" s="26" t="s">
        <v>2525</v>
      </c>
      <c r="L336" s="12" t="s">
        <v>40</v>
      </c>
      <c r="M336" s="8" t="s">
        <v>41</v>
      </c>
      <c r="N336" s="18" t="s">
        <v>2519</v>
      </c>
      <c r="O336" s="18" t="s">
        <v>2526</v>
      </c>
      <c r="P336" s="14"/>
      <c r="Q336" s="34"/>
      <c r="R336" s="14"/>
      <c r="S336" s="14"/>
      <c r="T336" s="14"/>
      <c r="U336" s="14"/>
      <c r="V336" s="14"/>
      <c r="W336" s="14"/>
      <c r="X336" s="14"/>
      <c r="Y336" s="8" t="s">
        <v>1868</v>
      </c>
      <c r="Z336" s="15" t="s">
        <v>2527</v>
      </c>
      <c r="AA336" s="15" t="s">
        <v>2528</v>
      </c>
      <c r="AB336" s="38"/>
      <c r="AC336" s="18" t="str">
        <f t="shared" si="1"/>
        <v>M5-EyP-8a-E-1</v>
      </c>
      <c r="AD336" s="6" t="s">
        <v>48</v>
      </c>
      <c r="AE336" s="6" t="s">
        <v>427</v>
      </c>
      <c r="AF336" s="6"/>
    </row>
    <row r="337" ht="75.0" customHeight="1">
      <c r="A337" s="8" t="s">
        <v>2514</v>
      </c>
      <c r="B337" s="7" t="s">
        <v>2515</v>
      </c>
      <c r="C337" s="34" t="s">
        <v>50</v>
      </c>
      <c r="D337" s="6" t="s">
        <v>35</v>
      </c>
      <c r="E337" s="6"/>
      <c r="F337" s="26" t="s">
        <v>2529</v>
      </c>
      <c r="G337" s="26"/>
      <c r="H337" s="11" t="s">
        <v>2530</v>
      </c>
      <c r="I337" s="34" t="s">
        <v>53</v>
      </c>
      <c r="J337" s="8" t="s">
        <v>357</v>
      </c>
      <c r="K337" s="26" t="s">
        <v>2531</v>
      </c>
      <c r="L337" s="12" t="s">
        <v>40</v>
      </c>
      <c r="M337" s="8" t="s">
        <v>41</v>
      </c>
      <c r="N337" s="18" t="s">
        <v>2519</v>
      </c>
      <c r="O337" s="18" t="s">
        <v>2532</v>
      </c>
      <c r="P337" s="14"/>
      <c r="Q337" s="34"/>
      <c r="R337" s="14"/>
      <c r="S337" s="14"/>
      <c r="T337" s="14"/>
      <c r="U337" s="14"/>
      <c r="V337" s="14"/>
      <c r="W337" s="14"/>
      <c r="X337" s="14"/>
      <c r="Y337" s="8" t="s">
        <v>1868</v>
      </c>
      <c r="Z337" s="15" t="s">
        <v>2533</v>
      </c>
      <c r="AA337" s="15" t="s">
        <v>2534</v>
      </c>
      <c r="AB337" s="38"/>
      <c r="AC337" s="18" t="str">
        <f t="shared" si="1"/>
        <v>M5-EyP-8a-E-2</v>
      </c>
      <c r="AD337" s="6" t="s">
        <v>48</v>
      </c>
      <c r="AE337" s="6" t="s">
        <v>427</v>
      </c>
      <c r="AF337" s="6"/>
    </row>
    <row r="338" ht="75.0" customHeight="1">
      <c r="A338" s="8" t="s">
        <v>2514</v>
      </c>
      <c r="B338" s="7" t="s">
        <v>2515</v>
      </c>
      <c r="C338" s="34" t="s">
        <v>50</v>
      </c>
      <c r="D338" s="6" t="s">
        <v>35</v>
      </c>
      <c r="E338" s="6"/>
      <c r="F338" s="26" t="s">
        <v>2535</v>
      </c>
      <c r="G338" s="26"/>
      <c r="H338" s="11" t="s">
        <v>2524</v>
      </c>
      <c r="I338" s="34" t="s">
        <v>53</v>
      </c>
      <c r="J338" s="8" t="s">
        <v>357</v>
      </c>
      <c r="K338" s="26" t="s">
        <v>2536</v>
      </c>
      <c r="L338" s="12" t="s">
        <v>40</v>
      </c>
      <c r="M338" s="8" t="s">
        <v>41</v>
      </c>
      <c r="N338" s="18" t="s">
        <v>2519</v>
      </c>
      <c r="O338" s="18" t="s">
        <v>2537</v>
      </c>
      <c r="P338" s="14"/>
      <c r="Q338" s="34"/>
      <c r="R338" s="14"/>
      <c r="S338" s="14"/>
      <c r="T338" s="14"/>
      <c r="U338" s="14"/>
      <c r="V338" s="14"/>
      <c r="W338" s="14"/>
      <c r="X338" s="14"/>
      <c r="Y338" s="8" t="s">
        <v>1868</v>
      </c>
      <c r="Z338" s="15" t="s">
        <v>2538</v>
      </c>
      <c r="AA338" s="15" t="s">
        <v>2539</v>
      </c>
      <c r="AB338" s="38"/>
      <c r="AC338" s="18" t="str">
        <f t="shared" si="1"/>
        <v>M5-EyP-8a-E-3</v>
      </c>
      <c r="AD338" s="6" t="s">
        <v>48</v>
      </c>
      <c r="AE338" s="6" t="s">
        <v>427</v>
      </c>
      <c r="AF338" s="6"/>
    </row>
    <row r="339" ht="75.0" customHeight="1">
      <c r="A339" s="8" t="s">
        <v>2540</v>
      </c>
      <c r="B339" s="7" t="s">
        <v>2541</v>
      </c>
      <c r="C339" s="34" t="s">
        <v>34</v>
      </c>
      <c r="D339" s="6" t="s">
        <v>35</v>
      </c>
      <c r="E339" s="6"/>
      <c r="F339" s="26" t="s">
        <v>2542</v>
      </c>
      <c r="G339" s="26"/>
      <c r="H339" s="11" t="s">
        <v>2543</v>
      </c>
      <c r="I339" s="34" t="s">
        <v>38</v>
      </c>
      <c r="J339" s="8" t="s">
        <v>357</v>
      </c>
      <c r="K339" s="11" t="s">
        <v>40</v>
      </c>
      <c r="L339" s="11" t="s">
        <v>40</v>
      </c>
      <c r="M339" s="8" t="s">
        <v>41</v>
      </c>
      <c r="N339" s="18" t="s">
        <v>2544</v>
      </c>
      <c r="O339" s="18" t="s">
        <v>2545</v>
      </c>
      <c r="P339" s="14"/>
      <c r="Q339" s="34"/>
      <c r="R339" s="14"/>
      <c r="S339" s="14"/>
      <c r="T339" s="14"/>
      <c r="U339" s="14"/>
      <c r="V339" s="14"/>
      <c r="W339" s="14"/>
      <c r="X339" s="14"/>
      <c r="Y339" s="8" t="s">
        <v>1868</v>
      </c>
      <c r="Z339" s="15" t="s">
        <v>2546</v>
      </c>
      <c r="AA339" s="15" t="s">
        <v>2547</v>
      </c>
      <c r="AB339" s="15" t="s">
        <v>2548</v>
      </c>
      <c r="AC339" s="18" t="str">
        <f t="shared" si="1"/>
        <v>M5-EyP-9a-I-1</v>
      </c>
      <c r="AD339" s="6" t="s">
        <v>48</v>
      </c>
      <c r="AE339" s="6" t="s">
        <v>427</v>
      </c>
      <c r="AF339" s="6" t="s">
        <v>49</v>
      </c>
    </row>
    <row r="340" ht="75.0" customHeight="1">
      <c r="A340" s="8" t="s">
        <v>2540</v>
      </c>
      <c r="B340" s="7" t="s">
        <v>2541</v>
      </c>
      <c r="C340" s="34" t="s">
        <v>50</v>
      </c>
      <c r="D340" s="6" t="s">
        <v>35</v>
      </c>
      <c r="E340" s="6"/>
      <c r="F340" s="26" t="s">
        <v>2549</v>
      </c>
      <c r="G340" s="26"/>
      <c r="H340" s="11" t="s">
        <v>2550</v>
      </c>
      <c r="I340" s="34" t="s">
        <v>38</v>
      </c>
      <c r="J340" s="6" t="s">
        <v>54</v>
      </c>
      <c r="K340" s="26" t="s">
        <v>2551</v>
      </c>
      <c r="L340" s="26" t="s">
        <v>2552</v>
      </c>
      <c r="M340" s="8" t="s">
        <v>41</v>
      </c>
      <c r="N340" s="18" t="s">
        <v>2553</v>
      </c>
      <c r="O340" s="18" t="s">
        <v>2554</v>
      </c>
      <c r="P340" s="14"/>
      <c r="Q340" s="34"/>
      <c r="R340" s="14"/>
      <c r="S340" s="14"/>
      <c r="T340" s="14"/>
      <c r="U340" s="14"/>
      <c r="V340" s="14"/>
      <c r="W340" s="14"/>
      <c r="X340" s="14"/>
      <c r="Y340" s="8" t="s">
        <v>1868</v>
      </c>
      <c r="Z340" s="15" t="s">
        <v>2555</v>
      </c>
      <c r="AA340" s="15" t="s">
        <v>2556</v>
      </c>
      <c r="AB340" s="15" t="s">
        <v>2557</v>
      </c>
      <c r="AC340" s="18" t="str">
        <f t="shared" si="1"/>
        <v>M5-EyP-9a-E-1</v>
      </c>
      <c r="AD340" s="6" t="s">
        <v>48</v>
      </c>
      <c r="AE340" s="6" t="s">
        <v>427</v>
      </c>
      <c r="AF340" s="6" t="s">
        <v>49</v>
      </c>
    </row>
    <row r="341" ht="75.0" customHeight="1">
      <c r="A341" s="8" t="s">
        <v>2540</v>
      </c>
      <c r="B341" s="7" t="s">
        <v>2541</v>
      </c>
      <c r="C341" s="34" t="s">
        <v>62</v>
      </c>
      <c r="D341" s="6" t="s">
        <v>35</v>
      </c>
      <c r="E341" s="6"/>
      <c r="F341" s="26" t="s">
        <v>2558</v>
      </c>
      <c r="G341" s="26"/>
      <c r="H341" s="11" t="s">
        <v>2559</v>
      </c>
      <c r="I341" s="34" t="s">
        <v>38</v>
      </c>
      <c r="J341" s="6" t="s">
        <v>54</v>
      </c>
      <c r="K341" s="26" t="s">
        <v>2560</v>
      </c>
      <c r="L341" s="26" t="s">
        <v>2561</v>
      </c>
      <c r="M341" s="8" t="s">
        <v>67</v>
      </c>
      <c r="N341" s="12"/>
      <c r="O341" s="14"/>
      <c r="P341" s="14"/>
      <c r="Q341" s="7"/>
      <c r="R341" s="18"/>
      <c r="S341" s="18" t="s">
        <v>2562</v>
      </c>
      <c r="T341" s="18" t="s">
        <v>2563</v>
      </c>
      <c r="U341" s="18" t="s">
        <v>2564</v>
      </c>
      <c r="V341" s="18" t="s">
        <v>2565</v>
      </c>
      <c r="W341" s="18" t="s">
        <v>2566</v>
      </c>
      <c r="X341" s="7"/>
      <c r="Y341" s="8" t="s">
        <v>1868</v>
      </c>
      <c r="Z341" s="15" t="s">
        <v>2567</v>
      </c>
      <c r="AA341" s="15" t="s">
        <v>2568</v>
      </c>
      <c r="AB341" s="15" t="s">
        <v>2569</v>
      </c>
      <c r="AC341" s="18" t="str">
        <f t="shared" si="1"/>
        <v>M5-EyP-9a-A-1</v>
      </c>
      <c r="AD341" s="6" t="s">
        <v>48</v>
      </c>
      <c r="AE341" s="6" t="s">
        <v>427</v>
      </c>
      <c r="AF341" s="6" t="s">
        <v>49</v>
      </c>
    </row>
    <row r="342" ht="75.0" customHeight="1">
      <c r="A342" s="8" t="s">
        <v>2540</v>
      </c>
      <c r="B342" s="7" t="s">
        <v>2541</v>
      </c>
      <c r="C342" s="34" t="s">
        <v>62</v>
      </c>
      <c r="D342" s="6" t="s">
        <v>35</v>
      </c>
      <c r="E342" s="6"/>
      <c r="F342" s="26" t="s">
        <v>2570</v>
      </c>
      <c r="G342" s="26"/>
      <c r="H342" s="11" t="s">
        <v>2571</v>
      </c>
      <c r="I342" s="8" t="s">
        <v>38</v>
      </c>
      <c r="J342" s="6" t="s">
        <v>54</v>
      </c>
      <c r="K342" s="26" t="s">
        <v>2572</v>
      </c>
      <c r="L342" s="26" t="s">
        <v>2573</v>
      </c>
      <c r="M342" s="8" t="s">
        <v>67</v>
      </c>
      <c r="N342" s="18"/>
      <c r="O342" s="14"/>
      <c r="P342" s="14"/>
      <c r="Q342" s="34"/>
      <c r="R342" s="18"/>
      <c r="S342" s="18" t="s">
        <v>2574</v>
      </c>
      <c r="T342" s="18" t="s">
        <v>2575</v>
      </c>
      <c r="U342" s="18" t="s">
        <v>2564</v>
      </c>
      <c r="V342" s="18" t="s">
        <v>2576</v>
      </c>
      <c r="W342" s="18" t="s">
        <v>2577</v>
      </c>
      <c r="X342" s="14"/>
      <c r="Y342" s="8" t="s">
        <v>1868</v>
      </c>
      <c r="Z342" s="15" t="s">
        <v>2578</v>
      </c>
      <c r="AA342" s="15" t="s">
        <v>2579</v>
      </c>
      <c r="AB342" s="15" t="s">
        <v>2580</v>
      </c>
      <c r="AC342" s="18" t="str">
        <f t="shared" si="1"/>
        <v>M5-EyP-9a-A-2</v>
      </c>
      <c r="AD342" s="6" t="s">
        <v>48</v>
      </c>
      <c r="AE342" s="6" t="s">
        <v>427</v>
      </c>
      <c r="AF342" s="6" t="s">
        <v>49</v>
      </c>
    </row>
    <row r="343" ht="75.0" customHeight="1">
      <c r="A343" s="8" t="s">
        <v>2540</v>
      </c>
      <c r="B343" s="7" t="s">
        <v>2541</v>
      </c>
      <c r="C343" s="34" t="s">
        <v>62</v>
      </c>
      <c r="D343" s="6" t="s">
        <v>35</v>
      </c>
      <c r="E343" s="6"/>
      <c r="F343" s="26" t="s">
        <v>2581</v>
      </c>
      <c r="G343" s="26"/>
      <c r="H343" s="11" t="s">
        <v>2582</v>
      </c>
      <c r="I343" s="34" t="s">
        <v>38</v>
      </c>
      <c r="J343" s="6" t="s">
        <v>54</v>
      </c>
      <c r="K343" s="11" t="s">
        <v>2583</v>
      </c>
      <c r="L343" s="11" t="s">
        <v>2584</v>
      </c>
      <c r="M343" s="8" t="s">
        <v>67</v>
      </c>
      <c r="N343" s="18"/>
      <c r="O343" s="14"/>
      <c r="P343" s="14"/>
      <c r="Q343" s="34"/>
      <c r="R343" s="18"/>
      <c r="S343" s="18" t="s">
        <v>2585</v>
      </c>
      <c r="T343" s="18" t="s">
        <v>2586</v>
      </c>
      <c r="U343" s="18" t="s">
        <v>2564</v>
      </c>
      <c r="V343" s="18" t="s">
        <v>2587</v>
      </c>
      <c r="W343" s="18" t="s">
        <v>2588</v>
      </c>
      <c r="X343" s="7"/>
      <c r="Y343" s="8" t="s">
        <v>1868</v>
      </c>
      <c r="Z343" s="15" t="s">
        <v>2589</v>
      </c>
      <c r="AA343" s="15" t="s">
        <v>2590</v>
      </c>
      <c r="AB343" s="15" t="s">
        <v>2591</v>
      </c>
      <c r="AC343" s="18" t="str">
        <f t="shared" si="1"/>
        <v>M5-EyP-9a-A-3</v>
      </c>
      <c r="AD343" s="6" t="s">
        <v>48</v>
      </c>
      <c r="AE343" s="6" t="s">
        <v>427</v>
      </c>
      <c r="AF343" s="6" t="s">
        <v>49</v>
      </c>
    </row>
    <row r="344" ht="75.0" customHeight="1">
      <c r="A344" s="8" t="s">
        <v>2540</v>
      </c>
      <c r="B344" s="7" t="s">
        <v>2541</v>
      </c>
      <c r="C344" s="34" t="s">
        <v>62</v>
      </c>
      <c r="D344" s="6" t="s">
        <v>35</v>
      </c>
      <c r="E344" s="6"/>
      <c r="F344" s="26" t="s">
        <v>2592</v>
      </c>
      <c r="G344" s="26"/>
      <c r="H344" s="11" t="s">
        <v>2593</v>
      </c>
      <c r="I344" s="8" t="s">
        <v>38</v>
      </c>
      <c r="J344" s="6" t="s">
        <v>54</v>
      </c>
      <c r="K344" s="26" t="s">
        <v>2594</v>
      </c>
      <c r="L344" s="26" t="s">
        <v>2595</v>
      </c>
      <c r="M344" s="8" t="s">
        <v>67</v>
      </c>
      <c r="N344" s="18"/>
      <c r="O344" s="14"/>
      <c r="P344" s="14"/>
      <c r="Q344" s="34"/>
      <c r="R344" s="18"/>
      <c r="S344" s="18" t="s">
        <v>2596</v>
      </c>
      <c r="T344" s="18" t="s">
        <v>2597</v>
      </c>
      <c r="U344" s="18" t="s">
        <v>2564</v>
      </c>
      <c r="V344" s="18" t="s">
        <v>2598</v>
      </c>
      <c r="W344" s="18" t="s">
        <v>2599</v>
      </c>
      <c r="X344" s="14"/>
      <c r="Y344" s="8" t="s">
        <v>1868</v>
      </c>
      <c r="Z344" s="15" t="s">
        <v>2600</v>
      </c>
      <c r="AA344" s="15" t="s">
        <v>2601</v>
      </c>
      <c r="AB344" s="15" t="s">
        <v>2602</v>
      </c>
      <c r="AC344" s="18" t="str">
        <f t="shared" si="1"/>
        <v>M5-EyP-9a-A-4</v>
      </c>
      <c r="AD344" s="6" t="s">
        <v>48</v>
      </c>
      <c r="AE344" s="6" t="s">
        <v>427</v>
      </c>
      <c r="AF344" s="6" t="s">
        <v>49</v>
      </c>
    </row>
    <row r="345" ht="75.0" customHeight="1">
      <c r="A345" s="8" t="s">
        <v>2540</v>
      </c>
      <c r="B345" s="7" t="s">
        <v>2541</v>
      </c>
      <c r="C345" s="34" t="s">
        <v>62</v>
      </c>
      <c r="D345" s="6" t="s">
        <v>35</v>
      </c>
      <c r="E345" s="6"/>
      <c r="F345" s="26" t="s">
        <v>2603</v>
      </c>
      <c r="G345" s="26"/>
      <c r="H345" s="11" t="s">
        <v>2604</v>
      </c>
      <c r="I345" s="8" t="s">
        <v>38</v>
      </c>
      <c r="J345" s="6" t="s">
        <v>54</v>
      </c>
      <c r="K345" s="11" t="s">
        <v>2605</v>
      </c>
      <c r="L345" s="11" t="s">
        <v>2573</v>
      </c>
      <c r="M345" s="8" t="s">
        <v>67</v>
      </c>
      <c r="N345" s="18"/>
      <c r="O345" s="14"/>
      <c r="P345" s="14"/>
      <c r="Q345" s="34"/>
      <c r="R345" s="18"/>
      <c r="S345" s="18" t="s">
        <v>2606</v>
      </c>
      <c r="T345" s="18" t="s">
        <v>2607</v>
      </c>
      <c r="U345" s="18" t="s">
        <v>2564</v>
      </c>
      <c r="V345" s="18" t="s">
        <v>2608</v>
      </c>
      <c r="W345" s="18" t="s">
        <v>2609</v>
      </c>
      <c r="X345" s="7"/>
      <c r="Y345" s="8" t="s">
        <v>1868</v>
      </c>
      <c r="Z345" s="15" t="s">
        <v>2610</v>
      </c>
      <c r="AA345" s="15" t="s">
        <v>2611</v>
      </c>
      <c r="AB345" s="15" t="s">
        <v>2612</v>
      </c>
      <c r="AC345" s="18" t="str">
        <f t="shared" si="1"/>
        <v>M5-EyP-9a-A-5</v>
      </c>
      <c r="AD345" s="6" t="s">
        <v>48</v>
      </c>
      <c r="AE345" s="6" t="s">
        <v>427</v>
      </c>
      <c r="AF345" s="6" t="s">
        <v>49</v>
      </c>
    </row>
    <row r="346" ht="75.0" customHeight="1">
      <c r="A346" s="8" t="s">
        <v>2613</v>
      </c>
      <c r="B346" s="7" t="s">
        <v>2614</v>
      </c>
      <c r="C346" s="34" t="s">
        <v>34</v>
      </c>
      <c r="D346" s="6" t="s">
        <v>35</v>
      </c>
      <c r="E346" s="6"/>
      <c r="F346" s="26" t="s">
        <v>2615</v>
      </c>
      <c r="G346" s="26"/>
      <c r="H346" s="11" t="s">
        <v>2616</v>
      </c>
      <c r="I346" s="8" t="s">
        <v>38</v>
      </c>
      <c r="J346" s="8" t="s">
        <v>39</v>
      </c>
      <c r="K346" s="26" t="s">
        <v>2617</v>
      </c>
      <c r="L346" s="26" t="s">
        <v>2618</v>
      </c>
      <c r="M346" s="8" t="s">
        <v>41</v>
      </c>
      <c r="N346" s="18" t="s">
        <v>2619</v>
      </c>
      <c r="O346" s="26" t="s">
        <v>2620</v>
      </c>
      <c r="P346" s="14"/>
      <c r="Q346" s="34"/>
      <c r="R346" s="14"/>
      <c r="S346" s="14"/>
      <c r="T346" s="14"/>
      <c r="U346" s="14"/>
      <c r="V346" s="14"/>
      <c r="W346" s="14"/>
      <c r="X346" s="14"/>
      <c r="Y346" s="8" t="s">
        <v>2621</v>
      </c>
      <c r="Z346" s="15" t="s">
        <v>2622</v>
      </c>
      <c r="AA346" s="15" t="s">
        <v>2623</v>
      </c>
      <c r="AB346" s="38"/>
      <c r="AC346" s="18" t="str">
        <f t="shared" si="1"/>
        <v>M5-MyM-1a-I-1</v>
      </c>
      <c r="AD346" s="6" t="s">
        <v>48</v>
      </c>
      <c r="AE346" s="6" t="s">
        <v>427</v>
      </c>
      <c r="AF346" s="6"/>
    </row>
    <row r="347" ht="75.0" customHeight="1">
      <c r="A347" s="8" t="s">
        <v>2613</v>
      </c>
      <c r="B347" s="7" t="s">
        <v>2614</v>
      </c>
      <c r="C347" s="34" t="s">
        <v>50</v>
      </c>
      <c r="D347" s="6" t="s">
        <v>35</v>
      </c>
      <c r="E347" s="6"/>
      <c r="F347" s="26" t="s">
        <v>2624</v>
      </c>
      <c r="G347" s="26"/>
      <c r="H347" s="11"/>
      <c r="I347" s="8" t="s">
        <v>38</v>
      </c>
      <c r="J347" s="34" t="s">
        <v>751</v>
      </c>
      <c r="K347" s="26" t="s">
        <v>2625</v>
      </c>
      <c r="L347" s="26" t="s">
        <v>2626</v>
      </c>
      <c r="M347" s="8" t="s">
        <v>41</v>
      </c>
      <c r="N347" s="18" t="s">
        <v>2619</v>
      </c>
      <c r="O347" s="18" t="s">
        <v>2627</v>
      </c>
      <c r="P347" s="14"/>
      <c r="Q347" s="34"/>
      <c r="R347" s="14"/>
      <c r="S347" s="14"/>
      <c r="T347" s="14"/>
      <c r="U347" s="14"/>
      <c r="V347" s="14"/>
      <c r="W347" s="14"/>
      <c r="X347" s="14"/>
      <c r="Y347" s="8" t="s">
        <v>2621</v>
      </c>
      <c r="Z347" s="15" t="s">
        <v>2628</v>
      </c>
      <c r="AA347" s="15" t="s">
        <v>2629</v>
      </c>
      <c r="AB347" s="38"/>
      <c r="AC347" s="18" t="str">
        <f t="shared" si="1"/>
        <v>M5-MyM-1a-E-1</v>
      </c>
      <c r="AD347" s="6" t="s">
        <v>48</v>
      </c>
      <c r="AE347" s="6" t="s">
        <v>427</v>
      </c>
      <c r="AF347" s="6"/>
    </row>
    <row r="348" ht="75.0" customHeight="1">
      <c r="A348" s="8" t="s">
        <v>2613</v>
      </c>
      <c r="B348" s="7" t="s">
        <v>2614</v>
      </c>
      <c r="C348" s="34" t="s">
        <v>50</v>
      </c>
      <c r="D348" s="6" t="s">
        <v>35</v>
      </c>
      <c r="E348" s="6"/>
      <c r="F348" s="26" t="s">
        <v>2624</v>
      </c>
      <c r="G348" s="26"/>
      <c r="H348" s="11"/>
      <c r="I348" s="8" t="s">
        <v>38</v>
      </c>
      <c r="J348" s="8" t="s">
        <v>751</v>
      </c>
      <c r="K348" s="26" t="s">
        <v>2630</v>
      </c>
      <c r="L348" s="26" t="s">
        <v>2631</v>
      </c>
      <c r="M348" s="8" t="s">
        <v>41</v>
      </c>
      <c r="N348" s="18" t="s">
        <v>2619</v>
      </c>
      <c r="O348" s="18" t="s">
        <v>2632</v>
      </c>
      <c r="P348" s="14"/>
      <c r="Q348" s="34"/>
      <c r="R348" s="14"/>
      <c r="S348" s="14"/>
      <c r="T348" s="14"/>
      <c r="U348" s="14"/>
      <c r="V348" s="14"/>
      <c r="W348" s="14"/>
      <c r="X348" s="14"/>
      <c r="Y348" s="8" t="s">
        <v>2621</v>
      </c>
      <c r="Z348" s="15" t="s">
        <v>2633</v>
      </c>
      <c r="AA348" s="15" t="s">
        <v>2634</v>
      </c>
      <c r="AB348" s="38"/>
      <c r="AC348" s="18" t="str">
        <f t="shared" si="1"/>
        <v>M5-MyM-1a-E-2</v>
      </c>
      <c r="AD348" s="6" t="s">
        <v>48</v>
      </c>
      <c r="AE348" s="6" t="s">
        <v>427</v>
      </c>
      <c r="AF348" s="6"/>
    </row>
    <row r="349" ht="75.0" customHeight="1">
      <c r="A349" s="6" t="s">
        <v>2635</v>
      </c>
      <c r="B349" s="7" t="s">
        <v>2636</v>
      </c>
      <c r="C349" s="34" t="s">
        <v>34</v>
      </c>
      <c r="D349" s="6" t="s">
        <v>35</v>
      </c>
      <c r="E349" s="6"/>
      <c r="F349" s="26" t="s">
        <v>2637</v>
      </c>
      <c r="G349" s="26"/>
      <c r="H349" s="11"/>
      <c r="I349" s="6" t="s">
        <v>38</v>
      </c>
      <c r="J349" s="6" t="s">
        <v>835</v>
      </c>
      <c r="K349" s="26" t="s">
        <v>2638</v>
      </c>
      <c r="L349" s="26" t="s">
        <v>2639</v>
      </c>
      <c r="M349" s="8" t="s">
        <v>41</v>
      </c>
      <c r="N349" s="18" t="s">
        <v>2640</v>
      </c>
      <c r="O349" s="26" t="s">
        <v>2641</v>
      </c>
      <c r="P349" s="14"/>
      <c r="Q349" s="34"/>
      <c r="R349" s="14"/>
      <c r="S349" s="14"/>
      <c r="T349" s="14"/>
      <c r="U349" s="14"/>
      <c r="V349" s="14"/>
      <c r="W349" s="14"/>
      <c r="X349" s="14"/>
      <c r="Y349" s="8" t="s">
        <v>2621</v>
      </c>
      <c r="Z349" s="15" t="s">
        <v>2642</v>
      </c>
      <c r="AA349" s="15" t="s">
        <v>2643</v>
      </c>
      <c r="AB349" s="38"/>
      <c r="AC349" s="18" t="str">
        <f t="shared" si="1"/>
        <v>M5-MyM-25a-I-1</v>
      </c>
      <c r="AD349" s="6" t="s">
        <v>48</v>
      </c>
      <c r="AE349" s="6" t="s">
        <v>427</v>
      </c>
      <c r="AF349" s="6"/>
    </row>
    <row r="350" ht="75.0" customHeight="1">
      <c r="A350" s="6" t="s">
        <v>2635</v>
      </c>
      <c r="B350" s="7" t="s">
        <v>2636</v>
      </c>
      <c r="C350" s="34" t="s">
        <v>34</v>
      </c>
      <c r="D350" s="6" t="s">
        <v>35</v>
      </c>
      <c r="E350" s="6"/>
      <c r="F350" s="26" t="s">
        <v>2644</v>
      </c>
      <c r="G350" s="26"/>
      <c r="H350" s="11"/>
      <c r="I350" s="6" t="s">
        <v>38</v>
      </c>
      <c r="J350" s="6" t="s">
        <v>835</v>
      </c>
      <c r="K350" s="26" t="s">
        <v>2645</v>
      </c>
      <c r="L350" s="26" t="s">
        <v>2646</v>
      </c>
      <c r="M350" s="8" t="s">
        <v>41</v>
      </c>
      <c r="N350" s="67" t="s">
        <v>2647</v>
      </c>
      <c r="O350" s="26" t="s">
        <v>2648</v>
      </c>
      <c r="P350" s="14"/>
      <c r="Q350" s="34"/>
      <c r="R350" s="14"/>
      <c r="S350" s="14"/>
      <c r="T350" s="14"/>
      <c r="U350" s="14"/>
      <c r="V350" s="14"/>
      <c r="W350" s="14"/>
      <c r="X350" s="14"/>
      <c r="Y350" s="8" t="s">
        <v>2621</v>
      </c>
      <c r="Z350" s="15" t="s">
        <v>2649</v>
      </c>
      <c r="AA350" s="15" t="s">
        <v>2650</v>
      </c>
      <c r="AB350" s="38"/>
      <c r="AC350" s="18" t="str">
        <f t="shared" si="1"/>
        <v>M5-MyM-25a-I-2</v>
      </c>
      <c r="AD350" s="6" t="s">
        <v>48</v>
      </c>
      <c r="AE350" s="6" t="s">
        <v>427</v>
      </c>
      <c r="AF350" s="6"/>
    </row>
    <row r="351" ht="75.0" customHeight="1">
      <c r="A351" s="6" t="s">
        <v>2635</v>
      </c>
      <c r="B351" s="7" t="s">
        <v>2636</v>
      </c>
      <c r="C351" s="34" t="s">
        <v>50</v>
      </c>
      <c r="D351" s="6" t="s">
        <v>35</v>
      </c>
      <c r="E351" s="32"/>
      <c r="F351" s="26" t="s">
        <v>2651</v>
      </c>
      <c r="G351" s="26"/>
      <c r="H351" s="11"/>
      <c r="I351" s="8" t="s">
        <v>38</v>
      </c>
      <c r="J351" s="8" t="s">
        <v>54</v>
      </c>
      <c r="K351" s="26" t="s">
        <v>2652</v>
      </c>
      <c r="L351" s="26" t="s">
        <v>2653</v>
      </c>
      <c r="M351" s="8" t="s">
        <v>41</v>
      </c>
      <c r="N351" s="18" t="s">
        <v>2640</v>
      </c>
      <c r="O351" s="26" t="s">
        <v>2654</v>
      </c>
      <c r="P351" s="14"/>
      <c r="Q351" s="6" t="s">
        <v>53</v>
      </c>
      <c r="R351" s="14"/>
      <c r="S351" s="14"/>
      <c r="T351" s="14"/>
      <c r="U351" s="14"/>
      <c r="V351" s="14"/>
      <c r="W351" s="14"/>
      <c r="X351" s="14"/>
      <c r="Y351" s="8" t="s">
        <v>2621</v>
      </c>
      <c r="Z351" s="15" t="s">
        <v>2655</v>
      </c>
      <c r="AA351" s="15" t="s">
        <v>2656</v>
      </c>
      <c r="AB351" s="38"/>
      <c r="AC351" s="18" t="str">
        <f t="shared" si="1"/>
        <v>M5-MyM-25a-E-1</v>
      </c>
      <c r="AD351" s="6" t="s">
        <v>48</v>
      </c>
      <c r="AE351" s="6" t="s">
        <v>427</v>
      </c>
      <c r="AF351" s="6"/>
    </row>
    <row r="352" ht="75.0" customHeight="1">
      <c r="A352" s="6" t="s">
        <v>2635</v>
      </c>
      <c r="B352" s="7" t="s">
        <v>2636</v>
      </c>
      <c r="C352" s="34" t="s">
        <v>50</v>
      </c>
      <c r="D352" s="6" t="s">
        <v>35</v>
      </c>
      <c r="E352" s="6"/>
      <c r="F352" s="26" t="s">
        <v>2657</v>
      </c>
      <c r="G352" s="26"/>
      <c r="H352" s="11"/>
      <c r="I352" s="8" t="s">
        <v>38</v>
      </c>
      <c r="J352" s="8" t="s">
        <v>54</v>
      </c>
      <c r="K352" s="26" t="s">
        <v>2658</v>
      </c>
      <c r="L352" s="26" t="s">
        <v>2659</v>
      </c>
      <c r="M352" s="8" t="s">
        <v>41</v>
      </c>
      <c r="N352" s="18" t="s">
        <v>2640</v>
      </c>
      <c r="O352" s="26" t="s">
        <v>2660</v>
      </c>
      <c r="P352" s="14"/>
      <c r="Q352" s="6" t="s">
        <v>53</v>
      </c>
      <c r="R352" s="14"/>
      <c r="S352" s="14"/>
      <c r="T352" s="14"/>
      <c r="U352" s="14"/>
      <c r="V352" s="14"/>
      <c r="W352" s="14"/>
      <c r="X352" s="14"/>
      <c r="Y352" s="8" t="s">
        <v>2621</v>
      </c>
      <c r="Z352" s="15" t="s">
        <v>2661</v>
      </c>
      <c r="AA352" s="15" t="s">
        <v>2662</v>
      </c>
      <c r="AB352" s="38"/>
      <c r="AC352" s="18" t="str">
        <f t="shared" si="1"/>
        <v>M5-MyM-25a-E-2</v>
      </c>
      <c r="AD352" s="6" t="s">
        <v>48</v>
      </c>
      <c r="AE352" s="6" t="s">
        <v>427</v>
      </c>
      <c r="AF352" s="6"/>
    </row>
    <row r="353" ht="75.0" customHeight="1">
      <c r="A353" s="6" t="s">
        <v>2635</v>
      </c>
      <c r="B353" s="7" t="s">
        <v>2636</v>
      </c>
      <c r="C353" s="34" t="s">
        <v>50</v>
      </c>
      <c r="D353" s="6" t="s">
        <v>35</v>
      </c>
      <c r="E353" s="6"/>
      <c r="F353" s="26" t="s">
        <v>2663</v>
      </c>
      <c r="G353" s="26"/>
      <c r="H353" s="11"/>
      <c r="I353" s="8" t="s">
        <v>38</v>
      </c>
      <c r="J353" s="8" t="s">
        <v>54</v>
      </c>
      <c r="K353" s="26" t="s">
        <v>2664</v>
      </c>
      <c r="L353" s="26" t="s">
        <v>2665</v>
      </c>
      <c r="M353" s="8" t="s">
        <v>41</v>
      </c>
      <c r="N353" s="18" t="s">
        <v>2640</v>
      </c>
      <c r="O353" s="26" t="s">
        <v>2666</v>
      </c>
      <c r="P353" s="14"/>
      <c r="Q353" s="6" t="s">
        <v>53</v>
      </c>
      <c r="R353" s="14"/>
      <c r="S353" s="14"/>
      <c r="T353" s="14"/>
      <c r="U353" s="14"/>
      <c r="V353" s="14"/>
      <c r="W353" s="14"/>
      <c r="X353" s="14"/>
      <c r="Y353" s="8" t="s">
        <v>2621</v>
      </c>
      <c r="Z353" s="15" t="s">
        <v>2667</v>
      </c>
      <c r="AA353" s="15" t="s">
        <v>2668</v>
      </c>
      <c r="AB353" s="38"/>
      <c r="AC353" s="18" t="str">
        <f t="shared" si="1"/>
        <v>M5-MyM-25a-E-3</v>
      </c>
      <c r="AD353" s="6" t="s">
        <v>48</v>
      </c>
      <c r="AE353" s="6" t="s">
        <v>427</v>
      </c>
      <c r="AF353" s="6"/>
    </row>
    <row r="354" ht="75.0" customHeight="1">
      <c r="A354" s="6" t="s">
        <v>2635</v>
      </c>
      <c r="B354" s="7" t="s">
        <v>2636</v>
      </c>
      <c r="C354" s="34" t="s">
        <v>62</v>
      </c>
      <c r="D354" s="6" t="s">
        <v>35</v>
      </c>
      <c r="E354" s="32"/>
      <c r="F354" s="26" t="s">
        <v>2669</v>
      </c>
      <c r="G354" s="26"/>
      <c r="H354" s="11"/>
      <c r="I354" s="8" t="s">
        <v>38</v>
      </c>
      <c r="J354" s="8" t="s">
        <v>54</v>
      </c>
      <c r="K354" s="26" t="s">
        <v>2670</v>
      </c>
      <c r="L354" s="26" t="s">
        <v>2671</v>
      </c>
      <c r="M354" s="6" t="s">
        <v>67</v>
      </c>
      <c r="N354" s="18"/>
      <c r="O354" s="14"/>
      <c r="P354" s="14"/>
      <c r="Q354" s="34"/>
      <c r="R354" s="18"/>
      <c r="S354" s="18" t="s">
        <v>2672</v>
      </c>
      <c r="T354" s="18" t="s">
        <v>2673</v>
      </c>
      <c r="U354" s="18" t="s">
        <v>2674</v>
      </c>
      <c r="V354" s="18" t="s">
        <v>2675</v>
      </c>
      <c r="W354" s="14"/>
      <c r="X354" s="14"/>
      <c r="Y354" s="8" t="s">
        <v>2621</v>
      </c>
      <c r="Z354" s="15" t="s">
        <v>2676</v>
      </c>
      <c r="AA354" s="15" t="s">
        <v>2677</v>
      </c>
      <c r="AB354" s="38"/>
      <c r="AC354" s="18" t="str">
        <f t="shared" si="1"/>
        <v>M5-MyM-25a-A-1</v>
      </c>
      <c r="AD354" s="6" t="s">
        <v>48</v>
      </c>
      <c r="AE354" s="6" t="s">
        <v>427</v>
      </c>
      <c r="AF354" s="6"/>
    </row>
    <row r="355" ht="75.0" customHeight="1">
      <c r="A355" s="6" t="s">
        <v>2635</v>
      </c>
      <c r="B355" s="7" t="s">
        <v>2636</v>
      </c>
      <c r="C355" s="34" t="s">
        <v>62</v>
      </c>
      <c r="D355" s="68" t="s">
        <v>35</v>
      </c>
      <c r="E355" s="68"/>
      <c r="F355" s="26" t="s">
        <v>2678</v>
      </c>
      <c r="G355" s="26"/>
      <c r="H355" s="11"/>
      <c r="I355" s="8" t="s">
        <v>38</v>
      </c>
      <c r="J355" s="8" t="s">
        <v>54</v>
      </c>
      <c r="K355" s="26" t="s">
        <v>2679</v>
      </c>
      <c r="L355" s="26" t="s">
        <v>2680</v>
      </c>
      <c r="M355" s="6" t="s">
        <v>67</v>
      </c>
      <c r="N355" s="18"/>
      <c r="O355" s="14"/>
      <c r="P355" s="14"/>
      <c r="Q355" s="34"/>
      <c r="R355" s="18"/>
      <c r="S355" s="18" t="s">
        <v>2681</v>
      </c>
      <c r="T355" s="18" t="s">
        <v>2682</v>
      </c>
      <c r="U355" s="18" t="s">
        <v>2674</v>
      </c>
      <c r="V355" s="18" t="s">
        <v>2683</v>
      </c>
      <c r="W355" s="14"/>
      <c r="X355" s="14"/>
      <c r="Y355" s="8" t="s">
        <v>2621</v>
      </c>
      <c r="Z355" s="15" t="s">
        <v>2684</v>
      </c>
      <c r="AA355" s="15" t="s">
        <v>2685</v>
      </c>
      <c r="AB355" s="38"/>
      <c r="AC355" s="18" t="str">
        <f t="shared" si="1"/>
        <v>M5-MyM-25a-A-2</v>
      </c>
      <c r="AD355" s="6" t="s">
        <v>48</v>
      </c>
      <c r="AE355" s="6" t="s">
        <v>427</v>
      </c>
      <c r="AF355" s="6"/>
    </row>
    <row r="356" ht="75.0" customHeight="1">
      <c r="A356" s="6" t="s">
        <v>2635</v>
      </c>
      <c r="B356" s="7" t="s">
        <v>2636</v>
      </c>
      <c r="C356" s="34" t="s">
        <v>62</v>
      </c>
      <c r="D356" s="6" t="s">
        <v>35</v>
      </c>
      <c r="E356" s="32"/>
      <c r="F356" s="26" t="s">
        <v>2686</v>
      </c>
      <c r="G356" s="26"/>
      <c r="H356" s="11"/>
      <c r="I356" s="8" t="s">
        <v>38</v>
      </c>
      <c r="J356" s="8" t="s">
        <v>54</v>
      </c>
      <c r="K356" s="7" t="s">
        <v>2687</v>
      </c>
      <c r="L356" s="26" t="s">
        <v>2688</v>
      </c>
      <c r="M356" s="6" t="s">
        <v>67</v>
      </c>
      <c r="N356" s="18"/>
      <c r="O356" s="14"/>
      <c r="P356" s="14"/>
      <c r="Q356" s="34"/>
      <c r="R356" s="18"/>
      <c r="S356" s="18" t="s">
        <v>2689</v>
      </c>
      <c r="T356" s="18" t="s">
        <v>2690</v>
      </c>
      <c r="U356" s="18" t="s">
        <v>2691</v>
      </c>
      <c r="V356" s="18" t="s">
        <v>2692</v>
      </c>
      <c r="W356" s="14"/>
      <c r="X356" s="14"/>
      <c r="Y356" s="8" t="s">
        <v>2621</v>
      </c>
      <c r="Z356" s="15" t="s">
        <v>2693</v>
      </c>
      <c r="AA356" s="15" t="s">
        <v>2694</v>
      </c>
      <c r="AB356" s="38"/>
      <c r="AC356" s="18" t="str">
        <f t="shared" si="1"/>
        <v>M5-MyM-25a-A-3</v>
      </c>
      <c r="AD356" s="6" t="s">
        <v>48</v>
      </c>
      <c r="AE356" s="6" t="s">
        <v>427</v>
      </c>
      <c r="AF356" s="6"/>
    </row>
    <row r="357" ht="75.0" customHeight="1">
      <c r="A357" s="6" t="s">
        <v>2635</v>
      </c>
      <c r="B357" s="7" t="s">
        <v>2636</v>
      </c>
      <c r="C357" s="34" t="s">
        <v>62</v>
      </c>
      <c r="D357" s="6" t="s">
        <v>35</v>
      </c>
      <c r="E357" s="6"/>
      <c r="F357" s="26" t="s">
        <v>2695</v>
      </c>
      <c r="G357" s="26"/>
      <c r="H357" s="11"/>
      <c r="I357" s="8" t="s">
        <v>53</v>
      </c>
      <c r="J357" s="8" t="s">
        <v>54</v>
      </c>
      <c r="K357" s="11" t="s">
        <v>2696</v>
      </c>
      <c r="L357" s="26" t="s">
        <v>2697</v>
      </c>
      <c r="M357" s="6" t="s">
        <v>67</v>
      </c>
      <c r="N357" s="18"/>
      <c r="O357" s="14"/>
      <c r="P357" s="14"/>
      <c r="Q357" s="34"/>
      <c r="R357" s="18"/>
      <c r="S357" s="18" t="s">
        <v>2698</v>
      </c>
      <c r="T357" s="18" t="s">
        <v>2699</v>
      </c>
      <c r="U357" s="18" t="s">
        <v>2674</v>
      </c>
      <c r="V357" s="18" t="s">
        <v>2700</v>
      </c>
      <c r="W357" s="14"/>
      <c r="X357" s="14"/>
      <c r="Y357" s="8" t="s">
        <v>2621</v>
      </c>
      <c r="Z357" s="15" t="s">
        <v>2701</v>
      </c>
      <c r="AA357" s="15" t="s">
        <v>2702</v>
      </c>
      <c r="AB357" s="15"/>
      <c r="AC357" s="18" t="str">
        <f t="shared" si="1"/>
        <v>M5-MyM-25a-A-4</v>
      </c>
      <c r="AD357" s="6" t="s">
        <v>48</v>
      </c>
      <c r="AE357" s="6" t="s">
        <v>427</v>
      </c>
      <c r="AF357" s="6"/>
    </row>
    <row r="358" ht="75.0" customHeight="1">
      <c r="A358" s="6" t="s">
        <v>2635</v>
      </c>
      <c r="B358" s="7" t="s">
        <v>2636</v>
      </c>
      <c r="C358" s="34" t="s">
        <v>62</v>
      </c>
      <c r="D358" s="6" t="s">
        <v>35</v>
      </c>
      <c r="E358" s="6"/>
      <c r="F358" s="26" t="s">
        <v>2703</v>
      </c>
      <c r="G358" s="26"/>
      <c r="H358" s="11"/>
      <c r="I358" s="8" t="s">
        <v>38</v>
      </c>
      <c r="J358" s="8" t="s">
        <v>54</v>
      </c>
      <c r="K358" s="26" t="s">
        <v>2704</v>
      </c>
      <c r="L358" s="26" t="s">
        <v>2705</v>
      </c>
      <c r="M358" s="6" t="s">
        <v>67</v>
      </c>
      <c r="N358" s="18"/>
      <c r="O358" s="14"/>
      <c r="P358" s="14"/>
      <c r="Q358" s="34"/>
      <c r="R358" s="18"/>
      <c r="S358" s="18" t="s">
        <v>2706</v>
      </c>
      <c r="T358" s="18" t="s">
        <v>2707</v>
      </c>
      <c r="U358" s="18" t="s">
        <v>2674</v>
      </c>
      <c r="V358" s="18" t="s">
        <v>2708</v>
      </c>
      <c r="W358" s="14"/>
      <c r="X358" s="14"/>
      <c r="Y358" s="8" t="s">
        <v>2621</v>
      </c>
      <c r="Z358" s="15" t="s">
        <v>2709</v>
      </c>
      <c r="AA358" s="15" t="s">
        <v>2710</v>
      </c>
      <c r="AB358" s="38"/>
      <c r="AC358" s="18" t="str">
        <f t="shared" si="1"/>
        <v>M5-MyM-25a-A-5</v>
      </c>
      <c r="AD358" s="6" t="s">
        <v>48</v>
      </c>
      <c r="AE358" s="6" t="s">
        <v>427</v>
      </c>
      <c r="AF358" s="6"/>
    </row>
    <row r="359" ht="75.0" customHeight="1">
      <c r="A359" s="6" t="s">
        <v>2711</v>
      </c>
      <c r="B359" s="26" t="s">
        <v>2712</v>
      </c>
      <c r="C359" s="34" t="s">
        <v>34</v>
      </c>
      <c r="D359" s="6" t="s">
        <v>35</v>
      </c>
      <c r="E359" s="6"/>
      <c r="F359" s="26" t="s">
        <v>2713</v>
      </c>
      <c r="G359" s="26" t="s">
        <v>2714</v>
      </c>
      <c r="H359" s="11"/>
      <c r="I359" s="8" t="s">
        <v>38</v>
      </c>
      <c r="J359" s="8" t="s">
        <v>835</v>
      </c>
      <c r="K359" s="11" t="s">
        <v>2715</v>
      </c>
      <c r="L359" s="26" t="s">
        <v>2716</v>
      </c>
      <c r="M359" s="8" t="s">
        <v>41</v>
      </c>
      <c r="N359" s="26" t="s">
        <v>2717</v>
      </c>
      <c r="O359" s="26" t="s">
        <v>2718</v>
      </c>
      <c r="P359" s="14"/>
      <c r="Q359" s="34"/>
      <c r="R359" s="18"/>
      <c r="S359" s="18"/>
      <c r="T359" s="18"/>
      <c r="U359" s="18"/>
      <c r="V359" s="18"/>
      <c r="W359" s="14"/>
      <c r="X359" s="14"/>
      <c r="Y359" s="8" t="s">
        <v>2621</v>
      </c>
      <c r="Z359" s="26" t="s">
        <v>2719</v>
      </c>
      <c r="AA359" s="11"/>
      <c r="AB359" s="26" t="s">
        <v>2720</v>
      </c>
      <c r="AC359" s="18" t="str">
        <f t="shared" si="1"/>
        <v>M5-MyM-37a-I-1</v>
      </c>
      <c r="AD359" s="6"/>
      <c r="AE359" s="6"/>
      <c r="AF359" s="6" t="s">
        <v>49</v>
      </c>
    </row>
    <row r="360" ht="75.0" customHeight="1">
      <c r="A360" s="6" t="s">
        <v>2711</v>
      </c>
      <c r="B360" s="26" t="s">
        <v>2712</v>
      </c>
      <c r="C360" s="34" t="s">
        <v>34</v>
      </c>
      <c r="D360" s="6" t="s">
        <v>35</v>
      </c>
      <c r="E360" s="6"/>
      <c r="F360" s="26" t="s">
        <v>2713</v>
      </c>
      <c r="G360" s="26" t="s">
        <v>2721</v>
      </c>
      <c r="H360" s="11"/>
      <c r="I360" s="8" t="s">
        <v>38</v>
      </c>
      <c r="J360" s="8" t="s">
        <v>835</v>
      </c>
      <c r="K360" s="11" t="s">
        <v>2715</v>
      </c>
      <c r="L360" s="26" t="s">
        <v>2722</v>
      </c>
      <c r="M360" s="8" t="s">
        <v>41</v>
      </c>
      <c r="N360" s="26" t="s">
        <v>2717</v>
      </c>
      <c r="O360" s="26" t="s">
        <v>2723</v>
      </c>
      <c r="P360" s="14"/>
      <c r="Q360" s="34"/>
      <c r="R360" s="18"/>
      <c r="S360" s="18"/>
      <c r="T360" s="18"/>
      <c r="U360" s="18"/>
      <c r="V360" s="18"/>
      <c r="W360" s="14"/>
      <c r="X360" s="14"/>
      <c r="Y360" s="8" t="s">
        <v>2621</v>
      </c>
      <c r="Z360" s="26" t="s">
        <v>2724</v>
      </c>
      <c r="AA360" s="11"/>
      <c r="AB360" s="26" t="s">
        <v>2725</v>
      </c>
      <c r="AC360" s="18" t="str">
        <f t="shared" si="1"/>
        <v>M5-MyM-37a-I-2</v>
      </c>
      <c r="AD360" s="6"/>
      <c r="AE360" s="6"/>
      <c r="AF360" s="6" t="s">
        <v>49</v>
      </c>
    </row>
    <row r="361" ht="75.0" customHeight="1">
      <c r="A361" s="6" t="s">
        <v>2711</v>
      </c>
      <c r="B361" s="26" t="s">
        <v>2712</v>
      </c>
      <c r="C361" s="34" t="s">
        <v>34</v>
      </c>
      <c r="D361" s="6" t="s">
        <v>35</v>
      </c>
      <c r="E361" s="6"/>
      <c r="F361" s="26" t="s">
        <v>2713</v>
      </c>
      <c r="G361" s="26" t="s">
        <v>2721</v>
      </c>
      <c r="H361" s="11"/>
      <c r="I361" s="8" t="s">
        <v>38</v>
      </c>
      <c r="J361" s="8" t="s">
        <v>835</v>
      </c>
      <c r="K361" s="11" t="s">
        <v>2715</v>
      </c>
      <c r="L361" s="26" t="s">
        <v>2726</v>
      </c>
      <c r="M361" s="8" t="s">
        <v>41</v>
      </c>
      <c r="N361" s="26" t="s">
        <v>2717</v>
      </c>
      <c r="O361" s="26" t="s">
        <v>2727</v>
      </c>
      <c r="P361" s="14"/>
      <c r="Q361" s="34"/>
      <c r="R361" s="18"/>
      <c r="S361" s="18"/>
      <c r="T361" s="18"/>
      <c r="U361" s="18"/>
      <c r="V361" s="18"/>
      <c r="W361" s="14"/>
      <c r="X361" s="14"/>
      <c r="Y361" s="8" t="s">
        <v>2621</v>
      </c>
      <c r="Z361" s="26" t="s">
        <v>2728</v>
      </c>
      <c r="AA361" s="11"/>
      <c r="AB361" s="26" t="s">
        <v>2729</v>
      </c>
      <c r="AC361" s="18" t="str">
        <f t="shared" si="1"/>
        <v>M5-MyM-37a-I-3</v>
      </c>
      <c r="AD361" s="6"/>
      <c r="AE361" s="6"/>
      <c r="AF361" s="6" t="s">
        <v>49</v>
      </c>
    </row>
    <row r="362" ht="75.0" customHeight="1">
      <c r="A362" s="6" t="s">
        <v>2711</v>
      </c>
      <c r="B362" s="26" t="s">
        <v>2712</v>
      </c>
      <c r="C362" s="34" t="s">
        <v>50</v>
      </c>
      <c r="D362" s="6" t="s">
        <v>35</v>
      </c>
      <c r="E362" s="6"/>
      <c r="F362" s="26" t="s">
        <v>2730</v>
      </c>
      <c r="G362" s="26" t="s">
        <v>2731</v>
      </c>
      <c r="H362" s="11"/>
      <c r="I362" s="8" t="s">
        <v>38</v>
      </c>
      <c r="J362" s="8" t="s">
        <v>2160</v>
      </c>
      <c r="K362" s="11" t="s">
        <v>2732</v>
      </c>
      <c r="L362" s="11" t="s">
        <v>2680</v>
      </c>
      <c r="M362" s="8" t="s">
        <v>41</v>
      </c>
      <c r="N362" s="26" t="s">
        <v>2717</v>
      </c>
      <c r="O362" s="26" t="s">
        <v>2723</v>
      </c>
      <c r="P362" s="14"/>
      <c r="Q362" s="34"/>
      <c r="R362" s="18"/>
      <c r="S362" s="18"/>
      <c r="T362" s="18"/>
      <c r="U362" s="18"/>
      <c r="V362" s="18"/>
      <c r="W362" s="14"/>
      <c r="X362" s="14"/>
      <c r="Y362" s="8" t="s">
        <v>2621</v>
      </c>
      <c r="Z362" s="26" t="s">
        <v>2733</v>
      </c>
      <c r="AA362" s="11"/>
      <c r="AB362" s="26" t="s">
        <v>2734</v>
      </c>
      <c r="AC362" s="18" t="str">
        <f t="shared" si="1"/>
        <v>M5-MyM-37a-E-1</v>
      </c>
      <c r="AD362" s="6"/>
      <c r="AE362" s="6"/>
      <c r="AF362" s="6" t="s">
        <v>49</v>
      </c>
    </row>
    <row r="363" ht="75.0" customHeight="1">
      <c r="A363" s="6" t="s">
        <v>2711</v>
      </c>
      <c r="B363" s="26" t="s">
        <v>2712</v>
      </c>
      <c r="C363" s="34" t="s">
        <v>50</v>
      </c>
      <c r="D363" s="6" t="s">
        <v>35</v>
      </c>
      <c r="E363" s="6"/>
      <c r="F363" s="26" t="s">
        <v>2730</v>
      </c>
      <c r="G363" s="26" t="s">
        <v>2735</v>
      </c>
      <c r="H363" s="11"/>
      <c r="I363" s="8" t="s">
        <v>38</v>
      </c>
      <c r="J363" s="8" t="s">
        <v>2160</v>
      </c>
      <c r="K363" s="11" t="s">
        <v>2732</v>
      </c>
      <c r="L363" s="11" t="s">
        <v>2697</v>
      </c>
      <c r="M363" s="8" t="s">
        <v>41</v>
      </c>
      <c r="N363" s="26" t="s">
        <v>2717</v>
      </c>
      <c r="O363" s="26" t="s">
        <v>2736</v>
      </c>
      <c r="P363" s="14"/>
      <c r="Q363" s="34"/>
      <c r="R363" s="18"/>
      <c r="S363" s="18"/>
      <c r="T363" s="18"/>
      <c r="U363" s="18"/>
      <c r="V363" s="18"/>
      <c r="W363" s="14"/>
      <c r="X363" s="14"/>
      <c r="Y363" s="8" t="s">
        <v>2621</v>
      </c>
      <c r="Z363" s="26" t="s">
        <v>2737</v>
      </c>
      <c r="AA363" s="11"/>
      <c r="AB363" s="26" t="s">
        <v>2738</v>
      </c>
      <c r="AC363" s="18" t="str">
        <f t="shared" si="1"/>
        <v>M5-MyM-37a-E-2</v>
      </c>
      <c r="AD363" s="6"/>
      <c r="AE363" s="6"/>
      <c r="AF363" s="6" t="s">
        <v>49</v>
      </c>
    </row>
    <row r="364" ht="75.0" customHeight="1">
      <c r="A364" s="6" t="s">
        <v>2711</v>
      </c>
      <c r="B364" s="26" t="s">
        <v>2712</v>
      </c>
      <c r="C364" s="34" t="s">
        <v>50</v>
      </c>
      <c r="D364" s="6" t="s">
        <v>35</v>
      </c>
      <c r="E364" s="6"/>
      <c r="F364" s="26" t="s">
        <v>2730</v>
      </c>
      <c r="G364" s="26" t="s">
        <v>2739</v>
      </c>
      <c r="H364" s="11"/>
      <c r="I364" s="8" t="s">
        <v>38</v>
      </c>
      <c r="J364" s="8" t="s">
        <v>2160</v>
      </c>
      <c r="K364" s="11" t="s">
        <v>2732</v>
      </c>
      <c r="L364" s="11" t="s">
        <v>2688</v>
      </c>
      <c r="M364" s="8" t="s">
        <v>41</v>
      </c>
      <c r="N364" s="26" t="s">
        <v>2717</v>
      </c>
      <c r="O364" s="26" t="s">
        <v>2727</v>
      </c>
      <c r="P364" s="14"/>
      <c r="Q364" s="34"/>
      <c r="R364" s="18"/>
      <c r="S364" s="18"/>
      <c r="T364" s="18"/>
      <c r="U364" s="18"/>
      <c r="V364" s="18"/>
      <c r="W364" s="14"/>
      <c r="X364" s="14"/>
      <c r="Y364" s="8" t="s">
        <v>2621</v>
      </c>
      <c r="Z364" s="26" t="s">
        <v>2740</v>
      </c>
      <c r="AA364" s="11"/>
      <c r="AB364" s="26" t="s">
        <v>2741</v>
      </c>
      <c r="AC364" s="18" t="str">
        <f t="shared" si="1"/>
        <v>M5-MyM-37a-E-3</v>
      </c>
      <c r="AD364" s="6"/>
      <c r="AE364" s="6"/>
      <c r="AF364" s="6" t="s">
        <v>49</v>
      </c>
    </row>
    <row r="365" ht="75.0" customHeight="1">
      <c r="A365" s="6" t="s">
        <v>2711</v>
      </c>
      <c r="B365" s="26" t="s">
        <v>2712</v>
      </c>
      <c r="C365" s="34" t="s">
        <v>62</v>
      </c>
      <c r="D365" s="6" t="s">
        <v>35</v>
      </c>
      <c r="E365" s="6"/>
      <c r="F365" s="26" t="s">
        <v>2742</v>
      </c>
      <c r="G365" s="26" t="s">
        <v>2743</v>
      </c>
      <c r="H365" s="11"/>
      <c r="I365" s="8" t="s">
        <v>38</v>
      </c>
      <c r="J365" s="8" t="s">
        <v>2160</v>
      </c>
      <c r="K365" s="11" t="s">
        <v>2744</v>
      </c>
      <c r="L365" s="26" t="s">
        <v>2697</v>
      </c>
      <c r="M365" s="8" t="s">
        <v>41</v>
      </c>
      <c r="N365" s="26" t="s">
        <v>2717</v>
      </c>
      <c r="O365" s="26" t="s">
        <v>2736</v>
      </c>
      <c r="P365" s="14"/>
      <c r="Q365" s="34"/>
      <c r="R365" s="18"/>
      <c r="S365" s="18"/>
      <c r="T365" s="18"/>
      <c r="U365" s="18"/>
      <c r="V365" s="18"/>
      <c r="W365" s="14"/>
      <c r="X365" s="14"/>
      <c r="Y365" s="8" t="s">
        <v>2621</v>
      </c>
      <c r="Z365" s="26" t="s">
        <v>2745</v>
      </c>
      <c r="AA365" s="11"/>
      <c r="AB365" s="26" t="s">
        <v>2746</v>
      </c>
      <c r="AC365" s="18" t="str">
        <f t="shared" si="1"/>
        <v>M5-MyM-37a-A-1</v>
      </c>
      <c r="AD365" s="6"/>
      <c r="AE365" s="6"/>
      <c r="AF365" s="6" t="s">
        <v>49</v>
      </c>
    </row>
    <row r="366" ht="75.0" customHeight="1">
      <c r="A366" s="6" t="s">
        <v>2711</v>
      </c>
      <c r="B366" s="26" t="s">
        <v>2712</v>
      </c>
      <c r="C366" s="34" t="s">
        <v>62</v>
      </c>
      <c r="D366" s="6" t="s">
        <v>35</v>
      </c>
      <c r="E366" s="6"/>
      <c r="F366" s="26" t="s">
        <v>2747</v>
      </c>
      <c r="G366" s="26" t="s">
        <v>2748</v>
      </c>
      <c r="H366" s="11"/>
      <c r="I366" s="8" t="s">
        <v>38</v>
      </c>
      <c r="J366" s="8" t="s">
        <v>2160</v>
      </c>
      <c r="K366" s="11" t="s">
        <v>2749</v>
      </c>
      <c r="L366" s="11" t="s">
        <v>2680</v>
      </c>
      <c r="M366" s="8" t="s">
        <v>41</v>
      </c>
      <c r="N366" s="26" t="s">
        <v>2717</v>
      </c>
      <c r="O366" s="26" t="s">
        <v>2723</v>
      </c>
      <c r="P366" s="14"/>
      <c r="Q366" s="34"/>
      <c r="R366" s="18"/>
      <c r="S366" s="18"/>
      <c r="T366" s="18"/>
      <c r="U366" s="18"/>
      <c r="V366" s="18"/>
      <c r="W366" s="14"/>
      <c r="X366" s="14"/>
      <c r="Y366" s="8" t="s">
        <v>2621</v>
      </c>
      <c r="Z366" s="26" t="s">
        <v>2750</v>
      </c>
      <c r="AA366" s="11"/>
      <c r="AB366" s="26" t="s">
        <v>2751</v>
      </c>
      <c r="AC366" s="18" t="str">
        <f t="shared" si="1"/>
        <v>M5-MyM-37a-A-2</v>
      </c>
      <c r="AD366" s="6"/>
      <c r="AE366" s="6"/>
      <c r="AF366" s="6" t="s">
        <v>49</v>
      </c>
    </row>
    <row r="367" ht="75.0" customHeight="1">
      <c r="A367" s="6" t="s">
        <v>2711</v>
      </c>
      <c r="B367" s="26" t="s">
        <v>2712</v>
      </c>
      <c r="C367" s="34" t="s">
        <v>62</v>
      </c>
      <c r="D367" s="6" t="s">
        <v>35</v>
      </c>
      <c r="E367" s="6"/>
      <c r="F367" s="26" t="s">
        <v>2752</v>
      </c>
      <c r="G367" s="26" t="s">
        <v>2753</v>
      </c>
      <c r="H367" s="11"/>
      <c r="I367" s="8" t="s">
        <v>38</v>
      </c>
      <c r="J367" s="8" t="s">
        <v>2160</v>
      </c>
      <c r="K367" s="11" t="s">
        <v>2754</v>
      </c>
      <c r="L367" s="11" t="s">
        <v>2688</v>
      </c>
      <c r="M367" s="8" t="s">
        <v>41</v>
      </c>
      <c r="N367" s="26" t="s">
        <v>2717</v>
      </c>
      <c r="O367" s="26" t="s">
        <v>2727</v>
      </c>
      <c r="P367" s="14"/>
      <c r="Q367" s="34"/>
      <c r="R367" s="18"/>
      <c r="S367" s="18"/>
      <c r="T367" s="18"/>
      <c r="U367" s="18"/>
      <c r="V367" s="18"/>
      <c r="W367" s="14"/>
      <c r="X367" s="14"/>
      <c r="Y367" s="8" t="s">
        <v>2621</v>
      </c>
      <c r="Z367" s="26" t="s">
        <v>2755</v>
      </c>
      <c r="AA367" s="11"/>
      <c r="AB367" s="26" t="s">
        <v>2756</v>
      </c>
      <c r="AC367" s="18" t="str">
        <f t="shared" si="1"/>
        <v>M5-MyM-37a-A-3</v>
      </c>
      <c r="AD367" s="6"/>
      <c r="AE367" s="6"/>
      <c r="AF367" s="6" t="s">
        <v>49</v>
      </c>
    </row>
    <row r="368" ht="75.0" customHeight="1">
      <c r="A368" s="8" t="s">
        <v>2757</v>
      </c>
      <c r="B368" s="7" t="s">
        <v>2758</v>
      </c>
      <c r="C368" s="56" t="s">
        <v>34</v>
      </c>
      <c r="D368" s="6" t="s">
        <v>35</v>
      </c>
      <c r="E368" s="6"/>
      <c r="F368" s="26" t="s">
        <v>2759</v>
      </c>
      <c r="G368" s="26" t="s">
        <v>2760</v>
      </c>
      <c r="H368" s="11"/>
      <c r="I368" s="8" t="s">
        <v>38</v>
      </c>
      <c r="J368" s="8" t="s">
        <v>835</v>
      </c>
      <c r="K368" s="11" t="s">
        <v>2761</v>
      </c>
      <c r="L368" s="26" t="s">
        <v>2762</v>
      </c>
      <c r="M368" s="8" t="s">
        <v>41</v>
      </c>
      <c r="N368" s="26" t="s">
        <v>2763</v>
      </c>
      <c r="O368" s="26" t="s">
        <v>2764</v>
      </c>
      <c r="P368" s="14"/>
      <c r="Q368" s="34"/>
      <c r="R368" s="18"/>
      <c r="S368" s="18"/>
      <c r="T368" s="18"/>
      <c r="U368" s="18"/>
      <c r="V368" s="18"/>
      <c r="W368" s="14"/>
      <c r="X368" s="14"/>
      <c r="Y368" s="8" t="s">
        <v>2621</v>
      </c>
      <c r="Z368" s="26" t="s">
        <v>2765</v>
      </c>
      <c r="AA368" s="11"/>
      <c r="AB368" s="26" t="s">
        <v>2766</v>
      </c>
      <c r="AC368" s="18" t="str">
        <f t="shared" si="1"/>
        <v>M5-MyM-34a-I-1</v>
      </c>
      <c r="AD368" s="6"/>
      <c r="AE368" s="6"/>
      <c r="AF368" s="6" t="s">
        <v>49</v>
      </c>
    </row>
    <row r="369" ht="75.0" customHeight="1">
      <c r="A369" s="8" t="s">
        <v>2757</v>
      </c>
      <c r="B369" s="7" t="s">
        <v>2758</v>
      </c>
      <c r="C369" s="56" t="s">
        <v>34</v>
      </c>
      <c r="D369" s="6" t="s">
        <v>35</v>
      </c>
      <c r="E369" s="6"/>
      <c r="F369" s="26" t="s">
        <v>2759</v>
      </c>
      <c r="G369" s="26" t="s">
        <v>2767</v>
      </c>
      <c r="H369" s="11"/>
      <c r="I369" s="8" t="s">
        <v>38</v>
      </c>
      <c r="J369" s="8" t="s">
        <v>835</v>
      </c>
      <c r="K369" s="11" t="s">
        <v>2768</v>
      </c>
      <c r="L369" s="26" t="s">
        <v>2769</v>
      </c>
      <c r="M369" s="8" t="s">
        <v>41</v>
      </c>
      <c r="N369" s="26" t="s">
        <v>2763</v>
      </c>
      <c r="O369" s="26" t="s">
        <v>2770</v>
      </c>
      <c r="P369" s="14"/>
      <c r="Q369" s="34"/>
      <c r="R369" s="18"/>
      <c r="S369" s="18"/>
      <c r="T369" s="18"/>
      <c r="U369" s="18"/>
      <c r="V369" s="18"/>
      <c r="W369" s="14"/>
      <c r="X369" s="14"/>
      <c r="Y369" s="8" t="s">
        <v>2621</v>
      </c>
      <c r="Z369" s="26" t="s">
        <v>2771</v>
      </c>
      <c r="AA369" s="11"/>
      <c r="AB369" s="26" t="s">
        <v>2772</v>
      </c>
      <c r="AC369" s="18" t="str">
        <f t="shared" si="1"/>
        <v>M5-MyM-34a-I-2</v>
      </c>
      <c r="AD369" s="6"/>
      <c r="AE369" s="6"/>
      <c r="AF369" s="6" t="s">
        <v>49</v>
      </c>
    </row>
    <row r="370" ht="75.0" customHeight="1">
      <c r="A370" s="8" t="s">
        <v>2757</v>
      </c>
      <c r="B370" s="7" t="s">
        <v>2758</v>
      </c>
      <c r="C370" s="56" t="s">
        <v>34</v>
      </c>
      <c r="D370" s="6" t="s">
        <v>35</v>
      </c>
      <c r="E370" s="6"/>
      <c r="F370" s="26" t="s">
        <v>2759</v>
      </c>
      <c r="G370" s="26" t="s">
        <v>2773</v>
      </c>
      <c r="H370" s="11"/>
      <c r="I370" s="8" t="s">
        <v>38</v>
      </c>
      <c r="J370" s="8" t="s">
        <v>835</v>
      </c>
      <c r="K370" s="26" t="s">
        <v>2774</v>
      </c>
      <c r="L370" s="26" t="s">
        <v>2775</v>
      </c>
      <c r="M370" s="8" t="s">
        <v>41</v>
      </c>
      <c r="N370" s="26" t="s">
        <v>2763</v>
      </c>
      <c r="O370" s="26" t="s">
        <v>2776</v>
      </c>
      <c r="P370" s="14"/>
      <c r="Q370" s="34"/>
      <c r="R370" s="18"/>
      <c r="S370" s="18"/>
      <c r="T370" s="18"/>
      <c r="U370" s="18"/>
      <c r="V370" s="18"/>
      <c r="W370" s="14"/>
      <c r="X370" s="14"/>
      <c r="Y370" s="8" t="s">
        <v>2621</v>
      </c>
      <c r="Z370" s="26" t="s">
        <v>2777</v>
      </c>
      <c r="AA370" s="11"/>
      <c r="AB370" s="26" t="s">
        <v>2778</v>
      </c>
      <c r="AC370" s="18" t="str">
        <f t="shared" si="1"/>
        <v>M5-MyM-34a-I-3</v>
      </c>
      <c r="AD370" s="6"/>
      <c r="AE370" s="6"/>
      <c r="AF370" s="6" t="s">
        <v>49</v>
      </c>
    </row>
    <row r="371" ht="75.0" customHeight="1">
      <c r="A371" s="8" t="s">
        <v>2757</v>
      </c>
      <c r="B371" s="7" t="s">
        <v>2758</v>
      </c>
      <c r="C371" s="69" t="s">
        <v>50</v>
      </c>
      <c r="D371" s="6" t="s">
        <v>35</v>
      </c>
      <c r="E371" s="6"/>
      <c r="F371" s="26" t="s">
        <v>2779</v>
      </c>
      <c r="G371" s="26" t="s">
        <v>2780</v>
      </c>
      <c r="H371" s="11"/>
      <c r="I371" s="8" t="s">
        <v>38</v>
      </c>
      <c r="J371" s="8" t="s">
        <v>2160</v>
      </c>
      <c r="K371" s="26" t="s">
        <v>2774</v>
      </c>
      <c r="L371" s="11" t="s">
        <v>2781</v>
      </c>
      <c r="M371" s="8" t="s">
        <v>41</v>
      </c>
      <c r="N371" s="26" t="s">
        <v>2763</v>
      </c>
      <c r="O371" s="26" t="s">
        <v>2782</v>
      </c>
      <c r="P371" s="14"/>
      <c r="Q371" s="34"/>
      <c r="R371" s="18"/>
      <c r="S371" s="18"/>
      <c r="T371" s="18"/>
      <c r="U371" s="18"/>
      <c r="V371" s="18"/>
      <c r="W371" s="14"/>
      <c r="X371" s="14"/>
      <c r="Y371" s="8" t="s">
        <v>2621</v>
      </c>
      <c r="Z371" s="26" t="s">
        <v>2783</v>
      </c>
      <c r="AA371" s="11"/>
      <c r="AB371" s="26" t="s">
        <v>2784</v>
      </c>
      <c r="AC371" s="18" t="str">
        <f t="shared" si="1"/>
        <v>M5-MyM-34a-E-1</v>
      </c>
      <c r="AD371" s="6"/>
      <c r="AE371" s="6"/>
      <c r="AF371" s="6" t="s">
        <v>49</v>
      </c>
    </row>
    <row r="372" ht="75.0" customHeight="1">
      <c r="A372" s="8" t="s">
        <v>2757</v>
      </c>
      <c r="B372" s="7" t="s">
        <v>2758</v>
      </c>
      <c r="C372" s="69" t="s">
        <v>50</v>
      </c>
      <c r="D372" s="6" t="s">
        <v>35</v>
      </c>
      <c r="E372" s="6"/>
      <c r="F372" s="26" t="s">
        <v>2779</v>
      </c>
      <c r="G372" s="26" t="s">
        <v>2785</v>
      </c>
      <c r="H372" s="11"/>
      <c r="I372" s="8" t="s">
        <v>38</v>
      </c>
      <c r="J372" s="8" t="s">
        <v>2160</v>
      </c>
      <c r="K372" s="26" t="s">
        <v>2786</v>
      </c>
      <c r="L372" s="11" t="s">
        <v>2787</v>
      </c>
      <c r="M372" s="8" t="s">
        <v>41</v>
      </c>
      <c r="N372" s="26" t="s">
        <v>2763</v>
      </c>
      <c r="O372" s="26" t="s">
        <v>2788</v>
      </c>
      <c r="P372" s="14"/>
      <c r="Q372" s="34"/>
      <c r="R372" s="18"/>
      <c r="S372" s="18"/>
      <c r="T372" s="18"/>
      <c r="U372" s="18"/>
      <c r="V372" s="18"/>
      <c r="W372" s="14"/>
      <c r="X372" s="14"/>
      <c r="Y372" s="8" t="s">
        <v>2621</v>
      </c>
      <c r="Z372" s="26" t="s">
        <v>2789</v>
      </c>
      <c r="AA372" s="11"/>
      <c r="AB372" s="26" t="s">
        <v>2790</v>
      </c>
      <c r="AC372" s="18" t="str">
        <f t="shared" si="1"/>
        <v>M5-MyM-34a-E-2</v>
      </c>
      <c r="AD372" s="6"/>
      <c r="AE372" s="6"/>
      <c r="AF372" s="6" t="s">
        <v>49</v>
      </c>
    </row>
    <row r="373" ht="75.0" customHeight="1">
      <c r="A373" s="8" t="s">
        <v>2757</v>
      </c>
      <c r="B373" s="7" t="s">
        <v>2758</v>
      </c>
      <c r="C373" s="69" t="s">
        <v>50</v>
      </c>
      <c r="D373" s="6" t="s">
        <v>35</v>
      </c>
      <c r="E373" s="6"/>
      <c r="F373" s="26" t="s">
        <v>2779</v>
      </c>
      <c r="G373" s="26" t="s">
        <v>2791</v>
      </c>
      <c r="H373" s="11"/>
      <c r="I373" s="8" t="s">
        <v>38</v>
      </c>
      <c r="J373" s="8" t="s">
        <v>2160</v>
      </c>
      <c r="K373" s="26" t="s">
        <v>2792</v>
      </c>
      <c r="L373" s="11" t="s">
        <v>2793</v>
      </c>
      <c r="M373" s="8" t="s">
        <v>41</v>
      </c>
      <c r="N373" s="26" t="s">
        <v>2763</v>
      </c>
      <c r="O373" s="26" t="s">
        <v>2794</v>
      </c>
      <c r="P373" s="14"/>
      <c r="Q373" s="34"/>
      <c r="R373" s="18"/>
      <c r="S373" s="18"/>
      <c r="T373" s="18"/>
      <c r="U373" s="18"/>
      <c r="V373" s="18"/>
      <c r="W373" s="14"/>
      <c r="X373" s="14"/>
      <c r="Y373" s="8" t="s">
        <v>2621</v>
      </c>
      <c r="Z373" s="26" t="s">
        <v>2795</v>
      </c>
      <c r="AA373" s="11"/>
      <c r="AB373" s="26" t="s">
        <v>2796</v>
      </c>
      <c r="AC373" s="18" t="str">
        <f t="shared" si="1"/>
        <v>M5-MyM-34a-E-3</v>
      </c>
      <c r="AD373" s="6"/>
      <c r="AE373" s="6"/>
      <c r="AF373" s="6" t="s">
        <v>49</v>
      </c>
    </row>
    <row r="374" ht="75.0" customHeight="1">
      <c r="A374" s="8" t="s">
        <v>2757</v>
      </c>
      <c r="B374" s="7" t="s">
        <v>2758</v>
      </c>
      <c r="C374" s="70" t="s">
        <v>62</v>
      </c>
      <c r="D374" s="6" t="s">
        <v>35</v>
      </c>
      <c r="E374" s="6"/>
      <c r="F374" s="11" t="s">
        <v>2797</v>
      </c>
      <c r="G374" s="11" t="s">
        <v>2798</v>
      </c>
      <c r="H374" s="11"/>
      <c r="I374" s="8" t="s">
        <v>38</v>
      </c>
      <c r="J374" s="8" t="s">
        <v>2160</v>
      </c>
      <c r="K374" s="11" t="s">
        <v>2799</v>
      </c>
      <c r="L374" s="11" t="s">
        <v>2787</v>
      </c>
      <c r="M374" s="8" t="s">
        <v>41</v>
      </c>
      <c r="N374" s="26" t="s">
        <v>2763</v>
      </c>
      <c r="O374" s="26" t="s">
        <v>2800</v>
      </c>
      <c r="P374" s="14"/>
      <c r="Q374" s="34"/>
      <c r="R374" s="18"/>
      <c r="S374" s="18"/>
      <c r="T374" s="18"/>
      <c r="U374" s="18"/>
      <c r="V374" s="18"/>
      <c r="W374" s="14"/>
      <c r="X374" s="14"/>
      <c r="Y374" s="8" t="s">
        <v>2621</v>
      </c>
      <c r="Z374" s="26" t="s">
        <v>2801</v>
      </c>
      <c r="AA374" s="11"/>
      <c r="AB374" s="26" t="s">
        <v>2802</v>
      </c>
      <c r="AC374" s="18" t="str">
        <f t="shared" si="1"/>
        <v>M5-MyM-34a-A-1</v>
      </c>
      <c r="AD374" s="6"/>
      <c r="AE374" s="6"/>
      <c r="AF374" s="6" t="s">
        <v>49</v>
      </c>
    </row>
    <row r="375" ht="75.0" customHeight="1">
      <c r="A375" s="8" t="s">
        <v>2757</v>
      </c>
      <c r="B375" s="7" t="s">
        <v>2758</v>
      </c>
      <c r="C375" s="70" t="s">
        <v>62</v>
      </c>
      <c r="D375" s="6" t="s">
        <v>35</v>
      </c>
      <c r="E375" s="6"/>
      <c r="F375" s="11" t="s">
        <v>2803</v>
      </c>
      <c r="G375" s="11" t="s">
        <v>2804</v>
      </c>
      <c r="H375" s="11"/>
      <c r="I375" s="8" t="s">
        <v>38</v>
      </c>
      <c r="J375" s="8" t="s">
        <v>2160</v>
      </c>
      <c r="K375" s="11" t="s">
        <v>2805</v>
      </c>
      <c r="L375" s="11" t="s">
        <v>2806</v>
      </c>
      <c r="M375" s="8" t="s">
        <v>41</v>
      </c>
      <c r="N375" s="26" t="s">
        <v>2763</v>
      </c>
      <c r="O375" s="26" t="s">
        <v>2807</v>
      </c>
      <c r="P375" s="14"/>
      <c r="Q375" s="34"/>
      <c r="R375" s="18"/>
      <c r="S375" s="18"/>
      <c r="T375" s="18"/>
      <c r="U375" s="18"/>
      <c r="V375" s="18"/>
      <c r="W375" s="14"/>
      <c r="X375" s="14"/>
      <c r="Y375" s="8" t="s">
        <v>2621</v>
      </c>
      <c r="Z375" s="26" t="s">
        <v>2808</v>
      </c>
      <c r="AA375" s="11"/>
      <c r="AB375" s="26" t="s">
        <v>2809</v>
      </c>
      <c r="AC375" s="18" t="str">
        <f t="shared" si="1"/>
        <v>M5-MyM-34a-A-2</v>
      </c>
      <c r="AD375" s="6"/>
      <c r="AE375" s="6"/>
      <c r="AF375" s="6" t="s">
        <v>49</v>
      </c>
    </row>
    <row r="376" ht="75.0" customHeight="1">
      <c r="A376" s="8" t="s">
        <v>2757</v>
      </c>
      <c r="B376" s="7" t="s">
        <v>2758</v>
      </c>
      <c r="C376" s="70" t="s">
        <v>62</v>
      </c>
      <c r="D376" s="6" t="s">
        <v>35</v>
      </c>
      <c r="E376" s="6"/>
      <c r="F376" s="11" t="s">
        <v>2810</v>
      </c>
      <c r="G376" s="11" t="s">
        <v>2811</v>
      </c>
      <c r="H376" s="11"/>
      <c r="I376" s="8" t="s">
        <v>38</v>
      </c>
      <c r="J376" s="8" t="s">
        <v>2160</v>
      </c>
      <c r="K376" s="26" t="s">
        <v>2812</v>
      </c>
      <c r="L376" s="11" t="s">
        <v>2781</v>
      </c>
      <c r="M376" s="8" t="s">
        <v>41</v>
      </c>
      <c r="N376" s="26" t="s">
        <v>2763</v>
      </c>
      <c r="O376" s="26" t="s">
        <v>2782</v>
      </c>
      <c r="P376" s="14"/>
      <c r="Q376" s="34"/>
      <c r="R376" s="18"/>
      <c r="S376" s="18"/>
      <c r="T376" s="18"/>
      <c r="U376" s="18"/>
      <c r="V376" s="18"/>
      <c r="W376" s="14"/>
      <c r="X376" s="14"/>
      <c r="Y376" s="8" t="s">
        <v>2621</v>
      </c>
      <c r="Z376" s="26" t="s">
        <v>2813</v>
      </c>
      <c r="AA376" s="11"/>
      <c r="AB376" s="26" t="s">
        <v>2814</v>
      </c>
      <c r="AC376" s="18" t="str">
        <f t="shared" si="1"/>
        <v>M5-MyM-34a-A-3</v>
      </c>
      <c r="AD376" s="6"/>
      <c r="AE376" s="6"/>
      <c r="AF376" s="6" t="s">
        <v>49</v>
      </c>
    </row>
    <row r="377" ht="75.0" customHeight="1">
      <c r="A377" s="6" t="s">
        <v>2815</v>
      </c>
      <c r="B377" s="26" t="s">
        <v>2816</v>
      </c>
      <c r="C377" s="34" t="s">
        <v>34</v>
      </c>
      <c r="D377" s="6" t="s">
        <v>35</v>
      </c>
      <c r="E377" s="6"/>
      <c r="F377" s="26" t="s">
        <v>2817</v>
      </c>
      <c r="G377" s="26"/>
      <c r="H377" s="11"/>
      <c r="I377" s="8" t="s">
        <v>38</v>
      </c>
      <c r="J377" s="34" t="s">
        <v>743</v>
      </c>
      <c r="K377" s="9" t="s">
        <v>2818</v>
      </c>
      <c r="L377" s="11" t="s">
        <v>40</v>
      </c>
      <c r="M377" s="20" t="s">
        <v>41</v>
      </c>
      <c r="N377" s="18" t="s">
        <v>2819</v>
      </c>
      <c r="O377" s="26" t="s">
        <v>2820</v>
      </c>
      <c r="P377" s="14"/>
      <c r="Q377" s="34"/>
      <c r="R377" s="14"/>
      <c r="S377" s="14"/>
      <c r="T377" s="14"/>
      <c r="U377" s="14"/>
      <c r="V377" s="14"/>
      <c r="W377" s="14"/>
      <c r="X377" s="14"/>
      <c r="Y377" s="8" t="s">
        <v>2621</v>
      </c>
      <c r="Z377" s="38" t="s">
        <v>2821</v>
      </c>
      <c r="AA377" s="38" t="s">
        <v>2822</v>
      </c>
      <c r="AB377" s="38"/>
      <c r="AC377" s="18" t="str">
        <f t="shared" si="1"/>
        <v>M5-MyM-26a-I-1</v>
      </c>
      <c r="AD377" s="6" t="s">
        <v>48</v>
      </c>
      <c r="AE377" s="6" t="s">
        <v>427</v>
      </c>
      <c r="AF377" s="6"/>
    </row>
    <row r="378" ht="75.0" customHeight="1">
      <c r="A378" s="6" t="s">
        <v>2815</v>
      </c>
      <c r="B378" s="26" t="s">
        <v>2816</v>
      </c>
      <c r="C378" s="34" t="s">
        <v>50</v>
      </c>
      <c r="D378" s="6" t="s">
        <v>35</v>
      </c>
      <c r="E378" s="6"/>
      <c r="F378" s="26" t="s">
        <v>2823</v>
      </c>
      <c r="G378" s="26"/>
      <c r="H378" s="11"/>
      <c r="I378" s="8" t="s">
        <v>38</v>
      </c>
      <c r="J378" s="8" t="s">
        <v>2436</v>
      </c>
      <c r="K378" s="26" t="s">
        <v>2824</v>
      </c>
      <c r="L378" s="26" t="s">
        <v>2825</v>
      </c>
      <c r="M378" s="6" t="s">
        <v>67</v>
      </c>
      <c r="N378" s="12"/>
      <c r="O378" s="22"/>
      <c r="P378" s="14"/>
      <c r="Q378" s="34"/>
      <c r="R378" s="18"/>
      <c r="S378" s="18" t="s">
        <v>2826</v>
      </c>
      <c r="T378" s="18" t="s">
        <v>2827</v>
      </c>
      <c r="U378" s="18" t="s">
        <v>2828</v>
      </c>
      <c r="V378" s="18" t="s">
        <v>2829</v>
      </c>
      <c r="W378" s="14"/>
      <c r="X378" s="14"/>
      <c r="Y378" s="8" t="s">
        <v>2621</v>
      </c>
      <c r="Z378" s="15" t="s">
        <v>2830</v>
      </c>
      <c r="AA378" s="15" t="s">
        <v>2831</v>
      </c>
      <c r="AB378" s="38"/>
      <c r="AC378" s="18" t="str">
        <f t="shared" si="1"/>
        <v>M5-MyM-26a-E-1</v>
      </c>
      <c r="AD378" s="6" t="s">
        <v>48</v>
      </c>
      <c r="AE378" s="6" t="s">
        <v>427</v>
      </c>
      <c r="AF378" s="6"/>
    </row>
    <row r="379" ht="75.0" customHeight="1">
      <c r="A379" s="6" t="s">
        <v>2815</v>
      </c>
      <c r="B379" s="26" t="s">
        <v>2816</v>
      </c>
      <c r="C379" s="34" t="s">
        <v>62</v>
      </c>
      <c r="D379" s="6" t="s">
        <v>35</v>
      </c>
      <c r="E379" s="32"/>
      <c r="F379" s="18" t="s">
        <v>2832</v>
      </c>
      <c r="G379" s="18"/>
      <c r="H379" s="11" t="s">
        <v>2833</v>
      </c>
      <c r="I379" s="34" t="s">
        <v>38</v>
      </c>
      <c r="J379" s="8" t="s">
        <v>751</v>
      </c>
      <c r="K379" s="18" t="s">
        <v>2834</v>
      </c>
      <c r="L379" s="26" t="s">
        <v>2835</v>
      </c>
      <c r="M379" s="6" t="s">
        <v>67</v>
      </c>
      <c r="N379" s="18"/>
      <c r="O379" s="14"/>
      <c r="P379" s="14"/>
      <c r="Q379" s="34"/>
      <c r="R379" s="18"/>
      <c r="S379" s="18" t="s">
        <v>2836</v>
      </c>
      <c r="T379" s="18" t="s">
        <v>2837</v>
      </c>
      <c r="U379" s="18" t="s">
        <v>2827</v>
      </c>
      <c r="V379" s="18" t="s">
        <v>2838</v>
      </c>
      <c r="W379" s="18" t="s">
        <v>2839</v>
      </c>
      <c r="X379" s="14"/>
      <c r="Y379" s="8" t="s">
        <v>2621</v>
      </c>
      <c r="Z379" s="15" t="s">
        <v>2840</v>
      </c>
      <c r="AA379" s="15" t="s">
        <v>2841</v>
      </c>
      <c r="AB379" s="38"/>
      <c r="AC379" s="18" t="str">
        <f t="shared" si="1"/>
        <v>M5-MyM-26a-A-1</v>
      </c>
      <c r="AD379" s="6" t="s">
        <v>48</v>
      </c>
      <c r="AE379" s="6" t="s">
        <v>427</v>
      </c>
      <c r="AF379" s="6"/>
    </row>
    <row r="380" ht="75.0" customHeight="1">
      <c r="A380" s="6" t="s">
        <v>2815</v>
      </c>
      <c r="B380" s="26" t="s">
        <v>2816</v>
      </c>
      <c r="C380" s="34" t="s">
        <v>62</v>
      </c>
      <c r="D380" s="47" t="s">
        <v>35</v>
      </c>
      <c r="E380" s="47"/>
      <c r="F380" s="26" t="s">
        <v>2842</v>
      </c>
      <c r="G380" s="26"/>
      <c r="H380" s="11" t="s">
        <v>2843</v>
      </c>
      <c r="I380" s="34" t="s">
        <v>38</v>
      </c>
      <c r="J380" s="8" t="s">
        <v>2436</v>
      </c>
      <c r="K380" s="26" t="s">
        <v>2844</v>
      </c>
      <c r="L380" s="18" t="s">
        <v>2845</v>
      </c>
      <c r="M380" s="6" t="s">
        <v>67</v>
      </c>
      <c r="N380" s="18"/>
      <c r="O380" s="14"/>
      <c r="P380" s="14"/>
      <c r="Q380" s="34"/>
      <c r="R380" s="18"/>
      <c r="S380" s="18" t="s">
        <v>2846</v>
      </c>
      <c r="T380" s="18" t="s">
        <v>2827</v>
      </c>
      <c r="U380" s="18" t="s">
        <v>2847</v>
      </c>
      <c r="V380" s="18" t="s">
        <v>2848</v>
      </c>
      <c r="W380" s="18"/>
      <c r="X380" s="14"/>
      <c r="Y380" s="8" t="s">
        <v>2621</v>
      </c>
      <c r="Z380" s="15" t="s">
        <v>2849</v>
      </c>
      <c r="AA380" s="15" t="s">
        <v>2850</v>
      </c>
      <c r="AB380" s="38"/>
      <c r="AC380" s="18" t="str">
        <f t="shared" si="1"/>
        <v>M5-MyM-26a-A-2</v>
      </c>
      <c r="AD380" s="6" t="s">
        <v>48</v>
      </c>
      <c r="AE380" s="6" t="s">
        <v>427</v>
      </c>
      <c r="AF380" s="6"/>
    </row>
    <row r="381" ht="75.0" customHeight="1">
      <c r="A381" s="6" t="s">
        <v>2815</v>
      </c>
      <c r="B381" s="26" t="s">
        <v>2816</v>
      </c>
      <c r="C381" s="34" t="s">
        <v>62</v>
      </c>
      <c r="D381" s="6" t="s">
        <v>35</v>
      </c>
      <c r="E381" s="6"/>
      <c r="F381" s="26" t="s">
        <v>2851</v>
      </c>
      <c r="G381" s="26"/>
      <c r="H381" s="11" t="s">
        <v>2852</v>
      </c>
      <c r="I381" s="34" t="s">
        <v>38</v>
      </c>
      <c r="J381" s="8" t="s">
        <v>751</v>
      </c>
      <c r="K381" s="26" t="s">
        <v>2853</v>
      </c>
      <c r="L381" s="26" t="s">
        <v>2854</v>
      </c>
      <c r="M381" s="6" t="s">
        <v>67</v>
      </c>
      <c r="N381" s="18"/>
      <c r="O381" s="14"/>
      <c r="P381" s="14"/>
      <c r="Q381" s="34"/>
      <c r="R381" s="18"/>
      <c r="S381" s="18" t="s">
        <v>2855</v>
      </c>
      <c r="T381" s="18" t="s">
        <v>2856</v>
      </c>
      <c r="U381" s="18" t="s">
        <v>2827</v>
      </c>
      <c r="V381" s="18" t="s">
        <v>2857</v>
      </c>
      <c r="W381" s="18" t="s">
        <v>2858</v>
      </c>
      <c r="X381" s="14"/>
      <c r="Y381" s="8" t="s">
        <v>2621</v>
      </c>
      <c r="Z381" s="15" t="s">
        <v>2859</v>
      </c>
      <c r="AA381" s="15" t="s">
        <v>2860</v>
      </c>
      <c r="AB381" s="38"/>
      <c r="AC381" s="18" t="str">
        <f t="shared" si="1"/>
        <v>M5-MyM-26a-A-3</v>
      </c>
      <c r="AD381" s="6" t="s">
        <v>48</v>
      </c>
      <c r="AE381" s="6" t="s">
        <v>427</v>
      </c>
      <c r="AF381" s="6"/>
    </row>
    <row r="382" ht="75.0" customHeight="1">
      <c r="A382" s="6" t="s">
        <v>2815</v>
      </c>
      <c r="B382" s="26" t="s">
        <v>2816</v>
      </c>
      <c r="C382" s="34" t="s">
        <v>62</v>
      </c>
      <c r="D382" s="47" t="s">
        <v>35</v>
      </c>
      <c r="E382" s="47"/>
      <c r="F382" s="26" t="s">
        <v>2861</v>
      </c>
      <c r="G382" s="26"/>
      <c r="H382" s="11" t="s">
        <v>2862</v>
      </c>
      <c r="I382" s="6" t="s">
        <v>38</v>
      </c>
      <c r="J382" s="8" t="s">
        <v>2436</v>
      </c>
      <c r="K382" s="26" t="s">
        <v>2863</v>
      </c>
      <c r="L382" s="26" t="s">
        <v>2864</v>
      </c>
      <c r="M382" s="6" t="s">
        <v>67</v>
      </c>
      <c r="N382" s="18"/>
      <c r="O382" s="14"/>
      <c r="P382" s="14"/>
      <c r="Q382" s="34"/>
      <c r="R382" s="18"/>
      <c r="S382" s="18" t="s">
        <v>2865</v>
      </c>
      <c r="T382" s="18" t="s">
        <v>2827</v>
      </c>
      <c r="U382" s="18" t="s">
        <v>2866</v>
      </c>
      <c r="V382" s="18" t="s">
        <v>2867</v>
      </c>
      <c r="W382" s="14"/>
      <c r="X382" s="14"/>
      <c r="Y382" s="8" t="s">
        <v>2621</v>
      </c>
      <c r="Z382" s="15" t="s">
        <v>2868</v>
      </c>
      <c r="AA382" s="15" t="s">
        <v>2869</v>
      </c>
      <c r="AB382" s="38"/>
      <c r="AC382" s="18" t="str">
        <f t="shared" si="1"/>
        <v>M5-MyM-26a-A-4</v>
      </c>
      <c r="AD382" s="6" t="s">
        <v>48</v>
      </c>
      <c r="AE382" s="6" t="s">
        <v>427</v>
      </c>
      <c r="AF382" s="6"/>
    </row>
    <row r="383" ht="75.0" customHeight="1">
      <c r="A383" s="6" t="s">
        <v>2815</v>
      </c>
      <c r="B383" s="26" t="s">
        <v>2816</v>
      </c>
      <c r="C383" s="34" t="s">
        <v>62</v>
      </c>
      <c r="D383" s="6" t="s">
        <v>35</v>
      </c>
      <c r="E383" s="6"/>
      <c r="F383" s="26" t="s">
        <v>2870</v>
      </c>
      <c r="G383" s="26"/>
      <c r="H383" s="11" t="s">
        <v>2871</v>
      </c>
      <c r="I383" s="34" t="s">
        <v>38</v>
      </c>
      <c r="J383" s="8" t="s">
        <v>2436</v>
      </c>
      <c r="K383" s="26" t="s">
        <v>2872</v>
      </c>
      <c r="L383" s="26" t="s">
        <v>2873</v>
      </c>
      <c r="M383" s="6" t="s">
        <v>67</v>
      </c>
      <c r="N383" s="18"/>
      <c r="O383" s="14"/>
      <c r="P383" s="14"/>
      <c r="Q383" s="34"/>
      <c r="R383" s="18"/>
      <c r="S383" s="18" t="s">
        <v>2874</v>
      </c>
      <c r="T383" s="18" t="s">
        <v>2827</v>
      </c>
      <c r="U383" s="18" t="s">
        <v>2875</v>
      </c>
      <c r="V383" s="18" t="s">
        <v>2876</v>
      </c>
      <c r="W383" s="14"/>
      <c r="X383" s="14"/>
      <c r="Y383" s="8" t="s">
        <v>2621</v>
      </c>
      <c r="Z383" s="15" t="s">
        <v>2877</v>
      </c>
      <c r="AA383" s="15" t="s">
        <v>2878</v>
      </c>
      <c r="AB383" s="38"/>
      <c r="AC383" s="18" t="str">
        <f t="shared" si="1"/>
        <v>M5-MyM-26a-A-5</v>
      </c>
      <c r="AD383" s="6" t="s">
        <v>48</v>
      </c>
      <c r="AE383" s="6" t="s">
        <v>427</v>
      </c>
      <c r="AF383" s="6"/>
    </row>
    <row r="384" ht="75.0" customHeight="1">
      <c r="A384" s="6" t="s">
        <v>2879</v>
      </c>
      <c r="B384" s="7" t="s">
        <v>2880</v>
      </c>
      <c r="C384" s="34" t="s">
        <v>34</v>
      </c>
      <c r="D384" s="6" t="s">
        <v>35</v>
      </c>
      <c r="E384" s="6"/>
      <c r="F384" s="9" t="s">
        <v>2881</v>
      </c>
      <c r="G384" s="9"/>
      <c r="H384" s="10"/>
      <c r="I384" s="34" t="s">
        <v>38</v>
      </c>
      <c r="J384" s="8" t="s">
        <v>2882</v>
      </c>
      <c r="K384" s="26" t="s">
        <v>2883</v>
      </c>
      <c r="L384" s="9" t="s">
        <v>2884</v>
      </c>
      <c r="M384" s="20" t="s">
        <v>41</v>
      </c>
      <c r="N384" s="26" t="s">
        <v>2885</v>
      </c>
      <c r="O384" s="26" t="s">
        <v>2886</v>
      </c>
      <c r="P384" s="26" t="s">
        <v>2887</v>
      </c>
      <c r="Q384" s="6"/>
      <c r="R384" s="14"/>
      <c r="S384" s="14"/>
      <c r="T384" s="14"/>
      <c r="U384" s="14"/>
      <c r="V384" s="14"/>
      <c r="W384" s="14"/>
      <c r="X384" s="14"/>
      <c r="Y384" s="8" t="s">
        <v>2621</v>
      </c>
      <c r="Z384" s="38" t="s">
        <v>2888</v>
      </c>
      <c r="AA384" s="25" t="s">
        <v>2889</v>
      </c>
      <c r="AB384" s="25"/>
      <c r="AC384" s="18" t="str">
        <f t="shared" si="1"/>
        <v>M5-MyM-17a-I-1</v>
      </c>
      <c r="AD384" s="6" t="s">
        <v>48</v>
      </c>
      <c r="AE384" s="6"/>
      <c r="AF384" s="6"/>
    </row>
    <row r="385" ht="75.0" customHeight="1">
      <c r="A385" s="6" t="s">
        <v>2879</v>
      </c>
      <c r="B385" s="7" t="s">
        <v>2880</v>
      </c>
      <c r="C385" s="34" t="s">
        <v>34</v>
      </c>
      <c r="D385" s="6" t="s">
        <v>35</v>
      </c>
      <c r="E385" s="6"/>
      <c r="F385" s="9" t="s">
        <v>2890</v>
      </c>
      <c r="G385" s="9"/>
      <c r="H385" s="10" t="s">
        <v>2891</v>
      </c>
      <c r="I385" s="34"/>
      <c r="J385" s="8" t="s">
        <v>2882</v>
      </c>
      <c r="K385" s="26" t="s">
        <v>2892</v>
      </c>
      <c r="L385" s="26" t="s">
        <v>2893</v>
      </c>
      <c r="M385" s="20" t="s">
        <v>41</v>
      </c>
      <c r="N385" s="26" t="s">
        <v>2885</v>
      </c>
      <c r="O385" s="26" t="s">
        <v>2894</v>
      </c>
      <c r="P385" s="26" t="s">
        <v>2895</v>
      </c>
      <c r="Q385" s="34"/>
      <c r="R385" s="14"/>
      <c r="S385" s="14"/>
      <c r="T385" s="14"/>
      <c r="U385" s="14"/>
      <c r="V385" s="14"/>
      <c r="W385" s="14"/>
      <c r="X385" s="14"/>
      <c r="Y385" s="8" t="s">
        <v>2621</v>
      </c>
      <c r="Z385" s="38" t="s">
        <v>2896</v>
      </c>
      <c r="AA385" s="25" t="s">
        <v>2897</v>
      </c>
      <c r="AB385" s="25"/>
      <c r="AC385" s="18" t="str">
        <f t="shared" si="1"/>
        <v>M5-MyM-17a-I-2</v>
      </c>
      <c r="AD385" s="6" t="s">
        <v>48</v>
      </c>
      <c r="AE385" s="6"/>
      <c r="AF385" s="6"/>
    </row>
    <row r="386" ht="75.0" customHeight="1">
      <c r="A386" s="6" t="s">
        <v>2879</v>
      </c>
      <c r="B386" s="7" t="s">
        <v>2880</v>
      </c>
      <c r="C386" s="34" t="s">
        <v>50</v>
      </c>
      <c r="D386" s="6" t="s">
        <v>35</v>
      </c>
      <c r="E386" s="6"/>
      <c r="F386" s="26" t="s">
        <v>2898</v>
      </c>
      <c r="G386" s="26"/>
      <c r="H386" s="11"/>
      <c r="I386" s="34" t="s">
        <v>38</v>
      </c>
      <c r="J386" s="6" t="s">
        <v>54</v>
      </c>
      <c r="K386" s="26" t="s">
        <v>2899</v>
      </c>
      <c r="L386" s="9" t="s">
        <v>2900</v>
      </c>
      <c r="M386" s="20" t="s">
        <v>41</v>
      </c>
      <c r="N386" s="26" t="s">
        <v>2885</v>
      </c>
      <c r="O386" s="26" t="s">
        <v>2901</v>
      </c>
      <c r="P386" s="18" t="s">
        <v>2902</v>
      </c>
      <c r="Q386" s="34"/>
      <c r="R386" s="14"/>
      <c r="S386" s="14"/>
      <c r="T386" s="14"/>
      <c r="U386" s="14"/>
      <c r="V386" s="14"/>
      <c r="W386" s="14"/>
      <c r="X386" s="14"/>
      <c r="Y386" s="8" t="s">
        <v>2621</v>
      </c>
      <c r="Z386" s="15" t="s">
        <v>2903</v>
      </c>
      <c r="AA386" s="25" t="s">
        <v>2904</v>
      </c>
      <c r="AB386" s="25"/>
      <c r="AC386" s="18" t="str">
        <f t="shared" si="1"/>
        <v>M5-MyM-17a-E-1</v>
      </c>
      <c r="AD386" s="6" t="s">
        <v>48</v>
      </c>
      <c r="AE386" s="6"/>
      <c r="AF386" s="6"/>
    </row>
    <row r="387" ht="75.0" customHeight="1">
      <c r="A387" s="6" t="s">
        <v>2879</v>
      </c>
      <c r="B387" s="7" t="s">
        <v>2880</v>
      </c>
      <c r="C387" s="34" t="s">
        <v>50</v>
      </c>
      <c r="D387" s="6" t="s">
        <v>35</v>
      </c>
      <c r="E387" s="6"/>
      <c r="F387" s="26" t="s">
        <v>2905</v>
      </c>
      <c r="G387" s="26"/>
      <c r="H387" s="11"/>
      <c r="I387" s="34" t="s">
        <v>38</v>
      </c>
      <c r="J387" s="6" t="s">
        <v>54</v>
      </c>
      <c r="K387" s="26" t="s">
        <v>2906</v>
      </c>
      <c r="L387" s="26" t="s">
        <v>2907</v>
      </c>
      <c r="M387" s="20" t="s">
        <v>41</v>
      </c>
      <c r="N387" s="26" t="s">
        <v>2885</v>
      </c>
      <c r="O387" s="26" t="s">
        <v>2908</v>
      </c>
      <c r="P387" s="18" t="s">
        <v>2909</v>
      </c>
      <c r="Q387" s="34"/>
      <c r="R387" s="14"/>
      <c r="S387" s="14"/>
      <c r="T387" s="14"/>
      <c r="U387" s="14"/>
      <c r="V387" s="14"/>
      <c r="W387" s="14"/>
      <c r="X387" s="14"/>
      <c r="Y387" s="8" t="s">
        <v>2621</v>
      </c>
      <c r="Z387" s="15" t="s">
        <v>2910</v>
      </c>
      <c r="AA387" s="25" t="s">
        <v>2911</v>
      </c>
      <c r="AB387" s="25"/>
      <c r="AC387" s="18" t="str">
        <f t="shared" si="1"/>
        <v>M5-MyM-17a-E-2</v>
      </c>
      <c r="AD387" s="6" t="s">
        <v>48</v>
      </c>
      <c r="AE387" s="6"/>
      <c r="AF387" s="6"/>
    </row>
    <row r="388" ht="75.0" customHeight="1">
      <c r="A388" s="6" t="s">
        <v>2879</v>
      </c>
      <c r="B388" s="7" t="s">
        <v>2880</v>
      </c>
      <c r="C388" s="34" t="s">
        <v>62</v>
      </c>
      <c r="D388" s="6" t="s">
        <v>35</v>
      </c>
      <c r="E388" s="6"/>
      <c r="F388" s="26" t="s">
        <v>2912</v>
      </c>
      <c r="G388" s="26"/>
      <c r="H388" s="11"/>
      <c r="I388" s="34" t="s">
        <v>38</v>
      </c>
      <c r="J388" s="6" t="s">
        <v>54</v>
      </c>
      <c r="K388" s="26" t="s">
        <v>2913</v>
      </c>
      <c r="L388" s="11" t="s">
        <v>2914</v>
      </c>
      <c r="M388" s="6" t="s">
        <v>67</v>
      </c>
      <c r="N388" s="18"/>
      <c r="O388" s="14"/>
      <c r="P388" s="14"/>
      <c r="Q388" s="34"/>
      <c r="R388" s="18"/>
      <c r="S388" s="18" t="s">
        <v>2915</v>
      </c>
      <c r="T388" s="18" t="s">
        <v>2916</v>
      </c>
      <c r="U388" s="18" t="s">
        <v>2674</v>
      </c>
      <c r="V388" s="18" t="s">
        <v>2917</v>
      </c>
      <c r="W388" s="14"/>
      <c r="X388" s="14"/>
      <c r="Y388" s="8" t="s">
        <v>2621</v>
      </c>
      <c r="Z388" s="15" t="s">
        <v>2918</v>
      </c>
      <c r="AA388" s="25" t="s">
        <v>2919</v>
      </c>
      <c r="AB388" s="25"/>
      <c r="AC388" s="18" t="str">
        <f t="shared" si="1"/>
        <v>M5-MyM-17a-A-1</v>
      </c>
      <c r="AD388" s="6" t="s">
        <v>48</v>
      </c>
      <c r="AE388" s="6"/>
      <c r="AF388" s="6"/>
    </row>
    <row r="389" ht="75.0" customHeight="1">
      <c r="A389" s="6" t="s">
        <v>2879</v>
      </c>
      <c r="B389" s="7" t="s">
        <v>2880</v>
      </c>
      <c r="C389" s="34" t="s">
        <v>62</v>
      </c>
      <c r="D389" s="6" t="s">
        <v>35</v>
      </c>
      <c r="E389" s="6"/>
      <c r="F389" s="26" t="s">
        <v>2920</v>
      </c>
      <c r="G389" s="26"/>
      <c r="H389" s="11"/>
      <c r="I389" s="8" t="s">
        <v>38</v>
      </c>
      <c r="J389" s="6" t="s">
        <v>54</v>
      </c>
      <c r="K389" s="26" t="s">
        <v>2921</v>
      </c>
      <c r="L389" s="26" t="s">
        <v>2922</v>
      </c>
      <c r="M389" s="6" t="s">
        <v>67</v>
      </c>
      <c r="N389" s="18"/>
      <c r="O389" s="14"/>
      <c r="P389" s="14"/>
      <c r="Q389" s="34"/>
      <c r="R389" s="18"/>
      <c r="S389" s="18" t="s">
        <v>2923</v>
      </c>
      <c r="T389" s="18" t="s">
        <v>2924</v>
      </c>
      <c r="U389" s="18" t="s">
        <v>2674</v>
      </c>
      <c r="V389" s="18" t="s">
        <v>2925</v>
      </c>
      <c r="W389" s="14"/>
      <c r="X389" s="14"/>
      <c r="Y389" s="8" t="s">
        <v>2621</v>
      </c>
      <c r="Z389" s="15" t="s">
        <v>2926</v>
      </c>
      <c r="AA389" s="25" t="s">
        <v>2927</v>
      </c>
      <c r="AB389" s="25"/>
      <c r="AC389" s="18" t="str">
        <f t="shared" si="1"/>
        <v>M5-MyM-17a-A-2</v>
      </c>
      <c r="AD389" s="6" t="s">
        <v>48</v>
      </c>
      <c r="AE389" s="6"/>
      <c r="AF389" s="6"/>
    </row>
    <row r="390" ht="75.0" customHeight="1">
      <c r="A390" s="6" t="s">
        <v>2879</v>
      </c>
      <c r="B390" s="7" t="s">
        <v>2880</v>
      </c>
      <c r="C390" s="34" t="s">
        <v>62</v>
      </c>
      <c r="D390" s="6" t="s">
        <v>35</v>
      </c>
      <c r="E390" s="6"/>
      <c r="F390" s="26" t="s">
        <v>2928</v>
      </c>
      <c r="G390" s="26"/>
      <c r="H390" s="11"/>
      <c r="I390" s="8" t="s">
        <v>38</v>
      </c>
      <c r="J390" s="6" t="s">
        <v>54</v>
      </c>
      <c r="K390" s="26" t="s">
        <v>2929</v>
      </c>
      <c r="L390" s="26" t="s">
        <v>2930</v>
      </c>
      <c r="M390" s="6" t="s">
        <v>67</v>
      </c>
      <c r="N390" s="18"/>
      <c r="O390" s="14"/>
      <c r="P390" s="14"/>
      <c r="Q390" s="34"/>
      <c r="R390" s="18"/>
      <c r="S390" s="18" t="s">
        <v>2931</v>
      </c>
      <c r="T390" s="18" t="s">
        <v>2932</v>
      </c>
      <c r="U390" s="18" t="s">
        <v>2674</v>
      </c>
      <c r="V390" s="18" t="s">
        <v>2933</v>
      </c>
      <c r="W390" s="14"/>
      <c r="X390" s="14"/>
      <c r="Y390" s="8" t="s">
        <v>2621</v>
      </c>
      <c r="Z390" s="15" t="s">
        <v>2934</v>
      </c>
      <c r="AA390" s="25" t="s">
        <v>2935</v>
      </c>
      <c r="AB390" s="25"/>
      <c r="AC390" s="18" t="str">
        <f t="shared" si="1"/>
        <v>M5-MyM-17a-A-3</v>
      </c>
      <c r="AD390" s="6" t="s">
        <v>48</v>
      </c>
      <c r="AE390" s="6"/>
      <c r="AF390" s="6"/>
    </row>
    <row r="391" ht="75.0" customHeight="1">
      <c r="A391" s="6" t="s">
        <v>2879</v>
      </c>
      <c r="B391" s="7" t="s">
        <v>2880</v>
      </c>
      <c r="C391" s="34" t="s">
        <v>62</v>
      </c>
      <c r="D391" s="6" t="s">
        <v>35</v>
      </c>
      <c r="E391" s="6"/>
      <c r="F391" s="26" t="s">
        <v>2936</v>
      </c>
      <c r="G391" s="26"/>
      <c r="H391" s="11"/>
      <c r="I391" s="8" t="s">
        <v>38</v>
      </c>
      <c r="J391" s="6" t="s">
        <v>54</v>
      </c>
      <c r="K391" s="11" t="s">
        <v>2937</v>
      </c>
      <c r="L391" s="26" t="s">
        <v>2938</v>
      </c>
      <c r="M391" s="6" t="s">
        <v>67</v>
      </c>
      <c r="N391" s="12"/>
      <c r="O391" s="14"/>
      <c r="P391" s="14"/>
      <c r="Q391" s="7"/>
      <c r="R391" s="18"/>
      <c r="S391" s="18" t="s">
        <v>2939</v>
      </c>
      <c r="T391" s="18" t="s">
        <v>2940</v>
      </c>
      <c r="U391" s="18" t="s">
        <v>2674</v>
      </c>
      <c r="V391" s="18" t="s">
        <v>2941</v>
      </c>
      <c r="W391" s="14"/>
      <c r="X391" s="14"/>
      <c r="Y391" s="8" t="s">
        <v>2621</v>
      </c>
      <c r="Z391" s="15" t="s">
        <v>2942</v>
      </c>
      <c r="AA391" s="25" t="s">
        <v>2943</v>
      </c>
      <c r="AB391" s="25"/>
      <c r="AC391" s="18" t="str">
        <f t="shared" si="1"/>
        <v>M5-MyM-17a-A-4</v>
      </c>
      <c r="AD391" s="6" t="s">
        <v>48</v>
      </c>
      <c r="AE391" s="6"/>
      <c r="AF391" s="6"/>
    </row>
    <row r="392" ht="75.0" customHeight="1">
      <c r="A392" s="6" t="s">
        <v>2879</v>
      </c>
      <c r="B392" s="7" t="s">
        <v>2880</v>
      </c>
      <c r="C392" s="34" t="s">
        <v>62</v>
      </c>
      <c r="D392" s="6" t="s">
        <v>35</v>
      </c>
      <c r="E392" s="6"/>
      <c r="F392" s="18" t="s">
        <v>2944</v>
      </c>
      <c r="G392" s="18"/>
      <c r="H392" s="18"/>
      <c r="I392" s="8" t="s">
        <v>38</v>
      </c>
      <c r="J392" s="6" t="s">
        <v>54</v>
      </c>
      <c r="K392" s="11" t="s">
        <v>2945</v>
      </c>
      <c r="L392" s="26" t="s">
        <v>2946</v>
      </c>
      <c r="M392" s="6" t="s">
        <v>67</v>
      </c>
      <c r="N392" s="18"/>
      <c r="O392" s="14"/>
      <c r="P392" s="14"/>
      <c r="Q392" s="34"/>
      <c r="R392" s="18"/>
      <c r="S392" s="18" t="s">
        <v>2947</v>
      </c>
      <c r="T392" s="18" t="s">
        <v>2948</v>
      </c>
      <c r="U392" s="18" t="s">
        <v>2674</v>
      </c>
      <c r="V392" s="18" t="s">
        <v>2949</v>
      </c>
      <c r="W392" s="14"/>
      <c r="X392" s="14"/>
      <c r="Y392" s="8" t="s">
        <v>2621</v>
      </c>
      <c r="Z392" s="15" t="s">
        <v>2950</v>
      </c>
      <c r="AA392" s="25" t="s">
        <v>2951</v>
      </c>
      <c r="AB392" s="25"/>
      <c r="AC392" s="18" t="str">
        <f t="shared" si="1"/>
        <v>M5-MyM-17a-A-5</v>
      </c>
      <c r="AD392" s="6" t="s">
        <v>48</v>
      </c>
      <c r="AE392" s="6"/>
      <c r="AF392" s="6"/>
    </row>
    <row r="393" ht="75.0" customHeight="1">
      <c r="A393" s="6" t="s">
        <v>2952</v>
      </c>
      <c r="B393" s="26" t="s">
        <v>2953</v>
      </c>
      <c r="C393" s="34" t="s">
        <v>34</v>
      </c>
      <c r="D393" s="6" t="s">
        <v>35</v>
      </c>
      <c r="E393" s="6"/>
      <c r="F393" s="9" t="s">
        <v>2954</v>
      </c>
      <c r="G393" s="9"/>
      <c r="H393" s="10" t="s">
        <v>2955</v>
      </c>
      <c r="I393" s="8" t="s">
        <v>38</v>
      </c>
      <c r="J393" s="8" t="s">
        <v>2436</v>
      </c>
      <c r="K393" s="26" t="s">
        <v>2956</v>
      </c>
      <c r="L393" s="26" t="s">
        <v>2957</v>
      </c>
      <c r="M393" s="20" t="s">
        <v>41</v>
      </c>
      <c r="N393" s="26" t="s">
        <v>2958</v>
      </c>
      <c r="O393" s="18" t="s">
        <v>2959</v>
      </c>
      <c r="P393" s="14"/>
      <c r="Q393" s="6" t="s">
        <v>53</v>
      </c>
      <c r="R393" s="14"/>
      <c r="S393" s="14"/>
      <c r="T393" s="14"/>
      <c r="U393" s="14"/>
      <c r="V393" s="14"/>
      <c r="W393" s="14"/>
      <c r="X393" s="14"/>
      <c r="Y393" s="8" t="s">
        <v>2621</v>
      </c>
      <c r="Z393" s="15" t="s">
        <v>2960</v>
      </c>
      <c r="AA393" s="52" t="s">
        <v>2961</v>
      </c>
      <c r="AB393" s="52"/>
      <c r="AC393" s="18" t="str">
        <f t="shared" si="1"/>
        <v>M5-MyM-17b-I-1</v>
      </c>
      <c r="AD393" s="6" t="s">
        <v>48</v>
      </c>
      <c r="AE393" s="6"/>
      <c r="AF393" s="6"/>
    </row>
    <row r="394" ht="75.0" customHeight="1">
      <c r="A394" s="6" t="s">
        <v>2952</v>
      </c>
      <c r="B394" s="26" t="s">
        <v>2953</v>
      </c>
      <c r="C394" s="34" t="s">
        <v>50</v>
      </c>
      <c r="D394" s="6" t="s">
        <v>35</v>
      </c>
      <c r="E394" s="6"/>
      <c r="F394" s="9" t="s">
        <v>2962</v>
      </c>
      <c r="G394" s="9"/>
      <c r="H394" s="11"/>
      <c r="I394" s="8" t="s">
        <v>38</v>
      </c>
      <c r="J394" s="8" t="s">
        <v>2436</v>
      </c>
      <c r="K394" s="9" t="s">
        <v>2963</v>
      </c>
      <c r="L394" s="18" t="s">
        <v>2964</v>
      </c>
      <c r="M394" s="6" t="s">
        <v>67</v>
      </c>
      <c r="N394" s="18"/>
      <c r="O394" s="14"/>
      <c r="P394" s="14"/>
      <c r="Q394" s="6" t="s">
        <v>53</v>
      </c>
      <c r="R394" s="18"/>
      <c r="S394" s="18" t="s">
        <v>2965</v>
      </c>
      <c r="T394" s="18" t="s">
        <v>2827</v>
      </c>
      <c r="U394" s="18" t="s">
        <v>2966</v>
      </c>
      <c r="V394" s="18" t="s">
        <v>2967</v>
      </c>
      <c r="W394" s="14"/>
      <c r="X394" s="14"/>
      <c r="Y394" s="8" t="s">
        <v>2621</v>
      </c>
      <c r="Z394" s="15" t="s">
        <v>2968</v>
      </c>
      <c r="AA394" s="17" t="s">
        <v>2969</v>
      </c>
      <c r="AB394" s="17"/>
      <c r="AC394" s="18" t="str">
        <f t="shared" si="1"/>
        <v>M5-MyM-17b-E-1</v>
      </c>
      <c r="AD394" s="6" t="s">
        <v>48</v>
      </c>
      <c r="AE394" s="6"/>
      <c r="AF394" s="6"/>
    </row>
    <row r="395" ht="75.0" customHeight="1">
      <c r="A395" s="6" t="s">
        <v>2952</v>
      </c>
      <c r="B395" s="26" t="s">
        <v>2953</v>
      </c>
      <c r="C395" s="34" t="s">
        <v>62</v>
      </c>
      <c r="D395" s="6" t="s">
        <v>35</v>
      </c>
      <c r="E395" s="6"/>
      <c r="F395" s="26" t="s">
        <v>2970</v>
      </c>
      <c r="G395" s="26"/>
      <c r="H395" s="11"/>
      <c r="I395" s="34" t="s">
        <v>38</v>
      </c>
      <c r="J395" s="8" t="s">
        <v>54</v>
      </c>
      <c r="K395" s="26" t="s">
        <v>2971</v>
      </c>
      <c r="L395" s="26" t="s">
        <v>2972</v>
      </c>
      <c r="M395" s="6" t="s">
        <v>67</v>
      </c>
      <c r="N395" s="14"/>
      <c r="O395" s="14"/>
      <c r="P395" s="14"/>
      <c r="Q395" s="34"/>
      <c r="R395" s="18"/>
      <c r="S395" s="18" t="s">
        <v>2973</v>
      </c>
      <c r="T395" s="18" t="s">
        <v>2974</v>
      </c>
      <c r="U395" s="18" t="s">
        <v>2975</v>
      </c>
      <c r="V395" s="18" t="s">
        <v>2976</v>
      </c>
      <c r="W395" s="18" t="s">
        <v>2977</v>
      </c>
      <c r="X395" s="14"/>
      <c r="Y395" s="8" t="s">
        <v>2621</v>
      </c>
      <c r="Z395" s="15" t="s">
        <v>2978</v>
      </c>
      <c r="AA395" s="25" t="s">
        <v>2979</v>
      </c>
      <c r="AB395" s="25"/>
      <c r="AC395" s="18" t="str">
        <f t="shared" si="1"/>
        <v>M5-MyM-17b-A-1</v>
      </c>
      <c r="AD395" s="6" t="s">
        <v>48</v>
      </c>
      <c r="AE395" s="6"/>
      <c r="AF395" s="6"/>
    </row>
    <row r="396" ht="75.0" customHeight="1">
      <c r="A396" s="6" t="s">
        <v>2952</v>
      </c>
      <c r="B396" s="26" t="s">
        <v>2953</v>
      </c>
      <c r="C396" s="34" t="s">
        <v>62</v>
      </c>
      <c r="D396" s="6" t="s">
        <v>35</v>
      </c>
      <c r="E396" s="6"/>
      <c r="F396" s="18" t="s">
        <v>2980</v>
      </c>
      <c r="G396" s="18"/>
      <c r="H396" s="7"/>
      <c r="I396" s="34" t="s">
        <v>1864</v>
      </c>
      <c r="J396" s="8" t="s">
        <v>2436</v>
      </c>
      <c r="K396" s="26" t="s">
        <v>2981</v>
      </c>
      <c r="L396" s="18" t="s">
        <v>2982</v>
      </c>
      <c r="M396" s="6" t="s">
        <v>67</v>
      </c>
      <c r="N396" s="18"/>
      <c r="O396" s="14"/>
      <c r="P396" s="14"/>
      <c r="Q396" s="6" t="s">
        <v>53</v>
      </c>
      <c r="R396" s="18"/>
      <c r="S396" s="18" t="s">
        <v>2983</v>
      </c>
      <c r="T396" s="18" t="s">
        <v>2827</v>
      </c>
      <c r="U396" s="18" t="s">
        <v>2984</v>
      </c>
      <c r="V396" s="18" t="s">
        <v>2985</v>
      </c>
      <c r="W396" s="14"/>
      <c r="X396" s="14"/>
      <c r="Y396" s="8" t="s">
        <v>2621</v>
      </c>
      <c r="Z396" s="38" t="s">
        <v>2986</v>
      </c>
      <c r="AA396" s="25" t="s">
        <v>2987</v>
      </c>
      <c r="AB396" s="25"/>
      <c r="AC396" s="18" t="str">
        <f t="shared" si="1"/>
        <v>M5-MyM-17b-A-2</v>
      </c>
      <c r="AD396" s="6" t="s">
        <v>48</v>
      </c>
      <c r="AE396" s="6"/>
      <c r="AF396" s="6"/>
    </row>
    <row r="397" ht="75.0" customHeight="1">
      <c r="A397" s="6" t="s">
        <v>2952</v>
      </c>
      <c r="B397" s="26" t="s">
        <v>2953</v>
      </c>
      <c r="C397" s="34" t="s">
        <v>62</v>
      </c>
      <c r="D397" s="68" t="s">
        <v>35</v>
      </c>
      <c r="E397" s="68"/>
      <c r="F397" s="26" t="s">
        <v>2988</v>
      </c>
      <c r="G397" s="26"/>
      <c r="H397" s="11"/>
      <c r="I397" s="34" t="s">
        <v>38</v>
      </c>
      <c r="J397" s="8" t="s">
        <v>54</v>
      </c>
      <c r="K397" s="26" t="s">
        <v>2989</v>
      </c>
      <c r="L397" s="26" t="s">
        <v>2990</v>
      </c>
      <c r="M397" s="6" t="s">
        <v>67</v>
      </c>
      <c r="N397" s="18"/>
      <c r="O397" s="14"/>
      <c r="P397" s="14"/>
      <c r="Q397" s="6" t="s">
        <v>53</v>
      </c>
      <c r="R397" s="18"/>
      <c r="S397" s="18" t="s">
        <v>2991</v>
      </c>
      <c r="T397" s="18" t="s">
        <v>2992</v>
      </c>
      <c r="U397" s="18" t="s">
        <v>2993</v>
      </c>
      <c r="V397" s="18" t="s">
        <v>2994</v>
      </c>
      <c r="W397" s="18" t="s">
        <v>2995</v>
      </c>
      <c r="X397" s="14"/>
      <c r="Y397" s="8" t="s">
        <v>2621</v>
      </c>
      <c r="Z397" s="15" t="s">
        <v>2996</v>
      </c>
      <c r="AA397" s="17" t="s">
        <v>2997</v>
      </c>
      <c r="AB397" s="17"/>
      <c r="AC397" s="18" t="str">
        <f t="shared" si="1"/>
        <v>M5-MyM-17b-A-3</v>
      </c>
      <c r="AD397" s="6" t="s">
        <v>48</v>
      </c>
      <c r="AE397" s="6"/>
      <c r="AF397" s="6"/>
    </row>
    <row r="398" ht="75.0" customHeight="1">
      <c r="A398" s="6" t="s">
        <v>2952</v>
      </c>
      <c r="B398" s="26" t="s">
        <v>2953</v>
      </c>
      <c r="C398" s="34" t="s">
        <v>62</v>
      </c>
      <c r="D398" s="68" t="s">
        <v>35</v>
      </c>
      <c r="E398" s="32"/>
      <c r="F398" s="26" t="s">
        <v>2998</v>
      </c>
      <c r="G398" s="26"/>
      <c r="H398" s="11"/>
      <c r="I398" s="6" t="s">
        <v>38</v>
      </c>
      <c r="J398" s="8" t="s">
        <v>2436</v>
      </c>
      <c r="K398" s="26" t="s">
        <v>2999</v>
      </c>
      <c r="L398" s="26" t="s">
        <v>3000</v>
      </c>
      <c r="M398" s="6" t="s">
        <v>67</v>
      </c>
      <c r="N398" s="18"/>
      <c r="O398" s="14"/>
      <c r="P398" s="14"/>
      <c r="Q398" s="6" t="s">
        <v>53</v>
      </c>
      <c r="R398" s="18"/>
      <c r="S398" s="18" t="s">
        <v>3001</v>
      </c>
      <c r="T398" s="18" t="s">
        <v>2827</v>
      </c>
      <c r="U398" s="18" t="s">
        <v>3002</v>
      </c>
      <c r="V398" s="18" t="s">
        <v>3003</v>
      </c>
      <c r="W398" s="18"/>
      <c r="X398" s="14"/>
      <c r="Y398" s="8" t="s">
        <v>2621</v>
      </c>
      <c r="Z398" s="38" t="s">
        <v>3004</v>
      </c>
      <c r="AA398" s="17" t="s">
        <v>3005</v>
      </c>
      <c r="AB398" s="17"/>
      <c r="AC398" s="18" t="str">
        <f t="shared" si="1"/>
        <v>M5-MyM-17b-A-4</v>
      </c>
      <c r="AD398" s="6" t="s">
        <v>48</v>
      </c>
      <c r="AE398" s="6"/>
      <c r="AF398" s="6"/>
    </row>
    <row r="399" ht="75.0" customHeight="1">
      <c r="A399" s="6" t="s">
        <v>2952</v>
      </c>
      <c r="B399" s="26" t="s">
        <v>2953</v>
      </c>
      <c r="C399" s="34" t="s">
        <v>62</v>
      </c>
      <c r="D399" s="6" t="s">
        <v>35</v>
      </c>
      <c r="E399" s="6"/>
      <c r="F399" s="26" t="s">
        <v>3006</v>
      </c>
      <c r="G399" s="26"/>
      <c r="H399" s="11"/>
      <c r="I399" s="34" t="s">
        <v>38</v>
      </c>
      <c r="J399" s="8" t="s">
        <v>54</v>
      </c>
      <c r="K399" s="26" t="s">
        <v>3007</v>
      </c>
      <c r="L399" s="26" t="s">
        <v>3008</v>
      </c>
      <c r="M399" s="6" t="s">
        <v>67</v>
      </c>
      <c r="N399" s="18"/>
      <c r="O399" s="14"/>
      <c r="P399" s="14"/>
      <c r="Q399" s="6" t="s">
        <v>53</v>
      </c>
      <c r="R399" s="18"/>
      <c r="S399" s="18" t="s">
        <v>3009</v>
      </c>
      <c r="T399" s="18" t="s">
        <v>3010</v>
      </c>
      <c r="U399" s="18" t="s">
        <v>3011</v>
      </c>
      <c r="V399" s="18" t="s">
        <v>3012</v>
      </c>
      <c r="W399" s="18" t="s">
        <v>3013</v>
      </c>
      <c r="X399" s="14"/>
      <c r="Y399" s="8" t="s">
        <v>2621</v>
      </c>
      <c r="Z399" s="15" t="s">
        <v>3014</v>
      </c>
      <c r="AA399" s="17" t="s">
        <v>3015</v>
      </c>
      <c r="AB399" s="17"/>
      <c r="AC399" s="18" t="str">
        <f t="shared" si="1"/>
        <v>M5-MyM-17b-A-5</v>
      </c>
      <c r="AD399" s="6" t="s">
        <v>48</v>
      </c>
      <c r="AE399" s="6"/>
      <c r="AF399" s="6"/>
    </row>
    <row r="400" ht="75.0" customHeight="1">
      <c r="A400" s="8" t="s">
        <v>3016</v>
      </c>
      <c r="B400" s="7" t="s">
        <v>3017</v>
      </c>
      <c r="C400" s="34" t="s">
        <v>34</v>
      </c>
      <c r="D400" s="6" t="s">
        <v>35</v>
      </c>
      <c r="E400" s="6"/>
      <c r="F400" s="26" t="s">
        <v>3018</v>
      </c>
      <c r="G400" s="26"/>
      <c r="H400" s="7"/>
      <c r="I400" s="6" t="s">
        <v>38</v>
      </c>
      <c r="J400" s="6" t="s">
        <v>285</v>
      </c>
      <c r="K400" s="26" t="s">
        <v>3019</v>
      </c>
      <c r="L400" s="26" t="s">
        <v>3020</v>
      </c>
      <c r="M400" s="20" t="s">
        <v>41</v>
      </c>
      <c r="N400" s="18" t="s">
        <v>3021</v>
      </c>
      <c r="O400" s="26" t="s">
        <v>3022</v>
      </c>
      <c r="P400" s="14"/>
      <c r="Q400" s="34"/>
      <c r="R400" s="14"/>
      <c r="S400" s="14"/>
      <c r="T400" s="14"/>
      <c r="U400" s="14"/>
      <c r="V400" s="14"/>
      <c r="W400" s="14"/>
      <c r="X400" s="14"/>
      <c r="Y400" s="8" t="s">
        <v>2621</v>
      </c>
      <c r="Z400" s="38" t="s">
        <v>3023</v>
      </c>
      <c r="AA400" s="38" t="s">
        <v>3024</v>
      </c>
      <c r="AB400" s="38"/>
      <c r="AC400" s="18" t="str">
        <f t="shared" si="1"/>
        <v>M5-MyM-2a-I-1</v>
      </c>
      <c r="AD400" s="6" t="s">
        <v>48</v>
      </c>
      <c r="AE400" s="6" t="s">
        <v>427</v>
      </c>
      <c r="AF400" s="6"/>
    </row>
    <row r="401" ht="75.0" customHeight="1">
      <c r="A401" s="8" t="s">
        <v>3016</v>
      </c>
      <c r="B401" s="7" t="s">
        <v>3017</v>
      </c>
      <c r="C401" s="34" t="s">
        <v>50</v>
      </c>
      <c r="D401" s="6" t="s">
        <v>35</v>
      </c>
      <c r="E401" s="6"/>
      <c r="F401" s="71" t="s">
        <v>3025</v>
      </c>
      <c r="G401" s="71"/>
      <c r="H401" s="11"/>
      <c r="I401" s="8" t="s">
        <v>38</v>
      </c>
      <c r="J401" s="8" t="s">
        <v>751</v>
      </c>
      <c r="K401" s="26" t="s">
        <v>3026</v>
      </c>
      <c r="L401" s="11" t="s">
        <v>3027</v>
      </c>
      <c r="M401" s="57" t="s">
        <v>41</v>
      </c>
      <c r="N401" s="18" t="s">
        <v>3021</v>
      </c>
      <c r="O401" s="26" t="s">
        <v>3028</v>
      </c>
      <c r="P401" s="14"/>
      <c r="Q401" s="34"/>
      <c r="R401" s="14"/>
      <c r="S401" s="14"/>
      <c r="T401" s="14"/>
      <c r="U401" s="14"/>
      <c r="V401" s="14"/>
      <c r="W401" s="14"/>
      <c r="X401" s="14"/>
      <c r="Y401" s="8" t="s">
        <v>2621</v>
      </c>
      <c r="Z401" s="38" t="s">
        <v>3029</v>
      </c>
      <c r="AA401" s="38" t="s">
        <v>3030</v>
      </c>
      <c r="AB401" s="38"/>
      <c r="AC401" s="18" t="str">
        <f t="shared" si="1"/>
        <v>M5-MyM-2a-E-1</v>
      </c>
      <c r="AD401" s="6" t="s">
        <v>48</v>
      </c>
      <c r="AE401" s="6" t="s">
        <v>427</v>
      </c>
      <c r="AF401" s="6"/>
    </row>
    <row r="402" ht="75.0" customHeight="1">
      <c r="A402" s="8" t="s">
        <v>3016</v>
      </c>
      <c r="B402" s="7" t="s">
        <v>3017</v>
      </c>
      <c r="C402" s="34" t="s">
        <v>50</v>
      </c>
      <c r="D402" s="6" t="s">
        <v>35</v>
      </c>
      <c r="E402" s="6"/>
      <c r="F402" s="71" t="s">
        <v>3031</v>
      </c>
      <c r="G402" s="71"/>
      <c r="H402" s="11"/>
      <c r="I402" s="8" t="s">
        <v>38</v>
      </c>
      <c r="J402" s="8" t="s">
        <v>751</v>
      </c>
      <c r="K402" s="26" t="s">
        <v>3026</v>
      </c>
      <c r="L402" s="11" t="s">
        <v>3027</v>
      </c>
      <c r="M402" s="57" t="s">
        <v>41</v>
      </c>
      <c r="N402" s="18" t="s">
        <v>3021</v>
      </c>
      <c r="O402" s="26" t="s">
        <v>3032</v>
      </c>
      <c r="P402" s="14"/>
      <c r="Q402" s="34"/>
      <c r="R402" s="14"/>
      <c r="S402" s="14"/>
      <c r="T402" s="14"/>
      <c r="U402" s="14"/>
      <c r="V402" s="14"/>
      <c r="W402" s="14"/>
      <c r="X402" s="14"/>
      <c r="Y402" s="8" t="s">
        <v>2621</v>
      </c>
      <c r="Z402" s="38" t="s">
        <v>3033</v>
      </c>
      <c r="AA402" s="38" t="s">
        <v>3034</v>
      </c>
      <c r="AB402" s="38"/>
      <c r="AC402" s="18" t="str">
        <f t="shared" si="1"/>
        <v>M5-MyM-2a-E-2</v>
      </c>
      <c r="AD402" s="6" t="s">
        <v>48</v>
      </c>
      <c r="AE402" s="6" t="s">
        <v>427</v>
      </c>
      <c r="AF402" s="6"/>
    </row>
    <row r="403" ht="75.0" customHeight="1">
      <c r="A403" s="6" t="s">
        <v>3035</v>
      </c>
      <c r="B403" s="7" t="s">
        <v>3036</v>
      </c>
      <c r="C403" s="34" t="s">
        <v>34</v>
      </c>
      <c r="D403" s="6" t="s">
        <v>35</v>
      </c>
      <c r="E403" s="32"/>
      <c r="F403" s="26" t="s">
        <v>3037</v>
      </c>
      <c r="G403" s="26"/>
      <c r="H403" s="11"/>
      <c r="I403" s="6" t="s">
        <v>38</v>
      </c>
      <c r="J403" s="6" t="s">
        <v>835</v>
      </c>
      <c r="K403" s="26" t="s">
        <v>3038</v>
      </c>
      <c r="L403" s="26" t="s">
        <v>3039</v>
      </c>
      <c r="M403" s="34" t="s">
        <v>41</v>
      </c>
      <c r="N403" s="18" t="s">
        <v>3040</v>
      </c>
      <c r="O403" s="26" t="s">
        <v>3041</v>
      </c>
      <c r="P403" s="18" t="s">
        <v>3042</v>
      </c>
      <c r="Q403" s="34"/>
      <c r="R403" s="14"/>
      <c r="S403" s="14"/>
      <c r="T403" s="14"/>
      <c r="U403" s="14"/>
      <c r="V403" s="14"/>
      <c r="W403" s="14"/>
      <c r="X403" s="14"/>
      <c r="Y403" s="8" t="s">
        <v>2621</v>
      </c>
      <c r="Z403" s="38" t="s">
        <v>3043</v>
      </c>
      <c r="AA403" s="38" t="s">
        <v>3044</v>
      </c>
      <c r="AB403" s="38"/>
      <c r="AC403" s="18" t="str">
        <f t="shared" si="1"/>
        <v>M5-MyM-27a-I-1</v>
      </c>
      <c r="AD403" s="6" t="s">
        <v>48</v>
      </c>
      <c r="AE403" s="6" t="s">
        <v>427</v>
      </c>
      <c r="AF403" s="6"/>
    </row>
    <row r="404" ht="75.0" customHeight="1">
      <c r="A404" s="6" t="s">
        <v>3035</v>
      </c>
      <c r="B404" s="7" t="s">
        <v>3036</v>
      </c>
      <c r="C404" s="34" t="s">
        <v>34</v>
      </c>
      <c r="D404" s="6" t="s">
        <v>35</v>
      </c>
      <c r="E404" s="32"/>
      <c r="F404" s="26" t="s">
        <v>3045</v>
      </c>
      <c r="G404" s="26"/>
      <c r="H404" s="11"/>
      <c r="I404" s="6" t="s">
        <v>38</v>
      </c>
      <c r="J404" s="6" t="s">
        <v>835</v>
      </c>
      <c r="K404" s="26" t="s">
        <v>3046</v>
      </c>
      <c r="L404" s="26" t="s">
        <v>3047</v>
      </c>
      <c r="M404" s="34" t="s">
        <v>41</v>
      </c>
      <c r="N404" s="18" t="s">
        <v>3040</v>
      </c>
      <c r="O404" s="26" t="s">
        <v>3048</v>
      </c>
      <c r="P404" s="18" t="s">
        <v>3049</v>
      </c>
      <c r="Q404" s="34"/>
      <c r="R404" s="14"/>
      <c r="S404" s="14"/>
      <c r="T404" s="14"/>
      <c r="U404" s="14"/>
      <c r="V404" s="14"/>
      <c r="W404" s="14"/>
      <c r="X404" s="14"/>
      <c r="Y404" s="8" t="s">
        <v>2621</v>
      </c>
      <c r="Z404" s="38" t="s">
        <v>3050</v>
      </c>
      <c r="AA404" s="38" t="s">
        <v>3051</v>
      </c>
      <c r="AB404" s="38"/>
      <c r="AC404" s="18" t="str">
        <f t="shared" si="1"/>
        <v>M5-MyM-27a-I-2</v>
      </c>
      <c r="AD404" s="6" t="s">
        <v>48</v>
      </c>
      <c r="AE404" s="6" t="s">
        <v>427</v>
      </c>
      <c r="AF404" s="6"/>
    </row>
    <row r="405" ht="75.0" customHeight="1">
      <c r="A405" s="6" t="s">
        <v>3035</v>
      </c>
      <c r="B405" s="7" t="s">
        <v>3036</v>
      </c>
      <c r="C405" s="34" t="s">
        <v>50</v>
      </c>
      <c r="D405" s="6" t="s">
        <v>35</v>
      </c>
      <c r="E405" s="32"/>
      <c r="F405" s="26" t="s">
        <v>3052</v>
      </c>
      <c r="G405" s="26"/>
      <c r="H405" s="11"/>
      <c r="I405" s="8" t="s">
        <v>38</v>
      </c>
      <c r="J405" s="6" t="s">
        <v>54</v>
      </c>
      <c r="K405" s="26" t="s">
        <v>3053</v>
      </c>
      <c r="L405" s="11" t="s">
        <v>3054</v>
      </c>
      <c r="M405" s="57" t="s">
        <v>41</v>
      </c>
      <c r="N405" s="18" t="s">
        <v>3040</v>
      </c>
      <c r="O405" s="9" t="s">
        <v>3055</v>
      </c>
      <c r="P405" s="14"/>
      <c r="Q405" s="34"/>
      <c r="R405" s="14"/>
      <c r="S405" s="14"/>
      <c r="T405" s="14"/>
      <c r="U405" s="14"/>
      <c r="V405" s="14"/>
      <c r="W405" s="14"/>
      <c r="X405" s="14"/>
      <c r="Y405" s="8" t="s">
        <v>2621</v>
      </c>
      <c r="Z405" s="38" t="s">
        <v>3056</v>
      </c>
      <c r="AA405" s="38" t="s">
        <v>3057</v>
      </c>
      <c r="AB405" s="38"/>
      <c r="AC405" s="18" t="str">
        <f t="shared" si="1"/>
        <v>M5-MyM-27a-E-1</v>
      </c>
      <c r="AD405" s="6" t="s">
        <v>48</v>
      </c>
      <c r="AE405" s="6" t="s">
        <v>427</v>
      </c>
      <c r="AF405" s="6"/>
    </row>
    <row r="406" ht="75.0" customHeight="1">
      <c r="A406" s="6" t="s">
        <v>3035</v>
      </c>
      <c r="B406" s="7" t="s">
        <v>3036</v>
      </c>
      <c r="C406" s="34" t="s">
        <v>50</v>
      </c>
      <c r="D406" s="6" t="s">
        <v>35</v>
      </c>
      <c r="E406" s="32"/>
      <c r="F406" s="26" t="s">
        <v>3058</v>
      </c>
      <c r="G406" s="26"/>
      <c r="H406" s="11"/>
      <c r="I406" s="8" t="s">
        <v>38</v>
      </c>
      <c r="J406" s="6" t="s">
        <v>54</v>
      </c>
      <c r="K406" s="26" t="s">
        <v>3059</v>
      </c>
      <c r="L406" s="26" t="s">
        <v>3060</v>
      </c>
      <c r="M406" s="57" t="s">
        <v>41</v>
      </c>
      <c r="N406" s="18" t="s">
        <v>3040</v>
      </c>
      <c r="O406" s="9" t="s">
        <v>3061</v>
      </c>
      <c r="P406" s="14"/>
      <c r="Q406" s="34"/>
      <c r="R406" s="14"/>
      <c r="S406" s="14"/>
      <c r="T406" s="14"/>
      <c r="U406" s="14"/>
      <c r="V406" s="14"/>
      <c r="W406" s="14"/>
      <c r="X406" s="14"/>
      <c r="Y406" s="8" t="s">
        <v>2621</v>
      </c>
      <c r="Z406" s="38" t="s">
        <v>3062</v>
      </c>
      <c r="AA406" s="38" t="s">
        <v>3063</v>
      </c>
      <c r="AB406" s="38"/>
      <c r="AC406" s="18" t="str">
        <f t="shared" si="1"/>
        <v>M5-MyM-27a-E-2</v>
      </c>
      <c r="AD406" s="6" t="s">
        <v>48</v>
      </c>
      <c r="AE406" s="6" t="s">
        <v>427</v>
      </c>
      <c r="AF406" s="6"/>
    </row>
    <row r="407" ht="75.0" customHeight="1">
      <c r="A407" s="6" t="s">
        <v>3035</v>
      </c>
      <c r="B407" s="7" t="s">
        <v>3036</v>
      </c>
      <c r="C407" s="34" t="s">
        <v>50</v>
      </c>
      <c r="D407" s="6" t="s">
        <v>35</v>
      </c>
      <c r="E407" s="32"/>
      <c r="F407" s="18" t="s">
        <v>3064</v>
      </c>
      <c r="G407" s="18"/>
      <c r="H407" s="11"/>
      <c r="I407" s="8" t="s">
        <v>38</v>
      </c>
      <c r="J407" s="6" t="s">
        <v>54</v>
      </c>
      <c r="K407" s="26" t="s">
        <v>3065</v>
      </c>
      <c r="L407" s="11" t="s">
        <v>3066</v>
      </c>
      <c r="M407" s="57" t="s">
        <v>41</v>
      </c>
      <c r="N407" s="18" t="s">
        <v>3040</v>
      </c>
      <c r="O407" s="9" t="s">
        <v>3067</v>
      </c>
      <c r="P407" s="14"/>
      <c r="Q407" s="34"/>
      <c r="R407" s="14"/>
      <c r="S407" s="14"/>
      <c r="T407" s="14"/>
      <c r="U407" s="14"/>
      <c r="V407" s="14"/>
      <c r="W407" s="14"/>
      <c r="X407" s="14"/>
      <c r="Y407" s="8" t="s">
        <v>2621</v>
      </c>
      <c r="Z407" s="38" t="s">
        <v>3068</v>
      </c>
      <c r="AA407" s="38" t="s">
        <v>3069</v>
      </c>
      <c r="AB407" s="38"/>
      <c r="AC407" s="18" t="str">
        <f t="shared" si="1"/>
        <v>M5-MyM-27a-E-3</v>
      </c>
      <c r="AD407" s="6" t="s">
        <v>48</v>
      </c>
      <c r="AE407" s="6" t="s">
        <v>427</v>
      </c>
      <c r="AF407" s="6"/>
    </row>
    <row r="408" ht="75.0" customHeight="1">
      <c r="A408" s="6" t="s">
        <v>3035</v>
      </c>
      <c r="B408" s="7" t="s">
        <v>3036</v>
      </c>
      <c r="C408" s="34" t="s">
        <v>62</v>
      </c>
      <c r="D408" s="6" t="s">
        <v>35</v>
      </c>
      <c r="E408" s="32"/>
      <c r="F408" s="26" t="s">
        <v>3070</v>
      </c>
      <c r="G408" s="26"/>
      <c r="H408" s="7"/>
      <c r="I408" s="8" t="s">
        <v>38</v>
      </c>
      <c r="J408" s="34" t="s">
        <v>751</v>
      </c>
      <c r="K408" s="26" t="s">
        <v>3071</v>
      </c>
      <c r="L408" s="11" t="s">
        <v>3072</v>
      </c>
      <c r="M408" s="6" t="s">
        <v>67</v>
      </c>
      <c r="N408" s="18"/>
      <c r="O408" s="14"/>
      <c r="P408" s="14"/>
      <c r="Q408" s="34"/>
      <c r="R408" s="18"/>
      <c r="S408" s="18" t="s">
        <v>3073</v>
      </c>
      <c r="T408" s="18" t="s">
        <v>3074</v>
      </c>
      <c r="U408" s="18" t="s">
        <v>3075</v>
      </c>
      <c r="V408" s="18" t="s">
        <v>3076</v>
      </c>
      <c r="W408" s="14"/>
      <c r="X408" s="14"/>
      <c r="Y408" s="8" t="s">
        <v>2621</v>
      </c>
      <c r="Z408" s="15" t="s">
        <v>3077</v>
      </c>
      <c r="AA408" s="15" t="s">
        <v>3078</v>
      </c>
      <c r="AB408" s="38"/>
      <c r="AC408" s="18" t="str">
        <f t="shared" si="1"/>
        <v>M5-MyM-27a-A-1</v>
      </c>
      <c r="AD408" s="6" t="s">
        <v>48</v>
      </c>
      <c r="AE408" s="6" t="s">
        <v>427</v>
      </c>
      <c r="AF408" s="6"/>
    </row>
    <row r="409" ht="75.0" customHeight="1">
      <c r="A409" s="6" t="s">
        <v>3035</v>
      </c>
      <c r="B409" s="7" t="s">
        <v>3036</v>
      </c>
      <c r="C409" s="34" t="s">
        <v>62</v>
      </c>
      <c r="D409" s="6" t="s">
        <v>35</v>
      </c>
      <c r="E409" s="32"/>
      <c r="F409" s="26" t="s">
        <v>3079</v>
      </c>
      <c r="G409" s="26"/>
      <c r="H409" s="7"/>
      <c r="I409" s="6" t="s">
        <v>38</v>
      </c>
      <c r="J409" s="34" t="s">
        <v>751</v>
      </c>
      <c r="K409" s="11" t="s">
        <v>3080</v>
      </c>
      <c r="L409" s="26" t="s">
        <v>3081</v>
      </c>
      <c r="M409" s="6" t="s">
        <v>67</v>
      </c>
      <c r="N409" s="18"/>
      <c r="O409" s="14"/>
      <c r="P409" s="14"/>
      <c r="Q409" s="34"/>
      <c r="R409" s="18"/>
      <c r="S409" s="18" t="s">
        <v>3082</v>
      </c>
      <c r="T409" s="18" t="s">
        <v>3083</v>
      </c>
      <c r="U409" s="18" t="s">
        <v>3084</v>
      </c>
      <c r="V409" s="18" t="s">
        <v>3085</v>
      </c>
      <c r="W409" s="14"/>
      <c r="X409" s="14"/>
      <c r="Y409" s="8" t="s">
        <v>2621</v>
      </c>
      <c r="Z409" s="15" t="s">
        <v>3086</v>
      </c>
      <c r="AA409" s="15" t="s">
        <v>3087</v>
      </c>
      <c r="AB409" s="38"/>
      <c r="AC409" s="18" t="str">
        <f t="shared" si="1"/>
        <v>M5-MyM-27a-A-2</v>
      </c>
      <c r="AD409" s="6" t="s">
        <v>48</v>
      </c>
      <c r="AE409" s="6" t="s">
        <v>427</v>
      </c>
      <c r="AF409" s="6"/>
    </row>
    <row r="410" ht="75.0" customHeight="1">
      <c r="A410" s="6" t="s">
        <v>3035</v>
      </c>
      <c r="B410" s="7" t="s">
        <v>3036</v>
      </c>
      <c r="C410" s="34" t="s">
        <v>62</v>
      </c>
      <c r="D410" s="6" t="s">
        <v>35</v>
      </c>
      <c r="E410" s="6"/>
      <c r="F410" s="26" t="s">
        <v>3088</v>
      </c>
      <c r="G410" s="26"/>
      <c r="H410" s="7"/>
      <c r="I410" s="8" t="s">
        <v>38</v>
      </c>
      <c r="J410" s="34" t="s">
        <v>751</v>
      </c>
      <c r="K410" s="7" t="s">
        <v>3089</v>
      </c>
      <c r="L410" s="26" t="s">
        <v>2697</v>
      </c>
      <c r="M410" s="6" t="s">
        <v>67</v>
      </c>
      <c r="N410" s="14"/>
      <c r="O410" s="14"/>
      <c r="P410" s="14"/>
      <c r="Q410" s="34"/>
      <c r="R410" s="14"/>
      <c r="S410" s="14" t="s">
        <v>3090</v>
      </c>
      <c r="T410" s="18" t="s">
        <v>3091</v>
      </c>
      <c r="U410" s="18" t="s">
        <v>3075</v>
      </c>
      <c r="V410" s="18" t="s">
        <v>3092</v>
      </c>
      <c r="W410" s="14"/>
      <c r="X410" s="14"/>
      <c r="Y410" s="8" t="s">
        <v>2621</v>
      </c>
      <c r="Z410" s="15" t="s">
        <v>3093</v>
      </c>
      <c r="AA410" s="15" t="s">
        <v>3094</v>
      </c>
      <c r="AB410" s="38"/>
      <c r="AC410" s="18" t="str">
        <f t="shared" si="1"/>
        <v>M5-MyM-27a-A-3</v>
      </c>
      <c r="AD410" s="6" t="s">
        <v>48</v>
      </c>
      <c r="AE410" s="6" t="s">
        <v>427</v>
      </c>
      <c r="AF410" s="6"/>
    </row>
    <row r="411" ht="75.0" customHeight="1">
      <c r="A411" s="6" t="s">
        <v>3035</v>
      </c>
      <c r="B411" s="7" t="s">
        <v>3036</v>
      </c>
      <c r="C411" s="34" t="s">
        <v>62</v>
      </c>
      <c r="D411" s="6" t="s">
        <v>35</v>
      </c>
      <c r="E411" s="6"/>
      <c r="F411" s="26" t="s">
        <v>3095</v>
      </c>
      <c r="G411" s="26"/>
      <c r="H411" s="11"/>
      <c r="I411" s="34" t="s">
        <v>38</v>
      </c>
      <c r="J411" s="34" t="s">
        <v>751</v>
      </c>
      <c r="K411" s="11" t="s">
        <v>3096</v>
      </c>
      <c r="L411" s="26" t="s">
        <v>2680</v>
      </c>
      <c r="M411" s="6" t="s">
        <v>67</v>
      </c>
      <c r="N411" s="14"/>
      <c r="O411" s="14"/>
      <c r="P411" s="14"/>
      <c r="Q411" s="34"/>
      <c r="R411" s="14"/>
      <c r="S411" s="14" t="s">
        <v>3097</v>
      </c>
      <c r="T411" s="18" t="s">
        <v>3098</v>
      </c>
      <c r="U411" s="18" t="s">
        <v>3099</v>
      </c>
      <c r="V411" s="18" t="s">
        <v>3100</v>
      </c>
      <c r="W411" s="14"/>
      <c r="X411" s="14"/>
      <c r="Y411" s="8" t="s">
        <v>2621</v>
      </c>
      <c r="Z411" s="15" t="s">
        <v>3101</v>
      </c>
      <c r="AA411" s="15" t="s">
        <v>3102</v>
      </c>
      <c r="AB411" s="38"/>
      <c r="AC411" s="18" t="str">
        <f t="shared" si="1"/>
        <v>M5-MyM-27a-A-4</v>
      </c>
      <c r="AD411" s="6" t="s">
        <v>48</v>
      </c>
      <c r="AE411" s="6" t="s">
        <v>427</v>
      </c>
      <c r="AF411" s="6"/>
    </row>
    <row r="412" ht="75.0" customHeight="1">
      <c r="A412" s="6" t="s">
        <v>3035</v>
      </c>
      <c r="B412" s="7" t="s">
        <v>3036</v>
      </c>
      <c r="C412" s="34" t="s">
        <v>62</v>
      </c>
      <c r="D412" s="6" t="s">
        <v>35</v>
      </c>
      <c r="E412" s="6"/>
      <c r="F412" s="26" t="s">
        <v>3103</v>
      </c>
      <c r="G412" s="26"/>
      <c r="H412" s="7"/>
      <c r="I412" s="34" t="s">
        <v>38</v>
      </c>
      <c r="J412" s="34" t="s">
        <v>751</v>
      </c>
      <c r="K412" s="11" t="s">
        <v>3104</v>
      </c>
      <c r="L412" s="26" t="s">
        <v>2705</v>
      </c>
      <c r="M412" s="6" t="s">
        <v>67</v>
      </c>
      <c r="N412" s="18"/>
      <c r="O412" s="14"/>
      <c r="P412" s="14"/>
      <c r="Q412" s="34"/>
      <c r="R412" s="14"/>
      <c r="S412" s="14" t="s">
        <v>3105</v>
      </c>
      <c r="T412" s="18" t="s">
        <v>3106</v>
      </c>
      <c r="U412" s="18" t="s">
        <v>3075</v>
      </c>
      <c r="V412" s="18" t="s">
        <v>3107</v>
      </c>
      <c r="W412" s="14"/>
      <c r="X412" s="14"/>
      <c r="Y412" s="8" t="s">
        <v>2621</v>
      </c>
      <c r="Z412" s="15" t="s">
        <v>3108</v>
      </c>
      <c r="AA412" s="15" t="s">
        <v>3109</v>
      </c>
      <c r="AB412" s="38"/>
      <c r="AC412" s="18" t="str">
        <f t="shared" si="1"/>
        <v>M5-MyM-27a-A-5</v>
      </c>
      <c r="AD412" s="6" t="s">
        <v>48</v>
      </c>
      <c r="AE412" s="6" t="s">
        <v>427</v>
      </c>
      <c r="AF412" s="6"/>
    </row>
    <row r="413" ht="75.0" customHeight="1">
      <c r="A413" s="8" t="s">
        <v>3110</v>
      </c>
      <c r="B413" s="7" t="s">
        <v>3111</v>
      </c>
      <c r="C413" s="36" t="s">
        <v>34</v>
      </c>
      <c r="D413" s="6" t="s">
        <v>35</v>
      </c>
      <c r="E413" s="6"/>
      <c r="F413" s="9" t="s">
        <v>3112</v>
      </c>
      <c r="G413" s="26"/>
      <c r="H413" s="7"/>
      <c r="I413" s="57" t="s">
        <v>38</v>
      </c>
      <c r="J413" s="6" t="s">
        <v>3113</v>
      </c>
      <c r="K413" s="9" t="s">
        <v>3114</v>
      </c>
      <c r="L413" s="26" t="s">
        <v>3115</v>
      </c>
      <c r="M413" s="8" t="s">
        <v>41</v>
      </c>
      <c r="N413" s="26" t="s">
        <v>3116</v>
      </c>
      <c r="O413" s="26" t="s">
        <v>3117</v>
      </c>
      <c r="P413" s="14"/>
      <c r="Q413" s="34"/>
      <c r="R413" s="14"/>
      <c r="S413" s="14"/>
      <c r="T413" s="18"/>
      <c r="U413" s="18"/>
      <c r="V413" s="18"/>
      <c r="W413" s="14"/>
      <c r="X413" s="14"/>
      <c r="Y413" s="8" t="s">
        <v>2621</v>
      </c>
      <c r="Z413" s="26" t="s">
        <v>3118</v>
      </c>
      <c r="AA413" s="11"/>
      <c r="AB413" s="26" t="s">
        <v>3119</v>
      </c>
      <c r="AC413" s="18" t="str">
        <f t="shared" si="1"/>
        <v>M5-MyM-38a-I-1</v>
      </c>
      <c r="AD413" s="6"/>
      <c r="AE413" s="6"/>
      <c r="AF413" s="6" t="s">
        <v>49</v>
      </c>
    </row>
    <row r="414" ht="75.0" customHeight="1">
      <c r="A414" s="8" t="s">
        <v>3110</v>
      </c>
      <c r="B414" s="7" t="s">
        <v>3111</v>
      </c>
      <c r="C414" s="36" t="s">
        <v>34</v>
      </c>
      <c r="D414" s="6" t="s">
        <v>35</v>
      </c>
      <c r="E414" s="6"/>
      <c r="F414" s="9" t="s">
        <v>3120</v>
      </c>
      <c r="G414" s="26"/>
      <c r="H414" s="7"/>
      <c r="I414" s="57" t="s">
        <v>38</v>
      </c>
      <c r="J414" s="6" t="s">
        <v>3113</v>
      </c>
      <c r="K414" s="9" t="s">
        <v>3114</v>
      </c>
      <c r="L414" s="26" t="s">
        <v>3121</v>
      </c>
      <c r="M414" s="8" t="s">
        <v>41</v>
      </c>
      <c r="N414" s="26" t="s">
        <v>3122</v>
      </c>
      <c r="O414" s="26" t="s">
        <v>3123</v>
      </c>
      <c r="P414" s="14"/>
      <c r="Q414" s="34"/>
      <c r="R414" s="14"/>
      <c r="S414" s="14"/>
      <c r="T414" s="18"/>
      <c r="U414" s="18"/>
      <c r="V414" s="18"/>
      <c r="W414" s="14"/>
      <c r="X414" s="14"/>
      <c r="Y414" s="8" t="s">
        <v>2621</v>
      </c>
      <c r="Z414" s="26" t="s">
        <v>3124</v>
      </c>
      <c r="AA414" s="11"/>
      <c r="AB414" s="26" t="s">
        <v>3125</v>
      </c>
      <c r="AC414" s="18" t="str">
        <f t="shared" si="1"/>
        <v>M5-MyM-38a-I-2</v>
      </c>
      <c r="AD414" s="6"/>
      <c r="AE414" s="6"/>
      <c r="AF414" s="6" t="s">
        <v>49</v>
      </c>
    </row>
    <row r="415" ht="75.0" customHeight="1">
      <c r="A415" s="8" t="s">
        <v>3110</v>
      </c>
      <c r="B415" s="7" t="s">
        <v>3111</v>
      </c>
      <c r="C415" s="36" t="s">
        <v>34</v>
      </c>
      <c r="D415" s="6" t="s">
        <v>35</v>
      </c>
      <c r="E415" s="6"/>
      <c r="F415" s="9" t="s">
        <v>3126</v>
      </c>
      <c r="G415" s="26"/>
      <c r="H415" s="7"/>
      <c r="I415" s="57" t="s">
        <v>38</v>
      </c>
      <c r="J415" s="6" t="s">
        <v>3113</v>
      </c>
      <c r="K415" s="9" t="s">
        <v>3114</v>
      </c>
      <c r="L415" s="26" t="s">
        <v>3127</v>
      </c>
      <c r="M415" s="8" t="s">
        <v>41</v>
      </c>
      <c r="N415" s="26" t="s">
        <v>3122</v>
      </c>
      <c r="O415" s="26" t="s">
        <v>3128</v>
      </c>
      <c r="P415" s="14"/>
      <c r="Q415" s="34"/>
      <c r="R415" s="14"/>
      <c r="S415" s="14"/>
      <c r="T415" s="18"/>
      <c r="U415" s="18"/>
      <c r="V415" s="18"/>
      <c r="W415" s="14"/>
      <c r="X415" s="14"/>
      <c r="Y415" s="8" t="s">
        <v>2621</v>
      </c>
      <c r="Z415" s="26" t="s">
        <v>3129</v>
      </c>
      <c r="AA415" s="11"/>
      <c r="AB415" s="26" t="s">
        <v>3130</v>
      </c>
      <c r="AC415" s="18" t="str">
        <f t="shared" si="1"/>
        <v>M5-MyM-38a-I-3</v>
      </c>
      <c r="AD415" s="6"/>
      <c r="AE415" s="6"/>
      <c r="AF415" s="6" t="s">
        <v>49</v>
      </c>
    </row>
    <row r="416" ht="75.0" customHeight="1">
      <c r="A416" s="8" t="s">
        <v>3110</v>
      </c>
      <c r="B416" s="7" t="s">
        <v>3111</v>
      </c>
      <c r="C416" s="63" t="s">
        <v>50</v>
      </c>
      <c r="D416" s="6" t="s">
        <v>35</v>
      </c>
      <c r="E416" s="6"/>
      <c r="F416" s="26" t="s">
        <v>3131</v>
      </c>
      <c r="G416" s="26" t="s">
        <v>3132</v>
      </c>
      <c r="H416" s="7"/>
      <c r="I416" s="57" t="s">
        <v>38</v>
      </c>
      <c r="J416" s="34" t="s">
        <v>2160</v>
      </c>
      <c r="K416" s="26" t="s">
        <v>3133</v>
      </c>
      <c r="L416" s="26" t="s">
        <v>3134</v>
      </c>
      <c r="M416" s="8" t="s">
        <v>41</v>
      </c>
      <c r="N416" s="26" t="s">
        <v>3122</v>
      </c>
      <c r="O416" s="44" t="s">
        <v>3135</v>
      </c>
      <c r="P416" s="14"/>
      <c r="Q416" s="34"/>
      <c r="R416" s="14"/>
      <c r="S416" s="14"/>
      <c r="T416" s="18"/>
      <c r="U416" s="18"/>
      <c r="V416" s="18"/>
      <c r="W416" s="14"/>
      <c r="X416" s="14"/>
      <c r="Y416" s="8" t="s">
        <v>2621</v>
      </c>
      <c r="Z416" s="26" t="s">
        <v>3136</v>
      </c>
      <c r="AA416" s="11"/>
      <c r="AB416" s="26" t="s">
        <v>3137</v>
      </c>
      <c r="AC416" s="18" t="str">
        <f t="shared" si="1"/>
        <v>M5-MyM-38a-E-1</v>
      </c>
      <c r="AD416" s="6"/>
      <c r="AE416" s="6"/>
      <c r="AF416" s="6" t="s">
        <v>49</v>
      </c>
    </row>
    <row r="417" ht="75.0" customHeight="1">
      <c r="A417" s="8" t="s">
        <v>3110</v>
      </c>
      <c r="B417" s="7" t="s">
        <v>3111</v>
      </c>
      <c r="C417" s="63" t="s">
        <v>50</v>
      </c>
      <c r="D417" s="6" t="s">
        <v>35</v>
      </c>
      <c r="E417" s="6"/>
      <c r="F417" s="26" t="s">
        <v>3131</v>
      </c>
      <c r="G417" s="26" t="s">
        <v>3138</v>
      </c>
      <c r="H417" s="7"/>
      <c r="I417" s="57" t="s">
        <v>38</v>
      </c>
      <c r="J417" s="34" t="s">
        <v>2160</v>
      </c>
      <c r="K417" s="26" t="s">
        <v>3133</v>
      </c>
      <c r="L417" s="26" t="s">
        <v>2680</v>
      </c>
      <c r="M417" s="8" t="s">
        <v>41</v>
      </c>
      <c r="N417" s="26" t="s">
        <v>3122</v>
      </c>
      <c r="O417" s="44" t="s">
        <v>3139</v>
      </c>
      <c r="P417" s="14"/>
      <c r="Q417" s="34"/>
      <c r="R417" s="14"/>
      <c r="S417" s="14"/>
      <c r="T417" s="18"/>
      <c r="U417" s="18"/>
      <c r="V417" s="18"/>
      <c r="W417" s="14"/>
      <c r="X417" s="14"/>
      <c r="Y417" s="8" t="s">
        <v>2621</v>
      </c>
      <c r="Z417" s="26" t="s">
        <v>3140</v>
      </c>
      <c r="AA417" s="11"/>
      <c r="AB417" s="26" t="s">
        <v>3141</v>
      </c>
      <c r="AC417" s="18" t="str">
        <f t="shared" si="1"/>
        <v>M5-MyM-38a-E-2</v>
      </c>
      <c r="AD417" s="6"/>
      <c r="AE417" s="6"/>
      <c r="AF417" s="6" t="s">
        <v>49</v>
      </c>
    </row>
    <row r="418" ht="75.0" customHeight="1">
      <c r="A418" s="8" t="s">
        <v>3110</v>
      </c>
      <c r="B418" s="7" t="s">
        <v>3111</v>
      </c>
      <c r="C418" s="63" t="s">
        <v>50</v>
      </c>
      <c r="D418" s="6" t="s">
        <v>35</v>
      </c>
      <c r="E418" s="6"/>
      <c r="F418" s="26" t="s">
        <v>3131</v>
      </c>
      <c r="G418" s="26" t="s">
        <v>3142</v>
      </c>
      <c r="H418" s="7"/>
      <c r="I418" s="57" t="s">
        <v>38</v>
      </c>
      <c r="J418" s="34" t="s">
        <v>2160</v>
      </c>
      <c r="K418" s="26" t="s">
        <v>3133</v>
      </c>
      <c r="L418" s="26" t="s">
        <v>2680</v>
      </c>
      <c r="M418" s="8" t="s">
        <v>41</v>
      </c>
      <c r="N418" s="26" t="s">
        <v>3122</v>
      </c>
      <c r="O418" s="44" t="s">
        <v>3143</v>
      </c>
      <c r="P418" s="14"/>
      <c r="Q418" s="34"/>
      <c r="R418" s="14"/>
      <c r="S418" s="14"/>
      <c r="T418" s="18"/>
      <c r="U418" s="18"/>
      <c r="V418" s="18"/>
      <c r="W418" s="14"/>
      <c r="X418" s="14"/>
      <c r="Y418" s="8" t="s">
        <v>2621</v>
      </c>
      <c r="Z418" s="26" t="s">
        <v>3144</v>
      </c>
      <c r="AA418" s="11"/>
      <c r="AB418" s="26" t="s">
        <v>3145</v>
      </c>
      <c r="AC418" s="18" t="str">
        <f t="shared" si="1"/>
        <v>M5-MyM-38a-E-3</v>
      </c>
      <c r="AD418" s="6"/>
      <c r="AE418" s="6"/>
      <c r="AF418" s="6" t="s">
        <v>49</v>
      </c>
    </row>
    <row r="419" ht="75.0" customHeight="1">
      <c r="A419" s="8" t="s">
        <v>3110</v>
      </c>
      <c r="B419" s="7" t="s">
        <v>3111</v>
      </c>
      <c r="C419" s="72" t="s">
        <v>62</v>
      </c>
      <c r="D419" s="6" t="s">
        <v>35</v>
      </c>
      <c r="E419" s="6"/>
      <c r="F419" s="9" t="s">
        <v>3146</v>
      </c>
      <c r="G419" s="9" t="s">
        <v>3147</v>
      </c>
      <c r="H419" s="7"/>
      <c r="I419" s="57" t="s">
        <v>38</v>
      </c>
      <c r="J419" s="57" t="s">
        <v>2160</v>
      </c>
      <c r="K419" s="10" t="s">
        <v>3148</v>
      </c>
      <c r="L419" s="10" t="s">
        <v>3134</v>
      </c>
      <c r="M419" s="8" t="s">
        <v>41</v>
      </c>
      <c r="N419" s="26" t="s">
        <v>3122</v>
      </c>
      <c r="O419" s="26" t="s">
        <v>3135</v>
      </c>
      <c r="P419" s="14"/>
      <c r="Q419" s="34"/>
      <c r="R419" s="14"/>
      <c r="S419" s="14"/>
      <c r="T419" s="18"/>
      <c r="U419" s="18"/>
      <c r="V419" s="18"/>
      <c r="W419" s="14"/>
      <c r="X419" s="14"/>
      <c r="Y419" s="8" t="s">
        <v>2621</v>
      </c>
      <c r="Z419" s="26" t="s">
        <v>3149</v>
      </c>
      <c r="AA419" s="11"/>
      <c r="AB419" s="26" t="s">
        <v>3150</v>
      </c>
      <c r="AC419" s="18" t="str">
        <f t="shared" si="1"/>
        <v>M5-MyM-38a-A-1</v>
      </c>
      <c r="AD419" s="6"/>
      <c r="AE419" s="6"/>
      <c r="AF419" s="6" t="s">
        <v>49</v>
      </c>
    </row>
    <row r="420" ht="75.0" customHeight="1">
      <c r="A420" s="8" t="s">
        <v>3110</v>
      </c>
      <c r="B420" s="7" t="s">
        <v>3111</v>
      </c>
      <c r="C420" s="72" t="s">
        <v>62</v>
      </c>
      <c r="D420" s="6" t="s">
        <v>35</v>
      </c>
      <c r="E420" s="6"/>
      <c r="F420" s="9" t="s">
        <v>3151</v>
      </c>
      <c r="G420" s="9" t="s">
        <v>3152</v>
      </c>
      <c r="H420" s="7"/>
      <c r="I420" s="57" t="s">
        <v>38</v>
      </c>
      <c r="J420" s="57" t="s">
        <v>2160</v>
      </c>
      <c r="K420" s="10" t="s">
        <v>3153</v>
      </c>
      <c r="L420" s="10" t="s">
        <v>2680</v>
      </c>
      <c r="M420" s="8" t="s">
        <v>41</v>
      </c>
      <c r="N420" s="26" t="s">
        <v>3122</v>
      </c>
      <c r="O420" s="26" t="s">
        <v>3139</v>
      </c>
      <c r="P420" s="14"/>
      <c r="Q420" s="34"/>
      <c r="R420" s="14"/>
      <c r="S420" s="14"/>
      <c r="T420" s="18"/>
      <c r="U420" s="18"/>
      <c r="V420" s="18"/>
      <c r="W420" s="14"/>
      <c r="X420" s="14"/>
      <c r="Y420" s="8" t="s">
        <v>2621</v>
      </c>
      <c r="Z420" s="26" t="s">
        <v>3154</v>
      </c>
      <c r="AA420" s="11"/>
      <c r="AB420" s="26" t="s">
        <v>3155</v>
      </c>
      <c r="AC420" s="18" t="str">
        <f t="shared" si="1"/>
        <v>M5-MyM-38a-A-2</v>
      </c>
      <c r="AD420" s="6"/>
      <c r="AE420" s="6"/>
      <c r="AF420" s="6" t="s">
        <v>49</v>
      </c>
    </row>
    <row r="421" ht="75.0" customHeight="1">
      <c r="A421" s="8" t="s">
        <v>3110</v>
      </c>
      <c r="B421" s="7" t="s">
        <v>3111</v>
      </c>
      <c r="C421" s="72" t="s">
        <v>62</v>
      </c>
      <c r="D421" s="6" t="s">
        <v>35</v>
      </c>
      <c r="E421" s="6"/>
      <c r="F421" s="9" t="s">
        <v>3156</v>
      </c>
      <c r="G421" s="9" t="s">
        <v>3157</v>
      </c>
      <c r="H421" s="7"/>
      <c r="I421" s="57" t="s">
        <v>38</v>
      </c>
      <c r="J421" s="57" t="s">
        <v>2160</v>
      </c>
      <c r="K421" s="10" t="s">
        <v>3158</v>
      </c>
      <c r="L421" s="10" t="s">
        <v>3134</v>
      </c>
      <c r="M421" s="8" t="s">
        <v>41</v>
      </c>
      <c r="N421" s="26" t="s">
        <v>3122</v>
      </c>
      <c r="O421" s="26" t="s">
        <v>3159</v>
      </c>
      <c r="P421" s="14"/>
      <c r="Q421" s="34"/>
      <c r="R421" s="14"/>
      <c r="S421" s="14"/>
      <c r="T421" s="18"/>
      <c r="U421" s="18"/>
      <c r="V421" s="18"/>
      <c r="W421" s="14"/>
      <c r="X421" s="14"/>
      <c r="Y421" s="8" t="s">
        <v>2621</v>
      </c>
      <c r="Z421" s="26" t="s">
        <v>3160</v>
      </c>
      <c r="AA421" s="11"/>
      <c r="AB421" s="26" t="s">
        <v>3161</v>
      </c>
      <c r="AC421" s="18" t="str">
        <f t="shared" si="1"/>
        <v>M5-MyM-38a-A-3</v>
      </c>
      <c r="AD421" s="6"/>
      <c r="AE421" s="6"/>
      <c r="AF421" s="6" t="s">
        <v>49</v>
      </c>
    </row>
    <row r="422" ht="75.0" customHeight="1">
      <c r="A422" s="8" t="s">
        <v>3162</v>
      </c>
      <c r="B422" s="7" t="s">
        <v>3163</v>
      </c>
      <c r="C422" s="36" t="s">
        <v>34</v>
      </c>
      <c r="D422" s="6" t="s">
        <v>35</v>
      </c>
      <c r="E422" s="6"/>
      <c r="F422" s="26" t="s">
        <v>3164</v>
      </c>
      <c r="G422" s="26"/>
      <c r="H422" s="7"/>
      <c r="I422" s="34" t="s">
        <v>38</v>
      </c>
      <c r="J422" s="6" t="s">
        <v>3113</v>
      </c>
      <c r="K422" s="11" t="s">
        <v>3165</v>
      </c>
      <c r="L422" s="26" t="s">
        <v>3166</v>
      </c>
      <c r="M422" s="8" t="s">
        <v>41</v>
      </c>
      <c r="N422" s="26" t="s">
        <v>3167</v>
      </c>
      <c r="O422" s="26" t="s">
        <v>3168</v>
      </c>
      <c r="P422" s="14"/>
      <c r="Q422" s="34"/>
      <c r="R422" s="14"/>
      <c r="S422" s="14"/>
      <c r="T422" s="18"/>
      <c r="U422" s="18"/>
      <c r="V422" s="18"/>
      <c r="W422" s="14"/>
      <c r="X422" s="14"/>
      <c r="Y422" s="8" t="s">
        <v>2621</v>
      </c>
      <c r="Z422" s="26" t="s">
        <v>3169</v>
      </c>
      <c r="AA422" s="11"/>
      <c r="AB422" s="26" t="s">
        <v>3170</v>
      </c>
      <c r="AC422" s="18" t="str">
        <f t="shared" si="1"/>
        <v>M5-MyM-35a-I-1</v>
      </c>
      <c r="AD422" s="6"/>
      <c r="AE422" s="6"/>
      <c r="AF422" s="6" t="s">
        <v>49</v>
      </c>
    </row>
    <row r="423" ht="75.0" customHeight="1">
      <c r="A423" s="8" t="s">
        <v>3162</v>
      </c>
      <c r="B423" s="7" t="s">
        <v>3163</v>
      </c>
      <c r="C423" s="36" t="s">
        <v>34</v>
      </c>
      <c r="D423" s="6" t="s">
        <v>35</v>
      </c>
      <c r="E423" s="6"/>
      <c r="F423" s="26" t="s">
        <v>3171</v>
      </c>
      <c r="G423" s="26"/>
      <c r="H423" s="7"/>
      <c r="I423" s="34" t="s">
        <v>38</v>
      </c>
      <c r="J423" s="6" t="s">
        <v>3113</v>
      </c>
      <c r="K423" s="11" t="s">
        <v>3172</v>
      </c>
      <c r="L423" s="26" t="s">
        <v>3173</v>
      </c>
      <c r="M423" s="8" t="s">
        <v>41</v>
      </c>
      <c r="N423" s="26" t="s">
        <v>3167</v>
      </c>
      <c r="O423" s="26" t="s">
        <v>3174</v>
      </c>
      <c r="P423" s="14"/>
      <c r="Q423" s="34"/>
      <c r="R423" s="14"/>
      <c r="S423" s="14"/>
      <c r="T423" s="18"/>
      <c r="U423" s="18"/>
      <c r="V423" s="18"/>
      <c r="W423" s="14"/>
      <c r="X423" s="14"/>
      <c r="Y423" s="8" t="s">
        <v>2621</v>
      </c>
      <c r="Z423" s="26" t="s">
        <v>3175</v>
      </c>
      <c r="AA423" s="11"/>
      <c r="AB423" s="26" t="s">
        <v>3176</v>
      </c>
      <c r="AC423" s="18" t="str">
        <f t="shared" si="1"/>
        <v>M5-MyM-35a-I-2</v>
      </c>
      <c r="AD423" s="6"/>
      <c r="AE423" s="6"/>
      <c r="AF423" s="6" t="s">
        <v>49</v>
      </c>
    </row>
    <row r="424" ht="75.0" customHeight="1">
      <c r="A424" s="8" t="s">
        <v>3162</v>
      </c>
      <c r="B424" s="7" t="s">
        <v>3163</v>
      </c>
      <c r="C424" s="36" t="s">
        <v>34</v>
      </c>
      <c r="D424" s="6" t="s">
        <v>35</v>
      </c>
      <c r="E424" s="6"/>
      <c r="F424" s="26" t="s">
        <v>3177</v>
      </c>
      <c r="G424" s="26"/>
      <c r="H424" s="7"/>
      <c r="I424" s="34" t="s">
        <v>38</v>
      </c>
      <c r="J424" s="6" t="s">
        <v>3113</v>
      </c>
      <c r="K424" s="11" t="s">
        <v>3178</v>
      </c>
      <c r="L424" s="26" t="s">
        <v>3179</v>
      </c>
      <c r="M424" s="8" t="s">
        <v>41</v>
      </c>
      <c r="N424" s="26" t="s">
        <v>3167</v>
      </c>
      <c r="O424" s="26" t="s">
        <v>3180</v>
      </c>
      <c r="P424" s="14"/>
      <c r="Q424" s="34"/>
      <c r="R424" s="14"/>
      <c r="S424" s="14"/>
      <c r="T424" s="18"/>
      <c r="U424" s="18"/>
      <c r="V424" s="18"/>
      <c r="W424" s="14"/>
      <c r="X424" s="14"/>
      <c r="Y424" s="8" t="s">
        <v>2621</v>
      </c>
      <c r="Z424" s="26" t="s">
        <v>3181</v>
      </c>
      <c r="AA424" s="11"/>
      <c r="AB424" s="26" t="s">
        <v>3182</v>
      </c>
      <c r="AC424" s="18" t="str">
        <f t="shared" si="1"/>
        <v>M5-MyM-35a-I-3</v>
      </c>
      <c r="AD424" s="6"/>
      <c r="AE424" s="6"/>
      <c r="AF424" s="6" t="s">
        <v>49</v>
      </c>
    </row>
    <row r="425" ht="75.0" customHeight="1">
      <c r="A425" s="8" t="s">
        <v>3162</v>
      </c>
      <c r="B425" s="7" t="s">
        <v>3163</v>
      </c>
      <c r="C425" s="63" t="s">
        <v>50</v>
      </c>
      <c r="D425" s="6" t="s">
        <v>35</v>
      </c>
      <c r="E425" s="6"/>
      <c r="F425" s="26" t="s">
        <v>2779</v>
      </c>
      <c r="G425" s="26" t="s">
        <v>3183</v>
      </c>
      <c r="H425" s="7"/>
      <c r="I425" s="34" t="s">
        <v>38</v>
      </c>
      <c r="J425" s="34" t="s">
        <v>2160</v>
      </c>
      <c r="K425" s="11" t="s">
        <v>3184</v>
      </c>
      <c r="L425" s="11" t="s">
        <v>3185</v>
      </c>
      <c r="M425" s="8" t="s">
        <v>41</v>
      </c>
      <c r="N425" s="26" t="s">
        <v>3167</v>
      </c>
      <c r="O425" s="26" t="s">
        <v>3186</v>
      </c>
      <c r="P425" s="14"/>
      <c r="Q425" s="34"/>
      <c r="R425" s="14"/>
      <c r="S425" s="14"/>
      <c r="T425" s="18"/>
      <c r="U425" s="18"/>
      <c r="V425" s="18"/>
      <c r="W425" s="14"/>
      <c r="X425" s="14"/>
      <c r="Y425" s="8" t="s">
        <v>2621</v>
      </c>
      <c r="Z425" s="26" t="s">
        <v>3187</v>
      </c>
      <c r="AA425" s="11"/>
      <c r="AB425" s="26" t="s">
        <v>3188</v>
      </c>
      <c r="AC425" s="18" t="str">
        <f t="shared" si="1"/>
        <v>M5-MyM-35a-E-1</v>
      </c>
      <c r="AD425" s="6"/>
      <c r="AE425" s="6"/>
      <c r="AF425" s="6" t="s">
        <v>49</v>
      </c>
    </row>
    <row r="426" ht="75.0" customHeight="1">
      <c r="A426" s="8" t="s">
        <v>3162</v>
      </c>
      <c r="B426" s="7" t="s">
        <v>3163</v>
      </c>
      <c r="C426" s="63" t="s">
        <v>50</v>
      </c>
      <c r="D426" s="6" t="s">
        <v>35</v>
      </c>
      <c r="E426" s="6"/>
      <c r="F426" s="26" t="s">
        <v>2779</v>
      </c>
      <c r="G426" s="26" t="s">
        <v>3189</v>
      </c>
      <c r="H426" s="7"/>
      <c r="I426" s="34" t="s">
        <v>38</v>
      </c>
      <c r="J426" s="34" t="s">
        <v>2160</v>
      </c>
      <c r="K426" s="11" t="s">
        <v>3184</v>
      </c>
      <c r="L426" s="11" t="s">
        <v>3190</v>
      </c>
      <c r="M426" s="8" t="s">
        <v>41</v>
      </c>
      <c r="N426" s="26" t="s">
        <v>3167</v>
      </c>
      <c r="O426" s="26" t="s">
        <v>3191</v>
      </c>
      <c r="P426" s="14"/>
      <c r="Q426" s="34"/>
      <c r="R426" s="14"/>
      <c r="S426" s="14"/>
      <c r="T426" s="18"/>
      <c r="U426" s="18"/>
      <c r="V426" s="18"/>
      <c r="W426" s="14"/>
      <c r="X426" s="14"/>
      <c r="Y426" s="8" t="s">
        <v>2621</v>
      </c>
      <c r="Z426" s="26" t="s">
        <v>3192</v>
      </c>
      <c r="AA426" s="11"/>
      <c r="AB426" s="26" t="s">
        <v>3193</v>
      </c>
      <c r="AC426" s="18" t="str">
        <f t="shared" si="1"/>
        <v>M5-MyM-35a-E-2</v>
      </c>
      <c r="AD426" s="6"/>
      <c r="AE426" s="6"/>
      <c r="AF426" s="6" t="s">
        <v>49</v>
      </c>
    </row>
    <row r="427" ht="75.0" customHeight="1">
      <c r="A427" s="8" t="s">
        <v>3162</v>
      </c>
      <c r="B427" s="7" t="s">
        <v>3163</v>
      </c>
      <c r="C427" s="63" t="s">
        <v>50</v>
      </c>
      <c r="D427" s="6" t="s">
        <v>35</v>
      </c>
      <c r="E427" s="6"/>
      <c r="F427" s="26" t="s">
        <v>2779</v>
      </c>
      <c r="G427" s="26" t="s">
        <v>3194</v>
      </c>
      <c r="H427" s="7"/>
      <c r="I427" s="34" t="s">
        <v>38</v>
      </c>
      <c r="J427" s="34" t="s">
        <v>2160</v>
      </c>
      <c r="K427" s="11" t="s">
        <v>3184</v>
      </c>
      <c r="L427" s="11" t="s">
        <v>3195</v>
      </c>
      <c r="M427" s="8" t="s">
        <v>41</v>
      </c>
      <c r="N427" s="26" t="s">
        <v>3167</v>
      </c>
      <c r="O427" s="26" t="s">
        <v>3196</v>
      </c>
      <c r="P427" s="14"/>
      <c r="Q427" s="34"/>
      <c r="R427" s="14"/>
      <c r="S427" s="14"/>
      <c r="T427" s="18"/>
      <c r="U427" s="18"/>
      <c r="V427" s="18"/>
      <c r="W427" s="14"/>
      <c r="X427" s="14"/>
      <c r="Y427" s="8" t="s">
        <v>2621</v>
      </c>
      <c r="Z427" s="26" t="s">
        <v>3197</v>
      </c>
      <c r="AA427" s="11"/>
      <c r="AB427" s="26" t="s">
        <v>3198</v>
      </c>
      <c r="AC427" s="18" t="str">
        <f t="shared" si="1"/>
        <v>M5-MyM-35a-E-3</v>
      </c>
      <c r="AD427" s="6"/>
      <c r="AE427" s="6"/>
      <c r="AF427" s="6" t="s">
        <v>49</v>
      </c>
    </row>
    <row r="428" ht="75.0" customHeight="1">
      <c r="A428" s="8" t="s">
        <v>3162</v>
      </c>
      <c r="B428" s="7" t="s">
        <v>3163</v>
      </c>
      <c r="C428" s="70" t="s">
        <v>62</v>
      </c>
      <c r="D428" s="6" t="s">
        <v>35</v>
      </c>
      <c r="E428" s="6"/>
      <c r="F428" s="26" t="s">
        <v>3199</v>
      </c>
      <c r="G428" s="26" t="s">
        <v>3200</v>
      </c>
      <c r="H428" s="7"/>
      <c r="I428" s="34" t="s">
        <v>38</v>
      </c>
      <c r="J428" s="34" t="s">
        <v>2160</v>
      </c>
      <c r="K428" s="11" t="s">
        <v>3201</v>
      </c>
      <c r="L428" s="11" t="s">
        <v>3185</v>
      </c>
      <c r="M428" s="8" t="s">
        <v>41</v>
      </c>
      <c r="N428" s="26" t="s">
        <v>3167</v>
      </c>
      <c r="O428" s="26" t="s">
        <v>3186</v>
      </c>
      <c r="P428" s="14"/>
      <c r="Q428" s="34"/>
      <c r="R428" s="14"/>
      <c r="S428" s="14"/>
      <c r="T428" s="18"/>
      <c r="U428" s="18"/>
      <c r="V428" s="18"/>
      <c r="W428" s="14"/>
      <c r="X428" s="14"/>
      <c r="Y428" s="8" t="s">
        <v>2621</v>
      </c>
      <c r="Z428" s="26" t="s">
        <v>3202</v>
      </c>
      <c r="AA428" s="11"/>
      <c r="AB428" s="26" t="s">
        <v>3203</v>
      </c>
      <c r="AC428" s="18" t="str">
        <f t="shared" si="1"/>
        <v>M5-MyM-35a-A-1</v>
      </c>
      <c r="AD428" s="6"/>
      <c r="AE428" s="6"/>
      <c r="AF428" s="6" t="s">
        <v>49</v>
      </c>
    </row>
    <row r="429" ht="75.0" customHeight="1">
      <c r="A429" s="8" t="s">
        <v>3162</v>
      </c>
      <c r="B429" s="7" t="s">
        <v>3163</v>
      </c>
      <c r="C429" s="70" t="s">
        <v>62</v>
      </c>
      <c r="D429" s="6" t="s">
        <v>35</v>
      </c>
      <c r="E429" s="6"/>
      <c r="F429" s="26" t="s">
        <v>3204</v>
      </c>
      <c r="G429" s="26" t="s">
        <v>3205</v>
      </c>
      <c r="H429" s="7"/>
      <c r="I429" s="34" t="s">
        <v>38</v>
      </c>
      <c r="J429" s="34" t="s">
        <v>2160</v>
      </c>
      <c r="K429" s="11" t="s">
        <v>3206</v>
      </c>
      <c r="L429" s="11" t="s">
        <v>3207</v>
      </c>
      <c r="M429" s="8" t="s">
        <v>41</v>
      </c>
      <c r="N429" s="26" t="s">
        <v>3167</v>
      </c>
      <c r="O429" s="26" t="s">
        <v>3208</v>
      </c>
      <c r="P429" s="14"/>
      <c r="Q429" s="34"/>
      <c r="R429" s="14"/>
      <c r="S429" s="14"/>
      <c r="T429" s="18"/>
      <c r="U429" s="18"/>
      <c r="V429" s="18"/>
      <c r="W429" s="14"/>
      <c r="X429" s="14"/>
      <c r="Y429" s="8" t="s">
        <v>2621</v>
      </c>
      <c r="Z429" s="26" t="s">
        <v>3209</v>
      </c>
      <c r="AA429" s="11"/>
      <c r="AB429" s="26" t="s">
        <v>3210</v>
      </c>
      <c r="AC429" s="18" t="str">
        <f t="shared" si="1"/>
        <v>M5-MyM-35a-A-2</v>
      </c>
      <c r="AD429" s="6"/>
      <c r="AE429" s="6"/>
      <c r="AF429" s="6" t="s">
        <v>49</v>
      </c>
    </row>
    <row r="430" ht="75.0" customHeight="1">
      <c r="A430" s="8" t="s">
        <v>3162</v>
      </c>
      <c r="B430" s="7" t="s">
        <v>3163</v>
      </c>
      <c r="C430" s="70" t="s">
        <v>62</v>
      </c>
      <c r="D430" s="6" t="s">
        <v>35</v>
      </c>
      <c r="E430" s="6"/>
      <c r="F430" s="26" t="s">
        <v>3211</v>
      </c>
      <c r="G430" s="26" t="s">
        <v>3212</v>
      </c>
      <c r="H430" s="7"/>
      <c r="I430" s="34" t="s">
        <v>38</v>
      </c>
      <c r="J430" s="34" t="s">
        <v>2160</v>
      </c>
      <c r="K430" s="11" t="s">
        <v>3213</v>
      </c>
      <c r="L430" s="11" t="s">
        <v>3195</v>
      </c>
      <c r="M430" s="8" t="s">
        <v>41</v>
      </c>
      <c r="N430" s="26" t="s">
        <v>3167</v>
      </c>
      <c r="O430" s="26" t="s">
        <v>3196</v>
      </c>
      <c r="P430" s="14"/>
      <c r="Q430" s="34"/>
      <c r="R430" s="14"/>
      <c r="S430" s="14"/>
      <c r="T430" s="18"/>
      <c r="U430" s="18"/>
      <c r="V430" s="18"/>
      <c r="W430" s="14"/>
      <c r="X430" s="14"/>
      <c r="Y430" s="8" t="s">
        <v>2621</v>
      </c>
      <c r="Z430" s="26" t="s">
        <v>3214</v>
      </c>
      <c r="AA430" s="11"/>
      <c r="AB430" s="26" t="s">
        <v>3215</v>
      </c>
      <c r="AC430" s="18" t="str">
        <f t="shared" si="1"/>
        <v>M5-MyM-35a-A-3</v>
      </c>
      <c r="AD430" s="6"/>
      <c r="AE430" s="6"/>
      <c r="AF430" s="6" t="s">
        <v>49</v>
      </c>
    </row>
    <row r="431" ht="75.0" customHeight="1">
      <c r="A431" s="6" t="s">
        <v>3216</v>
      </c>
      <c r="B431" s="26" t="s">
        <v>3217</v>
      </c>
      <c r="C431" s="34" t="s">
        <v>34</v>
      </c>
      <c r="D431" s="6" t="s">
        <v>35</v>
      </c>
      <c r="E431" s="6"/>
      <c r="F431" s="18" t="s">
        <v>3218</v>
      </c>
      <c r="G431" s="18"/>
      <c r="H431" s="14"/>
      <c r="I431" s="6" t="s">
        <v>38</v>
      </c>
      <c r="J431" s="34" t="s">
        <v>2436</v>
      </c>
      <c r="K431" s="73" t="s">
        <v>3219</v>
      </c>
      <c r="L431" s="18" t="s">
        <v>3220</v>
      </c>
      <c r="M431" s="6" t="s">
        <v>41</v>
      </c>
      <c r="N431" s="26" t="s">
        <v>2819</v>
      </c>
      <c r="O431" s="9" t="s">
        <v>3221</v>
      </c>
      <c r="P431" s="14"/>
      <c r="Q431" s="34"/>
      <c r="R431" s="14"/>
      <c r="S431" s="14"/>
      <c r="T431" s="14"/>
      <c r="U431" s="14"/>
      <c r="V431" s="14"/>
      <c r="W431" s="14"/>
      <c r="X431" s="14"/>
      <c r="Y431" s="8" t="s">
        <v>2621</v>
      </c>
      <c r="Z431" s="38" t="s">
        <v>3222</v>
      </c>
      <c r="AA431" s="38" t="s">
        <v>3223</v>
      </c>
      <c r="AB431" s="38"/>
      <c r="AC431" s="18" t="str">
        <f t="shared" si="1"/>
        <v>M5-MyM-28a-I-1</v>
      </c>
      <c r="AD431" s="6" t="s">
        <v>48</v>
      </c>
      <c r="AE431" s="6" t="s">
        <v>427</v>
      </c>
      <c r="AF431" s="6"/>
    </row>
    <row r="432" ht="75.0" customHeight="1">
      <c r="A432" s="6" t="s">
        <v>3216</v>
      </c>
      <c r="B432" s="26" t="s">
        <v>3217</v>
      </c>
      <c r="C432" s="34" t="s">
        <v>50</v>
      </c>
      <c r="D432" s="6" t="s">
        <v>35</v>
      </c>
      <c r="E432" s="6"/>
      <c r="F432" s="18" t="s">
        <v>3224</v>
      </c>
      <c r="G432" s="18"/>
      <c r="H432" s="14"/>
      <c r="I432" s="8" t="s">
        <v>38</v>
      </c>
      <c r="J432" s="34" t="s">
        <v>2436</v>
      </c>
      <c r="K432" s="26" t="s">
        <v>3225</v>
      </c>
      <c r="L432" s="26" t="s">
        <v>3226</v>
      </c>
      <c r="M432" s="6" t="s">
        <v>67</v>
      </c>
      <c r="N432" s="14"/>
      <c r="O432" s="14"/>
      <c r="P432" s="14"/>
      <c r="Q432" s="6" t="s">
        <v>53</v>
      </c>
      <c r="R432" s="18"/>
      <c r="S432" s="18" t="s">
        <v>3227</v>
      </c>
      <c r="T432" s="18" t="s">
        <v>3228</v>
      </c>
      <c r="U432" s="18" t="s">
        <v>3229</v>
      </c>
      <c r="V432" s="18" t="s">
        <v>3230</v>
      </c>
      <c r="W432" s="14"/>
      <c r="X432" s="14"/>
      <c r="Y432" s="8" t="s">
        <v>2621</v>
      </c>
      <c r="Z432" s="15" t="s">
        <v>3231</v>
      </c>
      <c r="AA432" s="15" t="s">
        <v>3232</v>
      </c>
      <c r="AB432" s="38"/>
      <c r="AC432" s="18" t="str">
        <f t="shared" si="1"/>
        <v>M5-MyM-28a-E-1</v>
      </c>
      <c r="AD432" s="6" t="s">
        <v>48</v>
      </c>
      <c r="AE432" s="6" t="s">
        <v>427</v>
      </c>
      <c r="AF432" s="6"/>
    </row>
    <row r="433" ht="75.0" customHeight="1">
      <c r="A433" s="6" t="s">
        <v>3216</v>
      </c>
      <c r="B433" s="26" t="s">
        <v>3217</v>
      </c>
      <c r="C433" s="34" t="s">
        <v>62</v>
      </c>
      <c r="D433" s="6" t="s">
        <v>35</v>
      </c>
      <c r="E433" s="6"/>
      <c r="F433" s="26" t="s">
        <v>3233</v>
      </c>
      <c r="G433" s="26"/>
      <c r="H433" s="11" t="s">
        <v>3234</v>
      </c>
      <c r="I433" s="34" t="s">
        <v>38</v>
      </c>
      <c r="J433" s="6" t="s">
        <v>54</v>
      </c>
      <c r="K433" s="26" t="s">
        <v>3235</v>
      </c>
      <c r="L433" s="26" t="s">
        <v>3236</v>
      </c>
      <c r="M433" s="6" t="s">
        <v>67</v>
      </c>
      <c r="N433" s="14"/>
      <c r="O433" s="14"/>
      <c r="P433" s="14"/>
      <c r="Q433" s="6" t="s">
        <v>53</v>
      </c>
      <c r="R433" s="18"/>
      <c r="S433" s="18" t="s">
        <v>3237</v>
      </c>
      <c r="T433" s="18" t="s">
        <v>3238</v>
      </c>
      <c r="U433" s="18" t="s">
        <v>3228</v>
      </c>
      <c r="V433" s="18" t="s">
        <v>3239</v>
      </c>
      <c r="W433" s="18" t="s">
        <v>3240</v>
      </c>
      <c r="X433" s="14"/>
      <c r="Y433" s="8" t="s">
        <v>2621</v>
      </c>
      <c r="Z433" s="15" t="s">
        <v>3241</v>
      </c>
      <c r="AA433" s="15" t="s">
        <v>3242</v>
      </c>
      <c r="AB433" s="38"/>
      <c r="AC433" s="18" t="str">
        <f t="shared" si="1"/>
        <v>M5-MyM-28a-A-1</v>
      </c>
      <c r="AD433" s="6" t="s">
        <v>48</v>
      </c>
      <c r="AE433" s="6" t="s">
        <v>427</v>
      </c>
      <c r="AF433" s="6"/>
    </row>
    <row r="434" ht="75.0" customHeight="1">
      <c r="A434" s="6" t="s">
        <v>3216</v>
      </c>
      <c r="B434" s="26" t="s">
        <v>3217</v>
      </c>
      <c r="C434" s="34" t="s">
        <v>62</v>
      </c>
      <c r="D434" s="6" t="s">
        <v>35</v>
      </c>
      <c r="E434" s="6"/>
      <c r="F434" s="26" t="s">
        <v>3243</v>
      </c>
      <c r="G434" s="26"/>
      <c r="H434" s="7"/>
      <c r="I434" s="8" t="s">
        <v>38</v>
      </c>
      <c r="J434" s="6" t="s">
        <v>54</v>
      </c>
      <c r="K434" s="26" t="s">
        <v>3244</v>
      </c>
      <c r="L434" s="26" t="s">
        <v>3245</v>
      </c>
      <c r="M434" s="6" t="s">
        <v>67</v>
      </c>
      <c r="N434" s="18"/>
      <c r="O434" s="14"/>
      <c r="P434" s="14"/>
      <c r="Q434" s="6" t="s">
        <v>53</v>
      </c>
      <c r="R434" s="18"/>
      <c r="S434" s="18" t="s">
        <v>3246</v>
      </c>
      <c r="T434" s="18" t="s">
        <v>3247</v>
      </c>
      <c r="U434" s="18" t="s">
        <v>3228</v>
      </c>
      <c r="V434" s="18" t="s">
        <v>3248</v>
      </c>
      <c r="W434" s="18" t="s">
        <v>3249</v>
      </c>
      <c r="X434" s="14"/>
      <c r="Y434" s="8" t="s">
        <v>2621</v>
      </c>
      <c r="Z434" s="15" t="s">
        <v>3250</v>
      </c>
      <c r="AA434" s="15" t="s">
        <v>3251</v>
      </c>
      <c r="AB434" s="38"/>
      <c r="AC434" s="18" t="str">
        <f t="shared" si="1"/>
        <v>M5-MyM-28a-A-2</v>
      </c>
      <c r="AD434" s="6" t="s">
        <v>48</v>
      </c>
      <c r="AE434" s="6" t="s">
        <v>427</v>
      </c>
      <c r="AF434" s="6"/>
    </row>
    <row r="435" ht="75.0" customHeight="1">
      <c r="A435" s="6" t="s">
        <v>3216</v>
      </c>
      <c r="B435" s="26" t="s">
        <v>3217</v>
      </c>
      <c r="C435" s="34" t="s">
        <v>62</v>
      </c>
      <c r="D435" s="6" t="s">
        <v>35</v>
      </c>
      <c r="E435" s="6"/>
      <c r="F435" s="26" t="s">
        <v>3252</v>
      </c>
      <c r="G435" s="26"/>
      <c r="H435" s="7"/>
      <c r="I435" s="8" t="s">
        <v>38</v>
      </c>
      <c r="J435" s="6" t="s">
        <v>2436</v>
      </c>
      <c r="K435" s="26" t="s">
        <v>3253</v>
      </c>
      <c r="L435" s="26" t="s">
        <v>3254</v>
      </c>
      <c r="M435" s="6" t="s">
        <v>67</v>
      </c>
      <c r="N435" s="18"/>
      <c r="O435" s="14"/>
      <c r="P435" s="14"/>
      <c r="Q435" s="6" t="s">
        <v>53</v>
      </c>
      <c r="R435" s="18"/>
      <c r="S435" s="18" t="s">
        <v>3255</v>
      </c>
      <c r="T435" s="18" t="s">
        <v>3228</v>
      </c>
      <c r="U435" s="18" t="s">
        <v>3256</v>
      </c>
      <c r="V435" s="18" t="s">
        <v>3257</v>
      </c>
      <c r="W435" s="14"/>
      <c r="X435" s="14"/>
      <c r="Y435" s="8" t="s">
        <v>2621</v>
      </c>
      <c r="Z435" s="15" t="s">
        <v>3258</v>
      </c>
      <c r="AA435" s="15" t="s">
        <v>3259</v>
      </c>
      <c r="AB435" s="38"/>
      <c r="AC435" s="18" t="str">
        <f t="shared" si="1"/>
        <v>M5-MyM-28a-A-3</v>
      </c>
      <c r="AD435" s="6" t="s">
        <v>48</v>
      </c>
      <c r="AE435" s="6" t="s">
        <v>427</v>
      </c>
      <c r="AF435" s="6"/>
    </row>
    <row r="436" ht="75.0" customHeight="1">
      <c r="A436" s="6" t="s">
        <v>3216</v>
      </c>
      <c r="B436" s="26" t="s">
        <v>3217</v>
      </c>
      <c r="C436" s="34" t="s">
        <v>62</v>
      </c>
      <c r="D436" s="6" t="s">
        <v>35</v>
      </c>
      <c r="E436" s="6"/>
      <c r="F436" s="26" t="s">
        <v>3260</v>
      </c>
      <c r="G436" s="26"/>
      <c r="H436" s="11"/>
      <c r="I436" s="34" t="s">
        <v>38</v>
      </c>
      <c r="J436" s="8" t="s">
        <v>2436</v>
      </c>
      <c r="K436" s="26" t="s">
        <v>3261</v>
      </c>
      <c r="L436" s="26" t="s">
        <v>3262</v>
      </c>
      <c r="M436" s="6" t="s">
        <v>67</v>
      </c>
      <c r="N436" s="18"/>
      <c r="O436" s="14"/>
      <c r="P436" s="14"/>
      <c r="Q436" s="6" t="s">
        <v>53</v>
      </c>
      <c r="R436" s="18"/>
      <c r="S436" s="18" t="s">
        <v>3263</v>
      </c>
      <c r="T436" s="18" t="s">
        <v>3228</v>
      </c>
      <c r="U436" s="18" t="s">
        <v>3264</v>
      </c>
      <c r="V436" s="18" t="s">
        <v>3265</v>
      </c>
      <c r="W436" s="14"/>
      <c r="X436" s="14"/>
      <c r="Y436" s="8" t="s">
        <v>2621</v>
      </c>
      <c r="Z436" s="15" t="s">
        <v>3266</v>
      </c>
      <c r="AA436" s="15" t="s">
        <v>3267</v>
      </c>
      <c r="AB436" s="38"/>
      <c r="AC436" s="18" t="str">
        <f t="shared" si="1"/>
        <v>M5-MyM-28a-A-4</v>
      </c>
      <c r="AD436" s="6" t="s">
        <v>48</v>
      </c>
      <c r="AE436" s="6" t="s">
        <v>427</v>
      </c>
      <c r="AF436" s="6"/>
    </row>
    <row r="437" ht="75.0" customHeight="1">
      <c r="A437" s="6" t="s">
        <v>3216</v>
      </c>
      <c r="B437" s="26" t="s">
        <v>3217</v>
      </c>
      <c r="C437" s="34" t="s">
        <v>62</v>
      </c>
      <c r="D437" s="6" t="s">
        <v>35</v>
      </c>
      <c r="E437" s="6"/>
      <c r="F437" s="26" t="s">
        <v>3268</v>
      </c>
      <c r="G437" s="26"/>
      <c r="H437" s="11"/>
      <c r="I437" s="34" t="s">
        <v>38</v>
      </c>
      <c r="J437" s="6" t="s">
        <v>54</v>
      </c>
      <c r="K437" s="26" t="s">
        <v>3269</v>
      </c>
      <c r="L437" s="26" t="s">
        <v>3270</v>
      </c>
      <c r="M437" s="6" t="s">
        <v>67</v>
      </c>
      <c r="N437" s="14"/>
      <c r="O437" s="14"/>
      <c r="P437" s="14"/>
      <c r="Q437" s="6" t="s">
        <v>53</v>
      </c>
      <c r="R437" s="18"/>
      <c r="S437" s="18" t="s">
        <v>3271</v>
      </c>
      <c r="T437" s="18" t="s">
        <v>3272</v>
      </c>
      <c r="U437" s="18" t="s">
        <v>3228</v>
      </c>
      <c r="V437" s="18" t="s">
        <v>3273</v>
      </c>
      <c r="W437" s="18" t="s">
        <v>3274</v>
      </c>
      <c r="X437" s="21"/>
      <c r="Y437" s="8" t="s">
        <v>2621</v>
      </c>
      <c r="Z437" s="15" t="s">
        <v>3275</v>
      </c>
      <c r="AA437" s="15" t="s">
        <v>3276</v>
      </c>
      <c r="AB437" s="38"/>
      <c r="AC437" s="18" t="str">
        <f t="shared" si="1"/>
        <v>M5-MyM-28a-A-5</v>
      </c>
      <c r="AD437" s="6" t="s">
        <v>48</v>
      </c>
      <c r="AE437" s="6" t="s">
        <v>427</v>
      </c>
      <c r="AF437" s="6"/>
    </row>
    <row r="438" ht="75.0" customHeight="1">
      <c r="A438" s="26" t="s">
        <v>3277</v>
      </c>
      <c r="B438" s="7" t="s">
        <v>3278</v>
      </c>
      <c r="C438" s="34" t="s">
        <v>34</v>
      </c>
      <c r="D438" s="6" t="s">
        <v>35</v>
      </c>
      <c r="E438" s="6"/>
      <c r="F438" s="26" t="s">
        <v>3279</v>
      </c>
      <c r="G438" s="26"/>
      <c r="H438" s="11"/>
      <c r="I438" s="8" t="s">
        <v>38</v>
      </c>
      <c r="J438" s="8" t="s">
        <v>132</v>
      </c>
      <c r="K438" s="9" t="s">
        <v>3280</v>
      </c>
      <c r="L438" s="9" t="s">
        <v>3281</v>
      </c>
      <c r="M438" s="20" t="s">
        <v>41</v>
      </c>
      <c r="N438" s="18" t="s">
        <v>3282</v>
      </c>
      <c r="O438" s="26" t="s">
        <v>3283</v>
      </c>
      <c r="P438" s="26" t="s">
        <v>3284</v>
      </c>
      <c r="Q438" s="34"/>
      <c r="R438" s="14"/>
      <c r="S438" s="14"/>
      <c r="T438" s="14"/>
      <c r="U438" s="14"/>
      <c r="V438" s="14"/>
      <c r="W438" s="14"/>
      <c r="X438" s="14"/>
      <c r="Y438" s="8" t="s">
        <v>2621</v>
      </c>
      <c r="Z438" s="38" t="s">
        <v>3285</v>
      </c>
      <c r="AA438" s="25" t="s">
        <v>3286</v>
      </c>
      <c r="AB438" s="25"/>
      <c r="AC438" s="18" t="str">
        <f t="shared" si="1"/>
        <v>M5-MyM-18a-I-1</v>
      </c>
      <c r="AD438" s="6" t="s">
        <v>48</v>
      </c>
      <c r="AE438" s="6"/>
      <c r="AF438" s="6"/>
    </row>
    <row r="439" ht="75.0" customHeight="1">
      <c r="A439" s="26" t="s">
        <v>3277</v>
      </c>
      <c r="B439" s="7" t="s">
        <v>3278</v>
      </c>
      <c r="C439" s="34" t="s">
        <v>50</v>
      </c>
      <c r="D439" s="6" t="s">
        <v>35</v>
      </c>
      <c r="E439" s="6"/>
      <c r="F439" s="26" t="s">
        <v>3287</v>
      </c>
      <c r="G439" s="26"/>
      <c r="H439" s="11"/>
      <c r="I439" s="34" t="s">
        <v>38</v>
      </c>
      <c r="J439" s="6" t="s">
        <v>54</v>
      </c>
      <c r="K439" s="26" t="s">
        <v>3288</v>
      </c>
      <c r="L439" s="26" t="s">
        <v>3289</v>
      </c>
      <c r="M439" s="57" t="s">
        <v>41</v>
      </c>
      <c r="N439" s="18" t="s">
        <v>3282</v>
      </c>
      <c r="O439" s="26" t="s">
        <v>3290</v>
      </c>
      <c r="P439" s="26" t="s">
        <v>3291</v>
      </c>
      <c r="Q439" s="34"/>
      <c r="R439" s="14"/>
      <c r="S439" s="14"/>
      <c r="T439" s="14"/>
      <c r="U439" s="14"/>
      <c r="V439" s="14"/>
      <c r="W439" s="14"/>
      <c r="X439" s="14"/>
      <c r="Y439" s="8" t="s">
        <v>2621</v>
      </c>
      <c r="Z439" s="38" t="s">
        <v>3292</v>
      </c>
      <c r="AA439" s="25" t="s">
        <v>3293</v>
      </c>
      <c r="AB439" s="25"/>
      <c r="AC439" s="18" t="str">
        <f t="shared" si="1"/>
        <v>M5-MyM-18a-E-1</v>
      </c>
      <c r="AD439" s="6" t="s">
        <v>48</v>
      </c>
      <c r="AE439" s="6"/>
      <c r="AF439" s="6"/>
    </row>
    <row r="440" ht="75.0" customHeight="1">
      <c r="A440" s="26" t="s">
        <v>3277</v>
      </c>
      <c r="B440" s="7" t="s">
        <v>3278</v>
      </c>
      <c r="C440" s="34" t="s">
        <v>50</v>
      </c>
      <c r="D440" s="6" t="s">
        <v>35</v>
      </c>
      <c r="E440" s="6"/>
      <c r="F440" s="26" t="s">
        <v>3294</v>
      </c>
      <c r="G440" s="26"/>
      <c r="H440" s="11"/>
      <c r="I440" s="34" t="s">
        <v>38</v>
      </c>
      <c r="J440" s="8" t="s">
        <v>54</v>
      </c>
      <c r="K440" s="26" t="s">
        <v>3295</v>
      </c>
      <c r="L440" s="26" t="s">
        <v>3296</v>
      </c>
      <c r="M440" s="57" t="s">
        <v>41</v>
      </c>
      <c r="N440" s="18" t="s">
        <v>3282</v>
      </c>
      <c r="O440" s="26" t="s">
        <v>3297</v>
      </c>
      <c r="P440" s="26" t="s">
        <v>3298</v>
      </c>
      <c r="Q440" s="34"/>
      <c r="R440" s="14"/>
      <c r="S440" s="14"/>
      <c r="T440" s="14"/>
      <c r="U440" s="14"/>
      <c r="V440" s="14"/>
      <c r="W440" s="14"/>
      <c r="X440" s="14"/>
      <c r="Y440" s="8" t="s">
        <v>2621</v>
      </c>
      <c r="Z440" s="15" t="s">
        <v>3299</v>
      </c>
      <c r="AA440" s="25" t="s">
        <v>3300</v>
      </c>
      <c r="AB440" s="25"/>
      <c r="AC440" s="18" t="str">
        <f t="shared" si="1"/>
        <v>M5-MyM-18a-E-2</v>
      </c>
      <c r="AD440" s="6" t="s">
        <v>48</v>
      </c>
      <c r="AE440" s="6"/>
      <c r="AF440" s="6"/>
    </row>
    <row r="441" ht="75.0" customHeight="1">
      <c r="A441" s="26" t="s">
        <v>3277</v>
      </c>
      <c r="B441" s="7" t="s">
        <v>3278</v>
      </c>
      <c r="C441" s="34" t="s">
        <v>62</v>
      </c>
      <c r="D441" s="6" t="s">
        <v>35</v>
      </c>
      <c r="E441" s="6"/>
      <c r="F441" s="26" t="s">
        <v>3301</v>
      </c>
      <c r="G441" s="26"/>
      <c r="H441" s="11"/>
      <c r="I441" s="34" t="s">
        <v>38</v>
      </c>
      <c r="J441" s="6" t="s">
        <v>54</v>
      </c>
      <c r="K441" s="26" t="s">
        <v>3302</v>
      </c>
      <c r="L441" s="26" t="s">
        <v>3303</v>
      </c>
      <c r="M441" s="6" t="s">
        <v>67</v>
      </c>
      <c r="N441" s="14"/>
      <c r="O441" s="14"/>
      <c r="P441" s="14"/>
      <c r="Q441" s="34"/>
      <c r="R441" s="18"/>
      <c r="S441" s="18" t="s">
        <v>3304</v>
      </c>
      <c r="T441" s="18" t="s">
        <v>3305</v>
      </c>
      <c r="U441" s="18" t="s">
        <v>3306</v>
      </c>
      <c r="V441" s="18" t="s">
        <v>3307</v>
      </c>
      <c r="W441" s="14"/>
      <c r="X441" s="14"/>
      <c r="Y441" s="8" t="s">
        <v>2621</v>
      </c>
      <c r="Z441" s="15" t="s">
        <v>3308</v>
      </c>
      <c r="AA441" s="25" t="s">
        <v>3309</v>
      </c>
      <c r="AB441" s="25"/>
      <c r="AC441" s="18" t="str">
        <f t="shared" si="1"/>
        <v>M5-MyM-18a-A-1</v>
      </c>
      <c r="AD441" s="6" t="s">
        <v>48</v>
      </c>
      <c r="AE441" s="6"/>
      <c r="AF441" s="6"/>
    </row>
    <row r="442" ht="75.0" customHeight="1">
      <c r="A442" s="26" t="s">
        <v>3277</v>
      </c>
      <c r="B442" s="7" t="s">
        <v>3278</v>
      </c>
      <c r="C442" s="34" t="s">
        <v>62</v>
      </c>
      <c r="D442" s="6" t="s">
        <v>35</v>
      </c>
      <c r="E442" s="6"/>
      <c r="F442" s="26" t="s">
        <v>3310</v>
      </c>
      <c r="G442" s="26"/>
      <c r="H442" s="11"/>
      <c r="I442" s="34" t="s">
        <v>38</v>
      </c>
      <c r="J442" s="8" t="s">
        <v>54</v>
      </c>
      <c r="K442" s="26" t="s">
        <v>3311</v>
      </c>
      <c r="L442" s="26" t="s">
        <v>3312</v>
      </c>
      <c r="M442" s="6" t="s">
        <v>67</v>
      </c>
      <c r="N442" s="14"/>
      <c r="O442" s="14"/>
      <c r="P442" s="14"/>
      <c r="Q442" s="34"/>
      <c r="R442" s="18"/>
      <c r="S442" s="18" t="s">
        <v>3313</v>
      </c>
      <c r="T442" s="18" t="s">
        <v>3314</v>
      </c>
      <c r="U442" s="18" t="s">
        <v>3306</v>
      </c>
      <c r="V442" s="18" t="s">
        <v>3315</v>
      </c>
      <c r="W442" s="14"/>
      <c r="X442" s="14"/>
      <c r="Y442" s="8" t="s">
        <v>2621</v>
      </c>
      <c r="Z442" s="15" t="s">
        <v>3316</v>
      </c>
      <c r="AA442" s="25" t="s">
        <v>3317</v>
      </c>
      <c r="AB442" s="25"/>
      <c r="AC442" s="18" t="str">
        <f t="shared" si="1"/>
        <v>M5-MyM-18a-A-2</v>
      </c>
      <c r="AD442" s="6" t="s">
        <v>48</v>
      </c>
      <c r="AE442" s="6"/>
      <c r="AF442" s="6"/>
    </row>
    <row r="443" ht="75.0" customHeight="1">
      <c r="A443" s="26" t="s">
        <v>3277</v>
      </c>
      <c r="B443" s="7" t="s">
        <v>3278</v>
      </c>
      <c r="C443" s="34" t="s">
        <v>62</v>
      </c>
      <c r="D443" s="6" t="s">
        <v>35</v>
      </c>
      <c r="E443" s="6"/>
      <c r="F443" s="26" t="s">
        <v>3318</v>
      </c>
      <c r="G443" s="26"/>
      <c r="H443" s="7"/>
      <c r="I443" s="34" t="s">
        <v>38</v>
      </c>
      <c r="J443" s="34" t="s">
        <v>54</v>
      </c>
      <c r="K443" s="26" t="s">
        <v>3319</v>
      </c>
      <c r="L443" s="26" t="s">
        <v>3320</v>
      </c>
      <c r="M443" s="6" t="s">
        <v>67</v>
      </c>
      <c r="N443" s="14"/>
      <c r="O443" s="14"/>
      <c r="P443" s="14"/>
      <c r="Q443" s="34"/>
      <c r="R443" s="18"/>
      <c r="S443" s="18" t="s">
        <v>3321</v>
      </c>
      <c r="T443" s="18" t="s">
        <v>3322</v>
      </c>
      <c r="U443" s="18" t="s">
        <v>3306</v>
      </c>
      <c r="V443" s="18" t="s">
        <v>3323</v>
      </c>
      <c r="W443" s="14"/>
      <c r="X443" s="14"/>
      <c r="Y443" s="8" t="s">
        <v>2621</v>
      </c>
      <c r="Z443" s="15" t="s">
        <v>3324</v>
      </c>
      <c r="AA443" s="25" t="s">
        <v>3325</v>
      </c>
      <c r="AB443" s="25"/>
      <c r="AC443" s="18" t="str">
        <f t="shared" si="1"/>
        <v>M5-MyM-18a-A-3</v>
      </c>
      <c r="AD443" s="6" t="s">
        <v>48</v>
      </c>
      <c r="AE443" s="6"/>
      <c r="AF443" s="6"/>
    </row>
    <row r="444" ht="75.0" customHeight="1">
      <c r="A444" s="26" t="s">
        <v>3277</v>
      </c>
      <c r="B444" s="7" t="s">
        <v>3278</v>
      </c>
      <c r="C444" s="34" t="s">
        <v>62</v>
      </c>
      <c r="D444" s="6" t="s">
        <v>35</v>
      </c>
      <c r="E444" s="6"/>
      <c r="F444" s="26" t="s">
        <v>3326</v>
      </c>
      <c r="G444" s="26"/>
      <c r="H444" s="11"/>
      <c r="I444" s="34" t="s">
        <v>38</v>
      </c>
      <c r="J444" s="8" t="s">
        <v>54</v>
      </c>
      <c r="K444" s="26" t="s">
        <v>3327</v>
      </c>
      <c r="L444" s="26" t="s">
        <v>3328</v>
      </c>
      <c r="M444" s="6" t="s">
        <v>67</v>
      </c>
      <c r="N444" s="14"/>
      <c r="O444" s="14"/>
      <c r="P444" s="14"/>
      <c r="Q444" s="34"/>
      <c r="R444" s="18"/>
      <c r="S444" s="18" t="s">
        <v>3329</v>
      </c>
      <c r="T444" s="18" t="s">
        <v>3330</v>
      </c>
      <c r="U444" s="18" t="s">
        <v>3306</v>
      </c>
      <c r="V444" s="18" t="s">
        <v>3331</v>
      </c>
      <c r="W444" s="14"/>
      <c r="X444" s="14"/>
      <c r="Y444" s="8" t="s">
        <v>2621</v>
      </c>
      <c r="Z444" s="15" t="s">
        <v>3332</v>
      </c>
      <c r="AA444" s="25" t="s">
        <v>3333</v>
      </c>
      <c r="AB444" s="25"/>
      <c r="AC444" s="18" t="str">
        <f t="shared" si="1"/>
        <v>M5-MyM-18a-A-4</v>
      </c>
      <c r="AD444" s="6" t="s">
        <v>48</v>
      </c>
      <c r="AE444" s="6"/>
      <c r="AF444" s="6"/>
    </row>
    <row r="445" ht="75.0" customHeight="1">
      <c r="A445" s="26" t="s">
        <v>3277</v>
      </c>
      <c r="B445" s="7" t="s">
        <v>3278</v>
      </c>
      <c r="C445" s="34" t="s">
        <v>62</v>
      </c>
      <c r="D445" s="6" t="s">
        <v>35</v>
      </c>
      <c r="E445" s="6"/>
      <c r="F445" s="26" t="s">
        <v>3334</v>
      </c>
      <c r="G445" s="26"/>
      <c r="H445" s="11"/>
      <c r="I445" s="34" t="s">
        <v>38</v>
      </c>
      <c r="J445" s="8" t="s">
        <v>54</v>
      </c>
      <c r="K445" s="11" t="s">
        <v>3335</v>
      </c>
      <c r="L445" s="26" t="s">
        <v>3336</v>
      </c>
      <c r="M445" s="6" t="s">
        <v>67</v>
      </c>
      <c r="N445" s="14"/>
      <c r="O445" s="14"/>
      <c r="P445" s="14"/>
      <c r="Q445" s="34"/>
      <c r="R445" s="18"/>
      <c r="S445" s="18" t="s">
        <v>3337</v>
      </c>
      <c r="T445" s="18" t="s">
        <v>3338</v>
      </c>
      <c r="U445" s="18" t="s">
        <v>3339</v>
      </c>
      <c r="V445" s="18" t="s">
        <v>3340</v>
      </c>
      <c r="W445" s="14"/>
      <c r="X445" s="14"/>
      <c r="Y445" s="8" t="s">
        <v>2621</v>
      </c>
      <c r="Z445" s="15" t="s">
        <v>3341</v>
      </c>
      <c r="AA445" s="25" t="s">
        <v>3342</v>
      </c>
      <c r="AB445" s="25"/>
      <c r="AC445" s="18" t="str">
        <f t="shared" si="1"/>
        <v>M5-MyM-18a-A-5</v>
      </c>
      <c r="AD445" s="6" t="s">
        <v>48</v>
      </c>
      <c r="AE445" s="6"/>
      <c r="AF445" s="6"/>
    </row>
    <row r="446" ht="75.0" customHeight="1">
      <c r="A446" s="6" t="s">
        <v>3343</v>
      </c>
      <c r="B446" s="26" t="s">
        <v>3344</v>
      </c>
      <c r="C446" s="34" t="s">
        <v>34</v>
      </c>
      <c r="D446" s="6" t="s">
        <v>35</v>
      </c>
      <c r="E446" s="6"/>
      <c r="F446" s="9" t="s">
        <v>3345</v>
      </c>
      <c r="G446" s="9"/>
      <c r="H446" s="10" t="s">
        <v>2955</v>
      </c>
      <c r="I446" s="8" t="s">
        <v>38</v>
      </c>
      <c r="J446" s="8" t="s">
        <v>2436</v>
      </c>
      <c r="K446" s="26" t="s">
        <v>2956</v>
      </c>
      <c r="L446" s="26" t="s">
        <v>3346</v>
      </c>
      <c r="M446" s="20" t="s">
        <v>41</v>
      </c>
      <c r="N446" s="26" t="s">
        <v>2958</v>
      </c>
      <c r="O446" s="18" t="s">
        <v>3347</v>
      </c>
      <c r="P446" s="14"/>
      <c r="Q446" s="6" t="s">
        <v>53</v>
      </c>
      <c r="R446" s="14"/>
      <c r="S446" s="14"/>
      <c r="T446" s="14"/>
      <c r="U446" s="14"/>
      <c r="V446" s="14"/>
      <c r="W446" s="14"/>
      <c r="X446" s="14"/>
      <c r="Y446" s="8" t="s">
        <v>2621</v>
      </c>
      <c r="Z446" s="38" t="s">
        <v>3348</v>
      </c>
      <c r="AA446" s="52" t="s">
        <v>3349</v>
      </c>
      <c r="AB446" s="52"/>
      <c r="AC446" s="18" t="str">
        <f t="shared" si="1"/>
        <v>M5-MyM-18b-I-1</v>
      </c>
      <c r="AD446" s="6" t="s">
        <v>48</v>
      </c>
      <c r="AE446" s="6"/>
      <c r="AF446" s="6"/>
    </row>
    <row r="447" ht="75.0" customHeight="1">
      <c r="A447" s="6" t="s">
        <v>3343</v>
      </c>
      <c r="B447" s="26" t="s">
        <v>3344</v>
      </c>
      <c r="C447" s="34" t="s">
        <v>50</v>
      </c>
      <c r="D447" s="6" t="s">
        <v>35</v>
      </c>
      <c r="E447" s="6"/>
      <c r="F447" s="9" t="s">
        <v>3350</v>
      </c>
      <c r="G447" s="9"/>
      <c r="H447" s="11"/>
      <c r="I447" s="34" t="s">
        <v>38</v>
      </c>
      <c r="J447" s="8" t="s">
        <v>2436</v>
      </c>
      <c r="K447" s="18" t="s">
        <v>3351</v>
      </c>
      <c r="L447" s="18" t="s">
        <v>3352</v>
      </c>
      <c r="M447" s="6" t="s">
        <v>67</v>
      </c>
      <c r="N447" s="14"/>
      <c r="O447" s="14"/>
      <c r="P447" s="14"/>
      <c r="Q447" s="34"/>
      <c r="R447" s="18"/>
      <c r="S447" s="18" t="s">
        <v>3353</v>
      </c>
      <c r="T447" s="18" t="s">
        <v>3228</v>
      </c>
      <c r="U447" s="18" t="s">
        <v>3354</v>
      </c>
      <c r="V447" s="18" t="s">
        <v>3355</v>
      </c>
      <c r="W447" s="14"/>
      <c r="X447" s="14"/>
      <c r="Y447" s="8" t="s">
        <v>2621</v>
      </c>
      <c r="Z447" s="15" t="s">
        <v>3356</v>
      </c>
      <c r="AA447" s="52" t="s">
        <v>3357</v>
      </c>
      <c r="AB447" s="52"/>
      <c r="AC447" s="18" t="str">
        <f t="shared" si="1"/>
        <v>M5-MyM-18b-E-1</v>
      </c>
      <c r="AD447" s="6" t="s">
        <v>48</v>
      </c>
      <c r="AE447" s="6"/>
      <c r="AF447" s="6"/>
    </row>
    <row r="448" ht="75.0" customHeight="1">
      <c r="A448" s="6" t="s">
        <v>3343</v>
      </c>
      <c r="B448" s="26" t="s">
        <v>3344</v>
      </c>
      <c r="C448" s="34" t="s">
        <v>62</v>
      </c>
      <c r="D448" s="6" t="s">
        <v>35</v>
      </c>
      <c r="E448" s="6"/>
      <c r="F448" s="26" t="s">
        <v>3358</v>
      </c>
      <c r="G448" s="26"/>
      <c r="H448" s="11" t="s">
        <v>3359</v>
      </c>
      <c r="I448" s="34" t="s">
        <v>38</v>
      </c>
      <c r="J448" s="8" t="s">
        <v>54</v>
      </c>
      <c r="K448" s="26" t="s">
        <v>3360</v>
      </c>
      <c r="L448" s="26" t="s">
        <v>3361</v>
      </c>
      <c r="M448" s="6" t="s">
        <v>67</v>
      </c>
      <c r="N448" s="14"/>
      <c r="O448" s="14"/>
      <c r="P448" s="14"/>
      <c r="Q448" s="34"/>
      <c r="R448" s="18"/>
      <c r="S448" s="18" t="s">
        <v>3362</v>
      </c>
      <c r="T448" s="18" t="s">
        <v>3363</v>
      </c>
      <c r="U448" s="18" t="s">
        <v>3364</v>
      </c>
      <c r="V448" s="18" t="s">
        <v>3365</v>
      </c>
      <c r="W448" s="18" t="s">
        <v>3366</v>
      </c>
      <c r="X448" s="14"/>
      <c r="Y448" s="8" t="s">
        <v>2621</v>
      </c>
      <c r="Z448" s="15" t="s">
        <v>3367</v>
      </c>
      <c r="AA448" s="52" t="s">
        <v>3368</v>
      </c>
      <c r="AB448" s="52"/>
      <c r="AC448" s="18" t="str">
        <f t="shared" si="1"/>
        <v>M5-MyM-18b-A-1</v>
      </c>
      <c r="AD448" s="6" t="s">
        <v>48</v>
      </c>
      <c r="AE448" s="6"/>
      <c r="AF448" s="6"/>
    </row>
    <row r="449" ht="75.0" customHeight="1">
      <c r="A449" s="6" t="s">
        <v>3343</v>
      </c>
      <c r="B449" s="26" t="s">
        <v>3344</v>
      </c>
      <c r="C449" s="34" t="s">
        <v>62</v>
      </c>
      <c r="D449" s="6" t="s">
        <v>35</v>
      </c>
      <c r="E449" s="6"/>
      <c r="F449" s="26" t="s">
        <v>3369</v>
      </c>
      <c r="G449" s="26"/>
      <c r="H449" s="11"/>
      <c r="I449" s="34" t="s">
        <v>38</v>
      </c>
      <c r="J449" s="8" t="s">
        <v>2436</v>
      </c>
      <c r="K449" s="26" t="s">
        <v>3370</v>
      </c>
      <c r="L449" s="26" t="s">
        <v>3371</v>
      </c>
      <c r="M449" s="6" t="s">
        <v>67</v>
      </c>
      <c r="N449" s="14"/>
      <c r="O449" s="14"/>
      <c r="P449" s="14"/>
      <c r="Q449" s="34"/>
      <c r="R449" s="18"/>
      <c r="S449" s="18" t="s">
        <v>3372</v>
      </c>
      <c r="T449" s="18" t="s">
        <v>3373</v>
      </c>
      <c r="U449" s="18" t="s">
        <v>3374</v>
      </c>
      <c r="V449" s="18" t="s">
        <v>3375</v>
      </c>
      <c r="W449" s="18"/>
      <c r="X449" s="14"/>
      <c r="Y449" s="8" t="s">
        <v>2621</v>
      </c>
      <c r="Z449" s="15" t="s">
        <v>3376</v>
      </c>
      <c r="AA449" s="52" t="s">
        <v>3377</v>
      </c>
      <c r="AB449" s="52"/>
      <c r="AC449" s="18" t="str">
        <f t="shared" si="1"/>
        <v>M5-MyM-18b-A-2</v>
      </c>
      <c r="AD449" s="6" t="s">
        <v>48</v>
      </c>
      <c r="AE449" s="6"/>
      <c r="AF449" s="6"/>
    </row>
    <row r="450" ht="75.0" customHeight="1">
      <c r="A450" s="6" t="s">
        <v>3343</v>
      </c>
      <c r="B450" s="26" t="s">
        <v>3344</v>
      </c>
      <c r="C450" s="34" t="s">
        <v>62</v>
      </c>
      <c r="D450" s="6" t="s">
        <v>35</v>
      </c>
      <c r="E450" s="6"/>
      <c r="F450" s="26" t="s">
        <v>3378</v>
      </c>
      <c r="G450" s="26"/>
      <c r="H450" s="11"/>
      <c r="I450" s="34" t="s">
        <v>38</v>
      </c>
      <c r="J450" s="6" t="s">
        <v>54</v>
      </c>
      <c r="K450" s="26" t="s">
        <v>3379</v>
      </c>
      <c r="L450" s="26" t="s">
        <v>3380</v>
      </c>
      <c r="M450" s="6" t="s">
        <v>67</v>
      </c>
      <c r="N450" s="14"/>
      <c r="O450" s="14"/>
      <c r="P450" s="14"/>
      <c r="Q450" s="34"/>
      <c r="R450" s="18"/>
      <c r="S450" s="18" t="s">
        <v>3381</v>
      </c>
      <c r="T450" s="18" t="s">
        <v>3382</v>
      </c>
      <c r="U450" s="18" t="s">
        <v>3383</v>
      </c>
      <c r="V450" s="18" t="s">
        <v>3384</v>
      </c>
      <c r="W450" s="18" t="s">
        <v>3385</v>
      </c>
      <c r="X450" s="14"/>
      <c r="Y450" s="8" t="s">
        <v>2621</v>
      </c>
      <c r="Z450" s="15" t="s">
        <v>3386</v>
      </c>
      <c r="AA450" s="52" t="s">
        <v>3387</v>
      </c>
      <c r="AB450" s="52"/>
      <c r="AC450" s="18" t="str">
        <f t="shared" si="1"/>
        <v>M5-MyM-18b-A-3</v>
      </c>
      <c r="AD450" s="6" t="s">
        <v>48</v>
      </c>
      <c r="AE450" s="6"/>
      <c r="AF450" s="6"/>
    </row>
    <row r="451" ht="75.0" customHeight="1">
      <c r="A451" s="6" t="s">
        <v>3343</v>
      </c>
      <c r="B451" s="26" t="s">
        <v>3344</v>
      </c>
      <c r="C451" s="34" t="s">
        <v>62</v>
      </c>
      <c r="D451" s="6" t="s">
        <v>35</v>
      </c>
      <c r="E451" s="6"/>
      <c r="F451" s="26" t="s">
        <v>3388</v>
      </c>
      <c r="G451" s="26"/>
      <c r="H451" s="11" t="s">
        <v>3389</v>
      </c>
      <c r="I451" s="34" t="s">
        <v>38</v>
      </c>
      <c r="J451" s="8" t="s">
        <v>2436</v>
      </c>
      <c r="K451" s="26" t="s">
        <v>3390</v>
      </c>
      <c r="L451" s="26" t="s">
        <v>3391</v>
      </c>
      <c r="M451" s="6" t="s">
        <v>67</v>
      </c>
      <c r="N451" s="14"/>
      <c r="O451" s="14"/>
      <c r="P451" s="14"/>
      <c r="Q451" s="34"/>
      <c r="R451" s="18"/>
      <c r="S451" s="18" t="s">
        <v>3392</v>
      </c>
      <c r="T451" s="18" t="s">
        <v>3393</v>
      </c>
      <c r="U451" s="18" t="s">
        <v>3394</v>
      </c>
      <c r="V451" s="18" t="s">
        <v>3395</v>
      </c>
      <c r="W451" s="18"/>
      <c r="X451" s="14"/>
      <c r="Y451" s="8" t="s">
        <v>2621</v>
      </c>
      <c r="Z451" s="15" t="s">
        <v>3396</v>
      </c>
      <c r="AA451" s="52" t="s">
        <v>3397</v>
      </c>
      <c r="AB451" s="52"/>
      <c r="AC451" s="18" t="str">
        <f t="shared" si="1"/>
        <v>M5-MyM-18b-A-4</v>
      </c>
      <c r="AD451" s="6" t="s">
        <v>48</v>
      </c>
      <c r="AE451" s="6"/>
      <c r="AF451" s="6"/>
    </row>
    <row r="452" ht="75.0" customHeight="1">
      <c r="A452" s="6" t="s">
        <v>3343</v>
      </c>
      <c r="B452" s="26" t="s">
        <v>3344</v>
      </c>
      <c r="C452" s="34" t="s">
        <v>62</v>
      </c>
      <c r="D452" s="6" t="s">
        <v>35</v>
      </c>
      <c r="E452" s="6"/>
      <c r="F452" s="26" t="s">
        <v>3398</v>
      </c>
      <c r="G452" s="26"/>
      <c r="H452" s="11"/>
      <c r="I452" s="34" t="s">
        <v>38</v>
      </c>
      <c r="J452" s="6" t="s">
        <v>54</v>
      </c>
      <c r="K452" s="26" t="s">
        <v>3399</v>
      </c>
      <c r="L452" s="26" t="s">
        <v>3400</v>
      </c>
      <c r="M452" s="6" t="s">
        <v>67</v>
      </c>
      <c r="N452" s="14"/>
      <c r="O452" s="14"/>
      <c r="P452" s="14"/>
      <c r="Q452" s="34"/>
      <c r="R452" s="18"/>
      <c r="S452" s="18" t="s">
        <v>3401</v>
      </c>
      <c r="T452" s="18" t="s">
        <v>3402</v>
      </c>
      <c r="U452" s="18" t="s">
        <v>3403</v>
      </c>
      <c r="V452" s="18" t="s">
        <v>3404</v>
      </c>
      <c r="W452" s="18" t="s">
        <v>3405</v>
      </c>
      <c r="X452" s="14"/>
      <c r="Y452" s="8" t="s">
        <v>2621</v>
      </c>
      <c r="Z452" s="15" t="s">
        <v>3406</v>
      </c>
      <c r="AA452" s="52" t="s">
        <v>3407</v>
      </c>
      <c r="AB452" s="52"/>
      <c r="AC452" s="18" t="str">
        <f t="shared" si="1"/>
        <v>M5-MyM-18b-A-5</v>
      </c>
      <c r="AD452" s="6" t="s">
        <v>48</v>
      </c>
      <c r="AE452" s="6"/>
      <c r="AF452" s="6"/>
    </row>
    <row r="453" ht="75.0" customHeight="1">
      <c r="A453" s="8" t="s">
        <v>3408</v>
      </c>
      <c r="B453" s="11" t="s">
        <v>3409</v>
      </c>
      <c r="C453" s="34" t="s">
        <v>34</v>
      </c>
      <c r="D453" s="6" t="s">
        <v>35</v>
      </c>
      <c r="E453" s="6"/>
      <c r="F453" s="26" t="s">
        <v>3410</v>
      </c>
      <c r="G453" s="26"/>
      <c r="H453" s="11"/>
      <c r="I453" s="34" t="s">
        <v>38</v>
      </c>
      <c r="J453" s="6" t="s">
        <v>2882</v>
      </c>
      <c r="K453" s="26" t="s">
        <v>3411</v>
      </c>
      <c r="L453" s="26"/>
      <c r="M453" s="57" t="s">
        <v>41</v>
      </c>
      <c r="N453" s="26" t="s">
        <v>3412</v>
      </c>
      <c r="O453" s="26" t="s">
        <v>3413</v>
      </c>
      <c r="P453" s="14"/>
      <c r="Q453" s="34"/>
      <c r="R453" s="14"/>
      <c r="S453" s="14"/>
      <c r="T453" s="14"/>
      <c r="U453" s="14"/>
      <c r="V453" s="14"/>
      <c r="W453" s="14"/>
      <c r="X453" s="14"/>
      <c r="Y453" s="8" t="s">
        <v>2621</v>
      </c>
      <c r="Z453" s="38" t="s">
        <v>3414</v>
      </c>
      <c r="AA453" s="38" t="s">
        <v>3415</v>
      </c>
      <c r="AB453" s="38"/>
      <c r="AC453" s="18" t="str">
        <f t="shared" si="1"/>
        <v>M5-MyM-3a-I-1</v>
      </c>
      <c r="AD453" s="6" t="s">
        <v>48</v>
      </c>
      <c r="AE453" s="6" t="s">
        <v>427</v>
      </c>
      <c r="AF453" s="6"/>
    </row>
    <row r="454" ht="75.0" customHeight="1">
      <c r="A454" s="8" t="s">
        <v>3408</v>
      </c>
      <c r="B454" s="11" t="s">
        <v>3409</v>
      </c>
      <c r="C454" s="34" t="s">
        <v>50</v>
      </c>
      <c r="D454" s="6" t="s">
        <v>35</v>
      </c>
      <c r="E454" s="6"/>
      <c r="F454" s="26" t="s">
        <v>3416</v>
      </c>
      <c r="G454" s="26"/>
      <c r="H454" s="11"/>
      <c r="I454" s="34" t="s">
        <v>38</v>
      </c>
      <c r="J454" s="8" t="s">
        <v>751</v>
      </c>
      <c r="K454" s="26" t="s">
        <v>3417</v>
      </c>
      <c r="L454" s="9" t="s">
        <v>3418</v>
      </c>
      <c r="M454" s="57" t="s">
        <v>41</v>
      </c>
      <c r="N454" s="26" t="s">
        <v>3412</v>
      </c>
      <c r="O454" s="26" t="s">
        <v>3419</v>
      </c>
      <c r="P454" s="14"/>
      <c r="Q454" s="34"/>
      <c r="R454" s="14"/>
      <c r="S454" s="14"/>
      <c r="T454" s="14"/>
      <c r="U454" s="14"/>
      <c r="V454" s="14"/>
      <c r="W454" s="14"/>
      <c r="X454" s="14"/>
      <c r="Y454" s="8" t="s">
        <v>2621</v>
      </c>
      <c r="Z454" s="38" t="s">
        <v>3420</v>
      </c>
      <c r="AA454" s="15" t="s">
        <v>3421</v>
      </c>
      <c r="AB454" s="38"/>
      <c r="AC454" s="18" t="str">
        <f t="shared" si="1"/>
        <v>M5-MyM-3a-E-1</v>
      </c>
      <c r="AD454" s="6" t="s">
        <v>48</v>
      </c>
      <c r="AE454" s="6" t="s">
        <v>427</v>
      </c>
      <c r="AF454" s="6"/>
    </row>
    <row r="455" ht="75.0" customHeight="1">
      <c r="A455" s="8" t="s">
        <v>3408</v>
      </c>
      <c r="B455" s="11" t="s">
        <v>3409</v>
      </c>
      <c r="C455" s="34" t="s">
        <v>50</v>
      </c>
      <c r="D455" s="6" t="s">
        <v>35</v>
      </c>
      <c r="E455" s="6"/>
      <c r="F455" s="26" t="s">
        <v>3422</v>
      </c>
      <c r="G455" s="26"/>
      <c r="H455" s="11"/>
      <c r="I455" s="34" t="s">
        <v>38</v>
      </c>
      <c r="J455" s="8" t="s">
        <v>751</v>
      </c>
      <c r="K455" s="26" t="s">
        <v>3423</v>
      </c>
      <c r="L455" s="9" t="s">
        <v>3424</v>
      </c>
      <c r="M455" s="57" t="s">
        <v>41</v>
      </c>
      <c r="N455" s="26" t="s">
        <v>3412</v>
      </c>
      <c r="O455" s="26" t="s">
        <v>3425</v>
      </c>
      <c r="P455" s="14"/>
      <c r="Q455" s="34"/>
      <c r="R455" s="14"/>
      <c r="S455" s="14"/>
      <c r="T455" s="14"/>
      <c r="U455" s="14"/>
      <c r="V455" s="14"/>
      <c r="W455" s="14"/>
      <c r="X455" s="14"/>
      <c r="Y455" s="8" t="s">
        <v>2621</v>
      </c>
      <c r="Z455" s="38" t="s">
        <v>3426</v>
      </c>
      <c r="AA455" s="38" t="s">
        <v>3427</v>
      </c>
      <c r="AB455" s="38"/>
      <c r="AC455" s="18" t="str">
        <f t="shared" si="1"/>
        <v>M5-MyM-3a-E-2</v>
      </c>
      <c r="AD455" s="6" t="s">
        <v>48</v>
      </c>
      <c r="AE455" s="6" t="s">
        <v>427</v>
      </c>
      <c r="AF455" s="6"/>
    </row>
    <row r="456" ht="75.0" customHeight="1">
      <c r="A456" s="8" t="s">
        <v>3408</v>
      </c>
      <c r="B456" s="11" t="s">
        <v>3409</v>
      </c>
      <c r="C456" s="34" t="s">
        <v>50</v>
      </c>
      <c r="D456" s="6" t="s">
        <v>35</v>
      </c>
      <c r="E456" s="6"/>
      <c r="F456" s="26" t="s">
        <v>3428</v>
      </c>
      <c r="G456" s="26"/>
      <c r="H456" s="11"/>
      <c r="I456" s="34" t="s">
        <v>38</v>
      </c>
      <c r="J456" s="8" t="s">
        <v>751</v>
      </c>
      <c r="K456" s="26" t="s">
        <v>3429</v>
      </c>
      <c r="L456" s="9" t="s">
        <v>3430</v>
      </c>
      <c r="M456" s="57" t="s">
        <v>41</v>
      </c>
      <c r="N456" s="26" t="s">
        <v>3412</v>
      </c>
      <c r="O456" s="26" t="s">
        <v>3431</v>
      </c>
      <c r="P456" s="14"/>
      <c r="Q456" s="34"/>
      <c r="R456" s="14"/>
      <c r="S456" s="14"/>
      <c r="T456" s="14"/>
      <c r="U456" s="14"/>
      <c r="V456" s="14"/>
      <c r="W456" s="14"/>
      <c r="X456" s="14"/>
      <c r="Y456" s="8" t="s">
        <v>2621</v>
      </c>
      <c r="Z456" s="38" t="s">
        <v>3432</v>
      </c>
      <c r="AA456" s="38" t="s">
        <v>3433</v>
      </c>
      <c r="AB456" s="38"/>
      <c r="AC456" s="18" t="str">
        <f t="shared" si="1"/>
        <v>M5-MyM-3a-E-3</v>
      </c>
      <c r="AD456" s="6" t="s">
        <v>48</v>
      </c>
      <c r="AE456" s="6" t="s">
        <v>427</v>
      </c>
      <c r="AF456" s="6"/>
    </row>
    <row r="457" ht="75.0" customHeight="1">
      <c r="A457" s="6" t="s">
        <v>3434</v>
      </c>
      <c r="B457" s="7" t="s">
        <v>3435</v>
      </c>
      <c r="C457" s="34" t="s">
        <v>34</v>
      </c>
      <c r="D457" s="6" t="s">
        <v>35</v>
      </c>
      <c r="E457" s="6"/>
      <c r="F457" s="26" t="s">
        <v>3436</v>
      </c>
      <c r="G457" s="26"/>
      <c r="H457" s="11"/>
      <c r="I457" s="6" t="s">
        <v>38</v>
      </c>
      <c r="J457" s="6" t="s">
        <v>835</v>
      </c>
      <c r="K457" s="26" t="s">
        <v>3437</v>
      </c>
      <c r="L457" s="26" t="s">
        <v>3438</v>
      </c>
      <c r="M457" s="34" t="s">
        <v>41</v>
      </c>
      <c r="N457" s="26" t="s">
        <v>3439</v>
      </c>
      <c r="O457" s="26" t="s">
        <v>3440</v>
      </c>
      <c r="P457" s="18" t="s">
        <v>3441</v>
      </c>
      <c r="Q457" s="34"/>
      <c r="R457" s="14"/>
      <c r="S457" s="14"/>
      <c r="T457" s="14"/>
      <c r="U457" s="14"/>
      <c r="V457" s="14"/>
      <c r="W457" s="14"/>
      <c r="X457" s="14"/>
      <c r="Y457" s="8" t="s">
        <v>2621</v>
      </c>
      <c r="Z457" s="38" t="s">
        <v>3442</v>
      </c>
      <c r="AA457" s="38" t="s">
        <v>3443</v>
      </c>
      <c r="AB457" s="38"/>
      <c r="AC457" s="18" t="str">
        <f t="shared" si="1"/>
        <v>M5-MyM-29a-I-1</v>
      </c>
      <c r="AD457" s="6" t="s">
        <v>48</v>
      </c>
      <c r="AE457" s="6" t="s">
        <v>427</v>
      </c>
      <c r="AF457" s="6"/>
    </row>
    <row r="458" ht="75.0" customHeight="1">
      <c r="A458" s="6" t="s">
        <v>3434</v>
      </c>
      <c r="B458" s="7" t="s">
        <v>3435</v>
      </c>
      <c r="C458" s="34" t="s">
        <v>34</v>
      </c>
      <c r="D458" s="6" t="s">
        <v>35</v>
      </c>
      <c r="E458" s="6"/>
      <c r="F458" s="26" t="s">
        <v>3444</v>
      </c>
      <c r="G458" s="26"/>
      <c r="H458" s="11"/>
      <c r="I458" s="6" t="s">
        <v>38</v>
      </c>
      <c r="J458" s="6" t="s">
        <v>835</v>
      </c>
      <c r="K458" s="26" t="s">
        <v>3445</v>
      </c>
      <c r="L458" s="26" t="s">
        <v>3446</v>
      </c>
      <c r="M458" s="34" t="s">
        <v>41</v>
      </c>
      <c r="N458" s="26" t="s">
        <v>3439</v>
      </c>
      <c r="O458" s="26" t="s">
        <v>3447</v>
      </c>
      <c r="P458" s="18" t="s">
        <v>3448</v>
      </c>
      <c r="Q458" s="34"/>
      <c r="R458" s="14"/>
      <c r="S458" s="14"/>
      <c r="T458" s="14"/>
      <c r="U458" s="14"/>
      <c r="V458" s="14"/>
      <c r="W458" s="14"/>
      <c r="X458" s="14"/>
      <c r="Y458" s="8" t="s">
        <v>2621</v>
      </c>
      <c r="Z458" s="38" t="s">
        <v>3449</v>
      </c>
      <c r="AA458" s="38" t="s">
        <v>3450</v>
      </c>
      <c r="AB458" s="38"/>
      <c r="AC458" s="18" t="str">
        <f t="shared" si="1"/>
        <v>M5-MyM-29a-I-2</v>
      </c>
      <c r="AD458" s="6" t="s">
        <v>48</v>
      </c>
      <c r="AE458" s="6" t="s">
        <v>427</v>
      </c>
      <c r="AF458" s="6"/>
    </row>
    <row r="459" ht="75.0" customHeight="1">
      <c r="A459" s="6" t="s">
        <v>3434</v>
      </c>
      <c r="B459" s="7" t="s">
        <v>3435</v>
      </c>
      <c r="C459" s="34" t="s">
        <v>50</v>
      </c>
      <c r="D459" s="6" t="s">
        <v>35</v>
      </c>
      <c r="E459" s="32"/>
      <c r="F459" s="26" t="s">
        <v>3451</v>
      </c>
      <c r="G459" s="26"/>
      <c r="H459" s="11"/>
      <c r="I459" s="34" t="s">
        <v>38</v>
      </c>
      <c r="J459" s="6" t="s">
        <v>54</v>
      </c>
      <c r="K459" s="26" t="s">
        <v>3452</v>
      </c>
      <c r="L459" s="26" t="s">
        <v>3453</v>
      </c>
      <c r="M459" s="57" t="s">
        <v>41</v>
      </c>
      <c r="N459" s="26" t="s">
        <v>3439</v>
      </c>
      <c r="O459" s="9" t="s">
        <v>3454</v>
      </c>
      <c r="P459" s="14"/>
      <c r="Q459" s="34"/>
      <c r="R459" s="14"/>
      <c r="S459" s="14"/>
      <c r="T459" s="14"/>
      <c r="U459" s="14"/>
      <c r="V459" s="14"/>
      <c r="W459" s="14"/>
      <c r="X459" s="14"/>
      <c r="Y459" s="8" t="s">
        <v>2621</v>
      </c>
      <c r="Z459" s="15" t="s">
        <v>3455</v>
      </c>
      <c r="AA459" s="38" t="s">
        <v>3456</v>
      </c>
      <c r="AB459" s="38"/>
      <c r="AC459" s="18" t="str">
        <f t="shared" si="1"/>
        <v>M5-MyM-29a-E-1</v>
      </c>
      <c r="AD459" s="6" t="s">
        <v>48</v>
      </c>
      <c r="AE459" s="6" t="s">
        <v>427</v>
      </c>
      <c r="AF459" s="6"/>
    </row>
    <row r="460" ht="75.0" customHeight="1">
      <c r="A460" s="6" t="s">
        <v>3434</v>
      </c>
      <c r="B460" s="7" t="s">
        <v>3435</v>
      </c>
      <c r="C460" s="34" t="s">
        <v>50</v>
      </c>
      <c r="D460" s="6" t="s">
        <v>35</v>
      </c>
      <c r="E460" s="32"/>
      <c r="F460" s="26" t="s">
        <v>3457</v>
      </c>
      <c r="G460" s="26"/>
      <c r="H460" s="11"/>
      <c r="I460" s="34" t="s">
        <v>38</v>
      </c>
      <c r="J460" s="8" t="s">
        <v>54</v>
      </c>
      <c r="K460" s="26" t="s">
        <v>3458</v>
      </c>
      <c r="L460" s="26" t="s">
        <v>3459</v>
      </c>
      <c r="M460" s="57" t="s">
        <v>41</v>
      </c>
      <c r="N460" s="26" t="s">
        <v>3439</v>
      </c>
      <c r="O460" s="9" t="s">
        <v>3460</v>
      </c>
      <c r="P460" s="14"/>
      <c r="Q460" s="34"/>
      <c r="R460" s="14"/>
      <c r="S460" s="14"/>
      <c r="T460" s="14"/>
      <c r="U460" s="14"/>
      <c r="V460" s="14"/>
      <c r="W460" s="14"/>
      <c r="X460" s="14"/>
      <c r="Y460" s="8" t="s">
        <v>2621</v>
      </c>
      <c r="Z460" s="74" t="s">
        <v>3461</v>
      </c>
      <c r="AA460" s="15" t="s">
        <v>3462</v>
      </c>
      <c r="AB460" s="38"/>
      <c r="AC460" s="18" t="str">
        <f t="shared" si="1"/>
        <v>M5-MyM-29a-E-2</v>
      </c>
      <c r="AD460" s="6" t="s">
        <v>48</v>
      </c>
      <c r="AE460" s="6" t="s">
        <v>427</v>
      </c>
      <c r="AF460" s="6"/>
    </row>
    <row r="461" ht="75.0" customHeight="1">
      <c r="A461" s="6" t="s">
        <v>3434</v>
      </c>
      <c r="B461" s="7" t="s">
        <v>3435</v>
      </c>
      <c r="C461" s="34" t="s">
        <v>50</v>
      </c>
      <c r="D461" s="6" t="s">
        <v>35</v>
      </c>
      <c r="E461" s="32"/>
      <c r="F461" s="26" t="s">
        <v>3463</v>
      </c>
      <c r="G461" s="26"/>
      <c r="H461" s="11"/>
      <c r="I461" s="34" t="s">
        <v>38</v>
      </c>
      <c r="J461" s="8" t="s">
        <v>54</v>
      </c>
      <c r="K461" s="26" t="s">
        <v>3464</v>
      </c>
      <c r="L461" s="26" t="s">
        <v>3465</v>
      </c>
      <c r="M461" s="57" t="s">
        <v>41</v>
      </c>
      <c r="N461" s="26" t="s">
        <v>3439</v>
      </c>
      <c r="O461" s="9" t="s">
        <v>3466</v>
      </c>
      <c r="P461" s="14"/>
      <c r="Q461" s="34"/>
      <c r="R461" s="14"/>
      <c r="S461" s="14"/>
      <c r="T461" s="14"/>
      <c r="U461" s="14"/>
      <c r="V461" s="14"/>
      <c r="W461" s="14"/>
      <c r="X461" s="14"/>
      <c r="Y461" s="8" t="s">
        <v>2621</v>
      </c>
      <c r="Z461" s="38" t="s">
        <v>3467</v>
      </c>
      <c r="AA461" s="38" t="s">
        <v>3468</v>
      </c>
      <c r="AB461" s="38"/>
      <c r="AC461" s="18" t="str">
        <f t="shared" si="1"/>
        <v>M5-MyM-29a-E-3</v>
      </c>
      <c r="AD461" s="6" t="s">
        <v>48</v>
      </c>
      <c r="AE461" s="6" t="s">
        <v>427</v>
      </c>
      <c r="AF461" s="6"/>
    </row>
    <row r="462" ht="75.0" customHeight="1">
      <c r="A462" s="6" t="s">
        <v>3434</v>
      </c>
      <c r="B462" s="7" t="s">
        <v>3435</v>
      </c>
      <c r="C462" s="34" t="s">
        <v>62</v>
      </c>
      <c r="D462" s="6" t="s">
        <v>35</v>
      </c>
      <c r="E462" s="6"/>
      <c r="F462" s="26" t="s">
        <v>3469</v>
      </c>
      <c r="G462" s="26"/>
      <c r="H462" s="7"/>
      <c r="I462" s="34" t="s">
        <v>38</v>
      </c>
      <c r="J462" s="8" t="s">
        <v>54</v>
      </c>
      <c r="K462" s="26" t="s">
        <v>3470</v>
      </c>
      <c r="L462" s="26" t="s">
        <v>2671</v>
      </c>
      <c r="M462" s="6" t="s">
        <v>67</v>
      </c>
      <c r="N462" s="14"/>
      <c r="O462" s="14"/>
      <c r="P462" s="14"/>
      <c r="Q462" s="34"/>
      <c r="R462" s="18"/>
      <c r="S462" s="18" t="s">
        <v>3471</v>
      </c>
      <c r="T462" s="18" t="s">
        <v>3472</v>
      </c>
      <c r="U462" s="18" t="s">
        <v>3473</v>
      </c>
      <c r="V462" s="18" t="s">
        <v>3474</v>
      </c>
      <c r="W462" s="14"/>
      <c r="X462" s="14"/>
      <c r="Y462" s="8" t="s">
        <v>2621</v>
      </c>
      <c r="Z462" s="15" t="s">
        <v>3475</v>
      </c>
      <c r="AA462" s="15" t="s">
        <v>3476</v>
      </c>
      <c r="AB462" s="38"/>
      <c r="AC462" s="18" t="str">
        <f t="shared" si="1"/>
        <v>M5-MyM-29a-A-1</v>
      </c>
      <c r="AD462" s="6" t="s">
        <v>48</v>
      </c>
      <c r="AE462" s="6" t="s">
        <v>427</v>
      </c>
      <c r="AF462" s="6"/>
    </row>
    <row r="463" ht="75.0" customHeight="1">
      <c r="A463" s="6" t="s">
        <v>3434</v>
      </c>
      <c r="B463" s="7" t="s">
        <v>3435</v>
      </c>
      <c r="C463" s="34" t="s">
        <v>62</v>
      </c>
      <c r="D463" s="6" t="s">
        <v>35</v>
      </c>
      <c r="E463" s="6"/>
      <c r="F463" s="26" t="s">
        <v>3477</v>
      </c>
      <c r="G463" s="26"/>
      <c r="H463" s="7"/>
      <c r="I463" s="34" t="s">
        <v>38</v>
      </c>
      <c r="J463" s="8" t="s">
        <v>54</v>
      </c>
      <c r="K463" s="7" t="s">
        <v>3478</v>
      </c>
      <c r="L463" s="26" t="s">
        <v>2705</v>
      </c>
      <c r="M463" s="6" t="s">
        <v>67</v>
      </c>
      <c r="N463" s="14"/>
      <c r="O463" s="14"/>
      <c r="P463" s="14"/>
      <c r="Q463" s="34"/>
      <c r="R463" s="18"/>
      <c r="S463" s="18" t="s">
        <v>3479</v>
      </c>
      <c r="T463" s="18" t="s">
        <v>3480</v>
      </c>
      <c r="U463" s="18" t="s">
        <v>3473</v>
      </c>
      <c r="V463" s="18" t="s">
        <v>3481</v>
      </c>
      <c r="W463" s="14"/>
      <c r="X463" s="14"/>
      <c r="Y463" s="8" t="s">
        <v>2621</v>
      </c>
      <c r="Z463" s="15" t="s">
        <v>3482</v>
      </c>
      <c r="AA463" s="15" t="s">
        <v>3483</v>
      </c>
      <c r="AB463" s="38"/>
      <c r="AC463" s="18" t="str">
        <f t="shared" si="1"/>
        <v>M5-MyM-29a-A-2</v>
      </c>
      <c r="AD463" s="6" t="s">
        <v>48</v>
      </c>
      <c r="AE463" s="6" t="s">
        <v>427</v>
      </c>
      <c r="AF463" s="6"/>
    </row>
    <row r="464" ht="75.0" customHeight="1">
      <c r="A464" s="6" t="s">
        <v>3434</v>
      </c>
      <c r="B464" s="7" t="s">
        <v>3435</v>
      </c>
      <c r="C464" s="34" t="s">
        <v>62</v>
      </c>
      <c r="D464" s="6" t="s">
        <v>35</v>
      </c>
      <c r="E464" s="6"/>
      <c r="F464" s="26" t="s">
        <v>3484</v>
      </c>
      <c r="G464" s="26"/>
      <c r="H464" s="7"/>
      <c r="I464" s="34" t="s">
        <v>38</v>
      </c>
      <c r="J464" s="8" t="s">
        <v>54</v>
      </c>
      <c r="K464" s="7" t="s">
        <v>3485</v>
      </c>
      <c r="L464" s="26" t="s">
        <v>2671</v>
      </c>
      <c r="M464" s="6" t="s">
        <v>67</v>
      </c>
      <c r="N464" s="14"/>
      <c r="O464" s="14"/>
      <c r="P464" s="14"/>
      <c r="Q464" s="34"/>
      <c r="R464" s="18"/>
      <c r="S464" s="18" t="s">
        <v>3486</v>
      </c>
      <c r="T464" s="18" t="s">
        <v>3487</v>
      </c>
      <c r="U464" s="18" t="s">
        <v>3473</v>
      </c>
      <c r="V464" s="18" t="s">
        <v>3488</v>
      </c>
      <c r="W464" s="14"/>
      <c r="X464" s="14"/>
      <c r="Y464" s="8" t="s">
        <v>2621</v>
      </c>
      <c r="Z464" s="15" t="s">
        <v>3489</v>
      </c>
      <c r="AA464" s="15" t="s">
        <v>3490</v>
      </c>
      <c r="AB464" s="38"/>
      <c r="AC464" s="18" t="str">
        <f t="shared" si="1"/>
        <v>M5-MyM-29a-A-3</v>
      </c>
      <c r="AD464" s="6" t="s">
        <v>48</v>
      </c>
      <c r="AE464" s="6" t="s">
        <v>427</v>
      </c>
      <c r="AF464" s="6"/>
    </row>
    <row r="465" ht="75.0" customHeight="1">
      <c r="A465" s="6" t="s">
        <v>3434</v>
      </c>
      <c r="B465" s="7" t="s">
        <v>3435</v>
      </c>
      <c r="C465" s="34" t="s">
        <v>62</v>
      </c>
      <c r="D465" s="6" t="s">
        <v>35</v>
      </c>
      <c r="E465" s="6"/>
      <c r="F465" s="26" t="s">
        <v>3491</v>
      </c>
      <c r="G465" s="26"/>
      <c r="H465" s="7"/>
      <c r="I465" s="34" t="s">
        <v>38</v>
      </c>
      <c r="J465" s="34" t="s">
        <v>54</v>
      </c>
      <c r="K465" s="7" t="s">
        <v>3492</v>
      </c>
      <c r="L465" s="26" t="s">
        <v>2697</v>
      </c>
      <c r="M465" s="6" t="s">
        <v>67</v>
      </c>
      <c r="N465" s="14"/>
      <c r="O465" s="14"/>
      <c r="P465" s="14"/>
      <c r="Q465" s="34"/>
      <c r="R465" s="18"/>
      <c r="S465" s="18" t="s">
        <v>3493</v>
      </c>
      <c r="T465" s="18" t="s">
        <v>3494</v>
      </c>
      <c r="U465" s="18" t="s">
        <v>3495</v>
      </c>
      <c r="V465" s="18" t="s">
        <v>3496</v>
      </c>
      <c r="W465" s="14"/>
      <c r="X465" s="14"/>
      <c r="Y465" s="8" t="s">
        <v>2621</v>
      </c>
      <c r="Z465" s="15" t="s">
        <v>3497</v>
      </c>
      <c r="AA465" s="15" t="s">
        <v>3498</v>
      </c>
      <c r="AB465" s="38"/>
      <c r="AC465" s="18" t="str">
        <f t="shared" si="1"/>
        <v>M5-MyM-29a-A-4</v>
      </c>
      <c r="AD465" s="6" t="s">
        <v>48</v>
      </c>
      <c r="AE465" s="6" t="s">
        <v>427</v>
      </c>
      <c r="AF465" s="6"/>
    </row>
    <row r="466" ht="75.0" customHeight="1">
      <c r="A466" s="6" t="s">
        <v>3434</v>
      </c>
      <c r="B466" s="7" t="s">
        <v>3435</v>
      </c>
      <c r="C466" s="34" t="s">
        <v>62</v>
      </c>
      <c r="D466" s="6" t="s">
        <v>35</v>
      </c>
      <c r="E466" s="6"/>
      <c r="F466" s="26" t="s">
        <v>3499</v>
      </c>
      <c r="G466" s="26"/>
      <c r="H466" s="7"/>
      <c r="I466" s="34" t="s">
        <v>38</v>
      </c>
      <c r="J466" s="34" t="s">
        <v>54</v>
      </c>
      <c r="K466" s="7" t="s">
        <v>3500</v>
      </c>
      <c r="L466" s="26" t="s">
        <v>2705</v>
      </c>
      <c r="M466" s="6" t="s">
        <v>67</v>
      </c>
      <c r="N466" s="14"/>
      <c r="O466" s="14"/>
      <c r="P466" s="14"/>
      <c r="Q466" s="34"/>
      <c r="R466" s="14"/>
      <c r="S466" s="14" t="s">
        <v>3501</v>
      </c>
      <c r="T466" s="18" t="s">
        <v>3502</v>
      </c>
      <c r="U466" s="18" t="s">
        <v>3495</v>
      </c>
      <c r="V466" s="18" t="s">
        <v>3503</v>
      </c>
      <c r="W466" s="14"/>
      <c r="X466" s="14"/>
      <c r="Y466" s="8" t="s">
        <v>2621</v>
      </c>
      <c r="Z466" s="15" t="s">
        <v>3504</v>
      </c>
      <c r="AA466" s="15" t="s">
        <v>3505</v>
      </c>
      <c r="AB466" s="38"/>
      <c r="AC466" s="18" t="str">
        <f t="shared" si="1"/>
        <v>M5-MyM-29a-A-5</v>
      </c>
      <c r="AD466" s="6" t="s">
        <v>48</v>
      </c>
      <c r="AE466" s="6" t="s">
        <v>427</v>
      </c>
      <c r="AF466" s="6"/>
    </row>
    <row r="467" ht="75.0" customHeight="1">
      <c r="A467" s="8" t="s">
        <v>3506</v>
      </c>
      <c r="B467" s="7" t="s">
        <v>3507</v>
      </c>
      <c r="C467" s="36" t="s">
        <v>34</v>
      </c>
      <c r="D467" s="6" t="s">
        <v>35</v>
      </c>
      <c r="E467" s="6"/>
      <c r="F467" s="26" t="s">
        <v>3508</v>
      </c>
      <c r="G467" s="26"/>
      <c r="H467" s="7"/>
      <c r="I467" s="34" t="s">
        <v>38</v>
      </c>
      <c r="J467" s="6" t="s">
        <v>3509</v>
      </c>
      <c r="K467" s="7" t="s">
        <v>3510</v>
      </c>
      <c r="L467" s="26" t="s">
        <v>3511</v>
      </c>
      <c r="M467" s="8" t="s">
        <v>41</v>
      </c>
      <c r="N467" s="26" t="s">
        <v>3512</v>
      </c>
      <c r="O467" s="26" t="s">
        <v>3512</v>
      </c>
      <c r="P467" s="14"/>
      <c r="Q467" s="34"/>
      <c r="R467" s="14"/>
      <c r="S467" s="14"/>
      <c r="T467" s="18"/>
      <c r="U467" s="18"/>
      <c r="V467" s="18"/>
      <c r="W467" s="14"/>
      <c r="X467" s="14"/>
      <c r="Y467" s="8" t="s">
        <v>2621</v>
      </c>
      <c r="Z467" s="26" t="s">
        <v>3513</v>
      </c>
      <c r="AA467" s="11"/>
      <c r="AB467" s="26" t="s">
        <v>3514</v>
      </c>
      <c r="AC467" s="18" t="str">
        <f t="shared" si="1"/>
        <v>M5-MyM-39a-I-1</v>
      </c>
      <c r="AD467" s="6"/>
      <c r="AE467" s="6"/>
      <c r="AF467" s="6" t="s">
        <v>49</v>
      </c>
    </row>
    <row r="468" ht="75.0" customHeight="1">
      <c r="A468" s="8" t="s">
        <v>3506</v>
      </c>
      <c r="B468" s="7" t="s">
        <v>3507</v>
      </c>
      <c r="C468" s="63" t="s">
        <v>50</v>
      </c>
      <c r="D468" s="6" t="s">
        <v>35</v>
      </c>
      <c r="E468" s="6"/>
      <c r="F468" s="26" t="s">
        <v>3131</v>
      </c>
      <c r="G468" s="11" t="s">
        <v>3515</v>
      </c>
      <c r="H468" s="7"/>
      <c r="I468" s="34" t="s">
        <v>38</v>
      </c>
      <c r="J468" s="34" t="s">
        <v>2160</v>
      </c>
      <c r="K468" s="7" t="s">
        <v>3516</v>
      </c>
      <c r="L468" s="11" t="s">
        <v>3134</v>
      </c>
      <c r="M468" s="8" t="s">
        <v>41</v>
      </c>
      <c r="N468" s="26" t="s">
        <v>3517</v>
      </c>
      <c r="O468" s="26" t="s">
        <v>3518</v>
      </c>
      <c r="P468" s="14"/>
      <c r="Q468" s="34"/>
      <c r="R468" s="14"/>
      <c r="S468" s="14"/>
      <c r="T468" s="18"/>
      <c r="U468" s="18"/>
      <c r="V468" s="18"/>
      <c r="W468" s="14"/>
      <c r="X468" s="14"/>
      <c r="Y468" s="8" t="s">
        <v>2621</v>
      </c>
      <c r="Z468" s="26" t="s">
        <v>3519</v>
      </c>
      <c r="AA468" s="11"/>
      <c r="AB468" s="26" t="s">
        <v>3520</v>
      </c>
      <c r="AC468" s="18" t="str">
        <f t="shared" si="1"/>
        <v>M5-MyM-39a-E-1</v>
      </c>
      <c r="AD468" s="6"/>
      <c r="AE468" s="6"/>
      <c r="AF468" s="6" t="s">
        <v>49</v>
      </c>
    </row>
    <row r="469" ht="75.0" customHeight="1">
      <c r="A469" s="8" t="s">
        <v>3506</v>
      </c>
      <c r="B469" s="7" t="s">
        <v>3507</v>
      </c>
      <c r="C469" s="63" t="s">
        <v>50</v>
      </c>
      <c r="D469" s="6" t="s">
        <v>35</v>
      </c>
      <c r="E469" s="6"/>
      <c r="F469" s="26" t="s">
        <v>3131</v>
      </c>
      <c r="G469" s="11" t="s">
        <v>3521</v>
      </c>
      <c r="H469" s="7"/>
      <c r="I469" s="34" t="s">
        <v>38</v>
      </c>
      <c r="J469" s="34" t="s">
        <v>2160</v>
      </c>
      <c r="K469" s="7" t="s">
        <v>3522</v>
      </c>
      <c r="L469" s="11" t="s">
        <v>2680</v>
      </c>
      <c r="M469" s="8" t="s">
        <v>41</v>
      </c>
      <c r="N469" s="26" t="s">
        <v>3517</v>
      </c>
      <c r="O469" s="26" t="s">
        <v>3523</v>
      </c>
      <c r="P469" s="14"/>
      <c r="Q469" s="34"/>
      <c r="R469" s="14"/>
      <c r="S469" s="14"/>
      <c r="T469" s="18"/>
      <c r="U469" s="18"/>
      <c r="V469" s="18"/>
      <c r="W469" s="14"/>
      <c r="X469" s="14"/>
      <c r="Y469" s="8" t="s">
        <v>2621</v>
      </c>
      <c r="Z469" s="26" t="s">
        <v>3524</v>
      </c>
      <c r="AA469" s="11"/>
      <c r="AB469" s="26" t="s">
        <v>3525</v>
      </c>
      <c r="AC469" s="18" t="str">
        <f t="shared" si="1"/>
        <v>M5-MyM-39a-E-2</v>
      </c>
      <c r="AD469" s="6"/>
      <c r="AE469" s="6"/>
      <c r="AF469" s="6" t="s">
        <v>49</v>
      </c>
    </row>
    <row r="470" ht="75.0" customHeight="1">
      <c r="A470" s="8" t="s">
        <v>3506</v>
      </c>
      <c r="B470" s="7" t="s">
        <v>3507</v>
      </c>
      <c r="C470" s="72" t="s">
        <v>62</v>
      </c>
      <c r="D470" s="6" t="s">
        <v>35</v>
      </c>
      <c r="E470" s="6"/>
      <c r="F470" s="26" t="s">
        <v>3526</v>
      </c>
      <c r="G470" s="26" t="s">
        <v>3527</v>
      </c>
      <c r="H470" s="7"/>
      <c r="I470" s="34" t="s">
        <v>38</v>
      </c>
      <c r="J470" s="34" t="s">
        <v>2160</v>
      </c>
      <c r="K470" s="7" t="s">
        <v>3528</v>
      </c>
      <c r="L470" s="11" t="s">
        <v>3134</v>
      </c>
      <c r="M470" s="8" t="s">
        <v>41</v>
      </c>
      <c r="N470" s="26" t="s">
        <v>3517</v>
      </c>
      <c r="O470" s="26" t="s">
        <v>3518</v>
      </c>
      <c r="P470" s="14"/>
      <c r="Q470" s="34"/>
      <c r="R470" s="14"/>
      <c r="S470" s="14"/>
      <c r="T470" s="18"/>
      <c r="U470" s="18"/>
      <c r="V470" s="18"/>
      <c r="W470" s="14"/>
      <c r="X470" s="14"/>
      <c r="Y470" s="8" t="s">
        <v>2621</v>
      </c>
      <c r="Z470" s="26" t="s">
        <v>3529</v>
      </c>
      <c r="AA470" s="11"/>
      <c r="AB470" s="26" t="s">
        <v>3530</v>
      </c>
      <c r="AC470" s="18" t="str">
        <f t="shared" si="1"/>
        <v>M5-MyM-39a-A-1</v>
      </c>
      <c r="AD470" s="6"/>
      <c r="AE470" s="6"/>
      <c r="AF470" s="6" t="s">
        <v>49</v>
      </c>
    </row>
    <row r="471" ht="75.0" customHeight="1">
      <c r="A471" s="8" t="s">
        <v>3506</v>
      </c>
      <c r="B471" s="7" t="s">
        <v>3507</v>
      </c>
      <c r="C471" s="72" t="s">
        <v>62</v>
      </c>
      <c r="D471" s="6" t="s">
        <v>35</v>
      </c>
      <c r="E471" s="6"/>
      <c r="F471" s="26" t="s">
        <v>3531</v>
      </c>
      <c r="G471" s="26" t="s">
        <v>3532</v>
      </c>
      <c r="H471" s="7"/>
      <c r="I471" s="34" t="s">
        <v>38</v>
      </c>
      <c r="J471" s="34" t="s">
        <v>2160</v>
      </c>
      <c r="K471" s="7" t="s">
        <v>3533</v>
      </c>
      <c r="L471" s="11" t="s">
        <v>2680</v>
      </c>
      <c r="M471" s="8" t="s">
        <v>41</v>
      </c>
      <c r="N471" s="26" t="s">
        <v>3512</v>
      </c>
      <c r="O471" s="26" t="s">
        <v>3523</v>
      </c>
      <c r="P471" s="14"/>
      <c r="Q471" s="34"/>
      <c r="R471" s="14"/>
      <c r="S471" s="14"/>
      <c r="T471" s="18"/>
      <c r="U471" s="18"/>
      <c r="V471" s="18"/>
      <c r="W471" s="14"/>
      <c r="X471" s="14"/>
      <c r="Y471" s="8" t="s">
        <v>2621</v>
      </c>
      <c r="Z471" s="26" t="s">
        <v>3534</v>
      </c>
      <c r="AA471" s="11"/>
      <c r="AB471" s="26" t="s">
        <v>3535</v>
      </c>
      <c r="AC471" s="18" t="str">
        <f t="shared" si="1"/>
        <v>M5-MyM-39a-A-2</v>
      </c>
      <c r="AD471" s="6"/>
      <c r="AE471" s="6"/>
      <c r="AF471" s="6" t="s">
        <v>49</v>
      </c>
    </row>
    <row r="472" ht="75.0" customHeight="1">
      <c r="A472" s="8" t="s">
        <v>3506</v>
      </c>
      <c r="B472" s="7" t="s">
        <v>3507</v>
      </c>
      <c r="C472" s="72" t="s">
        <v>62</v>
      </c>
      <c r="D472" s="6" t="s">
        <v>35</v>
      </c>
      <c r="E472" s="6"/>
      <c r="F472" s="26" t="s">
        <v>3536</v>
      </c>
      <c r="G472" s="26" t="s">
        <v>3537</v>
      </c>
      <c r="H472" s="7"/>
      <c r="I472" s="34" t="s">
        <v>38</v>
      </c>
      <c r="J472" s="34" t="s">
        <v>2160</v>
      </c>
      <c r="K472" s="7" t="s">
        <v>3538</v>
      </c>
      <c r="L472" s="11" t="s">
        <v>3134</v>
      </c>
      <c r="M472" s="8" t="s">
        <v>41</v>
      </c>
      <c r="N472" s="26" t="s">
        <v>3517</v>
      </c>
      <c r="O472" s="26" t="s">
        <v>3518</v>
      </c>
      <c r="P472" s="14"/>
      <c r="Q472" s="34"/>
      <c r="R472" s="14"/>
      <c r="S472" s="14"/>
      <c r="T472" s="18"/>
      <c r="U472" s="18"/>
      <c r="V472" s="18"/>
      <c r="W472" s="14"/>
      <c r="X472" s="14"/>
      <c r="Y472" s="8" t="s">
        <v>2621</v>
      </c>
      <c r="Z472" s="26" t="s">
        <v>3539</v>
      </c>
      <c r="AA472" s="11"/>
      <c r="AB472" s="26" t="s">
        <v>3540</v>
      </c>
      <c r="AC472" s="18" t="str">
        <f t="shared" si="1"/>
        <v>M5-MyM-39a-A-3</v>
      </c>
      <c r="AD472" s="6"/>
      <c r="AE472" s="6"/>
      <c r="AF472" s="6" t="s">
        <v>49</v>
      </c>
    </row>
    <row r="473" ht="75.0" customHeight="1">
      <c r="A473" s="6" t="s">
        <v>3541</v>
      </c>
      <c r="B473" s="26" t="s">
        <v>3542</v>
      </c>
      <c r="C473" s="36" t="s">
        <v>34</v>
      </c>
      <c r="D473" s="6" t="s">
        <v>35</v>
      </c>
      <c r="E473" s="6"/>
      <c r="F473" s="26" t="s">
        <v>3543</v>
      </c>
      <c r="G473" s="26" t="s">
        <v>3544</v>
      </c>
      <c r="H473" s="7"/>
      <c r="I473" s="34" t="s">
        <v>38</v>
      </c>
      <c r="J473" s="34" t="s">
        <v>285</v>
      </c>
      <c r="K473" s="7" t="s">
        <v>3545</v>
      </c>
      <c r="L473" s="26" t="s">
        <v>3546</v>
      </c>
      <c r="M473" s="8" t="s">
        <v>41</v>
      </c>
      <c r="N473" s="26" t="s">
        <v>3547</v>
      </c>
      <c r="O473" s="26" t="s">
        <v>3548</v>
      </c>
      <c r="P473" s="14"/>
      <c r="Q473" s="34"/>
      <c r="R473" s="14"/>
      <c r="S473" s="14"/>
      <c r="T473" s="18"/>
      <c r="U473" s="18"/>
      <c r="V473" s="18"/>
      <c r="W473" s="14"/>
      <c r="X473" s="14"/>
      <c r="Y473" s="8" t="s">
        <v>2621</v>
      </c>
      <c r="Z473" s="26" t="s">
        <v>3549</v>
      </c>
      <c r="AA473" s="11"/>
      <c r="AB473" s="26" t="s">
        <v>3550</v>
      </c>
      <c r="AC473" s="18" t="str">
        <f t="shared" si="1"/>
        <v>M5-MyM-36a-I-1</v>
      </c>
      <c r="AD473" s="6"/>
      <c r="AE473" s="6"/>
      <c r="AF473" s="6" t="s">
        <v>49</v>
      </c>
    </row>
    <row r="474" ht="75.0" customHeight="1">
      <c r="A474" s="6" t="s">
        <v>3541</v>
      </c>
      <c r="B474" s="26" t="s">
        <v>3542</v>
      </c>
      <c r="C474" s="36" t="s">
        <v>34</v>
      </c>
      <c r="D474" s="6" t="s">
        <v>35</v>
      </c>
      <c r="E474" s="6"/>
      <c r="F474" s="26" t="s">
        <v>3543</v>
      </c>
      <c r="G474" s="26" t="s">
        <v>3551</v>
      </c>
      <c r="H474" s="7"/>
      <c r="I474" s="34" t="s">
        <v>38</v>
      </c>
      <c r="J474" s="34" t="s">
        <v>285</v>
      </c>
      <c r="K474" s="7" t="s">
        <v>3545</v>
      </c>
      <c r="L474" s="26" t="s">
        <v>3552</v>
      </c>
      <c r="M474" s="8" t="s">
        <v>41</v>
      </c>
      <c r="N474" s="26" t="s">
        <v>3547</v>
      </c>
      <c r="O474" s="26" t="s">
        <v>3553</v>
      </c>
      <c r="P474" s="14"/>
      <c r="Q474" s="34"/>
      <c r="R474" s="14"/>
      <c r="S474" s="14"/>
      <c r="T474" s="18"/>
      <c r="U474" s="18"/>
      <c r="V474" s="18"/>
      <c r="W474" s="14"/>
      <c r="X474" s="14"/>
      <c r="Y474" s="8" t="s">
        <v>2621</v>
      </c>
      <c r="Z474" s="26" t="s">
        <v>3554</v>
      </c>
      <c r="AA474" s="11"/>
      <c r="AB474" s="26" t="s">
        <v>3555</v>
      </c>
      <c r="AC474" s="18" t="str">
        <f t="shared" si="1"/>
        <v>M5-MyM-36a-I-2</v>
      </c>
      <c r="AD474" s="6"/>
      <c r="AE474" s="6"/>
      <c r="AF474" s="6" t="s">
        <v>49</v>
      </c>
    </row>
    <row r="475" ht="75.0" customHeight="1">
      <c r="A475" s="6" t="s">
        <v>3541</v>
      </c>
      <c r="B475" s="26" t="s">
        <v>3542</v>
      </c>
      <c r="C475" s="36" t="s">
        <v>34</v>
      </c>
      <c r="D475" s="6" t="s">
        <v>35</v>
      </c>
      <c r="E475" s="6"/>
      <c r="F475" s="26" t="s">
        <v>3543</v>
      </c>
      <c r="G475" s="26" t="s">
        <v>3556</v>
      </c>
      <c r="H475" s="7"/>
      <c r="I475" s="34" t="s">
        <v>38</v>
      </c>
      <c r="J475" s="34" t="s">
        <v>285</v>
      </c>
      <c r="K475" s="7" t="s">
        <v>3545</v>
      </c>
      <c r="L475" s="26" t="s">
        <v>3557</v>
      </c>
      <c r="M475" s="8" t="s">
        <v>41</v>
      </c>
      <c r="N475" s="26" t="s">
        <v>3547</v>
      </c>
      <c r="O475" s="26" t="s">
        <v>3558</v>
      </c>
      <c r="P475" s="14"/>
      <c r="Q475" s="34"/>
      <c r="R475" s="14"/>
      <c r="S475" s="14"/>
      <c r="T475" s="18"/>
      <c r="U475" s="18"/>
      <c r="V475" s="18"/>
      <c r="W475" s="14"/>
      <c r="X475" s="14"/>
      <c r="Y475" s="8" t="s">
        <v>2621</v>
      </c>
      <c r="Z475" s="26" t="s">
        <v>3559</v>
      </c>
      <c r="AA475" s="11"/>
      <c r="AB475" s="26" t="s">
        <v>3560</v>
      </c>
      <c r="AC475" s="18" t="str">
        <f t="shared" si="1"/>
        <v>M5-MyM-36a-I-3</v>
      </c>
      <c r="AD475" s="6"/>
      <c r="AE475" s="6"/>
      <c r="AF475" s="6" t="s">
        <v>49</v>
      </c>
    </row>
    <row r="476" ht="75.0" customHeight="1">
      <c r="A476" s="6" t="s">
        <v>3541</v>
      </c>
      <c r="B476" s="26" t="s">
        <v>3542</v>
      </c>
      <c r="C476" s="63" t="s">
        <v>50</v>
      </c>
      <c r="D476" s="6" t="s">
        <v>35</v>
      </c>
      <c r="E476" s="6"/>
      <c r="F476" s="26" t="s">
        <v>2779</v>
      </c>
      <c r="G476" s="26" t="s">
        <v>3561</v>
      </c>
      <c r="H476" s="7"/>
      <c r="I476" s="34" t="s">
        <v>38</v>
      </c>
      <c r="J476" s="34" t="s">
        <v>2160</v>
      </c>
      <c r="K476" s="7" t="s">
        <v>3562</v>
      </c>
      <c r="L476" s="11" t="s">
        <v>678</v>
      </c>
      <c r="M476" s="8" t="s">
        <v>41</v>
      </c>
      <c r="N476" s="26" t="s">
        <v>3547</v>
      </c>
      <c r="O476" s="26" t="s">
        <v>3563</v>
      </c>
      <c r="P476" s="14"/>
      <c r="Q476" s="34"/>
      <c r="R476" s="14"/>
      <c r="S476" s="14"/>
      <c r="T476" s="18"/>
      <c r="U476" s="18"/>
      <c r="V476" s="18"/>
      <c r="W476" s="14"/>
      <c r="X476" s="14"/>
      <c r="Y476" s="8" t="s">
        <v>2621</v>
      </c>
      <c r="Z476" s="26" t="s">
        <v>3564</v>
      </c>
      <c r="AA476" s="11"/>
      <c r="AB476" s="26" t="s">
        <v>3565</v>
      </c>
      <c r="AC476" s="18" t="str">
        <f t="shared" si="1"/>
        <v>M5-MyM-36a-E-1</v>
      </c>
      <c r="AD476" s="6"/>
      <c r="AE476" s="6"/>
      <c r="AF476" s="6" t="s">
        <v>49</v>
      </c>
    </row>
    <row r="477" ht="75.0" customHeight="1">
      <c r="A477" s="6" t="s">
        <v>3541</v>
      </c>
      <c r="B477" s="26" t="s">
        <v>3542</v>
      </c>
      <c r="C477" s="63" t="s">
        <v>50</v>
      </c>
      <c r="D477" s="6" t="s">
        <v>35</v>
      </c>
      <c r="E477" s="6"/>
      <c r="F477" s="26" t="s">
        <v>2779</v>
      </c>
      <c r="G477" s="26" t="s">
        <v>3566</v>
      </c>
      <c r="H477" s="7"/>
      <c r="I477" s="34" t="s">
        <v>38</v>
      </c>
      <c r="J477" s="34" t="s">
        <v>2160</v>
      </c>
      <c r="K477" s="7" t="s">
        <v>3562</v>
      </c>
      <c r="L477" s="11" t="s">
        <v>3567</v>
      </c>
      <c r="M477" s="8" t="s">
        <v>41</v>
      </c>
      <c r="N477" s="26" t="s">
        <v>3547</v>
      </c>
      <c r="O477" s="26" t="s">
        <v>3568</v>
      </c>
      <c r="P477" s="14"/>
      <c r="Q477" s="34"/>
      <c r="R477" s="14"/>
      <c r="S477" s="14"/>
      <c r="T477" s="18"/>
      <c r="U477" s="18"/>
      <c r="V477" s="18"/>
      <c r="W477" s="14"/>
      <c r="X477" s="14"/>
      <c r="Y477" s="8" t="s">
        <v>2621</v>
      </c>
      <c r="Z477" s="26" t="s">
        <v>3569</v>
      </c>
      <c r="AA477" s="11"/>
      <c r="AB477" s="26" t="s">
        <v>3570</v>
      </c>
      <c r="AC477" s="18" t="str">
        <f t="shared" si="1"/>
        <v>M5-MyM-36a-E-2</v>
      </c>
      <c r="AD477" s="6"/>
      <c r="AE477" s="6"/>
      <c r="AF477" s="6" t="s">
        <v>49</v>
      </c>
    </row>
    <row r="478" ht="75.0" customHeight="1">
      <c r="A478" s="6" t="s">
        <v>3541</v>
      </c>
      <c r="B478" s="26" t="s">
        <v>3542</v>
      </c>
      <c r="C478" s="63" t="s">
        <v>50</v>
      </c>
      <c r="D478" s="6" t="s">
        <v>35</v>
      </c>
      <c r="E478" s="6"/>
      <c r="F478" s="26" t="s">
        <v>2779</v>
      </c>
      <c r="G478" s="26" t="s">
        <v>3571</v>
      </c>
      <c r="H478" s="7"/>
      <c r="I478" s="34" t="s">
        <v>38</v>
      </c>
      <c r="J478" s="34" t="s">
        <v>2160</v>
      </c>
      <c r="K478" s="7" t="s">
        <v>3562</v>
      </c>
      <c r="L478" s="11" t="s">
        <v>686</v>
      </c>
      <c r="M478" s="8" t="s">
        <v>41</v>
      </c>
      <c r="N478" s="26" t="s">
        <v>3547</v>
      </c>
      <c r="O478" s="26" t="s">
        <v>3572</v>
      </c>
      <c r="P478" s="14"/>
      <c r="Q478" s="34"/>
      <c r="R478" s="14"/>
      <c r="S478" s="14"/>
      <c r="T478" s="18"/>
      <c r="U478" s="18"/>
      <c r="V478" s="18"/>
      <c r="W478" s="14"/>
      <c r="X478" s="14"/>
      <c r="Y478" s="8" t="s">
        <v>2621</v>
      </c>
      <c r="Z478" s="26" t="s">
        <v>3573</v>
      </c>
      <c r="AA478" s="11"/>
      <c r="AB478" s="26" t="s">
        <v>3574</v>
      </c>
      <c r="AC478" s="18" t="str">
        <f t="shared" si="1"/>
        <v>M5-MyM-36a-E-3</v>
      </c>
      <c r="AD478" s="6"/>
      <c r="AE478" s="6"/>
      <c r="AF478" s="6" t="s">
        <v>49</v>
      </c>
    </row>
    <row r="479" ht="75.0" customHeight="1">
      <c r="A479" s="6" t="s">
        <v>3541</v>
      </c>
      <c r="B479" s="26" t="s">
        <v>3542</v>
      </c>
      <c r="C479" s="70" t="s">
        <v>62</v>
      </c>
      <c r="D479" s="6" t="s">
        <v>35</v>
      </c>
      <c r="E479" s="6"/>
      <c r="F479" s="26" t="s">
        <v>3575</v>
      </c>
      <c r="G479" s="26" t="s">
        <v>3576</v>
      </c>
      <c r="H479" s="7"/>
      <c r="I479" s="34" t="s">
        <v>38</v>
      </c>
      <c r="J479" s="34" t="s">
        <v>2160</v>
      </c>
      <c r="K479" s="7" t="s">
        <v>3577</v>
      </c>
      <c r="L479" s="11" t="s">
        <v>3578</v>
      </c>
      <c r="M479" s="8" t="s">
        <v>41</v>
      </c>
      <c r="N479" s="26" t="s">
        <v>3547</v>
      </c>
      <c r="O479" s="26" t="s">
        <v>3579</v>
      </c>
      <c r="P479" s="14"/>
      <c r="Q479" s="34"/>
      <c r="R479" s="14"/>
      <c r="S479" s="14"/>
      <c r="T479" s="18"/>
      <c r="U479" s="18"/>
      <c r="V479" s="18"/>
      <c r="W479" s="14"/>
      <c r="X479" s="14"/>
      <c r="Y479" s="8" t="s">
        <v>2621</v>
      </c>
      <c r="Z479" s="26" t="s">
        <v>3580</v>
      </c>
      <c r="AA479" s="11"/>
      <c r="AB479" s="26" t="s">
        <v>3581</v>
      </c>
      <c r="AC479" s="18" t="str">
        <f t="shared" si="1"/>
        <v>M5-MyM-36a-A-1</v>
      </c>
      <c r="AD479" s="6"/>
      <c r="AE479" s="6"/>
      <c r="AF479" s="6" t="s">
        <v>49</v>
      </c>
    </row>
    <row r="480" ht="75.0" customHeight="1">
      <c r="A480" s="6" t="s">
        <v>3541</v>
      </c>
      <c r="B480" s="26" t="s">
        <v>3542</v>
      </c>
      <c r="C480" s="70" t="s">
        <v>62</v>
      </c>
      <c r="D480" s="6" t="s">
        <v>35</v>
      </c>
      <c r="E480" s="6"/>
      <c r="F480" s="26" t="s">
        <v>3582</v>
      </c>
      <c r="G480" s="26" t="s">
        <v>3583</v>
      </c>
      <c r="H480" s="7"/>
      <c r="I480" s="34" t="s">
        <v>38</v>
      </c>
      <c r="J480" s="34" t="s">
        <v>2160</v>
      </c>
      <c r="K480" s="7" t="s">
        <v>3584</v>
      </c>
      <c r="L480" s="11" t="s">
        <v>3578</v>
      </c>
      <c r="M480" s="8" t="s">
        <v>41</v>
      </c>
      <c r="N480" s="26" t="s">
        <v>3547</v>
      </c>
      <c r="O480" s="26" t="s">
        <v>3585</v>
      </c>
      <c r="P480" s="14"/>
      <c r="Q480" s="34"/>
      <c r="R480" s="14"/>
      <c r="S480" s="14"/>
      <c r="T480" s="18"/>
      <c r="U480" s="18"/>
      <c r="V480" s="18"/>
      <c r="W480" s="14"/>
      <c r="X480" s="14"/>
      <c r="Y480" s="8" t="s">
        <v>2621</v>
      </c>
      <c r="Z480" s="26" t="s">
        <v>3586</v>
      </c>
      <c r="AA480" s="11"/>
      <c r="AB480" s="26" t="s">
        <v>3587</v>
      </c>
      <c r="AC480" s="18" t="str">
        <f t="shared" si="1"/>
        <v>M5-MyM-36a-A-2</v>
      </c>
      <c r="AD480" s="6"/>
      <c r="AE480" s="6"/>
      <c r="AF480" s="6" t="s">
        <v>49</v>
      </c>
    </row>
    <row r="481" ht="75.0" customHeight="1">
      <c r="A481" s="6" t="s">
        <v>3541</v>
      </c>
      <c r="B481" s="26" t="s">
        <v>3542</v>
      </c>
      <c r="C481" s="70" t="s">
        <v>62</v>
      </c>
      <c r="D481" s="6" t="s">
        <v>35</v>
      </c>
      <c r="E481" s="6"/>
      <c r="F481" s="26" t="s">
        <v>3588</v>
      </c>
      <c r="G481" s="26" t="s">
        <v>3576</v>
      </c>
      <c r="H481" s="7"/>
      <c r="I481" s="34" t="s">
        <v>38</v>
      </c>
      <c r="J481" s="34" t="s">
        <v>2160</v>
      </c>
      <c r="K481" s="7" t="s">
        <v>3589</v>
      </c>
      <c r="L481" s="11" t="s">
        <v>3590</v>
      </c>
      <c r="M481" s="8" t="s">
        <v>41</v>
      </c>
      <c r="N481" s="26" t="s">
        <v>3547</v>
      </c>
      <c r="O481" s="26" t="s">
        <v>3591</v>
      </c>
      <c r="P481" s="14"/>
      <c r="Q481" s="34"/>
      <c r="R481" s="14"/>
      <c r="S481" s="14"/>
      <c r="T481" s="18"/>
      <c r="U481" s="18"/>
      <c r="V481" s="18"/>
      <c r="W481" s="14"/>
      <c r="X481" s="14"/>
      <c r="Y481" s="8" t="s">
        <v>2621</v>
      </c>
      <c r="Z481" s="26" t="s">
        <v>3592</v>
      </c>
      <c r="AA481" s="11"/>
      <c r="AB481" s="26" t="s">
        <v>3593</v>
      </c>
      <c r="AC481" s="18" t="str">
        <f t="shared" si="1"/>
        <v>M5-MyM-36a-A-3</v>
      </c>
      <c r="AD481" s="6"/>
      <c r="AE481" s="6"/>
      <c r="AF481" s="6" t="s">
        <v>49</v>
      </c>
    </row>
    <row r="482" ht="75.0" customHeight="1">
      <c r="A482" s="6" t="s">
        <v>3594</v>
      </c>
      <c r="B482" s="26" t="s">
        <v>3595</v>
      </c>
      <c r="C482" s="34" t="s">
        <v>34</v>
      </c>
      <c r="D482" s="6" t="s">
        <v>35</v>
      </c>
      <c r="E482" s="6"/>
      <c r="F482" s="26" t="s">
        <v>3596</v>
      </c>
      <c r="G482" s="26"/>
      <c r="H482" s="11" t="s">
        <v>3597</v>
      </c>
      <c r="I482" s="34" t="s">
        <v>38</v>
      </c>
      <c r="J482" s="34" t="s">
        <v>743</v>
      </c>
      <c r="K482" s="26" t="s">
        <v>3598</v>
      </c>
      <c r="L482" s="26" t="s">
        <v>40</v>
      </c>
      <c r="M482" s="34" t="s">
        <v>41</v>
      </c>
      <c r="N482" s="26" t="s">
        <v>3599</v>
      </c>
      <c r="O482" s="26" t="s">
        <v>3600</v>
      </c>
      <c r="P482" s="14"/>
      <c r="Q482" s="34"/>
      <c r="R482" s="14"/>
      <c r="S482" s="14"/>
      <c r="T482" s="14"/>
      <c r="U482" s="14"/>
      <c r="V482" s="14"/>
      <c r="W482" s="14"/>
      <c r="X482" s="14"/>
      <c r="Y482" s="8" t="s">
        <v>2621</v>
      </c>
      <c r="Z482" s="15" t="s">
        <v>3601</v>
      </c>
      <c r="AA482" s="38" t="s">
        <v>3602</v>
      </c>
      <c r="AB482" s="38"/>
      <c r="AC482" s="18" t="str">
        <f t="shared" si="1"/>
        <v>M5-MyM-30a-I-1</v>
      </c>
      <c r="AD482" s="6" t="s">
        <v>48</v>
      </c>
      <c r="AE482" s="6" t="s">
        <v>427</v>
      </c>
      <c r="AF482" s="6"/>
    </row>
    <row r="483" ht="75.0" customHeight="1">
      <c r="A483" s="6" t="s">
        <v>3594</v>
      </c>
      <c r="B483" s="26" t="s">
        <v>3595</v>
      </c>
      <c r="C483" s="34" t="s">
        <v>50</v>
      </c>
      <c r="D483" s="6" t="s">
        <v>35</v>
      </c>
      <c r="E483" s="6"/>
      <c r="F483" s="26" t="s">
        <v>3603</v>
      </c>
      <c r="G483" s="26"/>
      <c r="H483" s="11" t="s">
        <v>3604</v>
      </c>
      <c r="I483" s="34" t="s">
        <v>38</v>
      </c>
      <c r="J483" s="8" t="s">
        <v>2436</v>
      </c>
      <c r="K483" s="26" t="s">
        <v>3605</v>
      </c>
      <c r="L483" s="26" t="s">
        <v>3606</v>
      </c>
      <c r="M483" s="6" t="s">
        <v>67</v>
      </c>
      <c r="N483" s="14"/>
      <c r="O483" s="14"/>
      <c r="P483" s="14"/>
      <c r="Q483" s="6" t="s">
        <v>53</v>
      </c>
      <c r="R483" s="18"/>
      <c r="S483" s="18" t="s">
        <v>3607</v>
      </c>
      <c r="T483" s="18" t="s">
        <v>3608</v>
      </c>
      <c r="U483" s="18" t="s">
        <v>3609</v>
      </c>
      <c r="V483" s="18" t="s">
        <v>3610</v>
      </c>
      <c r="W483" s="14"/>
      <c r="X483" s="14"/>
      <c r="Y483" s="8" t="s">
        <v>2621</v>
      </c>
      <c r="Z483" s="15" t="s">
        <v>3611</v>
      </c>
      <c r="AA483" s="15" t="s">
        <v>3612</v>
      </c>
      <c r="AB483" s="38"/>
      <c r="AC483" s="18" t="str">
        <f t="shared" si="1"/>
        <v>M5-MyM-30a-E-1</v>
      </c>
      <c r="AD483" s="6" t="s">
        <v>48</v>
      </c>
      <c r="AE483" s="6" t="s">
        <v>427</v>
      </c>
      <c r="AF483" s="6"/>
    </row>
    <row r="484" ht="75.0" customHeight="1">
      <c r="A484" s="6" t="s">
        <v>3594</v>
      </c>
      <c r="B484" s="26" t="s">
        <v>3595</v>
      </c>
      <c r="C484" s="34" t="s">
        <v>62</v>
      </c>
      <c r="D484" s="6" t="s">
        <v>35</v>
      </c>
      <c r="E484" s="6"/>
      <c r="F484" s="26" t="s">
        <v>3613</v>
      </c>
      <c r="G484" s="26"/>
      <c r="H484" s="7" t="s">
        <v>3614</v>
      </c>
      <c r="I484" s="34" t="s">
        <v>38</v>
      </c>
      <c r="J484" s="34" t="s">
        <v>2436</v>
      </c>
      <c r="K484" s="26" t="s">
        <v>3615</v>
      </c>
      <c r="L484" s="26" t="s">
        <v>3616</v>
      </c>
      <c r="M484" s="6" t="s">
        <v>67</v>
      </c>
      <c r="N484" s="14"/>
      <c r="O484" s="14"/>
      <c r="P484" s="14"/>
      <c r="Q484" s="6" t="s">
        <v>53</v>
      </c>
      <c r="R484" s="18"/>
      <c r="S484" s="18" t="s">
        <v>3617</v>
      </c>
      <c r="T484" s="18" t="s">
        <v>3608</v>
      </c>
      <c r="U484" s="18" t="s">
        <v>3618</v>
      </c>
      <c r="V484" s="18" t="s">
        <v>3619</v>
      </c>
      <c r="W484" s="14"/>
      <c r="X484" s="14"/>
      <c r="Y484" s="8" t="s">
        <v>2621</v>
      </c>
      <c r="Z484" s="15" t="s">
        <v>3620</v>
      </c>
      <c r="AA484" s="15" t="s">
        <v>3621</v>
      </c>
      <c r="AB484" s="38"/>
      <c r="AC484" s="18" t="str">
        <f t="shared" si="1"/>
        <v>M5-MyM-30a-A-1</v>
      </c>
      <c r="AD484" s="6" t="s">
        <v>48</v>
      </c>
      <c r="AE484" s="6" t="s">
        <v>427</v>
      </c>
      <c r="AF484" s="6"/>
    </row>
    <row r="485" ht="75.0" customHeight="1">
      <c r="A485" s="6" t="s">
        <v>3594</v>
      </c>
      <c r="B485" s="26" t="s">
        <v>3595</v>
      </c>
      <c r="C485" s="34" t="s">
        <v>62</v>
      </c>
      <c r="D485" s="6" t="s">
        <v>35</v>
      </c>
      <c r="E485" s="6"/>
      <c r="F485" s="26" t="s">
        <v>3622</v>
      </c>
      <c r="G485" s="26"/>
      <c r="H485" s="7" t="s">
        <v>3623</v>
      </c>
      <c r="I485" s="34" t="s">
        <v>38</v>
      </c>
      <c r="J485" s="34" t="s">
        <v>2436</v>
      </c>
      <c r="K485" s="26" t="s">
        <v>3624</v>
      </c>
      <c r="L485" s="26" t="s">
        <v>3616</v>
      </c>
      <c r="M485" s="6" t="s">
        <v>67</v>
      </c>
      <c r="N485" s="14"/>
      <c r="O485" s="14"/>
      <c r="P485" s="14"/>
      <c r="Q485" s="6" t="s">
        <v>53</v>
      </c>
      <c r="R485" s="18"/>
      <c r="S485" s="18" t="s">
        <v>3625</v>
      </c>
      <c r="T485" s="18" t="s">
        <v>3608</v>
      </c>
      <c r="U485" s="18" t="s">
        <v>3626</v>
      </c>
      <c r="V485" s="18" t="s">
        <v>3627</v>
      </c>
      <c r="W485" s="14"/>
      <c r="X485" s="14"/>
      <c r="Y485" s="8" t="s">
        <v>2621</v>
      </c>
      <c r="Z485" s="15" t="s">
        <v>3628</v>
      </c>
      <c r="AA485" s="15" t="s">
        <v>3629</v>
      </c>
      <c r="AB485" s="38"/>
      <c r="AC485" s="18" t="str">
        <f t="shared" si="1"/>
        <v>M5-MyM-30a-A-2</v>
      </c>
      <c r="AD485" s="6" t="s">
        <v>48</v>
      </c>
      <c r="AE485" s="6" t="s">
        <v>427</v>
      </c>
      <c r="AF485" s="6"/>
    </row>
    <row r="486" ht="75.0" customHeight="1">
      <c r="A486" s="6" t="s">
        <v>3594</v>
      </c>
      <c r="B486" s="26" t="s">
        <v>3595</v>
      </c>
      <c r="C486" s="34" t="s">
        <v>62</v>
      </c>
      <c r="D486" s="6" t="s">
        <v>35</v>
      </c>
      <c r="E486" s="6"/>
      <c r="F486" s="26" t="s">
        <v>3630</v>
      </c>
      <c r="G486" s="26"/>
      <c r="H486" s="7"/>
      <c r="I486" s="34" t="s">
        <v>38</v>
      </c>
      <c r="J486" s="6" t="s">
        <v>54</v>
      </c>
      <c r="K486" s="26" t="s">
        <v>3631</v>
      </c>
      <c r="L486" s="26" t="s">
        <v>3632</v>
      </c>
      <c r="M486" s="6" t="s">
        <v>67</v>
      </c>
      <c r="N486" s="14"/>
      <c r="O486" s="14"/>
      <c r="P486" s="14"/>
      <c r="Q486" s="6" t="s">
        <v>53</v>
      </c>
      <c r="R486" s="18"/>
      <c r="S486" s="18" t="s">
        <v>3633</v>
      </c>
      <c r="T486" s="18" t="s">
        <v>3634</v>
      </c>
      <c r="U486" s="18" t="s">
        <v>3608</v>
      </c>
      <c r="V486" s="18" t="s">
        <v>3635</v>
      </c>
      <c r="W486" s="18" t="s">
        <v>3636</v>
      </c>
      <c r="X486" s="14"/>
      <c r="Y486" s="8" t="s">
        <v>2621</v>
      </c>
      <c r="Z486" s="15" t="s">
        <v>3637</v>
      </c>
      <c r="AA486" s="15" t="s">
        <v>3638</v>
      </c>
      <c r="AB486" s="38"/>
      <c r="AC486" s="18" t="str">
        <f t="shared" si="1"/>
        <v>M5-MyM-30a-A-3</v>
      </c>
      <c r="AD486" s="6" t="s">
        <v>48</v>
      </c>
      <c r="AE486" s="6" t="s">
        <v>427</v>
      </c>
      <c r="AF486" s="6"/>
    </row>
    <row r="487" ht="75.0" customHeight="1">
      <c r="A487" s="6" t="s">
        <v>3594</v>
      </c>
      <c r="B487" s="26" t="s">
        <v>3595</v>
      </c>
      <c r="C487" s="34" t="s">
        <v>62</v>
      </c>
      <c r="D487" s="6" t="s">
        <v>35</v>
      </c>
      <c r="E487" s="6"/>
      <c r="F487" s="26" t="s">
        <v>3639</v>
      </c>
      <c r="G487" s="26"/>
      <c r="H487" s="7"/>
      <c r="I487" s="34" t="s">
        <v>38</v>
      </c>
      <c r="J487" s="6" t="s">
        <v>54</v>
      </c>
      <c r="K487" s="26" t="s">
        <v>3640</v>
      </c>
      <c r="L487" s="26" t="s">
        <v>3641</v>
      </c>
      <c r="M487" s="6" t="s">
        <v>67</v>
      </c>
      <c r="N487" s="14"/>
      <c r="O487" s="14"/>
      <c r="P487" s="14"/>
      <c r="Q487" s="6" t="s">
        <v>53</v>
      </c>
      <c r="R487" s="18"/>
      <c r="S487" s="18" t="s">
        <v>3642</v>
      </c>
      <c r="T487" s="18" t="s">
        <v>3643</v>
      </c>
      <c r="U487" s="18" t="s">
        <v>3608</v>
      </c>
      <c r="V487" s="18" t="s">
        <v>3644</v>
      </c>
      <c r="W487" s="18" t="s">
        <v>3645</v>
      </c>
      <c r="X487" s="14"/>
      <c r="Y487" s="8" t="s">
        <v>2621</v>
      </c>
      <c r="Z487" s="15" t="s">
        <v>3646</v>
      </c>
      <c r="AA487" s="15" t="s">
        <v>3647</v>
      </c>
      <c r="AB487" s="38"/>
      <c r="AC487" s="18" t="str">
        <f t="shared" si="1"/>
        <v>M5-MyM-30a-A-4</v>
      </c>
      <c r="AD487" s="6" t="s">
        <v>48</v>
      </c>
      <c r="AE487" s="6" t="s">
        <v>427</v>
      </c>
      <c r="AF487" s="6"/>
    </row>
    <row r="488" ht="75.0" customHeight="1">
      <c r="A488" s="6" t="s">
        <v>3594</v>
      </c>
      <c r="B488" s="26" t="s">
        <v>3595</v>
      </c>
      <c r="C488" s="34" t="s">
        <v>62</v>
      </c>
      <c r="D488" s="6" t="s">
        <v>35</v>
      </c>
      <c r="E488" s="32"/>
      <c r="F488" s="26" t="s">
        <v>3648</v>
      </c>
      <c r="G488" s="26"/>
      <c r="H488" s="7"/>
      <c r="I488" s="34" t="s">
        <v>38</v>
      </c>
      <c r="J488" s="6" t="s">
        <v>54</v>
      </c>
      <c r="K488" s="26" t="s">
        <v>3649</v>
      </c>
      <c r="L488" s="26" t="s">
        <v>3650</v>
      </c>
      <c r="M488" s="6" t="s">
        <v>67</v>
      </c>
      <c r="N488" s="14"/>
      <c r="O488" s="14"/>
      <c r="P488" s="14"/>
      <c r="Q488" s="6" t="s">
        <v>53</v>
      </c>
      <c r="R488" s="18"/>
      <c r="S488" s="18" t="s">
        <v>3651</v>
      </c>
      <c r="T488" s="18" t="s">
        <v>3652</v>
      </c>
      <c r="U488" s="18" t="s">
        <v>3608</v>
      </c>
      <c r="V488" s="18" t="s">
        <v>3653</v>
      </c>
      <c r="W488" s="18" t="s">
        <v>3654</v>
      </c>
      <c r="X488" s="14"/>
      <c r="Y488" s="8" t="s">
        <v>2621</v>
      </c>
      <c r="Z488" s="15" t="s">
        <v>3655</v>
      </c>
      <c r="AA488" s="15" t="s">
        <v>3656</v>
      </c>
      <c r="AB488" s="38"/>
      <c r="AC488" s="18" t="str">
        <f t="shared" si="1"/>
        <v>M5-MyM-30a-A-5</v>
      </c>
      <c r="AD488" s="6" t="s">
        <v>48</v>
      </c>
      <c r="AE488" s="6" t="s">
        <v>427</v>
      </c>
      <c r="AF488" s="6"/>
    </row>
    <row r="489" ht="75.0" customHeight="1">
      <c r="A489" s="6" t="s">
        <v>3657</v>
      </c>
      <c r="B489" s="26" t="s">
        <v>3658</v>
      </c>
      <c r="C489" s="34" t="s">
        <v>34</v>
      </c>
      <c r="D489" s="6" t="s">
        <v>35</v>
      </c>
      <c r="E489" s="6"/>
      <c r="F489" s="26" t="s">
        <v>3659</v>
      </c>
      <c r="G489" s="26"/>
      <c r="H489" s="7"/>
      <c r="I489" s="34" t="s">
        <v>38</v>
      </c>
      <c r="J489" s="6" t="s">
        <v>357</v>
      </c>
      <c r="K489" s="9" t="s">
        <v>3660</v>
      </c>
      <c r="L489" s="26" t="s">
        <v>3661</v>
      </c>
      <c r="M489" s="57" t="s">
        <v>41</v>
      </c>
      <c r="N489" s="24" t="s">
        <v>3662</v>
      </c>
      <c r="O489" s="9" t="s">
        <v>3663</v>
      </c>
      <c r="P489" s="9" t="s">
        <v>3664</v>
      </c>
      <c r="Q489" s="34"/>
      <c r="R489" s="14"/>
      <c r="S489" s="14"/>
      <c r="T489" s="14"/>
      <c r="U489" s="14"/>
      <c r="V489" s="14"/>
      <c r="W489" s="14"/>
      <c r="X489" s="14"/>
      <c r="Y489" s="8" t="s">
        <v>2621</v>
      </c>
      <c r="Z489" s="38" t="s">
        <v>3665</v>
      </c>
      <c r="AA489" s="25" t="s">
        <v>3666</v>
      </c>
      <c r="AB489" s="25"/>
      <c r="AC489" s="18" t="str">
        <f t="shared" si="1"/>
        <v>M5-MyM-19a-I-1</v>
      </c>
      <c r="AD489" s="6" t="s">
        <v>48</v>
      </c>
      <c r="AE489" s="6"/>
      <c r="AF489" s="6"/>
    </row>
    <row r="490" ht="75.0" customHeight="1">
      <c r="A490" s="6" t="s">
        <v>3657</v>
      </c>
      <c r="B490" s="7" t="s">
        <v>3658</v>
      </c>
      <c r="C490" s="34" t="s">
        <v>50</v>
      </c>
      <c r="D490" s="6" t="s">
        <v>35</v>
      </c>
      <c r="E490" s="6"/>
      <c r="F490" s="26" t="s">
        <v>3667</v>
      </c>
      <c r="G490" s="26"/>
      <c r="H490" s="11"/>
      <c r="I490" s="34" t="s">
        <v>38</v>
      </c>
      <c r="J490" s="8" t="s">
        <v>54</v>
      </c>
      <c r="K490" s="9" t="s">
        <v>3668</v>
      </c>
      <c r="L490" s="26" t="s">
        <v>3669</v>
      </c>
      <c r="M490" s="57" t="s">
        <v>41</v>
      </c>
      <c r="N490" s="24" t="s">
        <v>3670</v>
      </c>
      <c r="O490" s="26" t="s">
        <v>3671</v>
      </c>
      <c r="P490" s="18"/>
      <c r="Q490" s="34"/>
      <c r="R490" s="14"/>
      <c r="S490" s="14"/>
      <c r="T490" s="14"/>
      <c r="U490" s="14"/>
      <c r="V490" s="14"/>
      <c r="W490" s="14"/>
      <c r="X490" s="14"/>
      <c r="Y490" s="8" t="s">
        <v>2621</v>
      </c>
      <c r="Z490" s="38" t="s">
        <v>3672</v>
      </c>
      <c r="AA490" s="25" t="s">
        <v>3673</v>
      </c>
      <c r="AB490" s="25"/>
      <c r="AC490" s="18" t="str">
        <f t="shared" si="1"/>
        <v>M5-MyM-19a-E-1</v>
      </c>
      <c r="AD490" s="6" t="s">
        <v>48</v>
      </c>
      <c r="AE490" s="6"/>
      <c r="AF490" s="6"/>
    </row>
    <row r="491" ht="75.0" customHeight="1">
      <c r="A491" s="6" t="s">
        <v>3657</v>
      </c>
      <c r="B491" s="7" t="s">
        <v>3658</v>
      </c>
      <c r="C491" s="34" t="s">
        <v>50</v>
      </c>
      <c r="D491" s="6" t="s">
        <v>35</v>
      </c>
      <c r="E491" s="6"/>
      <c r="F491" s="26" t="s">
        <v>3674</v>
      </c>
      <c r="G491" s="26"/>
      <c r="H491" s="11"/>
      <c r="I491" s="34" t="s">
        <v>38</v>
      </c>
      <c r="J491" s="8" t="s">
        <v>54</v>
      </c>
      <c r="K491" s="9" t="s">
        <v>3675</v>
      </c>
      <c r="L491" s="26" t="s">
        <v>3676</v>
      </c>
      <c r="M491" s="57" t="s">
        <v>41</v>
      </c>
      <c r="N491" s="24" t="s">
        <v>3677</v>
      </c>
      <c r="O491" s="26" t="s">
        <v>3678</v>
      </c>
      <c r="P491" s="18" t="s">
        <v>3679</v>
      </c>
      <c r="Q491" s="34"/>
      <c r="R491" s="14"/>
      <c r="S491" s="14"/>
      <c r="T491" s="14"/>
      <c r="U491" s="14"/>
      <c r="V491" s="14"/>
      <c r="W491" s="14"/>
      <c r="X491" s="14"/>
      <c r="Y491" s="8" t="s">
        <v>2621</v>
      </c>
      <c r="Z491" s="38" t="s">
        <v>3680</v>
      </c>
      <c r="AA491" s="25" t="s">
        <v>3681</v>
      </c>
      <c r="AB491" s="25"/>
      <c r="AC491" s="18" t="str">
        <f t="shared" si="1"/>
        <v>M5-MyM-19a-E-2</v>
      </c>
      <c r="AD491" s="6" t="s">
        <v>48</v>
      </c>
      <c r="AE491" s="6"/>
      <c r="AF491" s="6"/>
    </row>
    <row r="492" ht="75.0" customHeight="1">
      <c r="A492" s="6" t="s">
        <v>3657</v>
      </c>
      <c r="B492" s="7" t="s">
        <v>3658</v>
      </c>
      <c r="C492" s="34" t="s">
        <v>62</v>
      </c>
      <c r="D492" s="6" t="s">
        <v>35</v>
      </c>
      <c r="E492" s="6"/>
      <c r="F492" s="26" t="s">
        <v>3682</v>
      </c>
      <c r="G492" s="26"/>
      <c r="H492" s="7"/>
      <c r="I492" s="34" t="s">
        <v>38</v>
      </c>
      <c r="J492" s="34" t="s">
        <v>54</v>
      </c>
      <c r="K492" s="9" t="s">
        <v>3683</v>
      </c>
      <c r="L492" s="26" t="s">
        <v>2930</v>
      </c>
      <c r="M492" s="6" t="s">
        <v>67</v>
      </c>
      <c r="N492" s="14"/>
      <c r="O492" s="14"/>
      <c r="P492" s="14"/>
      <c r="Q492" s="34"/>
      <c r="R492" s="18"/>
      <c r="S492" s="18" t="s">
        <v>3684</v>
      </c>
      <c r="T492" s="18" t="s">
        <v>3685</v>
      </c>
      <c r="U492" s="18" t="s">
        <v>3686</v>
      </c>
      <c r="V492" s="18" t="s">
        <v>3687</v>
      </c>
      <c r="W492" s="14"/>
      <c r="X492" s="14"/>
      <c r="Y492" s="8" t="s">
        <v>2621</v>
      </c>
      <c r="Z492" s="15" t="s">
        <v>3688</v>
      </c>
      <c r="AA492" s="25" t="s">
        <v>3689</v>
      </c>
      <c r="AB492" s="25"/>
      <c r="AC492" s="18" t="str">
        <f t="shared" si="1"/>
        <v>M5-MyM-19a-A-1</v>
      </c>
      <c r="AD492" s="6" t="s">
        <v>48</v>
      </c>
      <c r="AE492" s="6"/>
      <c r="AF492" s="6"/>
    </row>
    <row r="493" ht="75.0" customHeight="1">
      <c r="A493" s="6" t="s">
        <v>3657</v>
      </c>
      <c r="B493" s="7" t="s">
        <v>3658</v>
      </c>
      <c r="C493" s="34" t="s">
        <v>62</v>
      </c>
      <c r="D493" s="6" t="s">
        <v>35</v>
      </c>
      <c r="E493" s="6"/>
      <c r="F493" s="26" t="s">
        <v>3690</v>
      </c>
      <c r="G493" s="26"/>
      <c r="H493" s="7"/>
      <c r="I493" s="34" t="s">
        <v>38</v>
      </c>
      <c r="J493" s="6" t="s">
        <v>54</v>
      </c>
      <c r="K493" s="9" t="s">
        <v>3691</v>
      </c>
      <c r="L493" s="26" t="s">
        <v>3692</v>
      </c>
      <c r="M493" s="6" t="s">
        <v>67</v>
      </c>
      <c r="N493" s="14"/>
      <c r="O493" s="14"/>
      <c r="P493" s="14"/>
      <c r="Q493" s="34"/>
      <c r="R493" s="18"/>
      <c r="S493" s="18" t="s">
        <v>3693</v>
      </c>
      <c r="T493" s="18" t="s">
        <v>3694</v>
      </c>
      <c r="U493" s="18" t="s">
        <v>3695</v>
      </c>
      <c r="V493" s="18" t="s">
        <v>3696</v>
      </c>
      <c r="W493" s="14"/>
      <c r="X493" s="14"/>
      <c r="Y493" s="8" t="s">
        <v>2621</v>
      </c>
      <c r="Z493" s="15" t="s">
        <v>3697</v>
      </c>
      <c r="AA493" s="25" t="s">
        <v>3698</v>
      </c>
      <c r="AB493" s="25"/>
      <c r="AC493" s="18" t="str">
        <f t="shared" si="1"/>
        <v>M5-MyM-19a-A-2</v>
      </c>
      <c r="AD493" s="6" t="s">
        <v>48</v>
      </c>
      <c r="AE493" s="6"/>
      <c r="AF493" s="6"/>
    </row>
    <row r="494" ht="75.0" customHeight="1">
      <c r="A494" s="6" t="s">
        <v>3657</v>
      </c>
      <c r="B494" s="7" t="s">
        <v>3658</v>
      </c>
      <c r="C494" s="34" t="s">
        <v>62</v>
      </c>
      <c r="D494" s="6" t="s">
        <v>35</v>
      </c>
      <c r="E494" s="6"/>
      <c r="F494" s="26" t="s">
        <v>3699</v>
      </c>
      <c r="G494" s="26"/>
      <c r="H494" s="7"/>
      <c r="I494" s="34" t="s">
        <v>38</v>
      </c>
      <c r="J494" s="6" t="s">
        <v>54</v>
      </c>
      <c r="K494" s="9" t="s">
        <v>3700</v>
      </c>
      <c r="L494" s="26" t="s">
        <v>3701</v>
      </c>
      <c r="M494" s="6" t="s">
        <v>67</v>
      </c>
      <c r="N494" s="14"/>
      <c r="O494" s="14"/>
      <c r="P494" s="14"/>
      <c r="Q494" s="34"/>
      <c r="R494" s="18"/>
      <c r="S494" s="18" t="s">
        <v>3702</v>
      </c>
      <c r="T494" s="18" t="s">
        <v>3703</v>
      </c>
      <c r="U494" s="18" t="s">
        <v>3686</v>
      </c>
      <c r="V494" s="18" t="s">
        <v>3704</v>
      </c>
      <c r="W494" s="14"/>
      <c r="X494" s="14"/>
      <c r="Y494" s="8" t="s">
        <v>2621</v>
      </c>
      <c r="Z494" s="15" t="s">
        <v>3705</v>
      </c>
      <c r="AA494" s="25" t="s">
        <v>3706</v>
      </c>
      <c r="AB494" s="25"/>
      <c r="AC494" s="18" t="str">
        <f t="shared" si="1"/>
        <v>M5-MyM-19a-A-3</v>
      </c>
      <c r="AD494" s="6" t="s">
        <v>48</v>
      </c>
      <c r="AE494" s="6"/>
      <c r="AF494" s="6"/>
    </row>
    <row r="495" ht="75.0" customHeight="1">
      <c r="A495" s="6" t="s">
        <v>3657</v>
      </c>
      <c r="B495" s="7" t="s">
        <v>3658</v>
      </c>
      <c r="C495" s="34" t="s">
        <v>62</v>
      </c>
      <c r="D495" s="6" t="s">
        <v>35</v>
      </c>
      <c r="E495" s="6"/>
      <c r="F495" s="26" t="s">
        <v>3707</v>
      </c>
      <c r="G495" s="26"/>
      <c r="H495" s="7"/>
      <c r="I495" s="34" t="s">
        <v>38</v>
      </c>
      <c r="J495" s="6" t="s">
        <v>54</v>
      </c>
      <c r="K495" s="9" t="s">
        <v>3708</v>
      </c>
      <c r="L495" s="26" t="s">
        <v>2930</v>
      </c>
      <c r="M495" s="6" t="s">
        <v>67</v>
      </c>
      <c r="N495" s="14"/>
      <c r="O495" s="14"/>
      <c r="P495" s="14"/>
      <c r="Q495" s="34"/>
      <c r="R495" s="18"/>
      <c r="S495" s="18" t="s">
        <v>3709</v>
      </c>
      <c r="T495" s="18" t="s">
        <v>3710</v>
      </c>
      <c r="U495" s="18" t="s">
        <v>3686</v>
      </c>
      <c r="V495" s="18" t="s">
        <v>3711</v>
      </c>
      <c r="W495" s="18"/>
      <c r="X495" s="14"/>
      <c r="Y495" s="8" t="s">
        <v>2621</v>
      </c>
      <c r="Z495" s="15" t="s">
        <v>3712</v>
      </c>
      <c r="AA495" s="25" t="s">
        <v>3713</v>
      </c>
      <c r="AB495" s="25"/>
      <c r="AC495" s="18" t="str">
        <f t="shared" si="1"/>
        <v>M5-MyM-19a-A-4</v>
      </c>
      <c r="AD495" s="6" t="s">
        <v>48</v>
      </c>
      <c r="AE495" s="6"/>
      <c r="AF495" s="6"/>
    </row>
    <row r="496" ht="75.0" customHeight="1">
      <c r="A496" s="6" t="s">
        <v>3657</v>
      </c>
      <c r="B496" s="7" t="s">
        <v>3658</v>
      </c>
      <c r="C496" s="34" t="s">
        <v>62</v>
      </c>
      <c r="D496" s="6" t="s">
        <v>35</v>
      </c>
      <c r="E496" s="6"/>
      <c r="F496" s="26" t="s">
        <v>3714</v>
      </c>
      <c r="G496" s="26"/>
      <c r="H496" s="7"/>
      <c r="I496" s="34" t="s">
        <v>38</v>
      </c>
      <c r="J496" s="34" t="s">
        <v>751</v>
      </c>
      <c r="K496" s="9" t="s">
        <v>3715</v>
      </c>
      <c r="L496" s="26" t="s">
        <v>3716</v>
      </c>
      <c r="M496" s="6" t="s">
        <v>67</v>
      </c>
      <c r="N496" s="14"/>
      <c r="O496" s="14"/>
      <c r="P496" s="14"/>
      <c r="Q496" s="34"/>
      <c r="R496" s="18"/>
      <c r="S496" s="18" t="s">
        <v>3717</v>
      </c>
      <c r="T496" s="18" t="s">
        <v>3718</v>
      </c>
      <c r="U496" s="18" t="s">
        <v>3686</v>
      </c>
      <c r="V496" s="18" t="s">
        <v>3719</v>
      </c>
      <c r="W496" s="18"/>
      <c r="X496" s="14"/>
      <c r="Y496" s="8" t="s">
        <v>2621</v>
      </c>
      <c r="Z496" s="15" t="s">
        <v>3720</v>
      </c>
      <c r="AA496" s="25" t="s">
        <v>3721</v>
      </c>
      <c r="AB496" s="25"/>
      <c r="AC496" s="18" t="str">
        <f t="shared" si="1"/>
        <v>M5-MyM-19a-A-5</v>
      </c>
      <c r="AD496" s="6" t="s">
        <v>48</v>
      </c>
      <c r="AE496" s="6"/>
      <c r="AF496" s="6"/>
    </row>
    <row r="497" ht="75.0" customHeight="1">
      <c r="A497" s="6" t="s">
        <v>3722</v>
      </c>
      <c r="B497" s="7" t="s">
        <v>3723</v>
      </c>
      <c r="C497" s="34" t="s">
        <v>34</v>
      </c>
      <c r="D497" s="6" t="s">
        <v>35</v>
      </c>
      <c r="E497" s="6"/>
      <c r="F497" s="26" t="s">
        <v>3724</v>
      </c>
      <c r="G497" s="26"/>
      <c r="H497" s="7"/>
      <c r="I497" s="34" t="s">
        <v>38</v>
      </c>
      <c r="J497" s="8" t="s">
        <v>2436</v>
      </c>
      <c r="K497" s="9" t="s">
        <v>3725</v>
      </c>
      <c r="L497" s="26" t="s">
        <v>3726</v>
      </c>
      <c r="M497" s="57" t="s">
        <v>41</v>
      </c>
      <c r="N497" s="26" t="s">
        <v>2958</v>
      </c>
      <c r="O497" s="26" t="s">
        <v>3727</v>
      </c>
      <c r="P497" s="14"/>
      <c r="Q497" s="6" t="s">
        <v>53</v>
      </c>
      <c r="R497" s="14"/>
      <c r="S497" s="14"/>
      <c r="T497" s="14"/>
      <c r="U497" s="14"/>
      <c r="V497" s="14"/>
      <c r="W497" s="14"/>
      <c r="X497" s="14"/>
      <c r="Y497" s="8" t="s">
        <v>2621</v>
      </c>
      <c r="Z497" s="38" t="s">
        <v>3728</v>
      </c>
      <c r="AA497" s="52" t="s">
        <v>3729</v>
      </c>
      <c r="AB497" s="52"/>
      <c r="AC497" s="18" t="str">
        <f t="shared" si="1"/>
        <v>M5-MyM-19b-I-1</v>
      </c>
      <c r="AD497" s="6" t="s">
        <v>48</v>
      </c>
      <c r="AE497" s="6"/>
      <c r="AF497" s="6"/>
    </row>
    <row r="498" ht="75.0" customHeight="1">
      <c r="A498" s="6" t="s">
        <v>3722</v>
      </c>
      <c r="B498" s="26" t="s">
        <v>3723</v>
      </c>
      <c r="C498" s="34" t="s">
        <v>50</v>
      </c>
      <c r="D498" s="6" t="s">
        <v>35</v>
      </c>
      <c r="E498" s="6"/>
      <c r="F498" s="26" t="s">
        <v>3730</v>
      </c>
      <c r="G498" s="26"/>
      <c r="H498" s="11" t="s">
        <v>3731</v>
      </c>
      <c r="I498" s="34" t="s">
        <v>38</v>
      </c>
      <c r="J498" s="8" t="s">
        <v>2436</v>
      </c>
      <c r="K498" s="9" t="s">
        <v>3732</v>
      </c>
      <c r="L498" s="26" t="s">
        <v>3733</v>
      </c>
      <c r="M498" s="6" t="s">
        <v>67</v>
      </c>
      <c r="N498" s="14"/>
      <c r="O498" s="14"/>
      <c r="P498" s="14"/>
      <c r="Q498" s="34"/>
      <c r="R498" s="26"/>
      <c r="S498" s="26" t="s">
        <v>3734</v>
      </c>
      <c r="T498" s="26" t="s">
        <v>3608</v>
      </c>
      <c r="U498" s="26" t="s">
        <v>3735</v>
      </c>
      <c r="V498" s="26" t="s">
        <v>3736</v>
      </c>
      <c r="W498" s="7"/>
      <c r="X498" s="7"/>
      <c r="Y498" s="8" t="s">
        <v>2621</v>
      </c>
      <c r="Z498" s="15" t="s">
        <v>3737</v>
      </c>
      <c r="AA498" s="52" t="s">
        <v>3738</v>
      </c>
      <c r="AB498" s="52"/>
      <c r="AC498" s="18" t="str">
        <f t="shared" si="1"/>
        <v>M5-MyM-19b-E-1</v>
      </c>
      <c r="AD498" s="6" t="s">
        <v>48</v>
      </c>
      <c r="AE498" s="6"/>
      <c r="AF498" s="6"/>
    </row>
    <row r="499" ht="75.0" customHeight="1">
      <c r="A499" s="6" t="s">
        <v>3722</v>
      </c>
      <c r="B499" s="26" t="s">
        <v>3723</v>
      </c>
      <c r="C499" s="34" t="s">
        <v>62</v>
      </c>
      <c r="D499" s="6" t="s">
        <v>35</v>
      </c>
      <c r="E499" s="6"/>
      <c r="F499" s="26" t="s">
        <v>3739</v>
      </c>
      <c r="G499" s="26"/>
      <c r="H499" s="7" t="s">
        <v>3740</v>
      </c>
      <c r="I499" s="34" t="s">
        <v>38</v>
      </c>
      <c r="J499" s="34" t="s">
        <v>2436</v>
      </c>
      <c r="K499" s="26" t="s">
        <v>3741</v>
      </c>
      <c r="L499" s="26" t="s">
        <v>3742</v>
      </c>
      <c r="M499" s="6" t="s">
        <v>67</v>
      </c>
      <c r="N499" s="14"/>
      <c r="O499" s="14"/>
      <c r="P499" s="14"/>
      <c r="Q499" s="34"/>
      <c r="R499" s="26"/>
      <c r="S499" s="26" t="s">
        <v>3734</v>
      </c>
      <c r="T499" s="26" t="s">
        <v>3608</v>
      </c>
      <c r="U499" s="26" t="s">
        <v>3743</v>
      </c>
      <c r="V499" s="26" t="s">
        <v>3744</v>
      </c>
      <c r="W499" s="7"/>
      <c r="X499" s="7"/>
      <c r="Y499" s="8" t="s">
        <v>2621</v>
      </c>
      <c r="Z499" s="15" t="s">
        <v>3745</v>
      </c>
      <c r="AA499" s="52" t="s">
        <v>3746</v>
      </c>
      <c r="AB499" s="52"/>
      <c r="AC499" s="18" t="str">
        <f t="shared" si="1"/>
        <v>M5-MyM-19b-A-1</v>
      </c>
      <c r="AD499" s="6" t="s">
        <v>48</v>
      </c>
      <c r="AE499" s="6"/>
      <c r="AF499" s="6"/>
    </row>
    <row r="500" ht="75.0" customHeight="1">
      <c r="A500" s="6" t="s">
        <v>3722</v>
      </c>
      <c r="B500" s="26" t="s">
        <v>3723</v>
      </c>
      <c r="C500" s="34" t="s">
        <v>62</v>
      </c>
      <c r="D500" s="6" t="s">
        <v>35</v>
      </c>
      <c r="E500" s="6"/>
      <c r="F500" s="26" t="s">
        <v>3747</v>
      </c>
      <c r="G500" s="26"/>
      <c r="H500" s="7" t="s">
        <v>3748</v>
      </c>
      <c r="I500" s="34" t="s">
        <v>38</v>
      </c>
      <c r="J500" s="34" t="s">
        <v>2436</v>
      </c>
      <c r="K500" s="26" t="s">
        <v>3749</v>
      </c>
      <c r="L500" s="26" t="s">
        <v>3750</v>
      </c>
      <c r="M500" s="6" t="s">
        <v>67</v>
      </c>
      <c r="N500" s="14"/>
      <c r="O500" s="14"/>
      <c r="P500" s="14"/>
      <c r="Q500" s="34"/>
      <c r="R500" s="26"/>
      <c r="S500" s="26" t="s">
        <v>3607</v>
      </c>
      <c r="T500" s="26" t="s">
        <v>3608</v>
      </c>
      <c r="U500" s="26" t="s">
        <v>3751</v>
      </c>
      <c r="V500" s="26" t="s">
        <v>3752</v>
      </c>
      <c r="W500" s="7"/>
      <c r="X500" s="7"/>
      <c r="Y500" s="8" t="s">
        <v>2621</v>
      </c>
      <c r="Z500" s="15" t="s">
        <v>3753</v>
      </c>
      <c r="AA500" s="52" t="s">
        <v>3754</v>
      </c>
      <c r="AB500" s="52"/>
      <c r="AC500" s="18" t="str">
        <f t="shared" si="1"/>
        <v>M5-MyM-19b-A-2</v>
      </c>
      <c r="AD500" s="6" t="s">
        <v>48</v>
      </c>
      <c r="AE500" s="6"/>
      <c r="AF500" s="6"/>
    </row>
    <row r="501" ht="75.0" customHeight="1">
      <c r="A501" s="6" t="s">
        <v>3722</v>
      </c>
      <c r="B501" s="26" t="s">
        <v>3723</v>
      </c>
      <c r="C501" s="34" t="s">
        <v>62</v>
      </c>
      <c r="D501" s="6" t="s">
        <v>35</v>
      </c>
      <c r="E501" s="6"/>
      <c r="F501" s="26" t="s">
        <v>3755</v>
      </c>
      <c r="G501" s="26"/>
      <c r="H501" s="7"/>
      <c r="I501" s="34" t="s">
        <v>38</v>
      </c>
      <c r="J501" s="6" t="s">
        <v>54</v>
      </c>
      <c r="K501" s="26" t="s">
        <v>3756</v>
      </c>
      <c r="L501" s="26" t="s">
        <v>3757</v>
      </c>
      <c r="M501" s="6" t="s">
        <v>67</v>
      </c>
      <c r="N501" s="14"/>
      <c r="O501" s="14"/>
      <c r="P501" s="14"/>
      <c r="Q501" s="34"/>
      <c r="R501" s="26"/>
      <c r="S501" s="26" t="s">
        <v>3758</v>
      </c>
      <c r="T501" s="26" t="s">
        <v>3759</v>
      </c>
      <c r="U501" s="26" t="s">
        <v>3760</v>
      </c>
      <c r="V501" s="26" t="s">
        <v>3761</v>
      </c>
      <c r="W501" s="26" t="s">
        <v>3762</v>
      </c>
      <c r="X501" s="7"/>
      <c r="Y501" s="8" t="s">
        <v>2621</v>
      </c>
      <c r="Z501" s="15" t="s">
        <v>3763</v>
      </c>
      <c r="AA501" s="52" t="s">
        <v>3764</v>
      </c>
      <c r="AB501" s="52"/>
      <c r="AC501" s="18" t="str">
        <f t="shared" si="1"/>
        <v>M5-MyM-19b-A-3</v>
      </c>
      <c r="AD501" s="6" t="s">
        <v>48</v>
      </c>
      <c r="AE501" s="6"/>
      <c r="AF501" s="6"/>
    </row>
    <row r="502" ht="75.0" customHeight="1">
      <c r="A502" s="6" t="s">
        <v>3722</v>
      </c>
      <c r="B502" s="26" t="s">
        <v>3723</v>
      </c>
      <c r="C502" s="34" t="s">
        <v>62</v>
      </c>
      <c r="D502" s="6" t="s">
        <v>35</v>
      </c>
      <c r="E502" s="6"/>
      <c r="F502" s="26" t="s">
        <v>3765</v>
      </c>
      <c r="G502" s="26"/>
      <c r="H502" s="7"/>
      <c r="I502" s="34" t="s">
        <v>38</v>
      </c>
      <c r="J502" s="6" t="s">
        <v>54</v>
      </c>
      <c r="K502" s="26" t="s">
        <v>3766</v>
      </c>
      <c r="L502" s="26" t="s">
        <v>3767</v>
      </c>
      <c r="M502" s="6" t="s">
        <v>67</v>
      </c>
      <c r="N502" s="14"/>
      <c r="O502" s="14"/>
      <c r="P502" s="14"/>
      <c r="Q502" s="34"/>
      <c r="R502" s="26"/>
      <c r="S502" s="26" t="s">
        <v>3768</v>
      </c>
      <c r="T502" s="26" t="s">
        <v>3769</v>
      </c>
      <c r="U502" s="26" t="s">
        <v>3770</v>
      </c>
      <c r="V502" s="26" t="s">
        <v>3771</v>
      </c>
      <c r="W502" s="26" t="s">
        <v>3772</v>
      </c>
      <c r="X502" s="7"/>
      <c r="Y502" s="8" t="s">
        <v>2621</v>
      </c>
      <c r="Z502" s="15" t="s">
        <v>3773</v>
      </c>
      <c r="AA502" s="52" t="s">
        <v>3774</v>
      </c>
      <c r="AB502" s="52"/>
      <c r="AC502" s="18" t="str">
        <f t="shared" si="1"/>
        <v>M5-MyM-19b-A-4</v>
      </c>
      <c r="AD502" s="6" t="s">
        <v>48</v>
      </c>
      <c r="AE502" s="6"/>
      <c r="AF502" s="6"/>
    </row>
    <row r="503" ht="75.0" customHeight="1">
      <c r="A503" s="6" t="s">
        <v>3722</v>
      </c>
      <c r="B503" s="26" t="s">
        <v>3723</v>
      </c>
      <c r="C503" s="34" t="s">
        <v>62</v>
      </c>
      <c r="D503" s="6" t="s">
        <v>35</v>
      </c>
      <c r="E503" s="6"/>
      <c r="F503" s="26" t="s">
        <v>3775</v>
      </c>
      <c r="G503" s="26"/>
      <c r="H503" s="7"/>
      <c r="I503" s="34" t="s">
        <v>38</v>
      </c>
      <c r="J503" s="6" t="s">
        <v>54</v>
      </c>
      <c r="K503" s="26" t="s">
        <v>3776</v>
      </c>
      <c r="L503" s="26" t="s">
        <v>3777</v>
      </c>
      <c r="M503" s="6" t="s">
        <v>67</v>
      </c>
      <c r="N503" s="14"/>
      <c r="O503" s="14"/>
      <c r="P503" s="14"/>
      <c r="Q503" s="34"/>
      <c r="R503" s="26"/>
      <c r="S503" s="26" t="s">
        <v>3778</v>
      </c>
      <c r="T503" s="26" t="s">
        <v>3779</v>
      </c>
      <c r="U503" s="26" t="s">
        <v>3780</v>
      </c>
      <c r="V503" s="26" t="s">
        <v>3781</v>
      </c>
      <c r="W503" s="26" t="s">
        <v>3782</v>
      </c>
      <c r="X503" s="7"/>
      <c r="Y503" s="8" t="s">
        <v>2621</v>
      </c>
      <c r="Z503" s="15" t="s">
        <v>3783</v>
      </c>
      <c r="AA503" s="52" t="s">
        <v>3784</v>
      </c>
      <c r="AB503" s="52"/>
      <c r="AC503" s="18" t="str">
        <f t="shared" si="1"/>
        <v>M5-MyM-19b-A-5</v>
      </c>
      <c r="AD503" s="6" t="s">
        <v>48</v>
      </c>
      <c r="AE503" s="6"/>
      <c r="AF503" s="6"/>
    </row>
    <row r="504" ht="75.0" customHeight="1">
      <c r="A504" s="8" t="s">
        <v>3785</v>
      </c>
      <c r="B504" s="26" t="s">
        <v>3786</v>
      </c>
      <c r="C504" s="34" t="s">
        <v>34</v>
      </c>
      <c r="D504" s="6" t="s">
        <v>35</v>
      </c>
      <c r="E504" s="6"/>
      <c r="F504" s="26" t="s">
        <v>3787</v>
      </c>
      <c r="G504" s="26"/>
      <c r="H504" s="11" t="s">
        <v>3788</v>
      </c>
      <c r="I504" s="57" t="s">
        <v>38</v>
      </c>
      <c r="J504" s="6" t="s">
        <v>357</v>
      </c>
      <c r="K504" s="26" t="s">
        <v>3789</v>
      </c>
      <c r="L504" s="26" t="s">
        <v>3790</v>
      </c>
      <c r="M504" s="57" t="s">
        <v>41</v>
      </c>
      <c r="N504" s="26" t="s">
        <v>3791</v>
      </c>
      <c r="O504" s="26" t="s">
        <v>3792</v>
      </c>
      <c r="P504" s="14"/>
      <c r="Q504" s="34"/>
      <c r="R504" s="14"/>
      <c r="S504" s="14"/>
      <c r="T504" s="14"/>
      <c r="U504" s="14"/>
      <c r="V504" s="14"/>
      <c r="W504" s="14"/>
      <c r="X504" s="14"/>
      <c r="Y504" s="8" t="s">
        <v>2621</v>
      </c>
      <c r="Z504" s="15" t="s">
        <v>3793</v>
      </c>
      <c r="AA504" s="15" t="s">
        <v>3794</v>
      </c>
      <c r="AB504" s="38"/>
      <c r="AC504" s="18" t="str">
        <f t="shared" si="1"/>
        <v>M5-MyM-4a-I-1</v>
      </c>
      <c r="AD504" s="6" t="s">
        <v>48</v>
      </c>
      <c r="AE504" s="6" t="s">
        <v>427</v>
      </c>
      <c r="AF504" s="6"/>
    </row>
    <row r="505" ht="75.0" customHeight="1">
      <c r="A505" s="8" t="s">
        <v>3785</v>
      </c>
      <c r="B505" s="26" t="s">
        <v>3786</v>
      </c>
      <c r="C505" s="34" t="s">
        <v>34</v>
      </c>
      <c r="D505" s="6" t="s">
        <v>35</v>
      </c>
      <c r="E505" s="6"/>
      <c r="F505" s="26" t="s">
        <v>3795</v>
      </c>
      <c r="G505" s="26"/>
      <c r="H505" s="11"/>
      <c r="I505" s="57" t="s">
        <v>38</v>
      </c>
      <c r="J505" s="6" t="s">
        <v>357</v>
      </c>
      <c r="K505" s="26" t="s">
        <v>3796</v>
      </c>
      <c r="L505" s="26" t="s">
        <v>3797</v>
      </c>
      <c r="M505" s="57" t="s">
        <v>41</v>
      </c>
      <c r="N505" s="26" t="s">
        <v>3798</v>
      </c>
      <c r="O505" s="26" t="s">
        <v>3799</v>
      </c>
      <c r="P505" s="14"/>
      <c r="Q505" s="34"/>
      <c r="R505" s="14"/>
      <c r="S505" s="14"/>
      <c r="T505" s="14"/>
      <c r="U505" s="14"/>
      <c r="V505" s="14"/>
      <c r="W505" s="14"/>
      <c r="X505" s="14"/>
      <c r="Y505" s="8" t="s">
        <v>2621</v>
      </c>
      <c r="Z505" s="15" t="s">
        <v>3800</v>
      </c>
      <c r="AA505" s="15" t="s">
        <v>3801</v>
      </c>
      <c r="AB505" s="38"/>
      <c r="AC505" s="18" t="str">
        <f t="shared" si="1"/>
        <v>M5-MyM-4a-I-2</v>
      </c>
      <c r="AD505" s="6" t="s">
        <v>48</v>
      </c>
      <c r="AE505" s="6" t="s">
        <v>427</v>
      </c>
      <c r="AF505" s="6"/>
    </row>
    <row r="506" ht="75.0" customHeight="1">
      <c r="A506" s="8" t="s">
        <v>3785</v>
      </c>
      <c r="B506" s="26" t="s">
        <v>3786</v>
      </c>
      <c r="C506" s="34" t="s">
        <v>50</v>
      </c>
      <c r="D506" s="6" t="s">
        <v>35</v>
      </c>
      <c r="E506" s="32"/>
      <c r="F506" s="26" t="s">
        <v>3802</v>
      </c>
      <c r="G506" s="26"/>
      <c r="H506" s="11"/>
      <c r="I506" s="34" t="s">
        <v>38</v>
      </c>
      <c r="J506" s="6" t="s">
        <v>54</v>
      </c>
      <c r="K506" s="26" t="s">
        <v>3803</v>
      </c>
      <c r="L506" s="26" t="s">
        <v>3804</v>
      </c>
      <c r="M506" s="34" t="s">
        <v>41</v>
      </c>
      <c r="N506" s="26" t="s">
        <v>3791</v>
      </c>
      <c r="O506" s="26" t="s">
        <v>3792</v>
      </c>
      <c r="P506" s="14"/>
      <c r="Q506" s="34"/>
      <c r="R506" s="14"/>
      <c r="S506" s="14"/>
      <c r="T506" s="14"/>
      <c r="U506" s="14"/>
      <c r="V506" s="14"/>
      <c r="W506" s="14"/>
      <c r="X506" s="14"/>
      <c r="Y506" s="8" t="s">
        <v>2621</v>
      </c>
      <c r="Z506" s="15" t="s">
        <v>3805</v>
      </c>
      <c r="AA506" s="38" t="s">
        <v>3806</v>
      </c>
      <c r="AB506" s="38"/>
      <c r="AC506" s="18" t="str">
        <f t="shared" si="1"/>
        <v>M5-MyM-4a-E-1</v>
      </c>
      <c r="AD506" s="6" t="s">
        <v>48</v>
      </c>
      <c r="AE506" s="6" t="s">
        <v>427</v>
      </c>
      <c r="AF506" s="6"/>
    </row>
    <row r="507" ht="75.0" customHeight="1">
      <c r="A507" s="8" t="s">
        <v>3785</v>
      </c>
      <c r="B507" s="26" t="s">
        <v>3786</v>
      </c>
      <c r="C507" s="34" t="s">
        <v>50</v>
      </c>
      <c r="D507" s="6" t="s">
        <v>35</v>
      </c>
      <c r="E507" s="6"/>
      <c r="F507" s="26" t="s">
        <v>3807</v>
      </c>
      <c r="G507" s="26"/>
      <c r="H507" s="11"/>
      <c r="I507" s="34" t="s">
        <v>38</v>
      </c>
      <c r="J507" s="6" t="s">
        <v>54</v>
      </c>
      <c r="K507" s="26" t="s">
        <v>3808</v>
      </c>
      <c r="L507" s="26" t="s">
        <v>3809</v>
      </c>
      <c r="M507" s="34" t="s">
        <v>41</v>
      </c>
      <c r="N507" s="26" t="s">
        <v>3798</v>
      </c>
      <c r="O507" s="26" t="s">
        <v>3799</v>
      </c>
      <c r="P507" s="14"/>
      <c r="Q507" s="34"/>
      <c r="R507" s="18"/>
      <c r="S507" s="18"/>
      <c r="T507" s="18"/>
      <c r="U507" s="18"/>
      <c r="V507" s="18"/>
      <c r="W507" s="18"/>
      <c r="X507" s="14"/>
      <c r="Y507" s="8" t="s">
        <v>2621</v>
      </c>
      <c r="Z507" s="38" t="s">
        <v>3810</v>
      </c>
      <c r="AA507" s="38" t="s">
        <v>3811</v>
      </c>
      <c r="AB507" s="38"/>
      <c r="AC507" s="18" t="str">
        <f t="shared" si="1"/>
        <v>M5-MyM-4a-E-2</v>
      </c>
      <c r="AD507" s="6" t="s">
        <v>48</v>
      </c>
      <c r="AE507" s="6" t="s">
        <v>427</v>
      </c>
      <c r="AF507" s="6"/>
    </row>
    <row r="508" ht="75.0" customHeight="1">
      <c r="A508" s="8" t="s">
        <v>3785</v>
      </c>
      <c r="B508" s="26" t="s">
        <v>3786</v>
      </c>
      <c r="C508" s="34" t="s">
        <v>62</v>
      </c>
      <c r="D508" s="6" t="s">
        <v>35</v>
      </c>
      <c r="E508" s="6"/>
      <c r="F508" s="26" t="s">
        <v>3812</v>
      </c>
      <c r="G508" s="26"/>
      <c r="H508" s="7"/>
      <c r="I508" s="34" t="s">
        <v>38</v>
      </c>
      <c r="J508" s="6" t="s">
        <v>54</v>
      </c>
      <c r="K508" s="26" t="s">
        <v>3813</v>
      </c>
      <c r="L508" s="26" t="s">
        <v>3814</v>
      </c>
      <c r="M508" s="6" t="s">
        <v>67</v>
      </c>
      <c r="N508" s="14"/>
      <c r="O508" s="14"/>
      <c r="P508" s="14"/>
      <c r="Q508" s="34"/>
      <c r="R508" s="18"/>
      <c r="S508" s="18" t="s">
        <v>3815</v>
      </c>
      <c r="T508" s="18" t="s">
        <v>3816</v>
      </c>
      <c r="U508" s="18" t="s">
        <v>3817</v>
      </c>
      <c r="V508" s="18" t="s">
        <v>3818</v>
      </c>
      <c r="W508" s="18" t="s">
        <v>3819</v>
      </c>
      <c r="X508" s="14"/>
      <c r="Y508" s="8" t="s">
        <v>2621</v>
      </c>
      <c r="Z508" s="15" t="s">
        <v>3820</v>
      </c>
      <c r="AA508" s="15" t="s">
        <v>3821</v>
      </c>
      <c r="AB508" s="38"/>
      <c r="AC508" s="18" t="str">
        <f t="shared" si="1"/>
        <v>M5-MyM-4a-A-1</v>
      </c>
      <c r="AD508" s="6" t="s">
        <v>48</v>
      </c>
      <c r="AE508" s="6" t="s">
        <v>427</v>
      </c>
      <c r="AF508" s="6"/>
    </row>
    <row r="509" ht="75.0" customHeight="1">
      <c r="A509" s="8" t="s">
        <v>3785</v>
      </c>
      <c r="B509" s="26" t="s">
        <v>3786</v>
      </c>
      <c r="C509" s="34" t="s">
        <v>62</v>
      </c>
      <c r="D509" s="6" t="s">
        <v>35</v>
      </c>
      <c r="E509" s="6"/>
      <c r="F509" s="26" t="s">
        <v>3822</v>
      </c>
      <c r="G509" s="26"/>
      <c r="H509" s="7"/>
      <c r="I509" s="34" t="s">
        <v>38</v>
      </c>
      <c r="J509" s="6" t="s">
        <v>54</v>
      </c>
      <c r="K509" s="7" t="s">
        <v>3823</v>
      </c>
      <c r="L509" s="26" t="s">
        <v>3824</v>
      </c>
      <c r="M509" s="6" t="s">
        <v>67</v>
      </c>
      <c r="N509" s="14"/>
      <c r="O509" s="14"/>
      <c r="P509" s="14"/>
      <c r="Q509" s="34"/>
      <c r="R509" s="18"/>
      <c r="S509" s="18" t="s">
        <v>3825</v>
      </c>
      <c r="T509" s="18" t="s">
        <v>3826</v>
      </c>
      <c r="U509" s="18" t="s">
        <v>3827</v>
      </c>
      <c r="V509" s="18" t="s">
        <v>3828</v>
      </c>
      <c r="W509" s="18" t="s">
        <v>3829</v>
      </c>
      <c r="X509" s="14"/>
      <c r="Y509" s="8" t="s">
        <v>2621</v>
      </c>
      <c r="Z509" s="15" t="s">
        <v>3830</v>
      </c>
      <c r="AA509" s="15" t="s">
        <v>3831</v>
      </c>
      <c r="AB509" s="38"/>
      <c r="AC509" s="18" t="str">
        <f t="shared" si="1"/>
        <v>M5-MyM-4a-A-2</v>
      </c>
      <c r="AD509" s="6" t="s">
        <v>48</v>
      </c>
      <c r="AE509" s="6" t="s">
        <v>427</v>
      </c>
      <c r="AF509" s="6"/>
    </row>
    <row r="510" ht="75.0" customHeight="1">
      <c r="A510" s="8" t="s">
        <v>3785</v>
      </c>
      <c r="B510" s="26" t="s">
        <v>3786</v>
      </c>
      <c r="C510" s="34" t="s">
        <v>62</v>
      </c>
      <c r="D510" s="6" t="s">
        <v>35</v>
      </c>
      <c r="E510" s="6"/>
      <c r="F510" s="26" t="s">
        <v>3832</v>
      </c>
      <c r="G510" s="26"/>
      <c r="H510" s="7"/>
      <c r="I510" s="34" t="s">
        <v>38</v>
      </c>
      <c r="J510" s="6" t="s">
        <v>54</v>
      </c>
      <c r="K510" s="26" t="s">
        <v>3833</v>
      </c>
      <c r="L510" s="26" t="s">
        <v>3834</v>
      </c>
      <c r="M510" s="6" t="s">
        <v>67</v>
      </c>
      <c r="N510" s="14"/>
      <c r="O510" s="14"/>
      <c r="P510" s="14"/>
      <c r="Q510" s="34"/>
      <c r="R510" s="18"/>
      <c r="S510" s="18" t="s">
        <v>3835</v>
      </c>
      <c r="T510" s="18" t="s">
        <v>3836</v>
      </c>
      <c r="U510" s="18" t="s">
        <v>3837</v>
      </c>
      <c r="V510" s="18" t="s">
        <v>3838</v>
      </c>
      <c r="W510" s="18" t="s">
        <v>3839</v>
      </c>
      <c r="X510" s="14"/>
      <c r="Y510" s="8" t="s">
        <v>2621</v>
      </c>
      <c r="Z510" s="15" t="s">
        <v>3840</v>
      </c>
      <c r="AA510" s="15" t="s">
        <v>3841</v>
      </c>
      <c r="AB510" s="38"/>
      <c r="AC510" s="18" t="str">
        <f t="shared" si="1"/>
        <v>M5-MyM-4a-A-3</v>
      </c>
      <c r="AD510" s="6" t="s">
        <v>48</v>
      </c>
      <c r="AE510" s="6" t="s">
        <v>427</v>
      </c>
      <c r="AF510" s="6"/>
    </row>
    <row r="511" ht="75.0" customHeight="1">
      <c r="A511" s="8" t="s">
        <v>3785</v>
      </c>
      <c r="B511" s="26" t="s">
        <v>3786</v>
      </c>
      <c r="C511" s="34" t="s">
        <v>62</v>
      </c>
      <c r="D511" s="6" t="s">
        <v>35</v>
      </c>
      <c r="E511" s="6"/>
      <c r="F511" s="9" t="s">
        <v>3842</v>
      </c>
      <c r="G511" s="9"/>
      <c r="H511" s="7" t="s">
        <v>3843</v>
      </c>
      <c r="I511" s="34" t="s">
        <v>38</v>
      </c>
      <c r="J511" s="6" t="s">
        <v>54</v>
      </c>
      <c r="K511" s="26" t="s">
        <v>3844</v>
      </c>
      <c r="L511" s="26" t="s">
        <v>3845</v>
      </c>
      <c r="M511" s="6" t="s">
        <v>67</v>
      </c>
      <c r="N511" s="14"/>
      <c r="O511" s="14"/>
      <c r="P511" s="14"/>
      <c r="Q511" s="34"/>
      <c r="R511" s="18"/>
      <c r="S511" s="18" t="s">
        <v>3846</v>
      </c>
      <c r="T511" s="18" t="s">
        <v>3847</v>
      </c>
      <c r="U511" s="18" t="s">
        <v>3848</v>
      </c>
      <c r="V511" s="18" t="s">
        <v>3849</v>
      </c>
      <c r="W511" s="18" t="s">
        <v>3850</v>
      </c>
      <c r="X511" s="18"/>
      <c r="Y511" s="8" t="s">
        <v>2621</v>
      </c>
      <c r="Z511" s="15" t="s">
        <v>3851</v>
      </c>
      <c r="AA511" s="15" t="s">
        <v>3852</v>
      </c>
      <c r="AB511" s="38"/>
      <c r="AC511" s="18" t="str">
        <f t="shared" si="1"/>
        <v>M5-MyM-4a-A-4</v>
      </c>
      <c r="AD511" s="6" t="s">
        <v>48</v>
      </c>
      <c r="AE511" s="6" t="s">
        <v>427</v>
      </c>
      <c r="AF511" s="6"/>
    </row>
    <row r="512" ht="75.0" customHeight="1">
      <c r="A512" s="8" t="s">
        <v>3785</v>
      </c>
      <c r="B512" s="26" t="s">
        <v>3786</v>
      </c>
      <c r="C512" s="34" t="s">
        <v>62</v>
      </c>
      <c r="D512" s="6" t="s">
        <v>35</v>
      </c>
      <c r="E512" s="6"/>
      <c r="F512" s="9" t="s">
        <v>3853</v>
      </c>
      <c r="G512" s="9"/>
      <c r="H512" s="7" t="s">
        <v>3854</v>
      </c>
      <c r="I512" s="34" t="s">
        <v>38</v>
      </c>
      <c r="J512" s="6" t="s">
        <v>54</v>
      </c>
      <c r="K512" s="7" t="s">
        <v>3855</v>
      </c>
      <c r="L512" s="26" t="s">
        <v>3856</v>
      </c>
      <c r="M512" s="6" t="s">
        <v>67</v>
      </c>
      <c r="N512" s="14"/>
      <c r="O512" s="14"/>
      <c r="P512" s="14"/>
      <c r="Q512" s="34"/>
      <c r="R512" s="18"/>
      <c r="S512" s="18" t="s">
        <v>3857</v>
      </c>
      <c r="T512" s="18" t="s">
        <v>3858</v>
      </c>
      <c r="U512" s="18" t="s">
        <v>3837</v>
      </c>
      <c r="V512" s="18" t="s">
        <v>3859</v>
      </c>
      <c r="W512" s="18" t="s">
        <v>3860</v>
      </c>
      <c r="X512" s="14"/>
      <c r="Y512" s="8" t="s">
        <v>2621</v>
      </c>
      <c r="Z512" s="15" t="s">
        <v>3861</v>
      </c>
      <c r="AA512" s="15" t="s">
        <v>3862</v>
      </c>
      <c r="AB512" s="38"/>
      <c r="AC512" s="18" t="str">
        <f t="shared" si="1"/>
        <v>M5-MyM-4a-A-5</v>
      </c>
      <c r="AD512" s="6" t="s">
        <v>48</v>
      </c>
      <c r="AE512" s="6" t="s">
        <v>427</v>
      </c>
      <c r="AF512" s="6"/>
    </row>
    <row r="513" ht="75.0" customHeight="1">
      <c r="A513" s="8" t="s">
        <v>3863</v>
      </c>
      <c r="B513" s="7" t="s">
        <v>3864</v>
      </c>
      <c r="C513" s="34" t="s">
        <v>34</v>
      </c>
      <c r="D513" s="6" t="s">
        <v>35</v>
      </c>
      <c r="E513" s="6"/>
      <c r="F513" s="26" t="s">
        <v>3865</v>
      </c>
      <c r="G513" s="26"/>
      <c r="H513" s="11"/>
      <c r="I513" s="34" t="s">
        <v>38</v>
      </c>
      <c r="J513" s="6" t="s">
        <v>357</v>
      </c>
      <c r="K513" s="26" t="s">
        <v>3866</v>
      </c>
      <c r="L513" s="26" t="s">
        <v>3867</v>
      </c>
      <c r="M513" s="57" t="s">
        <v>41</v>
      </c>
      <c r="N513" s="26" t="s">
        <v>3868</v>
      </c>
      <c r="O513" s="9" t="s">
        <v>3869</v>
      </c>
      <c r="P513" s="14"/>
      <c r="Q513" s="34"/>
      <c r="R513" s="14"/>
      <c r="S513" s="14"/>
      <c r="T513" s="14"/>
      <c r="U513" s="14"/>
      <c r="V513" s="14"/>
      <c r="W513" s="14"/>
      <c r="X513" s="14"/>
      <c r="Y513" s="8" t="s">
        <v>2621</v>
      </c>
      <c r="Z513" s="15" t="s">
        <v>3870</v>
      </c>
      <c r="AA513" s="15" t="s">
        <v>3871</v>
      </c>
      <c r="AB513" s="38"/>
      <c r="AC513" s="18" t="str">
        <f t="shared" si="1"/>
        <v>M5-MyM-4b-I-1</v>
      </c>
      <c r="AD513" s="6" t="s">
        <v>48</v>
      </c>
      <c r="AE513" s="6" t="s">
        <v>427</v>
      </c>
      <c r="AF513" s="6"/>
    </row>
    <row r="514" ht="75.0" customHeight="1">
      <c r="A514" s="8" t="s">
        <v>3863</v>
      </c>
      <c r="B514" s="7" t="s">
        <v>3864</v>
      </c>
      <c r="C514" s="34" t="s">
        <v>34</v>
      </c>
      <c r="D514" s="6" t="s">
        <v>35</v>
      </c>
      <c r="E514" s="6"/>
      <c r="F514" s="26" t="s">
        <v>3872</v>
      </c>
      <c r="G514" s="26"/>
      <c r="H514" s="11"/>
      <c r="I514" s="34" t="s">
        <v>38</v>
      </c>
      <c r="J514" s="6" t="s">
        <v>357</v>
      </c>
      <c r="K514" s="26" t="s">
        <v>3873</v>
      </c>
      <c r="L514" s="26" t="s">
        <v>3874</v>
      </c>
      <c r="M514" s="57" t="s">
        <v>41</v>
      </c>
      <c r="N514" s="26" t="s">
        <v>3875</v>
      </c>
      <c r="O514" s="75" t="s">
        <v>3876</v>
      </c>
      <c r="P514" s="14"/>
      <c r="Q514" s="34"/>
      <c r="R514" s="14"/>
      <c r="S514" s="14"/>
      <c r="T514" s="14"/>
      <c r="U514" s="14"/>
      <c r="V514" s="14"/>
      <c r="W514" s="14"/>
      <c r="X514" s="14"/>
      <c r="Y514" s="8" t="s">
        <v>2621</v>
      </c>
      <c r="Z514" s="15" t="s">
        <v>3877</v>
      </c>
      <c r="AA514" s="15" t="s">
        <v>3878</v>
      </c>
      <c r="AB514" s="38"/>
      <c r="AC514" s="18" t="str">
        <f t="shared" si="1"/>
        <v>M5-MyM-4b-I-2</v>
      </c>
      <c r="AD514" s="6" t="s">
        <v>48</v>
      </c>
      <c r="AE514" s="6" t="s">
        <v>427</v>
      </c>
      <c r="AF514" s="6"/>
    </row>
    <row r="515" ht="75.0" customHeight="1">
      <c r="A515" s="8" t="s">
        <v>3863</v>
      </c>
      <c r="B515" s="7" t="s">
        <v>3864</v>
      </c>
      <c r="C515" s="34" t="s">
        <v>50</v>
      </c>
      <c r="D515" s="6" t="s">
        <v>35</v>
      </c>
      <c r="E515" s="6"/>
      <c r="F515" s="26" t="s">
        <v>3879</v>
      </c>
      <c r="G515" s="26"/>
      <c r="H515" s="11"/>
      <c r="I515" s="34" t="s">
        <v>38</v>
      </c>
      <c r="J515" s="6" t="s">
        <v>54</v>
      </c>
      <c r="K515" s="26" t="s">
        <v>3880</v>
      </c>
      <c r="L515" s="26" t="s">
        <v>3881</v>
      </c>
      <c r="M515" s="57" t="s">
        <v>41</v>
      </c>
      <c r="N515" s="26" t="s">
        <v>3868</v>
      </c>
      <c r="O515" s="9" t="s">
        <v>3869</v>
      </c>
      <c r="P515" s="14"/>
      <c r="Q515" s="34"/>
      <c r="R515" s="14"/>
      <c r="S515" s="14"/>
      <c r="T515" s="14"/>
      <c r="U515" s="14"/>
      <c r="V515" s="14"/>
      <c r="W515" s="14"/>
      <c r="X515" s="14"/>
      <c r="Y515" s="8" t="s">
        <v>2621</v>
      </c>
      <c r="Z515" s="38" t="s">
        <v>3882</v>
      </c>
      <c r="AA515" s="38" t="s">
        <v>3883</v>
      </c>
      <c r="AB515" s="38"/>
      <c r="AC515" s="18" t="str">
        <f t="shared" si="1"/>
        <v>M5-MyM-4b-E-1</v>
      </c>
      <c r="AD515" s="6" t="s">
        <v>48</v>
      </c>
      <c r="AE515" s="6" t="s">
        <v>427</v>
      </c>
      <c r="AF515" s="6"/>
    </row>
    <row r="516" ht="75.0" customHeight="1">
      <c r="A516" s="8" t="s">
        <v>3863</v>
      </c>
      <c r="B516" s="7" t="s">
        <v>3864</v>
      </c>
      <c r="C516" s="34" t="s">
        <v>50</v>
      </c>
      <c r="D516" s="6" t="s">
        <v>35</v>
      </c>
      <c r="E516" s="6"/>
      <c r="F516" s="26" t="s">
        <v>3884</v>
      </c>
      <c r="G516" s="26"/>
      <c r="H516" s="11"/>
      <c r="I516" s="34" t="s">
        <v>38</v>
      </c>
      <c r="J516" s="6" t="s">
        <v>54</v>
      </c>
      <c r="K516" s="26" t="s">
        <v>3885</v>
      </c>
      <c r="L516" s="26" t="s">
        <v>3886</v>
      </c>
      <c r="M516" s="57" t="s">
        <v>41</v>
      </c>
      <c r="N516" s="26" t="s">
        <v>3875</v>
      </c>
      <c r="O516" s="75" t="s">
        <v>3876</v>
      </c>
      <c r="P516" s="14"/>
      <c r="Q516" s="34"/>
      <c r="R516" s="14"/>
      <c r="S516" s="14"/>
      <c r="T516" s="14"/>
      <c r="U516" s="14"/>
      <c r="V516" s="14"/>
      <c r="W516" s="14"/>
      <c r="X516" s="14"/>
      <c r="Y516" s="8" t="s">
        <v>2621</v>
      </c>
      <c r="Z516" s="38" t="s">
        <v>3887</v>
      </c>
      <c r="AA516" s="38" t="s">
        <v>3888</v>
      </c>
      <c r="AB516" s="38"/>
      <c r="AC516" s="18" t="str">
        <f t="shared" si="1"/>
        <v>M5-MyM-4b-E-2</v>
      </c>
      <c r="AD516" s="6" t="s">
        <v>48</v>
      </c>
      <c r="AE516" s="6" t="s">
        <v>427</v>
      </c>
      <c r="AF516" s="6"/>
    </row>
    <row r="517" ht="75.0" customHeight="1">
      <c r="A517" s="8" t="s">
        <v>3863</v>
      </c>
      <c r="B517" s="7" t="s">
        <v>3864</v>
      </c>
      <c r="C517" s="34" t="s">
        <v>62</v>
      </c>
      <c r="D517" s="6" t="s">
        <v>35</v>
      </c>
      <c r="E517" s="6"/>
      <c r="F517" s="26" t="s">
        <v>3889</v>
      </c>
      <c r="G517" s="26"/>
      <c r="H517" s="7"/>
      <c r="I517" s="34" t="s">
        <v>38</v>
      </c>
      <c r="J517" s="6" t="s">
        <v>54</v>
      </c>
      <c r="K517" s="9" t="s">
        <v>3890</v>
      </c>
      <c r="L517" s="26" t="s">
        <v>66</v>
      </c>
      <c r="M517" s="57" t="s">
        <v>41</v>
      </c>
      <c r="N517" s="26" t="s">
        <v>3868</v>
      </c>
      <c r="O517" s="26" t="s">
        <v>3869</v>
      </c>
      <c r="P517" s="14"/>
      <c r="Q517" s="34"/>
      <c r="R517" s="14"/>
      <c r="S517" s="14"/>
      <c r="T517" s="14"/>
      <c r="U517" s="14"/>
      <c r="V517" s="14"/>
      <c r="W517" s="14"/>
      <c r="X517" s="14"/>
      <c r="Y517" s="8" t="s">
        <v>2621</v>
      </c>
      <c r="Z517" s="38" t="s">
        <v>3891</v>
      </c>
      <c r="AA517" s="38" t="s">
        <v>3892</v>
      </c>
      <c r="AB517" s="38"/>
      <c r="AC517" s="18" t="str">
        <f t="shared" si="1"/>
        <v>M5-MyM-4b-A-1</v>
      </c>
      <c r="AD517" s="6" t="s">
        <v>48</v>
      </c>
      <c r="AE517" s="6" t="s">
        <v>427</v>
      </c>
      <c r="AF517" s="6"/>
    </row>
    <row r="518" ht="75.0" customHeight="1">
      <c r="A518" s="8" t="s">
        <v>3863</v>
      </c>
      <c r="B518" s="7" t="s">
        <v>3864</v>
      </c>
      <c r="C518" s="34" t="s">
        <v>62</v>
      </c>
      <c r="D518" s="6" t="s">
        <v>35</v>
      </c>
      <c r="E518" s="6"/>
      <c r="F518" s="26" t="s">
        <v>3893</v>
      </c>
      <c r="G518" s="26"/>
      <c r="H518" s="7"/>
      <c r="I518" s="34" t="s">
        <v>38</v>
      </c>
      <c r="J518" s="6" t="s">
        <v>54</v>
      </c>
      <c r="K518" s="9" t="s">
        <v>3894</v>
      </c>
      <c r="L518" s="26" t="s">
        <v>66</v>
      </c>
      <c r="M518" s="57" t="s">
        <v>41</v>
      </c>
      <c r="N518" s="26" t="s">
        <v>3868</v>
      </c>
      <c r="O518" s="26" t="s">
        <v>3869</v>
      </c>
      <c r="P518" s="14"/>
      <c r="Q518" s="34"/>
      <c r="R518" s="14"/>
      <c r="S518" s="14"/>
      <c r="T518" s="14"/>
      <c r="U518" s="14"/>
      <c r="V518" s="14"/>
      <c r="W518" s="14"/>
      <c r="X518" s="14"/>
      <c r="Y518" s="8" t="s">
        <v>2621</v>
      </c>
      <c r="Z518" s="15" t="s">
        <v>3895</v>
      </c>
      <c r="AA518" s="15" t="s">
        <v>3896</v>
      </c>
      <c r="AB518" s="38"/>
      <c r="AC518" s="18" t="str">
        <f t="shared" si="1"/>
        <v>M5-MyM-4b-A-2</v>
      </c>
      <c r="AD518" s="6" t="s">
        <v>48</v>
      </c>
      <c r="AE518" s="6" t="s">
        <v>427</v>
      </c>
      <c r="AF518" s="6"/>
    </row>
    <row r="519" ht="75.0" customHeight="1">
      <c r="A519" s="8" t="s">
        <v>3863</v>
      </c>
      <c r="B519" s="7" t="s">
        <v>3864</v>
      </c>
      <c r="C519" s="34" t="s">
        <v>62</v>
      </c>
      <c r="D519" s="6" t="s">
        <v>35</v>
      </c>
      <c r="E519" s="6"/>
      <c r="F519" s="26" t="s">
        <v>3897</v>
      </c>
      <c r="G519" s="26"/>
      <c r="H519" s="7"/>
      <c r="I519" s="34" t="s">
        <v>38</v>
      </c>
      <c r="J519" s="6" t="s">
        <v>54</v>
      </c>
      <c r="K519" s="9" t="s">
        <v>3898</v>
      </c>
      <c r="L519" s="26" t="s">
        <v>3899</v>
      </c>
      <c r="M519" s="57" t="s">
        <v>41</v>
      </c>
      <c r="N519" s="26" t="s">
        <v>3875</v>
      </c>
      <c r="O519" s="75" t="s">
        <v>3876</v>
      </c>
      <c r="P519" s="14"/>
      <c r="Q519" s="34"/>
      <c r="R519" s="14"/>
      <c r="S519" s="14"/>
      <c r="T519" s="14"/>
      <c r="U519" s="14"/>
      <c r="V519" s="14"/>
      <c r="W519" s="14"/>
      <c r="X519" s="14"/>
      <c r="Y519" s="8" t="s">
        <v>2621</v>
      </c>
      <c r="Z519" s="38" t="s">
        <v>3900</v>
      </c>
      <c r="AA519" s="38" t="s">
        <v>3901</v>
      </c>
      <c r="AB519" s="38"/>
      <c r="AC519" s="18" t="str">
        <f t="shared" si="1"/>
        <v>M5-MyM-4b-A-3</v>
      </c>
      <c r="AD519" s="6" t="s">
        <v>48</v>
      </c>
      <c r="AE519" s="6" t="s">
        <v>427</v>
      </c>
      <c r="AF519" s="6"/>
    </row>
    <row r="520" ht="75.0" customHeight="1">
      <c r="A520" s="8" t="s">
        <v>3863</v>
      </c>
      <c r="B520" s="7" t="s">
        <v>3864</v>
      </c>
      <c r="C520" s="34" t="s">
        <v>62</v>
      </c>
      <c r="D520" s="6" t="s">
        <v>35</v>
      </c>
      <c r="E520" s="32"/>
      <c r="F520" s="26" t="s">
        <v>3902</v>
      </c>
      <c r="G520" s="26"/>
      <c r="H520" s="7"/>
      <c r="I520" s="34" t="s">
        <v>38</v>
      </c>
      <c r="J520" s="6" t="s">
        <v>54</v>
      </c>
      <c r="K520" s="22" t="s">
        <v>3903</v>
      </c>
      <c r="L520" s="26" t="s">
        <v>66</v>
      </c>
      <c r="M520" s="57" t="s">
        <v>41</v>
      </c>
      <c r="N520" s="26" t="s">
        <v>3868</v>
      </c>
      <c r="O520" s="26" t="s">
        <v>3869</v>
      </c>
      <c r="P520" s="14"/>
      <c r="Q520" s="34"/>
      <c r="R520" s="14"/>
      <c r="S520" s="14"/>
      <c r="T520" s="14"/>
      <c r="U520" s="14"/>
      <c r="V520" s="14"/>
      <c r="W520" s="14"/>
      <c r="X520" s="14"/>
      <c r="Y520" s="8" t="s">
        <v>2621</v>
      </c>
      <c r="Z520" s="38" t="s">
        <v>3904</v>
      </c>
      <c r="AA520" s="38" t="s">
        <v>3905</v>
      </c>
      <c r="AB520" s="38"/>
      <c r="AC520" s="18" t="str">
        <f t="shared" si="1"/>
        <v>M5-MyM-4b-A-4</v>
      </c>
      <c r="AD520" s="6" t="s">
        <v>48</v>
      </c>
      <c r="AE520" s="6" t="s">
        <v>427</v>
      </c>
      <c r="AF520" s="6"/>
    </row>
    <row r="521" ht="75.0" customHeight="1">
      <c r="A521" s="8" t="s">
        <v>3863</v>
      </c>
      <c r="B521" s="7" t="s">
        <v>3864</v>
      </c>
      <c r="C521" s="34" t="s">
        <v>62</v>
      </c>
      <c r="D521" s="6" t="s">
        <v>35</v>
      </c>
      <c r="E521" s="6"/>
      <c r="F521" s="26" t="s">
        <v>3906</v>
      </c>
      <c r="G521" s="26"/>
      <c r="H521" s="7"/>
      <c r="I521" s="34" t="s">
        <v>38</v>
      </c>
      <c r="J521" s="6" t="s">
        <v>54</v>
      </c>
      <c r="K521" s="9" t="s">
        <v>3907</v>
      </c>
      <c r="L521" s="26" t="s">
        <v>3899</v>
      </c>
      <c r="M521" s="57" t="s">
        <v>41</v>
      </c>
      <c r="N521" s="26" t="s">
        <v>3875</v>
      </c>
      <c r="O521" s="75" t="s">
        <v>3876</v>
      </c>
      <c r="P521" s="14"/>
      <c r="Q521" s="34"/>
      <c r="R521" s="14"/>
      <c r="S521" s="14"/>
      <c r="T521" s="14"/>
      <c r="U521" s="14"/>
      <c r="V521" s="14"/>
      <c r="W521" s="14"/>
      <c r="X521" s="14"/>
      <c r="Y521" s="8" t="s">
        <v>2621</v>
      </c>
      <c r="Z521" s="15" t="s">
        <v>3908</v>
      </c>
      <c r="AA521" s="15" t="s">
        <v>3909</v>
      </c>
      <c r="AB521" s="38"/>
      <c r="AC521" s="18" t="str">
        <f t="shared" si="1"/>
        <v>M5-MyM-4b-A-5</v>
      </c>
      <c r="AD521" s="6" t="s">
        <v>48</v>
      </c>
      <c r="AE521" s="6" t="s">
        <v>427</v>
      </c>
      <c r="AF521" s="6"/>
    </row>
    <row r="522" ht="75.0" customHeight="1">
      <c r="A522" s="6" t="s">
        <v>3910</v>
      </c>
      <c r="B522" s="7" t="s">
        <v>3911</v>
      </c>
      <c r="C522" s="34" t="s">
        <v>34</v>
      </c>
      <c r="D522" s="6" t="s">
        <v>35</v>
      </c>
      <c r="E522" s="6"/>
      <c r="F522" s="26" t="s">
        <v>3912</v>
      </c>
      <c r="G522" s="26"/>
      <c r="H522" s="11"/>
      <c r="I522" s="34" t="s">
        <v>38</v>
      </c>
      <c r="J522" s="34" t="s">
        <v>743</v>
      </c>
      <c r="K522" s="26" t="s">
        <v>3913</v>
      </c>
      <c r="L522" s="26" t="s">
        <v>3914</v>
      </c>
      <c r="M522" s="57" t="s">
        <v>41</v>
      </c>
      <c r="N522" s="18" t="s">
        <v>3915</v>
      </c>
      <c r="O522" s="26" t="s">
        <v>3916</v>
      </c>
      <c r="P522" s="26" t="s">
        <v>3917</v>
      </c>
      <c r="Q522" s="34"/>
      <c r="R522" s="14"/>
      <c r="S522" s="14"/>
      <c r="T522" s="14"/>
      <c r="U522" s="14"/>
      <c r="V522" s="14"/>
      <c r="W522" s="14"/>
      <c r="X522" s="14"/>
      <c r="Y522" s="8" t="s">
        <v>2621</v>
      </c>
      <c r="Z522" s="38" t="s">
        <v>3918</v>
      </c>
      <c r="AA522" s="25" t="s">
        <v>3919</v>
      </c>
      <c r="AB522" s="25"/>
      <c r="AC522" s="18" t="str">
        <f t="shared" si="1"/>
        <v>M5-MyM-23a-I-1</v>
      </c>
      <c r="AD522" s="6" t="s">
        <v>48</v>
      </c>
      <c r="AE522" s="6"/>
      <c r="AF522" s="6"/>
    </row>
    <row r="523" ht="75.0" customHeight="1">
      <c r="A523" s="6" t="s">
        <v>3910</v>
      </c>
      <c r="B523" s="7" t="s">
        <v>3911</v>
      </c>
      <c r="C523" s="34" t="s">
        <v>50</v>
      </c>
      <c r="D523" s="6" t="s">
        <v>35</v>
      </c>
      <c r="E523" s="6"/>
      <c r="F523" s="26" t="s">
        <v>3920</v>
      </c>
      <c r="G523" s="26"/>
      <c r="H523" s="7"/>
      <c r="I523" s="34" t="s">
        <v>38</v>
      </c>
      <c r="J523" s="6" t="s">
        <v>54</v>
      </c>
      <c r="K523" s="26" t="s">
        <v>3921</v>
      </c>
      <c r="L523" s="26" t="s">
        <v>3922</v>
      </c>
      <c r="M523" s="57" t="s">
        <v>41</v>
      </c>
      <c r="N523" s="18" t="s">
        <v>3923</v>
      </c>
      <c r="O523" s="26" t="s">
        <v>3924</v>
      </c>
      <c r="P523" s="26" t="s">
        <v>3925</v>
      </c>
      <c r="Q523" s="34"/>
      <c r="R523" s="14"/>
      <c r="S523" s="14"/>
      <c r="T523" s="14"/>
      <c r="U523" s="14"/>
      <c r="V523" s="14"/>
      <c r="W523" s="14"/>
      <c r="X523" s="14"/>
      <c r="Y523" s="8" t="s">
        <v>2621</v>
      </c>
      <c r="Z523" s="15" t="s">
        <v>3926</v>
      </c>
      <c r="AA523" s="25" t="s">
        <v>3927</v>
      </c>
      <c r="AB523" s="25"/>
      <c r="AC523" s="18" t="str">
        <f t="shared" si="1"/>
        <v>M5-MyM-23a-E-1</v>
      </c>
      <c r="AD523" s="6" t="s">
        <v>48</v>
      </c>
      <c r="AE523" s="6"/>
      <c r="AF523" s="6"/>
    </row>
    <row r="524" ht="75.0" customHeight="1">
      <c r="A524" s="6" t="s">
        <v>3910</v>
      </c>
      <c r="B524" s="7" t="s">
        <v>3911</v>
      </c>
      <c r="C524" s="34" t="s">
        <v>50</v>
      </c>
      <c r="D524" s="6" t="s">
        <v>35</v>
      </c>
      <c r="E524" s="6"/>
      <c r="F524" s="26" t="s">
        <v>3928</v>
      </c>
      <c r="G524" s="26"/>
      <c r="H524" s="7"/>
      <c r="I524" s="34" t="s">
        <v>38</v>
      </c>
      <c r="J524" s="6" t="s">
        <v>54</v>
      </c>
      <c r="K524" s="26" t="s">
        <v>3929</v>
      </c>
      <c r="L524" s="26" t="s">
        <v>3930</v>
      </c>
      <c r="M524" s="57" t="s">
        <v>41</v>
      </c>
      <c r="N524" s="18" t="s">
        <v>3931</v>
      </c>
      <c r="O524" s="26" t="s">
        <v>3932</v>
      </c>
      <c r="P524" s="26" t="s">
        <v>3933</v>
      </c>
      <c r="Q524" s="34"/>
      <c r="R524" s="14"/>
      <c r="S524" s="14"/>
      <c r="T524" s="14"/>
      <c r="U524" s="14"/>
      <c r="V524" s="14"/>
      <c r="W524" s="14"/>
      <c r="X524" s="14"/>
      <c r="Y524" s="8" t="s">
        <v>2621</v>
      </c>
      <c r="Z524" s="15" t="s">
        <v>3934</v>
      </c>
      <c r="AA524" s="25" t="s">
        <v>3935</v>
      </c>
      <c r="AB524" s="25"/>
      <c r="AC524" s="18" t="str">
        <f t="shared" si="1"/>
        <v>M5-MyM-23a-E-2</v>
      </c>
      <c r="AD524" s="6" t="s">
        <v>48</v>
      </c>
      <c r="AE524" s="6"/>
      <c r="AF524" s="6"/>
    </row>
    <row r="525" ht="75.0" customHeight="1">
      <c r="A525" s="6" t="s">
        <v>3910</v>
      </c>
      <c r="B525" s="7" t="s">
        <v>3911</v>
      </c>
      <c r="C525" s="34" t="s">
        <v>50</v>
      </c>
      <c r="D525" s="6" t="s">
        <v>35</v>
      </c>
      <c r="E525" s="6"/>
      <c r="F525" s="26" t="s">
        <v>3936</v>
      </c>
      <c r="G525" s="26"/>
      <c r="H525" s="7"/>
      <c r="I525" s="34" t="s">
        <v>38</v>
      </c>
      <c r="J525" s="6" t="s">
        <v>54</v>
      </c>
      <c r="K525" s="26" t="s">
        <v>3921</v>
      </c>
      <c r="L525" s="26" t="s">
        <v>3937</v>
      </c>
      <c r="M525" s="57" t="s">
        <v>41</v>
      </c>
      <c r="N525" s="18" t="s">
        <v>3923</v>
      </c>
      <c r="O525" s="26" t="s">
        <v>3938</v>
      </c>
      <c r="P525" s="26" t="s">
        <v>3939</v>
      </c>
      <c r="Q525" s="34"/>
      <c r="R525" s="14"/>
      <c r="S525" s="14"/>
      <c r="T525" s="14"/>
      <c r="U525" s="14"/>
      <c r="V525" s="14"/>
      <c r="W525" s="14"/>
      <c r="X525" s="14"/>
      <c r="Y525" s="8" t="s">
        <v>2621</v>
      </c>
      <c r="Z525" s="15" t="s">
        <v>3940</v>
      </c>
      <c r="AA525" s="25" t="s">
        <v>3941</v>
      </c>
      <c r="AB525" s="25"/>
      <c r="AC525" s="18" t="str">
        <f t="shared" si="1"/>
        <v>M5-MyM-23a-E-3</v>
      </c>
      <c r="AD525" s="6" t="s">
        <v>48</v>
      </c>
      <c r="AE525" s="6"/>
      <c r="AF525" s="6"/>
    </row>
    <row r="526" ht="75.0" customHeight="1">
      <c r="A526" s="6" t="s">
        <v>3910</v>
      </c>
      <c r="B526" s="7" t="s">
        <v>3911</v>
      </c>
      <c r="C526" s="34" t="s">
        <v>50</v>
      </c>
      <c r="D526" s="6" t="s">
        <v>35</v>
      </c>
      <c r="E526" s="6"/>
      <c r="F526" s="26" t="s">
        <v>3942</v>
      </c>
      <c r="G526" s="26"/>
      <c r="H526" s="7"/>
      <c r="I526" s="34" t="s">
        <v>38</v>
      </c>
      <c r="J526" s="6" t="s">
        <v>54</v>
      </c>
      <c r="K526" s="26" t="s">
        <v>3943</v>
      </c>
      <c r="L526" s="26" t="s">
        <v>3944</v>
      </c>
      <c r="M526" s="57" t="s">
        <v>41</v>
      </c>
      <c r="N526" s="18" t="s">
        <v>3931</v>
      </c>
      <c r="O526" s="26" t="s">
        <v>3945</v>
      </c>
      <c r="P526" s="26" t="s">
        <v>3946</v>
      </c>
      <c r="Q526" s="34"/>
      <c r="R526" s="14"/>
      <c r="S526" s="14"/>
      <c r="T526" s="14"/>
      <c r="U526" s="14"/>
      <c r="V526" s="14"/>
      <c r="W526" s="14"/>
      <c r="X526" s="14"/>
      <c r="Y526" s="8" t="s">
        <v>2621</v>
      </c>
      <c r="Z526" s="15" t="s">
        <v>3947</v>
      </c>
      <c r="AA526" s="25" t="s">
        <v>3948</v>
      </c>
      <c r="AB526" s="25"/>
      <c r="AC526" s="18" t="str">
        <f t="shared" si="1"/>
        <v>M5-MyM-23a-E-4</v>
      </c>
      <c r="AD526" s="6" t="s">
        <v>48</v>
      </c>
      <c r="AE526" s="6"/>
      <c r="AF526" s="6"/>
    </row>
    <row r="527" ht="75.0" customHeight="1">
      <c r="A527" s="6" t="s">
        <v>3910</v>
      </c>
      <c r="B527" s="7" t="s">
        <v>3911</v>
      </c>
      <c r="C527" s="34" t="s">
        <v>62</v>
      </c>
      <c r="D527" s="6" t="s">
        <v>35</v>
      </c>
      <c r="E527" s="32"/>
      <c r="F527" s="26" t="s">
        <v>3949</v>
      </c>
      <c r="G527" s="26"/>
      <c r="H527" s="7" t="s">
        <v>3950</v>
      </c>
      <c r="I527" s="34" t="s">
        <v>38</v>
      </c>
      <c r="J527" s="6" t="s">
        <v>54</v>
      </c>
      <c r="K527" s="7" t="s">
        <v>3951</v>
      </c>
      <c r="L527" s="26" t="s">
        <v>3952</v>
      </c>
      <c r="M527" s="34" t="s">
        <v>41</v>
      </c>
      <c r="N527" s="18" t="s">
        <v>3953</v>
      </c>
      <c r="O527" s="26" t="s">
        <v>3954</v>
      </c>
      <c r="P527" s="26" t="s">
        <v>3955</v>
      </c>
      <c r="Q527" s="34"/>
      <c r="R527" s="14"/>
      <c r="S527" s="14"/>
      <c r="T527" s="14"/>
      <c r="U527" s="14"/>
      <c r="V527" s="14"/>
      <c r="W527" s="14"/>
      <c r="X527" s="14"/>
      <c r="Y527" s="8" t="s">
        <v>2621</v>
      </c>
      <c r="Z527" s="38" t="s">
        <v>3956</v>
      </c>
      <c r="AA527" s="25" t="s">
        <v>3957</v>
      </c>
      <c r="AB527" s="25"/>
      <c r="AC527" s="18" t="str">
        <f t="shared" si="1"/>
        <v>M5-MyM-23a-A-1</v>
      </c>
      <c r="AD527" s="6" t="s">
        <v>48</v>
      </c>
      <c r="AE527" s="6"/>
      <c r="AF527" s="6"/>
    </row>
    <row r="528" ht="75.0" customHeight="1">
      <c r="A528" s="6" t="s">
        <v>3910</v>
      </c>
      <c r="B528" s="7" t="s">
        <v>3911</v>
      </c>
      <c r="C528" s="34" t="s">
        <v>62</v>
      </c>
      <c r="D528" s="6" t="s">
        <v>35</v>
      </c>
      <c r="E528" s="6"/>
      <c r="F528" s="26" t="s">
        <v>3958</v>
      </c>
      <c r="G528" s="26"/>
      <c r="H528" s="7" t="s">
        <v>3959</v>
      </c>
      <c r="I528" s="34" t="s">
        <v>38</v>
      </c>
      <c r="J528" s="6" t="s">
        <v>54</v>
      </c>
      <c r="K528" s="26" t="s">
        <v>3960</v>
      </c>
      <c r="L528" s="26" t="s">
        <v>3961</v>
      </c>
      <c r="M528" s="34" t="s">
        <v>41</v>
      </c>
      <c r="N528" s="18" t="s">
        <v>3953</v>
      </c>
      <c r="O528" s="26" t="s">
        <v>3962</v>
      </c>
      <c r="P528" s="26" t="s">
        <v>3963</v>
      </c>
      <c r="Q528" s="34"/>
      <c r="R528" s="14"/>
      <c r="S528" s="14"/>
      <c r="T528" s="14"/>
      <c r="U528" s="14"/>
      <c r="V528" s="14"/>
      <c r="W528" s="14"/>
      <c r="X528" s="14"/>
      <c r="Y528" s="8" t="s">
        <v>2621</v>
      </c>
      <c r="Z528" s="15" t="s">
        <v>3964</v>
      </c>
      <c r="AA528" s="25" t="s">
        <v>3965</v>
      </c>
      <c r="AB528" s="25"/>
      <c r="AC528" s="18" t="str">
        <f t="shared" si="1"/>
        <v>M5-MyM-23a-A-2</v>
      </c>
      <c r="AD528" s="6" t="s">
        <v>48</v>
      </c>
      <c r="AE528" s="6"/>
      <c r="AF528" s="6"/>
    </row>
    <row r="529" ht="75.0" customHeight="1">
      <c r="A529" s="6" t="s">
        <v>3910</v>
      </c>
      <c r="B529" s="7" t="s">
        <v>3911</v>
      </c>
      <c r="C529" s="34" t="s">
        <v>62</v>
      </c>
      <c r="D529" s="6" t="s">
        <v>35</v>
      </c>
      <c r="E529" s="6"/>
      <c r="F529" s="26" t="s">
        <v>3966</v>
      </c>
      <c r="G529" s="26"/>
      <c r="H529" s="7"/>
      <c r="I529" s="34" t="s">
        <v>38</v>
      </c>
      <c r="J529" s="6" t="s">
        <v>54</v>
      </c>
      <c r="K529" s="26" t="s">
        <v>3967</v>
      </c>
      <c r="L529" s="26" t="s">
        <v>3968</v>
      </c>
      <c r="M529" s="34" t="s">
        <v>41</v>
      </c>
      <c r="N529" s="18" t="s">
        <v>3953</v>
      </c>
      <c r="O529" s="26" t="s">
        <v>3969</v>
      </c>
      <c r="P529" s="26" t="s">
        <v>3970</v>
      </c>
      <c r="Q529" s="34"/>
      <c r="R529" s="14"/>
      <c r="S529" s="14"/>
      <c r="T529" s="14"/>
      <c r="U529" s="14"/>
      <c r="V529" s="14"/>
      <c r="W529" s="14"/>
      <c r="X529" s="14"/>
      <c r="Y529" s="8" t="s">
        <v>2621</v>
      </c>
      <c r="Z529" s="15" t="s">
        <v>3971</v>
      </c>
      <c r="AA529" s="25" t="s">
        <v>3972</v>
      </c>
      <c r="AB529" s="25"/>
      <c r="AC529" s="18" t="str">
        <f t="shared" si="1"/>
        <v>M5-MyM-23a-A-3</v>
      </c>
      <c r="AD529" s="6" t="s">
        <v>48</v>
      </c>
      <c r="AE529" s="6"/>
      <c r="AF529" s="6"/>
    </row>
    <row r="530" ht="75.0" customHeight="1">
      <c r="A530" s="6" t="s">
        <v>3910</v>
      </c>
      <c r="B530" s="7" t="s">
        <v>3911</v>
      </c>
      <c r="C530" s="34" t="s">
        <v>62</v>
      </c>
      <c r="D530" s="6" t="s">
        <v>35</v>
      </c>
      <c r="E530" s="6"/>
      <c r="F530" s="26" t="s">
        <v>3973</v>
      </c>
      <c r="G530" s="26"/>
      <c r="H530" s="7" t="s">
        <v>3974</v>
      </c>
      <c r="I530" s="34" t="s">
        <v>38</v>
      </c>
      <c r="J530" s="6" t="s">
        <v>54</v>
      </c>
      <c r="K530" s="26" t="s">
        <v>3975</v>
      </c>
      <c r="L530" s="26" t="s">
        <v>3976</v>
      </c>
      <c r="M530" s="34" t="s">
        <v>41</v>
      </c>
      <c r="N530" s="18" t="s">
        <v>3953</v>
      </c>
      <c r="O530" s="26" t="s">
        <v>3977</v>
      </c>
      <c r="P530" s="26" t="s">
        <v>3970</v>
      </c>
      <c r="Q530" s="34"/>
      <c r="R530" s="14"/>
      <c r="S530" s="14"/>
      <c r="T530" s="14"/>
      <c r="U530" s="14"/>
      <c r="V530" s="14"/>
      <c r="W530" s="14"/>
      <c r="X530" s="14"/>
      <c r="Y530" s="8" t="s">
        <v>2621</v>
      </c>
      <c r="Z530" s="15" t="s">
        <v>3978</v>
      </c>
      <c r="AA530" s="25" t="s">
        <v>3979</v>
      </c>
      <c r="AB530" s="25"/>
      <c r="AC530" s="18" t="str">
        <f t="shared" si="1"/>
        <v>M5-MyM-23a-A-4</v>
      </c>
      <c r="AD530" s="6" t="s">
        <v>48</v>
      </c>
      <c r="AE530" s="6"/>
      <c r="AF530" s="6"/>
    </row>
    <row r="531" ht="75.0" customHeight="1">
      <c r="A531" s="6" t="s">
        <v>3910</v>
      </c>
      <c r="B531" s="7" t="s">
        <v>3911</v>
      </c>
      <c r="C531" s="34" t="s">
        <v>62</v>
      </c>
      <c r="D531" s="6" t="s">
        <v>35</v>
      </c>
      <c r="E531" s="6"/>
      <c r="F531" s="26" t="s">
        <v>3980</v>
      </c>
      <c r="G531" s="26"/>
      <c r="H531" s="7" t="s">
        <v>3981</v>
      </c>
      <c r="I531" s="34" t="s">
        <v>38</v>
      </c>
      <c r="J531" s="6" t="s">
        <v>54</v>
      </c>
      <c r="K531" s="26" t="s">
        <v>3982</v>
      </c>
      <c r="L531" s="26" t="s">
        <v>3983</v>
      </c>
      <c r="M531" s="34" t="s">
        <v>41</v>
      </c>
      <c r="N531" s="18" t="s">
        <v>3953</v>
      </c>
      <c r="O531" s="26" t="s">
        <v>3984</v>
      </c>
      <c r="P531" s="26" t="s">
        <v>3933</v>
      </c>
      <c r="Q531" s="34"/>
      <c r="R531" s="14"/>
      <c r="S531" s="14"/>
      <c r="T531" s="14"/>
      <c r="U531" s="14"/>
      <c r="V531" s="14"/>
      <c r="W531" s="14"/>
      <c r="X531" s="14"/>
      <c r="Y531" s="8" t="s">
        <v>2621</v>
      </c>
      <c r="Z531" s="15" t="s">
        <v>3985</v>
      </c>
      <c r="AA531" s="25" t="s">
        <v>3986</v>
      </c>
      <c r="AB531" s="25"/>
      <c r="AC531" s="18" t="str">
        <f t="shared" si="1"/>
        <v>M5-MyM-23a-A-5</v>
      </c>
      <c r="AD531" s="6" t="s">
        <v>48</v>
      </c>
      <c r="AE531" s="6"/>
      <c r="AF531" s="6"/>
    </row>
    <row r="532" ht="75.0" customHeight="1">
      <c r="A532" s="8" t="s">
        <v>3987</v>
      </c>
      <c r="B532" s="26" t="s">
        <v>3988</v>
      </c>
      <c r="C532" s="6" t="s">
        <v>34</v>
      </c>
      <c r="D532" s="6" t="s">
        <v>35</v>
      </c>
      <c r="E532" s="6"/>
      <c r="F532" s="9" t="s">
        <v>3989</v>
      </c>
      <c r="G532" s="9"/>
      <c r="H532" s="7"/>
      <c r="I532" s="6" t="s">
        <v>53</v>
      </c>
      <c r="J532" s="6" t="s">
        <v>285</v>
      </c>
      <c r="K532" s="7" t="s">
        <v>40</v>
      </c>
      <c r="L532" s="26" t="s">
        <v>3990</v>
      </c>
      <c r="M532" s="34" t="s">
        <v>41</v>
      </c>
      <c r="N532" s="26" t="s">
        <v>3991</v>
      </c>
      <c r="O532" s="18" t="s">
        <v>3992</v>
      </c>
      <c r="P532" s="14"/>
      <c r="Q532" s="34"/>
      <c r="R532" s="14"/>
      <c r="S532" s="14"/>
      <c r="T532" s="14"/>
      <c r="U532" s="14"/>
      <c r="V532" s="14"/>
      <c r="W532" s="14"/>
      <c r="X532" s="14"/>
      <c r="Y532" s="8" t="s">
        <v>2621</v>
      </c>
      <c r="Z532" s="38" t="s">
        <v>3993</v>
      </c>
      <c r="AA532" s="25" t="s">
        <v>3994</v>
      </c>
      <c r="AB532" s="25"/>
      <c r="AC532" s="18" t="str">
        <f t="shared" si="1"/>
        <v>M5-MyM-5a-I-1</v>
      </c>
      <c r="AD532" s="6" t="s">
        <v>48</v>
      </c>
      <c r="AE532" s="6"/>
      <c r="AF532" s="6"/>
    </row>
    <row r="533" ht="75.0" customHeight="1">
      <c r="A533" s="8" t="s">
        <v>3987</v>
      </c>
      <c r="B533" s="26" t="s">
        <v>3988</v>
      </c>
      <c r="C533" s="6" t="s">
        <v>34</v>
      </c>
      <c r="D533" s="6" t="s">
        <v>35</v>
      </c>
      <c r="E533" s="32"/>
      <c r="F533" s="9" t="s">
        <v>3995</v>
      </c>
      <c r="G533" s="9"/>
      <c r="H533" s="7"/>
      <c r="I533" s="6" t="s">
        <v>53</v>
      </c>
      <c r="J533" s="6" t="s">
        <v>285</v>
      </c>
      <c r="K533" s="7" t="s">
        <v>40</v>
      </c>
      <c r="L533" s="26" t="s">
        <v>3996</v>
      </c>
      <c r="M533" s="57" t="s">
        <v>41</v>
      </c>
      <c r="N533" s="26" t="s">
        <v>3991</v>
      </c>
      <c r="O533" s="9" t="s">
        <v>3992</v>
      </c>
      <c r="P533" s="14"/>
      <c r="Q533" s="34"/>
      <c r="R533" s="14"/>
      <c r="S533" s="14"/>
      <c r="T533" s="14"/>
      <c r="U533" s="14"/>
      <c r="V533" s="14"/>
      <c r="W533" s="14"/>
      <c r="X533" s="14"/>
      <c r="Y533" s="8" t="s">
        <v>2621</v>
      </c>
      <c r="Z533" s="38" t="s">
        <v>3997</v>
      </c>
      <c r="AA533" s="25" t="s">
        <v>3998</v>
      </c>
      <c r="AB533" s="25"/>
      <c r="AC533" s="18" t="str">
        <f t="shared" si="1"/>
        <v>M5-MyM-5a-I-2</v>
      </c>
      <c r="AD533" s="6" t="s">
        <v>48</v>
      </c>
      <c r="AE533" s="6"/>
      <c r="AF533" s="6"/>
    </row>
    <row r="534" ht="75.0" customHeight="1">
      <c r="A534" s="8" t="s">
        <v>3987</v>
      </c>
      <c r="B534" s="26" t="s">
        <v>3988</v>
      </c>
      <c r="C534" s="6" t="s">
        <v>34</v>
      </c>
      <c r="D534" s="6" t="s">
        <v>35</v>
      </c>
      <c r="E534" s="6"/>
      <c r="F534" s="9" t="s">
        <v>3999</v>
      </c>
      <c r="G534" s="9"/>
      <c r="H534" s="7"/>
      <c r="I534" s="6" t="s">
        <v>53</v>
      </c>
      <c r="J534" s="6" t="s">
        <v>285</v>
      </c>
      <c r="K534" s="7" t="s">
        <v>40</v>
      </c>
      <c r="L534" s="26" t="s">
        <v>4000</v>
      </c>
      <c r="M534" s="57" t="s">
        <v>41</v>
      </c>
      <c r="N534" s="26" t="s">
        <v>3991</v>
      </c>
      <c r="O534" s="9" t="s">
        <v>3992</v>
      </c>
      <c r="P534" s="14"/>
      <c r="Q534" s="34"/>
      <c r="R534" s="14"/>
      <c r="S534" s="14"/>
      <c r="T534" s="14"/>
      <c r="U534" s="14"/>
      <c r="V534" s="14"/>
      <c r="W534" s="14"/>
      <c r="X534" s="14"/>
      <c r="Y534" s="8" t="s">
        <v>2621</v>
      </c>
      <c r="Z534" s="38" t="s">
        <v>4001</v>
      </c>
      <c r="AA534" s="25" t="s">
        <v>4002</v>
      </c>
      <c r="AB534" s="25"/>
      <c r="AC534" s="18" t="str">
        <f t="shared" si="1"/>
        <v>M5-MyM-5a-I-3</v>
      </c>
      <c r="AD534" s="6" t="s">
        <v>48</v>
      </c>
      <c r="AE534" s="6"/>
      <c r="AF534" s="6"/>
    </row>
    <row r="535" ht="75.0" customHeight="1">
      <c r="A535" s="8" t="s">
        <v>3987</v>
      </c>
      <c r="B535" s="26" t="s">
        <v>3988</v>
      </c>
      <c r="C535" s="34" t="s">
        <v>50</v>
      </c>
      <c r="D535" s="6" t="s">
        <v>35</v>
      </c>
      <c r="E535" s="6"/>
      <c r="F535" s="11" t="s">
        <v>4003</v>
      </c>
      <c r="G535" s="55"/>
      <c r="H535" s="76"/>
      <c r="I535" s="8" t="s">
        <v>38</v>
      </c>
      <c r="J535" s="8" t="s">
        <v>4004</v>
      </c>
      <c r="K535" s="26" t="s">
        <v>4005</v>
      </c>
      <c r="L535" s="11" t="s">
        <v>4006</v>
      </c>
      <c r="M535" s="34" t="s">
        <v>41</v>
      </c>
      <c r="N535" s="26" t="s">
        <v>4007</v>
      </c>
      <c r="O535" s="26" t="s">
        <v>4007</v>
      </c>
      <c r="P535" s="14"/>
      <c r="Q535" s="34"/>
      <c r="R535" s="14"/>
      <c r="S535" s="14"/>
      <c r="T535" s="14"/>
      <c r="U535" s="14"/>
      <c r="V535" s="14"/>
      <c r="W535" s="14"/>
      <c r="X535" s="14"/>
      <c r="Y535" s="8" t="s">
        <v>2621</v>
      </c>
      <c r="Z535" s="38" t="s">
        <v>4008</v>
      </c>
      <c r="AA535" s="44" t="s">
        <v>4009</v>
      </c>
      <c r="AB535" s="44"/>
      <c r="AC535" s="18" t="str">
        <f t="shared" si="1"/>
        <v>M5-MyM-5a-E-1</v>
      </c>
      <c r="AD535" s="6" t="s">
        <v>48</v>
      </c>
      <c r="AE535" s="6"/>
      <c r="AF535" s="6"/>
    </row>
    <row r="536" ht="75.0" customHeight="1">
      <c r="A536" s="8" t="s">
        <v>3987</v>
      </c>
      <c r="B536" s="26" t="s">
        <v>3988</v>
      </c>
      <c r="C536" s="34" t="s">
        <v>50</v>
      </c>
      <c r="D536" s="6" t="s">
        <v>35</v>
      </c>
      <c r="E536" s="6"/>
      <c r="F536" s="11" t="s">
        <v>4010</v>
      </c>
      <c r="G536" s="55"/>
      <c r="H536" s="76"/>
      <c r="I536" s="8" t="s">
        <v>38</v>
      </c>
      <c r="J536" s="8" t="s">
        <v>4004</v>
      </c>
      <c r="K536" s="26" t="s">
        <v>4005</v>
      </c>
      <c r="L536" s="11" t="s">
        <v>4006</v>
      </c>
      <c r="M536" s="34" t="s">
        <v>41</v>
      </c>
      <c r="N536" s="26" t="s">
        <v>3991</v>
      </c>
      <c r="O536" s="26" t="s">
        <v>3991</v>
      </c>
      <c r="P536" s="14"/>
      <c r="Q536" s="34"/>
      <c r="R536" s="14"/>
      <c r="S536" s="14"/>
      <c r="T536" s="14"/>
      <c r="U536" s="14"/>
      <c r="V536" s="14"/>
      <c r="W536" s="14"/>
      <c r="X536" s="14"/>
      <c r="Y536" s="8" t="s">
        <v>2621</v>
      </c>
      <c r="Z536" s="38" t="s">
        <v>4011</v>
      </c>
      <c r="AA536" s="44" t="s">
        <v>4012</v>
      </c>
      <c r="AB536" s="44"/>
      <c r="AC536" s="18" t="str">
        <f t="shared" si="1"/>
        <v>M5-MyM-5a-E-2</v>
      </c>
      <c r="AD536" s="6" t="s">
        <v>48</v>
      </c>
      <c r="AE536" s="6"/>
      <c r="AF536" s="6"/>
    </row>
    <row r="537" ht="75.0" customHeight="1">
      <c r="A537" s="8" t="s">
        <v>4013</v>
      </c>
      <c r="B537" s="26" t="s">
        <v>4014</v>
      </c>
      <c r="C537" s="34" t="s">
        <v>34</v>
      </c>
      <c r="D537" s="6" t="s">
        <v>35</v>
      </c>
      <c r="E537" s="6"/>
      <c r="F537" s="26" t="s">
        <v>4015</v>
      </c>
      <c r="G537" s="26"/>
      <c r="H537" s="7"/>
      <c r="I537" s="34" t="s">
        <v>38</v>
      </c>
      <c r="J537" s="34" t="s">
        <v>743</v>
      </c>
      <c r="K537" s="26" t="s">
        <v>4016</v>
      </c>
      <c r="L537" s="9" t="s">
        <v>4017</v>
      </c>
      <c r="M537" s="57" t="s">
        <v>41</v>
      </c>
      <c r="N537" s="26" t="s">
        <v>4018</v>
      </c>
      <c r="O537" s="26" t="s">
        <v>4019</v>
      </c>
      <c r="P537" s="18" t="s">
        <v>4020</v>
      </c>
      <c r="Q537" s="34"/>
      <c r="R537" s="14"/>
      <c r="S537" s="14"/>
      <c r="T537" s="14"/>
      <c r="U537" s="14"/>
      <c r="V537" s="14"/>
      <c r="W537" s="14"/>
      <c r="X537" s="14"/>
      <c r="Y537" s="8" t="s">
        <v>2621</v>
      </c>
      <c r="Z537" s="15" t="s">
        <v>4021</v>
      </c>
      <c r="AA537" s="15" t="s">
        <v>4022</v>
      </c>
      <c r="AB537" s="15" t="s">
        <v>4023</v>
      </c>
      <c r="AC537" s="18" t="str">
        <f t="shared" si="1"/>
        <v>M5-MyM-6a-I-1</v>
      </c>
      <c r="AD537" s="6" t="s">
        <v>48</v>
      </c>
      <c r="AE537" s="6" t="s">
        <v>427</v>
      </c>
      <c r="AF537" s="6" t="s">
        <v>49</v>
      </c>
    </row>
    <row r="538" ht="75.0" customHeight="1">
      <c r="A538" s="8" t="s">
        <v>4013</v>
      </c>
      <c r="B538" s="26" t="s">
        <v>4014</v>
      </c>
      <c r="C538" s="34" t="s">
        <v>50</v>
      </c>
      <c r="D538" s="6" t="s">
        <v>35</v>
      </c>
      <c r="E538" s="6"/>
      <c r="F538" s="9" t="s">
        <v>4024</v>
      </c>
      <c r="G538" s="9"/>
      <c r="H538" s="7"/>
      <c r="I538" s="34" t="s">
        <v>38</v>
      </c>
      <c r="J538" s="6" t="s">
        <v>54</v>
      </c>
      <c r="K538" s="26" t="s">
        <v>4025</v>
      </c>
      <c r="L538" s="26" t="s">
        <v>4026</v>
      </c>
      <c r="M538" s="57" t="s">
        <v>41</v>
      </c>
      <c r="N538" s="26" t="s">
        <v>4018</v>
      </c>
      <c r="O538" s="26" t="s">
        <v>4027</v>
      </c>
      <c r="P538" s="14"/>
      <c r="Q538" s="34"/>
      <c r="R538" s="14"/>
      <c r="S538" s="14"/>
      <c r="T538" s="14"/>
      <c r="U538" s="14"/>
      <c r="V538" s="14"/>
      <c r="W538" s="14"/>
      <c r="X538" s="14"/>
      <c r="Y538" s="8" t="s">
        <v>2621</v>
      </c>
      <c r="Z538" s="15" t="s">
        <v>4028</v>
      </c>
      <c r="AA538" s="15" t="s">
        <v>4029</v>
      </c>
      <c r="AB538" s="15" t="s">
        <v>4030</v>
      </c>
      <c r="AC538" s="18" t="str">
        <f t="shared" si="1"/>
        <v>M5-MyM-6a-E-1</v>
      </c>
      <c r="AD538" s="6" t="s">
        <v>48</v>
      </c>
      <c r="AE538" s="6" t="s">
        <v>427</v>
      </c>
      <c r="AF538" s="6" t="s">
        <v>49</v>
      </c>
    </row>
    <row r="539" ht="75.0" customHeight="1">
      <c r="A539" s="8" t="s">
        <v>4013</v>
      </c>
      <c r="B539" s="26" t="s">
        <v>4014</v>
      </c>
      <c r="C539" s="34" t="s">
        <v>50</v>
      </c>
      <c r="D539" s="6" t="s">
        <v>35</v>
      </c>
      <c r="E539" s="6"/>
      <c r="F539" s="9" t="s">
        <v>4031</v>
      </c>
      <c r="G539" s="9"/>
      <c r="H539" s="7"/>
      <c r="I539" s="34" t="s">
        <v>38</v>
      </c>
      <c r="J539" s="6" t="s">
        <v>54</v>
      </c>
      <c r="K539" s="26" t="s">
        <v>4032</v>
      </c>
      <c r="L539" s="26" t="s">
        <v>4033</v>
      </c>
      <c r="M539" s="57" t="s">
        <v>41</v>
      </c>
      <c r="N539" s="26" t="s">
        <v>4018</v>
      </c>
      <c r="O539" s="26" t="s">
        <v>4034</v>
      </c>
      <c r="P539" s="14"/>
      <c r="Q539" s="34"/>
      <c r="R539" s="14"/>
      <c r="S539" s="14"/>
      <c r="T539" s="14"/>
      <c r="U539" s="14"/>
      <c r="V539" s="14"/>
      <c r="W539" s="14"/>
      <c r="X539" s="14"/>
      <c r="Y539" s="8" t="s">
        <v>2621</v>
      </c>
      <c r="Z539" s="15" t="s">
        <v>4035</v>
      </c>
      <c r="AA539" s="15" t="s">
        <v>4036</v>
      </c>
      <c r="AB539" s="15" t="s">
        <v>4037</v>
      </c>
      <c r="AC539" s="18" t="str">
        <f t="shared" si="1"/>
        <v>M5-MyM-6a-E-2</v>
      </c>
      <c r="AD539" s="6" t="s">
        <v>48</v>
      </c>
      <c r="AE539" s="6" t="s">
        <v>427</v>
      </c>
      <c r="AF539" s="6" t="s">
        <v>49</v>
      </c>
    </row>
    <row r="540" ht="75.0" customHeight="1">
      <c r="A540" s="8" t="s">
        <v>4013</v>
      </c>
      <c r="B540" s="26" t="s">
        <v>4014</v>
      </c>
      <c r="C540" s="34" t="s">
        <v>62</v>
      </c>
      <c r="D540" s="6" t="s">
        <v>35</v>
      </c>
      <c r="E540" s="6"/>
      <c r="F540" s="26" t="s">
        <v>4038</v>
      </c>
      <c r="G540" s="26"/>
      <c r="H540" s="7"/>
      <c r="I540" s="34" t="s">
        <v>38</v>
      </c>
      <c r="J540" s="6" t="s">
        <v>54</v>
      </c>
      <c r="K540" s="7" t="s">
        <v>4039</v>
      </c>
      <c r="L540" s="26" t="s">
        <v>4040</v>
      </c>
      <c r="M540" s="6" t="s">
        <v>67</v>
      </c>
      <c r="N540" s="14"/>
      <c r="O540" s="14"/>
      <c r="P540" s="14"/>
      <c r="Q540" s="34"/>
      <c r="R540" s="18"/>
      <c r="S540" s="18" t="s">
        <v>4041</v>
      </c>
      <c r="T540" s="18" t="s">
        <v>4042</v>
      </c>
      <c r="U540" s="18" t="s">
        <v>4043</v>
      </c>
      <c r="V540" s="18" t="s">
        <v>4044</v>
      </c>
      <c r="W540" s="14"/>
      <c r="X540" s="14"/>
      <c r="Y540" s="8" t="s">
        <v>2621</v>
      </c>
      <c r="Z540" s="15" t="s">
        <v>4045</v>
      </c>
      <c r="AA540" s="15" t="s">
        <v>4046</v>
      </c>
      <c r="AB540" s="15" t="s">
        <v>4047</v>
      </c>
      <c r="AC540" s="18" t="str">
        <f t="shared" si="1"/>
        <v>M5-MyM-6a-A-1</v>
      </c>
      <c r="AD540" s="6" t="s">
        <v>48</v>
      </c>
      <c r="AE540" s="6" t="s">
        <v>427</v>
      </c>
      <c r="AF540" s="6" t="s">
        <v>49</v>
      </c>
    </row>
    <row r="541" ht="75.0" customHeight="1">
      <c r="A541" s="8" t="s">
        <v>4013</v>
      </c>
      <c r="B541" s="26" t="s">
        <v>4014</v>
      </c>
      <c r="C541" s="34" t="s">
        <v>62</v>
      </c>
      <c r="D541" s="6" t="s">
        <v>35</v>
      </c>
      <c r="E541" s="6"/>
      <c r="F541" s="26" t="s">
        <v>4048</v>
      </c>
      <c r="G541" s="26"/>
      <c r="H541" s="7"/>
      <c r="I541" s="34" t="s">
        <v>38</v>
      </c>
      <c r="J541" s="6" t="s">
        <v>54</v>
      </c>
      <c r="K541" s="7" t="s">
        <v>4049</v>
      </c>
      <c r="L541" s="26" t="s">
        <v>4050</v>
      </c>
      <c r="M541" s="6" t="s">
        <v>67</v>
      </c>
      <c r="N541" s="14"/>
      <c r="O541" s="14"/>
      <c r="P541" s="14"/>
      <c r="Q541" s="34"/>
      <c r="R541" s="18"/>
      <c r="S541" s="18" t="s">
        <v>4051</v>
      </c>
      <c r="T541" s="18" t="s">
        <v>4052</v>
      </c>
      <c r="U541" s="18" t="s">
        <v>4053</v>
      </c>
      <c r="V541" s="18" t="s">
        <v>4054</v>
      </c>
      <c r="W541" s="14"/>
      <c r="X541" s="14"/>
      <c r="Y541" s="8" t="s">
        <v>2621</v>
      </c>
      <c r="Z541" s="15" t="s">
        <v>4055</v>
      </c>
      <c r="AA541" s="15" t="s">
        <v>4056</v>
      </c>
      <c r="AB541" s="15" t="s">
        <v>4057</v>
      </c>
      <c r="AC541" s="18" t="str">
        <f t="shared" si="1"/>
        <v>M5-MyM-6a-A-2</v>
      </c>
      <c r="AD541" s="6" t="s">
        <v>48</v>
      </c>
      <c r="AE541" s="6" t="s">
        <v>427</v>
      </c>
      <c r="AF541" s="6" t="s">
        <v>49</v>
      </c>
    </row>
    <row r="542" ht="75.0" customHeight="1">
      <c r="A542" s="8" t="s">
        <v>4013</v>
      </c>
      <c r="B542" s="26" t="s">
        <v>4014</v>
      </c>
      <c r="C542" s="34" t="s">
        <v>62</v>
      </c>
      <c r="D542" s="6" t="s">
        <v>35</v>
      </c>
      <c r="E542" s="6"/>
      <c r="F542" s="9" t="s">
        <v>4058</v>
      </c>
      <c r="G542" s="9"/>
      <c r="H542" s="7"/>
      <c r="I542" s="34" t="s">
        <v>38</v>
      </c>
      <c r="J542" s="6" t="s">
        <v>54</v>
      </c>
      <c r="K542" s="7" t="s">
        <v>4059</v>
      </c>
      <c r="L542" s="26" t="s">
        <v>4040</v>
      </c>
      <c r="M542" s="6" t="s">
        <v>67</v>
      </c>
      <c r="N542" s="14"/>
      <c r="O542" s="14"/>
      <c r="P542" s="14"/>
      <c r="Q542" s="34"/>
      <c r="R542" s="18"/>
      <c r="S542" s="18" t="s">
        <v>4060</v>
      </c>
      <c r="T542" s="18" t="s">
        <v>4061</v>
      </c>
      <c r="U542" s="18" t="s">
        <v>4062</v>
      </c>
      <c r="V542" s="18" t="s">
        <v>4063</v>
      </c>
      <c r="W542" s="14"/>
      <c r="X542" s="14"/>
      <c r="Y542" s="8" t="s">
        <v>2621</v>
      </c>
      <c r="Z542" s="15" t="s">
        <v>4064</v>
      </c>
      <c r="AA542" s="15" t="s">
        <v>4065</v>
      </c>
      <c r="AB542" s="15" t="s">
        <v>4066</v>
      </c>
      <c r="AC542" s="18" t="str">
        <f t="shared" si="1"/>
        <v>M5-MyM-6a-A-3</v>
      </c>
      <c r="AD542" s="6" t="s">
        <v>48</v>
      </c>
      <c r="AE542" s="6" t="s">
        <v>427</v>
      </c>
      <c r="AF542" s="6" t="s">
        <v>49</v>
      </c>
    </row>
    <row r="543" ht="75.0" customHeight="1">
      <c r="A543" s="8" t="s">
        <v>4013</v>
      </c>
      <c r="B543" s="26" t="s">
        <v>4014</v>
      </c>
      <c r="C543" s="34" t="s">
        <v>62</v>
      </c>
      <c r="D543" s="6" t="s">
        <v>35</v>
      </c>
      <c r="E543" s="6"/>
      <c r="F543" s="26" t="s">
        <v>4067</v>
      </c>
      <c r="G543" s="26"/>
      <c r="H543" s="7"/>
      <c r="I543" s="34" t="s">
        <v>38</v>
      </c>
      <c r="J543" s="6" t="s">
        <v>54</v>
      </c>
      <c r="K543" s="7" t="s">
        <v>4068</v>
      </c>
      <c r="L543" s="26" t="s">
        <v>4069</v>
      </c>
      <c r="M543" s="6" t="s">
        <v>67</v>
      </c>
      <c r="N543" s="14"/>
      <c r="O543" s="14"/>
      <c r="P543" s="14"/>
      <c r="Q543" s="34"/>
      <c r="R543" s="18"/>
      <c r="S543" s="18" t="s">
        <v>4070</v>
      </c>
      <c r="T543" s="18" t="s">
        <v>4071</v>
      </c>
      <c r="U543" s="18" t="s">
        <v>4072</v>
      </c>
      <c r="V543" s="18" t="s">
        <v>4073</v>
      </c>
      <c r="W543" s="14"/>
      <c r="X543" s="14"/>
      <c r="Y543" s="8" t="s">
        <v>2621</v>
      </c>
      <c r="Z543" s="15" t="s">
        <v>4074</v>
      </c>
      <c r="AA543" s="15" t="s">
        <v>4075</v>
      </c>
      <c r="AB543" s="15" t="s">
        <v>4076</v>
      </c>
      <c r="AC543" s="18" t="str">
        <f t="shared" si="1"/>
        <v>M5-MyM-6a-A-4</v>
      </c>
      <c r="AD543" s="6" t="s">
        <v>48</v>
      </c>
      <c r="AE543" s="6" t="s">
        <v>427</v>
      </c>
      <c r="AF543" s="6" t="s">
        <v>49</v>
      </c>
    </row>
    <row r="544" ht="75.0" customHeight="1">
      <c r="A544" s="8" t="s">
        <v>4013</v>
      </c>
      <c r="B544" s="26" t="s">
        <v>4014</v>
      </c>
      <c r="C544" s="34" t="s">
        <v>62</v>
      </c>
      <c r="D544" s="6" t="s">
        <v>35</v>
      </c>
      <c r="E544" s="6"/>
      <c r="F544" s="26" t="s">
        <v>4077</v>
      </c>
      <c r="G544" s="26"/>
      <c r="H544" s="7" t="s">
        <v>4078</v>
      </c>
      <c r="I544" s="34" t="s">
        <v>38</v>
      </c>
      <c r="J544" s="6" t="s">
        <v>54</v>
      </c>
      <c r="K544" s="7" t="s">
        <v>4079</v>
      </c>
      <c r="L544" s="26" t="s">
        <v>4080</v>
      </c>
      <c r="M544" s="6" t="s">
        <v>67</v>
      </c>
      <c r="N544" s="14"/>
      <c r="O544" s="14"/>
      <c r="P544" s="14"/>
      <c r="Q544" s="34"/>
      <c r="R544" s="18"/>
      <c r="S544" s="18" t="s">
        <v>4081</v>
      </c>
      <c r="T544" s="18" t="s">
        <v>4082</v>
      </c>
      <c r="U544" s="18" t="s">
        <v>4083</v>
      </c>
      <c r="V544" s="18" t="s">
        <v>4084</v>
      </c>
      <c r="W544" s="14"/>
      <c r="X544" s="14"/>
      <c r="Y544" s="8" t="s">
        <v>2621</v>
      </c>
      <c r="Z544" s="15" t="s">
        <v>4085</v>
      </c>
      <c r="AA544" s="15" t="s">
        <v>4086</v>
      </c>
      <c r="AB544" s="15" t="s">
        <v>4087</v>
      </c>
      <c r="AC544" s="18" t="str">
        <f t="shared" si="1"/>
        <v>M5-MyM-6a-A-5</v>
      </c>
      <c r="AD544" s="6" t="s">
        <v>48</v>
      </c>
      <c r="AE544" s="6" t="s">
        <v>427</v>
      </c>
      <c r="AF544" s="6" t="s">
        <v>49</v>
      </c>
    </row>
    <row r="545" ht="75.0" customHeight="1">
      <c r="A545" s="8" t="s">
        <v>4088</v>
      </c>
      <c r="B545" s="7" t="s">
        <v>4089</v>
      </c>
      <c r="C545" s="34" t="s">
        <v>34</v>
      </c>
      <c r="D545" s="6" t="s">
        <v>35</v>
      </c>
      <c r="E545" s="6"/>
      <c r="F545" s="9" t="s">
        <v>4090</v>
      </c>
      <c r="G545" s="9"/>
      <c r="H545" s="7"/>
      <c r="I545" s="34" t="s">
        <v>38</v>
      </c>
      <c r="J545" s="6" t="s">
        <v>357</v>
      </c>
      <c r="K545" s="9" t="s">
        <v>4091</v>
      </c>
      <c r="L545" s="9" t="s">
        <v>4092</v>
      </c>
      <c r="M545" s="34" t="s">
        <v>41</v>
      </c>
      <c r="N545" s="26" t="s">
        <v>4093</v>
      </c>
      <c r="O545" s="26" t="s">
        <v>4094</v>
      </c>
      <c r="P545" s="18" t="s">
        <v>4095</v>
      </c>
      <c r="Q545" s="26"/>
      <c r="R545" s="18"/>
      <c r="S545" s="18"/>
      <c r="T545" s="18"/>
      <c r="U545" s="18"/>
      <c r="V545" s="18"/>
      <c r="W545" s="18"/>
      <c r="X545" s="18"/>
      <c r="Y545" s="8" t="s">
        <v>2621</v>
      </c>
      <c r="Z545" s="15" t="s">
        <v>4096</v>
      </c>
      <c r="AA545" s="25" t="s">
        <v>4097</v>
      </c>
      <c r="AB545" s="25"/>
      <c r="AC545" s="18" t="str">
        <f t="shared" si="1"/>
        <v>M5-MyM-7a-I-1</v>
      </c>
      <c r="AD545" s="6" t="s">
        <v>48</v>
      </c>
      <c r="AE545" s="6"/>
      <c r="AF545" s="6"/>
    </row>
    <row r="546" ht="75.0" customHeight="1">
      <c r="A546" s="8" t="s">
        <v>4088</v>
      </c>
      <c r="B546" s="7" t="s">
        <v>4089</v>
      </c>
      <c r="C546" s="34" t="s">
        <v>34</v>
      </c>
      <c r="D546" s="6" t="s">
        <v>35</v>
      </c>
      <c r="E546" s="6"/>
      <c r="F546" s="9" t="s">
        <v>4098</v>
      </c>
      <c r="G546" s="9"/>
      <c r="H546" s="7"/>
      <c r="I546" s="34" t="s">
        <v>38</v>
      </c>
      <c r="J546" s="6" t="s">
        <v>357</v>
      </c>
      <c r="K546" s="9" t="s">
        <v>4099</v>
      </c>
      <c r="L546" s="9" t="s">
        <v>4100</v>
      </c>
      <c r="M546" s="34" t="s">
        <v>41</v>
      </c>
      <c r="N546" s="26" t="s">
        <v>4093</v>
      </c>
      <c r="O546" s="26" t="s">
        <v>4101</v>
      </c>
      <c r="P546" s="18" t="s">
        <v>4102</v>
      </c>
      <c r="Q546" s="26"/>
      <c r="R546" s="18"/>
      <c r="S546" s="18"/>
      <c r="T546" s="18"/>
      <c r="U546" s="18"/>
      <c r="V546" s="18"/>
      <c r="W546" s="18"/>
      <c r="X546" s="18"/>
      <c r="Y546" s="8" t="s">
        <v>2621</v>
      </c>
      <c r="Z546" s="15" t="s">
        <v>4103</v>
      </c>
      <c r="AA546" s="25" t="s">
        <v>4104</v>
      </c>
      <c r="AB546" s="25"/>
      <c r="AC546" s="18" t="str">
        <f t="shared" si="1"/>
        <v>M5-MyM-7a-I-2</v>
      </c>
      <c r="AD546" s="6" t="s">
        <v>48</v>
      </c>
      <c r="AE546" s="6"/>
      <c r="AF546" s="6"/>
    </row>
    <row r="547" ht="75.0" customHeight="1">
      <c r="A547" s="8" t="s">
        <v>4088</v>
      </c>
      <c r="B547" s="7" t="s">
        <v>4089</v>
      </c>
      <c r="C547" s="34" t="s">
        <v>34</v>
      </c>
      <c r="D547" s="6" t="s">
        <v>35</v>
      </c>
      <c r="E547" s="6"/>
      <c r="F547" s="9" t="s">
        <v>4105</v>
      </c>
      <c r="G547" s="9"/>
      <c r="H547" s="7"/>
      <c r="I547" s="34" t="s">
        <v>38</v>
      </c>
      <c r="J547" s="6" t="s">
        <v>357</v>
      </c>
      <c r="K547" s="9" t="s">
        <v>4106</v>
      </c>
      <c r="L547" s="9" t="s">
        <v>4107</v>
      </c>
      <c r="M547" s="34" t="s">
        <v>41</v>
      </c>
      <c r="N547" s="26" t="s">
        <v>4093</v>
      </c>
      <c r="O547" s="26" t="s">
        <v>4108</v>
      </c>
      <c r="P547" s="18" t="s">
        <v>4109</v>
      </c>
      <c r="Q547" s="26"/>
      <c r="R547" s="18"/>
      <c r="S547" s="18"/>
      <c r="T547" s="18"/>
      <c r="U547" s="18"/>
      <c r="V547" s="18"/>
      <c r="W547" s="18"/>
      <c r="X547" s="18"/>
      <c r="Y547" s="8" t="s">
        <v>2621</v>
      </c>
      <c r="Z547" s="15" t="s">
        <v>4110</v>
      </c>
      <c r="AA547" s="25" t="s">
        <v>4111</v>
      </c>
      <c r="AB547" s="25"/>
      <c r="AC547" s="18" t="str">
        <f t="shared" si="1"/>
        <v>M5-MyM-7a-I-3</v>
      </c>
      <c r="AD547" s="6" t="s">
        <v>48</v>
      </c>
      <c r="AE547" s="6"/>
      <c r="AF547" s="6"/>
    </row>
    <row r="548" ht="75.0" customHeight="1">
      <c r="A548" s="8" t="s">
        <v>4088</v>
      </c>
      <c r="B548" s="7" t="s">
        <v>4089</v>
      </c>
      <c r="C548" s="34" t="s">
        <v>50</v>
      </c>
      <c r="D548" s="6" t="s">
        <v>35</v>
      </c>
      <c r="E548" s="6"/>
      <c r="F548" s="26" t="s">
        <v>4112</v>
      </c>
      <c r="G548" s="26"/>
      <c r="H548" s="7"/>
      <c r="I548" s="34" t="s">
        <v>38</v>
      </c>
      <c r="J548" s="6" t="s">
        <v>54</v>
      </c>
      <c r="K548" s="26" t="s">
        <v>4113</v>
      </c>
      <c r="L548" s="26" t="s">
        <v>4114</v>
      </c>
      <c r="M548" s="57" t="s">
        <v>41</v>
      </c>
      <c r="N548" s="26" t="s">
        <v>4093</v>
      </c>
      <c r="O548" s="26" t="s">
        <v>4115</v>
      </c>
      <c r="P548" s="18" t="s">
        <v>4116</v>
      </c>
      <c r="Q548" s="34"/>
      <c r="R548" s="14"/>
      <c r="S548" s="14"/>
      <c r="T548" s="14"/>
      <c r="U548" s="14"/>
      <c r="V548" s="14"/>
      <c r="W548" s="14"/>
      <c r="X548" s="14"/>
      <c r="Y548" s="8" t="s">
        <v>2621</v>
      </c>
      <c r="Z548" s="15" t="s">
        <v>4117</v>
      </c>
      <c r="AA548" s="25" t="s">
        <v>4118</v>
      </c>
      <c r="AB548" s="25"/>
      <c r="AC548" s="18" t="str">
        <f t="shared" si="1"/>
        <v>M5-MyM-7a-E-1</v>
      </c>
      <c r="AD548" s="6" t="s">
        <v>48</v>
      </c>
      <c r="AE548" s="6"/>
      <c r="AF548" s="6"/>
    </row>
    <row r="549" ht="75.0" customHeight="1">
      <c r="A549" s="8" t="s">
        <v>4088</v>
      </c>
      <c r="B549" s="7" t="s">
        <v>4089</v>
      </c>
      <c r="C549" s="34" t="s">
        <v>50</v>
      </c>
      <c r="D549" s="6" t="s">
        <v>35</v>
      </c>
      <c r="E549" s="6"/>
      <c r="F549" s="26" t="s">
        <v>4119</v>
      </c>
      <c r="G549" s="26"/>
      <c r="H549" s="7"/>
      <c r="I549" s="34" t="s">
        <v>38</v>
      </c>
      <c r="J549" s="6" t="s">
        <v>54</v>
      </c>
      <c r="K549" s="26" t="s">
        <v>4120</v>
      </c>
      <c r="L549" s="26" t="s">
        <v>4121</v>
      </c>
      <c r="M549" s="57" t="s">
        <v>41</v>
      </c>
      <c r="N549" s="26" t="s">
        <v>4093</v>
      </c>
      <c r="O549" s="26" t="s">
        <v>4122</v>
      </c>
      <c r="P549" s="18" t="s">
        <v>4123</v>
      </c>
      <c r="Q549" s="34"/>
      <c r="R549" s="14"/>
      <c r="S549" s="14"/>
      <c r="T549" s="14"/>
      <c r="U549" s="14"/>
      <c r="V549" s="14"/>
      <c r="W549" s="14"/>
      <c r="X549" s="14"/>
      <c r="Y549" s="8" t="s">
        <v>2621</v>
      </c>
      <c r="Z549" s="15" t="s">
        <v>4124</v>
      </c>
      <c r="AA549" s="25" t="s">
        <v>4125</v>
      </c>
      <c r="AB549" s="25"/>
      <c r="AC549" s="18" t="str">
        <f t="shared" si="1"/>
        <v>M5-MyM-7a-E-2</v>
      </c>
      <c r="AD549" s="6" t="s">
        <v>48</v>
      </c>
      <c r="AE549" s="6"/>
      <c r="AF549" s="6"/>
    </row>
    <row r="550" ht="75.0" customHeight="1">
      <c r="A550" s="8" t="s">
        <v>4088</v>
      </c>
      <c r="B550" s="7" t="s">
        <v>4089</v>
      </c>
      <c r="C550" s="34" t="s">
        <v>50</v>
      </c>
      <c r="D550" s="6" t="s">
        <v>35</v>
      </c>
      <c r="E550" s="6"/>
      <c r="F550" s="26" t="s">
        <v>4126</v>
      </c>
      <c r="G550" s="26"/>
      <c r="H550" s="7"/>
      <c r="I550" s="34" t="s">
        <v>38</v>
      </c>
      <c r="J550" s="6" t="s">
        <v>54</v>
      </c>
      <c r="K550" s="26" t="s">
        <v>4127</v>
      </c>
      <c r="L550" s="26" t="s">
        <v>4128</v>
      </c>
      <c r="M550" s="57" t="s">
        <v>41</v>
      </c>
      <c r="N550" s="26" t="s">
        <v>4093</v>
      </c>
      <c r="O550" s="26" t="s">
        <v>4129</v>
      </c>
      <c r="P550" s="18" t="s">
        <v>4130</v>
      </c>
      <c r="Q550" s="34"/>
      <c r="R550" s="14"/>
      <c r="S550" s="14"/>
      <c r="T550" s="14"/>
      <c r="U550" s="14"/>
      <c r="V550" s="14"/>
      <c r="W550" s="14"/>
      <c r="X550" s="14"/>
      <c r="Y550" s="8" t="s">
        <v>2621</v>
      </c>
      <c r="Z550" s="15" t="s">
        <v>4131</v>
      </c>
      <c r="AA550" s="25" t="s">
        <v>4132</v>
      </c>
      <c r="AB550" s="25"/>
      <c r="AC550" s="18" t="str">
        <f t="shared" si="1"/>
        <v>M5-MyM-7a-E-3</v>
      </c>
      <c r="AD550" s="6" t="s">
        <v>48</v>
      </c>
      <c r="AE550" s="6"/>
      <c r="AF550" s="6"/>
    </row>
    <row r="551" ht="75.0" customHeight="1">
      <c r="A551" s="8" t="s">
        <v>4088</v>
      </c>
      <c r="B551" s="7" t="s">
        <v>4089</v>
      </c>
      <c r="C551" s="34" t="s">
        <v>50</v>
      </c>
      <c r="D551" s="6" t="s">
        <v>35</v>
      </c>
      <c r="E551" s="6"/>
      <c r="F551" s="26" t="s">
        <v>4133</v>
      </c>
      <c r="G551" s="26"/>
      <c r="H551" s="7"/>
      <c r="I551" s="34" t="s">
        <v>38</v>
      </c>
      <c r="J551" s="6" t="s">
        <v>54</v>
      </c>
      <c r="K551" s="26" t="s">
        <v>4120</v>
      </c>
      <c r="L551" s="26" t="s">
        <v>4134</v>
      </c>
      <c r="M551" s="57" t="s">
        <v>41</v>
      </c>
      <c r="N551" s="26" t="s">
        <v>4093</v>
      </c>
      <c r="O551" s="26" t="s">
        <v>4135</v>
      </c>
      <c r="P551" s="18" t="s">
        <v>4136</v>
      </c>
      <c r="Q551" s="34"/>
      <c r="R551" s="14"/>
      <c r="S551" s="14"/>
      <c r="T551" s="14"/>
      <c r="U551" s="14"/>
      <c r="V551" s="14"/>
      <c r="W551" s="14"/>
      <c r="X551" s="14"/>
      <c r="Y551" s="8" t="s">
        <v>2621</v>
      </c>
      <c r="Z551" s="15" t="s">
        <v>4137</v>
      </c>
      <c r="AA551" s="25" t="s">
        <v>4138</v>
      </c>
      <c r="AB551" s="25"/>
      <c r="AC551" s="18" t="str">
        <f t="shared" si="1"/>
        <v>M5-MyM-7a-E-4</v>
      </c>
      <c r="AD551" s="6" t="s">
        <v>48</v>
      </c>
      <c r="AE551" s="6"/>
      <c r="AF551" s="6"/>
    </row>
    <row r="552" ht="75.0" customHeight="1">
      <c r="A552" s="8" t="s">
        <v>4088</v>
      </c>
      <c r="B552" s="7" t="s">
        <v>4089</v>
      </c>
      <c r="C552" s="34" t="s">
        <v>62</v>
      </c>
      <c r="D552" s="6" t="s">
        <v>35</v>
      </c>
      <c r="E552" s="6"/>
      <c r="F552" s="26" t="s">
        <v>4139</v>
      </c>
      <c r="G552" s="26"/>
      <c r="H552" s="7" t="s">
        <v>4140</v>
      </c>
      <c r="I552" s="34" t="s">
        <v>38</v>
      </c>
      <c r="J552" s="6" t="s">
        <v>54</v>
      </c>
      <c r="K552" s="26" t="s">
        <v>4141</v>
      </c>
      <c r="L552" s="26" t="s">
        <v>4142</v>
      </c>
      <c r="M552" s="6" t="s">
        <v>67</v>
      </c>
      <c r="N552" s="14"/>
      <c r="O552" s="14"/>
      <c r="P552" s="14"/>
      <c r="Q552" s="34"/>
      <c r="R552" s="18"/>
      <c r="S552" s="18" t="s">
        <v>4143</v>
      </c>
      <c r="T552" s="18" t="s">
        <v>4144</v>
      </c>
      <c r="U552" s="18" t="s">
        <v>4145</v>
      </c>
      <c r="V552" s="18" t="s">
        <v>4146</v>
      </c>
      <c r="W552" s="18" t="s">
        <v>4147</v>
      </c>
      <c r="X552" s="14"/>
      <c r="Y552" s="8" t="s">
        <v>2621</v>
      </c>
      <c r="Z552" s="15" t="s">
        <v>4148</v>
      </c>
      <c r="AA552" s="25" t="s">
        <v>4149</v>
      </c>
      <c r="AB552" s="25"/>
      <c r="AC552" s="18" t="str">
        <f t="shared" si="1"/>
        <v>M5-MyM-7a-A-1</v>
      </c>
      <c r="AD552" s="6" t="s">
        <v>48</v>
      </c>
      <c r="AE552" s="6"/>
      <c r="AF552" s="6"/>
    </row>
    <row r="553" ht="75.0" customHeight="1">
      <c r="A553" s="8" t="s">
        <v>4088</v>
      </c>
      <c r="B553" s="7" t="s">
        <v>4089</v>
      </c>
      <c r="C553" s="34" t="s">
        <v>62</v>
      </c>
      <c r="D553" s="6" t="s">
        <v>35</v>
      </c>
      <c r="E553" s="6"/>
      <c r="F553" s="26" t="s">
        <v>4150</v>
      </c>
      <c r="G553" s="26"/>
      <c r="H553" s="7"/>
      <c r="I553" s="34" t="s">
        <v>38</v>
      </c>
      <c r="J553" s="6" t="s">
        <v>54</v>
      </c>
      <c r="K553" s="26" t="s">
        <v>4151</v>
      </c>
      <c r="L553" s="26" t="s">
        <v>4152</v>
      </c>
      <c r="M553" s="6" t="s">
        <v>67</v>
      </c>
      <c r="N553" s="14"/>
      <c r="O553" s="14"/>
      <c r="P553" s="14"/>
      <c r="Q553" s="34"/>
      <c r="R553" s="18"/>
      <c r="S553" s="18" t="s">
        <v>4153</v>
      </c>
      <c r="T553" s="18" t="s">
        <v>4144</v>
      </c>
      <c r="U553" s="18" t="s">
        <v>4145</v>
      </c>
      <c r="V553" s="18" t="s">
        <v>4154</v>
      </c>
      <c r="W553" s="18" t="s">
        <v>4155</v>
      </c>
      <c r="X553" s="14"/>
      <c r="Y553" s="8" t="s">
        <v>2621</v>
      </c>
      <c r="Z553" s="15" t="s">
        <v>4156</v>
      </c>
      <c r="AA553" s="25" t="s">
        <v>4157</v>
      </c>
      <c r="AB553" s="25"/>
      <c r="AC553" s="18" t="str">
        <f t="shared" si="1"/>
        <v>M5-MyM-7a-A-2</v>
      </c>
      <c r="AD553" s="6" t="s">
        <v>48</v>
      </c>
      <c r="AE553" s="6"/>
      <c r="AF553" s="6"/>
    </row>
    <row r="554" ht="75.0" customHeight="1">
      <c r="A554" s="8" t="s">
        <v>4088</v>
      </c>
      <c r="B554" s="7" t="s">
        <v>4089</v>
      </c>
      <c r="C554" s="34" t="s">
        <v>62</v>
      </c>
      <c r="D554" s="6" t="s">
        <v>35</v>
      </c>
      <c r="E554" s="6"/>
      <c r="F554" s="26" t="s">
        <v>4158</v>
      </c>
      <c r="G554" s="26"/>
      <c r="H554" s="7"/>
      <c r="I554" s="34" t="s">
        <v>38</v>
      </c>
      <c r="J554" s="6" t="s">
        <v>54</v>
      </c>
      <c r="K554" s="7" t="s">
        <v>4159</v>
      </c>
      <c r="L554" s="26" t="s">
        <v>4152</v>
      </c>
      <c r="M554" s="6" t="s">
        <v>67</v>
      </c>
      <c r="N554" s="14"/>
      <c r="O554" s="14"/>
      <c r="P554" s="14"/>
      <c r="Q554" s="34"/>
      <c r="R554" s="18"/>
      <c r="S554" s="18" t="s">
        <v>4160</v>
      </c>
      <c r="T554" s="18" t="s">
        <v>4161</v>
      </c>
      <c r="U554" s="18" t="s">
        <v>4145</v>
      </c>
      <c r="V554" s="18" t="s">
        <v>4162</v>
      </c>
      <c r="W554" s="18" t="s">
        <v>4163</v>
      </c>
      <c r="X554" s="14"/>
      <c r="Y554" s="8" t="s">
        <v>2621</v>
      </c>
      <c r="Z554" s="15" t="s">
        <v>4164</v>
      </c>
      <c r="AA554" s="25" t="s">
        <v>4165</v>
      </c>
      <c r="AB554" s="25"/>
      <c r="AC554" s="18" t="str">
        <f t="shared" si="1"/>
        <v>M5-MyM-7a-A-3</v>
      </c>
      <c r="AD554" s="6" t="s">
        <v>48</v>
      </c>
      <c r="AE554" s="6"/>
      <c r="AF554" s="6"/>
    </row>
    <row r="555" ht="75.0" customHeight="1">
      <c r="A555" s="8" t="s">
        <v>4088</v>
      </c>
      <c r="B555" s="7" t="s">
        <v>4089</v>
      </c>
      <c r="C555" s="34" t="s">
        <v>62</v>
      </c>
      <c r="D555" s="6" t="s">
        <v>35</v>
      </c>
      <c r="E555" s="6"/>
      <c r="F555" s="26" t="s">
        <v>4166</v>
      </c>
      <c r="G555" s="26"/>
      <c r="H555" s="7"/>
      <c r="I555" s="34" t="s">
        <v>38</v>
      </c>
      <c r="J555" s="6" t="s">
        <v>54</v>
      </c>
      <c r="K555" s="7" t="s">
        <v>4167</v>
      </c>
      <c r="L555" s="26" t="s">
        <v>4128</v>
      </c>
      <c r="M555" s="6" t="s">
        <v>67</v>
      </c>
      <c r="N555" s="14"/>
      <c r="O555" s="14"/>
      <c r="P555" s="14"/>
      <c r="Q555" s="34"/>
      <c r="R555" s="18"/>
      <c r="S555" s="18" t="s">
        <v>4168</v>
      </c>
      <c r="T555" s="18" t="s">
        <v>4169</v>
      </c>
      <c r="U555" s="18" t="s">
        <v>4145</v>
      </c>
      <c r="V555" s="18" t="s">
        <v>4170</v>
      </c>
      <c r="W555" s="18"/>
      <c r="X555" s="18"/>
      <c r="Y555" s="8" t="s">
        <v>2621</v>
      </c>
      <c r="Z555" s="15" t="s">
        <v>4171</v>
      </c>
      <c r="AA555" s="25" t="s">
        <v>4172</v>
      </c>
      <c r="AB555" s="25"/>
      <c r="AC555" s="18" t="str">
        <f t="shared" si="1"/>
        <v>M5-MyM-7a-A-4</v>
      </c>
      <c r="AD555" s="6" t="s">
        <v>48</v>
      </c>
      <c r="AE555" s="6"/>
      <c r="AF555" s="6"/>
    </row>
    <row r="556" ht="75.0" customHeight="1">
      <c r="A556" s="8" t="s">
        <v>4088</v>
      </c>
      <c r="B556" s="7" t="s">
        <v>4089</v>
      </c>
      <c r="C556" s="34" t="s">
        <v>62</v>
      </c>
      <c r="D556" s="6" t="s">
        <v>35</v>
      </c>
      <c r="E556" s="6"/>
      <c r="F556" s="26" t="s">
        <v>4173</v>
      </c>
      <c r="G556" s="26"/>
      <c r="H556" s="7" t="s">
        <v>4174</v>
      </c>
      <c r="I556" s="34" t="s">
        <v>38</v>
      </c>
      <c r="J556" s="6" t="s">
        <v>54</v>
      </c>
      <c r="K556" s="7" t="s">
        <v>4175</v>
      </c>
      <c r="L556" s="26" t="s">
        <v>4152</v>
      </c>
      <c r="M556" s="6" t="s">
        <v>67</v>
      </c>
      <c r="N556" s="14"/>
      <c r="O556" s="14"/>
      <c r="P556" s="14"/>
      <c r="Q556" s="34"/>
      <c r="R556" s="18"/>
      <c r="S556" s="18" t="s">
        <v>4176</v>
      </c>
      <c r="T556" s="18" t="s">
        <v>4144</v>
      </c>
      <c r="U556" s="18" t="s">
        <v>4145</v>
      </c>
      <c r="V556" s="18" t="s">
        <v>4177</v>
      </c>
      <c r="W556" s="18" t="s">
        <v>4178</v>
      </c>
      <c r="X556" s="14"/>
      <c r="Y556" s="8" t="s">
        <v>2621</v>
      </c>
      <c r="Z556" s="15" t="s">
        <v>4179</v>
      </c>
      <c r="AA556" s="25" t="s">
        <v>4180</v>
      </c>
      <c r="AB556" s="25"/>
      <c r="AC556" s="18" t="str">
        <f t="shared" si="1"/>
        <v>M5-MyM-7a-A-5</v>
      </c>
      <c r="AD556" s="6" t="s">
        <v>48</v>
      </c>
      <c r="AE556" s="6"/>
      <c r="AF556" s="6"/>
    </row>
    <row r="557" ht="75.0" customHeight="1">
      <c r="A557" s="8" t="s">
        <v>4181</v>
      </c>
      <c r="B557" s="7" t="s">
        <v>4182</v>
      </c>
      <c r="C557" s="34" t="s">
        <v>34</v>
      </c>
      <c r="D557" s="6" t="s">
        <v>35</v>
      </c>
      <c r="E557" s="6"/>
      <c r="F557" s="26" t="s">
        <v>4183</v>
      </c>
      <c r="G557" s="26"/>
      <c r="H557" s="7"/>
      <c r="I557" s="34" t="s">
        <v>38</v>
      </c>
      <c r="J557" s="34" t="s">
        <v>4184</v>
      </c>
      <c r="K557" s="26" t="s">
        <v>4185</v>
      </c>
      <c r="L557" s="26" t="s">
        <v>4186</v>
      </c>
      <c r="M557" s="34" t="s">
        <v>41</v>
      </c>
      <c r="N557" s="26" t="s">
        <v>4187</v>
      </c>
      <c r="O557" s="26" t="s">
        <v>4188</v>
      </c>
      <c r="P557" s="14"/>
      <c r="Q557" s="6" t="s">
        <v>53</v>
      </c>
      <c r="R557" s="14"/>
      <c r="S557" s="14"/>
      <c r="T557" s="14"/>
      <c r="U557" s="14"/>
      <c r="V557" s="14"/>
      <c r="W557" s="14"/>
      <c r="X557" s="14"/>
      <c r="Y557" s="8" t="s">
        <v>2621</v>
      </c>
      <c r="Z557" s="38" t="s">
        <v>4189</v>
      </c>
      <c r="AA557" s="52" t="s">
        <v>4190</v>
      </c>
      <c r="AB557" s="52"/>
      <c r="AC557" s="18" t="str">
        <f t="shared" si="1"/>
        <v>M5-MyM-7b-I-1</v>
      </c>
      <c r="AD557" s="6" t="s">
        <v>48</v>
      </c>
      <c r="AE557" s="6"/>
      <c r="AF557" s="6"/>
    </row>
    <row r="558" ht="75.0" customHeight="1">
      <c r="A558" s="8" t="s">
        <v>4181</v>
      </c>
      <c r="B558" s="7" t="s">
        <v>4182</v>
      </c>
      <c r="C558" s="34" t="s">
        <v>50</v>
      </c>
      <c r="D558" s="6" t="s">
        <v>35</v>
      </c>
      <c r="E558" s="6"/>
      <c r="F558" s="26" t="s">
        <v>4191</v>
      </c>
      <c r="G558" s="26"/>
      <c r="H558" s="7"/>
      <c r="I558" s="34" t="s">
        <v>38</v>
      </c>
      <c r="J558" s="34" t="s">
        <v>4184</v>
      </c>
      <c r="K558" s="26" t="s">
        <v>4192</v>
      </c>
      <c r="L558" s="26" t="s">
        <v>4193</v>
      </c>
      <c r="M558" s="6" t="s">
        <v>67</v>
      </c>
      <c r="N558" s="14"/>
      <c r="O558" s="14"/>
      <c r="P558" s="14"/>
      <c r="Q558" s="34"/>
      <c r="R558" s="18"/>
      <c r="S558" s="18" t="s">
        <v>4194</v>
      </c>
      <c r="T558" s="18" t="s">
        <v>4195</v>
      </c>
      <c r="U558" s="18" t="s">
        <v>4196</v>
      </c>
      <c r="V558" s="18" t="s">
        <v>4197</v>
      </c>
      <c r="W558" s="14"/>
      <c r="X558" s="14"/>
      <c r="Y558" s="8" t="s">
        <v>2621</v>
      </c>
      <c r="Z558" s="15" t="s">
        <v>4198</v>
      </c>
      <c r="AA558" s="52" t="s">
        <v>4199</v>
      </c>
      <c r="AB558" s="52"/>
      <c r="AC558" s="18" t="str">
        <f t="shared" si="1"/>
        <v>M5-MyM-7b-E-1</v>
      </c>
      <c r="AD558" s="6" t="s">
        <v>48</v>
      </c>
      <c r="AE558" s="6"/>
      <c r="AF558" s="6"/>
    </row>
    <row r="559" ht="75.0" customHeight="1">
      <c r="A559" s="8" t="s">
        <v>4181</v>
      </c>
      <c r="B559" s="7" t="s">
        <v>4182</v>
      </c>
      <c r="C559" s="34" t="s">
        <v>62</v>
      </c>
      <c r="D559" s="6" t="s">
        <v>35</v>
      </c>
      <c r="E559" s="6"/>
      <c r="F559" s="26" t="s">
        <v>4200</v>
      </c>
      <c r="G559" s="26"/>
      <c r="H559" s="7"/>
      <c r="I559" s="34" t="s">
        <v>38</v>
      </c>
      <c r="J559" s="6" t="s">
        <v>54</v>
      </c>
      <c r="K559" s="26" t="s">
        <v>4201</v>
      </c>
      <c r="L559" s="26" t="s">
        <v>4202</v>
      </c>
      <c r="M559" s="6" t="s">
        <v>67</v>
      </c>
      <c r="N559" s="14"/>
      <c r="O559" s="14"/>
      <c r="P559" s="14"/>
      <c r="Q559" s="34"/>
      <c r="R559" s="18"/>
      <c r="S559" s="18" t="s">
        <v>4203</v>
      </c>
      <c r="T559" s="18" t="s">
        <v>4204</v>
      </c>
      <c r="U559" s="18" t="s">
        <v>4205</v>
      </c>
      <c r="V559" s="18" t="s">
        <v>4206</v>
      </c>
      <c r="W559" s="18" t="s">
        <v>4207</v>
      </c>
      <c r="X559" s="14"/>
      <c r="Y559" s="8" t="s">
        <v>2621</v>
      </c>
      <c r="Z559" s="15" t="s">
        <v>4208</v>
      </c>
      <c r="AA559" s="52" t="s">
        <v>4209</v>
      </c>
      <c r="AB559" s="52"/>
      <c r="AC559" s="18" t="str">
        <f t="shared" si="1"/>
        <v>M5-MyM-7b-A-1</v>
      </c>
      <c r="AD559" s="6" t="s">
        <v>48</v>
      </c>
      <c r="AE559" s="6"/>
      <c r="AF559" s="6"/>
    </row>
    <row r="560" ht="75.0" customHeight="1">
      <c r="A560" s="8" t="s">
        <v>4181</v>
      </c>
      <c r="B560" s="7" t="s">
        <v>4182</v>
      </c>
      <c r="C560" s="34" t="s">
        <v>62</v>
      </c>
      <c r="D560" s="6" t="s">
        <v>35</v>
      </c>
      <c r="E560" s="6"/>
      <c r="F560" s="26" t="s">
        <v>4210</v>
      </c>
      <c r="G560" s="26"/>
      <c r="H560" s="7"/>
      <c r="I560" s="34" t="s">
        <v>38</v>
      </c>
      <c r="J560" s="34" t="s">
        <v>4184</v>
      </c>
      <c r="K560" s="26" t="s">
        <v>4211</v>
      </c>
      <c r="L560" s="26" t="s">
        <v>4212</v>
      </c>
      <c r="M560" s="6" t="s">
        <v>67</v>
      </c>
      <c r="N560" s="14"/>
      <c r="O560" s="14"/>
      <c r="P560" s="14"/>
      <c r="Q560" s="34"/>
      <c r="R560" s="18"/>
      <c r="S560" s="18" t="s">
        <v>4213</v>
      </c>
      <c r="T560" s="18" t="s">
        <v>4195</v>
      </c>
      <c r="U560" s="18" t="s">
        <v>4214</v>
      </c>
      <c r="V560" s="18" t="s">
        <v>4215</v>
      </c>
      <c r="W560" s="18"/>
      <c r="X560" s="14"/>
      <c r="Y560" s="8" t="s">
        <v>2621</v>
      </c>
      <c r="Z560" s="15" t="s">
        <v>4216</v>
      </c>
      <c r="AA560" s="52" t="s">
        <v>4217</v>
      </c>
      <c r="AB560" s="52"/>
      <c r="AC560" s="18" t="str">
        <f t="shared" si="1"/>
        <v>M5-MyM-7b-A-2</v>
      </c>
      <c r="AD560" s="6" t="s">
        <v>48</v>
      </c>
      <c r="AE560" s="6"/>
      <c r="AF560" s="6"/>
    </row>
    <row r="561" ht="75.0" customHeight="1">
      <c r="A561" s="8" t="s">
        <v>4181</v>
      </c>
      <c r="B561" s="7" t="s">
        <v>4182</v>
      </c>
      <c r="C561" s="34" t="s">
        <v>62</v>
      </c>
      <c r="D561" s="6" t="s">
        <v>35</v>
      </c>
      <c r="E561" s="6"/>
      <c r="F561" s="26" t="s">
        <v>4218</v>
      </c>
      <c r="G561" s="26"/>
      <c r="H561" s="7"/>
      <c r="I561" s="34" t="s">
        <v>38</v>
      </c>
      <c r="J561" s="34" t="s">
        <v>4184</v>
      </c>
      <c r="K561" s="26" t="s">
        <v>4219</v>
      </c>
      <c r="L561" s="26" t="s">
        <v>4220</v>
      </c>
      <c r="M561" s="6" t="s">
        <v>67</v>
      </c>
      <c r="N561" s="14"/>
      <c r="O561" s="14"/>
      <c r="P561" s="14"/>
      <c r="Q561" s="34"/>
      <c r="R561" s="18"/>
      <c r="S561" s="18" t="s">
        <v>4221</v>
      </c>
      <c r="T561" s="18" t="s">
        <v>4195</v>
      </c>
      <c r="U561" s="18" t="s">
        <v>4222</v>
      </c>
      <c r="V561" s="18" t="s">
        <v>4223</v>
      </c>
      <c r="W561" s="14"/>
      <c r="X561" s="14"/>
      <c r="Y561" s="8" t="s">
        <v>2621</v>
      </c>
      <c r="Z561" s="15" t="s">
        <v>4224</v>
      </c>
      <c r="AA561" s="52" t="s">
        <v>4225</v>
      </c>
      <c r="AB561" s="52"/>
      <c r="AC561" s="18" t="str">
        <f t="shared" si="1"/>
        <v>M5-MyM-7b-A-3</v>
      </c>
      <c r="AD561" s="6" t="s">
        <v>48</v>
      </c>
      <c r="AE561" s="6"/>
      <c r="AF561" s="6"/>
    </row>
    <row r="562" ht="75.0" customHeight="1">
      <c r="A562" s="8" t="s">
        <v>4181</v>
      </c>
      <c r="B562" s="7" t="s">
        <v>4182</v>
      </c>
      <c r="C562" s="34" t="s">
        <v>62</v>
      </c>
      <c r="D562" s="6" t="s">
        <v>35</v>
      </c>
      <c r="E562" s="6"/>
      <c r="F562" s="26" t="s">
        <v>4226</v>
      </c>
      <c r="G562" s="26"/>
      <c r="H562" s="7"/>
      <c r="I562" s="34" t="s">
        <v>38</v>
      </c>
      <c r="J562" s="6" t="s">
        <v>54</v>
      </c>
      <c r="K562" s="26" t="s">
        <v>4227</v>
      </c>
      <c r="L562" s="26" t="s">
        <v>4228</v>
      </c>
      <c r="M562" s="6" t="s">
        <v>67</v>
      </c>
      <c r="N562" s="14"/>
      <c r="O562" s="14"/>
      <c r="P562" s="14"/>
      <c r="Q562" s="34"/>
      <c r="R562" s="18"/>
      <c r="S562" s="18" t="s">
        <v>4229</v>
      </c>
      <c r="T562" s="18" t="s">
        <v>4230</v>
      </c>
      <c r="U562" s="18" t="s">
        <v>4231</v>
      </c>
      <c r="V562" s="18" t="s">
        <v>4232</v>
      </c>
      <c r="W562" s="18" t="s">
        <v>4233</v>
      </c>
      <c r="X562" s="14"/>
      <c r="Y562" s="8" t="s">
        <v>2621</v>
      </c>
      <c r="Z562" s="15" t="s">
        <v>4234</v>
      </c>
      <c r="AA562" s="52" t="s">
        <v>4235</v>
      </c>
      <c r="AB562" s="52"/>
      <c r="AC562" s="18" t="str">
        <f t="shared" si="1"/>
        <v>M5-MyM-7b-A-4</v>
      </c>
      <c r="AD562" s="6" t="s">
        <v>48</v>
      </c>
      <c r="AE562" s="6"/>
      <c r="AF562" s="6"/>
    </row>
    <row r="563" ht="75.0" customHeight="1">
      <c r="A563" s="8" t="s">
        <v>4181</v>
      </c>
      <c r="B563" s="7" t="s">
        <v>4182</v>
      </c>
      <c r="C563" s="34" t="s">
        <v>62</v>
      </c>
      <c r="D563" s="6" t="s">
        <v>35</v>
      </c>
      <c r="E563" s="6"/>
      <c r="F563" s="26" t="s">
        <v>4236</v>
      </c>
      <c r="G563" s="26"/>
      <c r="H563" s="7"/>
      <c r="I563" s="34" t="s">
        <v>38</v>
      </c>
      <c r="J563" s="6" t="s">
        <v>54</v>
      </c>
      <c r="K563" s="26" t="s">
        <v>4237</v>
      </c>
      <c r="L563" s="26" t="s">
        <v>4202</v>
      </c>
      <c r="M563" s="6" t="s">
        <v>67</v>
      </c>
      <c r="N563" s="14"/>
      <c r="O563" s="14"/>
      <c r="P563" s="14"/>
      <c r="Q563" s="34"/>
      <c r="R563" s="18"/>
      <c r="S563" s="18" t="s">
        <v>4238</v>
      </c>
      <c r="T563" s="18" t="s">
        <v>4239</v>
      </c>
      <c r="U563" s="18" t="s">
        <v>4240</v>
      </c>
      <c r="V563" s="18" t="s">
        <v>4241</v>
      </c>
      <c r="W563" s="18" t="s">
        <v>4242</v>
      </c>
      <c r="X563" s="14"/>
      <c r="Y563" s="8" t="s">
        <v>2621</v>
      </c>
      <c r="Z563" s="15" t="s">
        <v>4243</v>
      </c>
      <c r="AA563" s="52" t="s">
        <v>4244</v>
      </c>
      <c r="AB563" s="52"/>
      <c r="AC563" s="18" t="str">
        <f t="shared" si="1"/>
        <v>M5-MyM-7b-A-5</v>
      </c>
      <c r="AD563" s="6" t="s">
        <v>48</v>
      </c>
      <c r="AE563" s="6"/>
      <c r="AF563" s="6"/>
    </row>
    <row r="564" ht="75.0" customHeight="1">
      <c r="A564" s="8" t="s">
        <v>4245</v>
      </c>
      <c r="B564" s="7" t="s">
        <v>4246</v>
      </c>
      <c r="C564" s="34" t="s">
        <v>34</v>
      </c>
      <c r="D564" s="6" t="s">
        <v>35</v>
      </c>
      <c r="E564" s="6"/>
      <c r="F564" s="26" t="s">
        <v>4247</v>
      </c>
      <c r="G564" s="26"/>
      <c r="H564" s="22"/>
      <c r="I564" s="34" t="s">
        <v>38</v>
      </c>
      <c r="J564" s="8" t="s">
        <v>39</v>
      </c>
      <c r="K564" s="26" t="s">
        <v>4248</v>
      </c>
      <c r="L564" s="26" t="s">
        <v>40</v>
      </c>
      <c r="M564" s="57" t="s">
        <v>41</v>
      </c>
      <c r="N564" s="26" t="s">
        <v>4249</v>
      </c>
      <c r="O564" s="26" t="s">
        <v>4250</v>
      </c>
      <c r="P564" s="14"/>
      <c r="Q564" s="34"/>
      <c r="R564" s="14"/>
      <c r="S564" s="14"/>
      <c r="T564" s="14"/>
      <c r="U564" s="14"/>
      <c r="V564" s="14"/>
      <c r="W564" s="14"/>
      <c r="X564" s="14"/>
      <c r="Y564" s="8" t="s">
        <v>2621</v>
      </c>
      <c r="Z564" s="15" t="s">
        <v>4251</v>
      </c>
      <c r="AA564" s="15" t="s">
        <v>4252</v>
      </c>
      <c r="AB564" s="38"/>
      <c r="AC564" s="18" t="str">
        <f t="shared" si="1"/>
        <v>M5-MyM-8a-I-1</v>
      </c>
      <c r="AD564" s="6" t="s">
        <v>48</v>
      </c>
      <c r="AE564" s="6" t="s">
        <v>427</v>
      </c>
      <c r="AF564" s="6"/>
    </row>
    <row r="565" ht="75.0" customHeight="1">
      <c r="A565" s="8" t="s">
        <v>4245</v>
      </c>
      <c r="B565" s="7" t="s">
        <v>4246</v>
      </c>
      <c r="C565" s="34" t="s">
        <v>50</v>
      </c>
      <c r="D565" s="6" t="s">
        <v>35</v>
      </c>
      <c r="E565" s="6" t="s">
        <v>53</v>
      </c>
      <c r="F565" s="26" t="s">
        <v>4253</v>
      </c>
      <c r="G565" s="26"/>
      <c r="H565" s="22"/>
      <c r="I565" s="34" t="s">
        <v>38</v>
      </c>
      <c r="J565" s="34" t="s">
        <v>751</v>
      </c>
      <c r="K565" s="26" t="s">
        <v>40</v>
      </c>
      <c r="L565" s="26" t="s">
        <v>4254</v>
      </c>
      <c r="M565" s="57" t="s">
        <v>41</v>
      </c>
      <c r="N565" s="26" t="s">
        <v>4249</v>
      </c>
      <c r="O565" s="26" t="s">
        <v>4255</v>
      </c>
      <c r="P565" s="14"/>
      <c r="Q565" s="34"/>
      <c r="R565" s="14"/>
      <c r="S565" s="14"/>
      <c r="T565" s="14"/>
      <c r="U565" s="14"/>
      <c r="V565" s="14"/>
      <c r="W565" s="14"/>
      <c r="X565" s="14"/>
      <c r="Y565" s="8" t="s">
        <v>2621</v>
      </c>
      <c r="Z565" s="38" t="s">
        <v>4256</v>
      </c>
      <c r="AA565" s="38" t="s">
        <v>4257</v>
      </c>
      <c r="AB565" s="38"/>
      <c r="AC565" s="18" t="str">
        <f t="shared" si="1"/>
        <v>M5-MyM-8a-E-1</v>
      </c>
      <c r="AD565" s="6" t="s">
        <v>48</v>
      </c>
      <c r="AE565" s="6" t="s">
        <v>427</v>
      </c>
      <c r="AF565" s="6"/>
    </row>
    <row r="566" ht="75.0" customHeight="1">
      <c r="A566" s="8" t="s">
        <v>4245</v>
      </c>
      <c r="B566" s="7" t="s">
        <v>4246</v>
      </c>
      <c r="C566" s="34" t="s">
        <v>50</v>
      </c>
      <c r="D566" s="6" t="s">
        <v>35</v>
      </c>
      <c r="E566" s="6"/>
      <c r="F566" s="26" t="s">
        <v>4258</v>
      </c>
      <c r="G566" s="26"/>
      <c r="H566" s="22"/>
      <c r="I566" s="34" t="s">
        <v>38</v>
      </c>
      <c r="J566" s="34" t="s">
        <v>751</v>
      </c>
      <c r="K566" s="26" t="s">
        <v>40</v>
      </c>
      <c r="L566" s="26" t="s">
        <v>4259</v>
      </c>
      <c r="M566" s="57" t="s">
        <v>41</v>
      </c>
      <c r="N566" s="26" t="s">
        <v>4249</v>
      </c>
      <c r="O566" s="26" t="s">
        <v>4260</v>
      </c>
      <c r="P566" s="14"/>
      <c r="Q566" s="34"/>
      <c r="R566" s="14"/>
      <c r="S566" s="14"/>
      <c r="T566" s="14"/>
      <c r="U566" s="14"/>
      <c r="V566" s="14"/>
      <c r="W566" s="14"/>
      <c r="X566" s="14"/>
      <c r="Y566" s="8" t="s">
        <v>2621</v>
      </c>
      <c r="Z566" s="38" t="s">
        <v>4261</v>
      </c>
      <c r="AA566" s="38" t="s">
        <v>4262</v>
      </c>
      <c r="AB566" s="38"/>
      <c r="AC566" s="18" t="str">
        <f t="shared" si="1"/>
        <v>M5-MyM-8a-E-2</v>
      </c>
      <c r="AD566" s="6" t="s">
        <v>48</v>
      </c>
      <c r="AE566" s="6" t="s">
        <v>427</v>
      </c>
      <c r="AF566" s="6"/>
    </row>
    <row r="567" ht="75.0" customHeight="1">
      <c r="A567" s="8" t="s">
        <v>4245</v>
      </c>
      <c r="B567" s="7" t="s">
        <v>4246</v>
      </c>
      <c r="C567" s="34" t="s">
        <v>50</v>
      </c>
      <c r="D567" s="6" t="s">
        <v>35</v>
      </c>
      <c r="E567" s="6"/>
      <c r="F567" s="26" t="s">
        <v>4263</v>
      </c>
      <c r="G567" s="26"/>
      <c r="H567" s="22"/>
      <c r="I567" s="34" t="s">
        <v>38</v>
      </c>
      <c r="J567" s="34" t="s">
        <v>751</v>
      </c>
      <c r="K567" s="26" t="s">
        <v>40</v>
      </c>
      <c r="L567" s="26" t="s">
        <v>4264</v>
      </c>
      <c r="M567" s="57" t="s">
        <v>41</v>
      </c>
      <c r="N567" s="26" t="s">
        <v>4249</v>
      </c>
      <c r="O567" s="26" t="s">
        <v>4265</v>
      </c>
      <c r="P567" s="14"/>
      <c r="Q567" s="34"/>
      <c r="R567" s="14"/>
      <c r="S567" s="14"/>
      <c r="T567" s="14"/>
      <c r="U567" s="14"/>
      <c r="V567" s="14"/>
      <c r="W567" s="14"/>
      <c r="X567" s="14"/>
      <c r="Y567" s="8" t="s">
        <v>2621</v>
      </c>
      <c r="Z567" s="38" t="s">
        <v>4266</v>
      </c>
      <c r="AA567" s="38" t="s">
        <v>4267</v>
      </c>
      <c r="AB567" s="38"/>
      <c r="AC567" s="18" t="str">
        <f t="shared" si="1"/>
        <v>M5-MyM-8a-E-3</v>
      </c>
      <c r="AD567" s="6" t="s">
        <v>48</v>
      </c>
      <c r="AE567" s="6" t="s">
        <v>427</v>
      </c>
      <c r="AF567" s="6"/>
    </row>
    <row r="568" ht="75.0" customHeight="1">
      <c r="A568" s="8" t="s">
        <v>4268</v>
      </c>
      <c r="B568" s="7" t="s">
        <v>4269</v>
      </c>
      <c r="C568" s="34" t="s">
        <v>34</v>
      </c>
      <c r="D568" s="6" t="s">
        <v>35</v>
      </c>
      <c r="E568" s="6"/>
      <c r="F568" s="26" t="s">
        <v>4270</v>
      </c>
      <c r="G568" s="26"/>
      <c r="H568" s="7"/>
      <c r="I568" s="34" t="s">
        <v>38</v>
      </c>
      <c r="J568" s="6" t="s">
        <v>285</v>
      </c>
      <c r="K568" s="26" t="s">
        <v>4271</v>
      </c>
      <c r="L568" s="18" t="s">
        <v>4272</v>
      </c>
      <c r="M568" s="34" t="s">
        <v>41</v>
      </c>
      <c r="N568" s="26" t="s">
        <v>4273</v>
      </c>
      <c r="O568" s="26" t="s">
        <v>4274</v>
      </c>
      <c r="P568" s="26"/>
      <c r="Q568" s="34"/>
      <c r="R568" s="14"/>
      <c r="S568" s="14"/>
      <c r="T568" s="14"/>
      <c r="U568" s="14"/>
      <c r="V568" s="14"/>
      <c r="W568" s="14"/>
      <c r="X568" s="14"/>
      <c r="Y568" s="8" t="s">
        <v>2621</v>
      </c>
      <c r="Z568" s="38" t="s">
        <v>4275</v>
      </c>
      <c r="AA568" s="38" t="s">
        <v>4276</v>
      </c>
      <c r="AB568" s="38"/>
      <c r="AC568" s="18" t="str">
        <f t="shared" si="1"/>
        <v>M5-MyM-9a-I-1</v>
      </c>
      <c r="AD568" s="6" t="s">
        <v>48</v>
      </c>
      <c r="AE568" s="6" t="s">
        <v>427</v>
      </c>
      <c r="AF568" s="6"/>
    </row>
    <row r="569" ht="75.0" customHeight="1">
      <c r="A569" s="8" t="s">
        <v>4268</v>
      </c>
      <c r="B569" s="7" t="s">
        <v>4269</v>
      </c>
      <c r="C569" s="34" t="s">
        <v>34</v>
      </c>
      <c r="D569" s="6" t="s">
        <v>35</v>
      </c>
      <c r="E569" s="6"/>
      <c r="F569" s="26" t="s">
        <v>4277</v>
      </c>
      <c r="G569" s="26"/>
      <c r="H569" s="7"/>
      <c r="I569" s="34" t="s">
        <v>38</v>
      </c>
      <c r="J569" s="6" t="s">
        <v>285</v>
      </c>
      <c r="K569" s="26" t="s">
        <v>4278</v>
      </c>
      <c r="L569" s="18" t="s">
        <v>4279</v>
      </c>
      <c r="M569" s="34" t="s">
        <v>41</v>
      </c>
      <c r="N569" s="26" t="s">
        <v>4280</v>
      </c>
      <c r="O569" s="26" t="s">
        <v>4281</v>
      </c>
      <c r="P569" s="26" t="s">
        <v>4282</v>
      </c>
      <c r="Q569" s="34"/>
      <c r="R569" s="14"/>
      <c r="S569" s="14"/>
      <c r="T569" s="14"/>
      <c r="U569" s="14"/>
      <c r="V569" s="14"/>
      <c r="W569" s="14"/>
      <c r="X569" s="14"/>
      <c r="Y569" s="8" t="s">
        <v>2621</v>
      </c>
      <c r="Z569" s="38" t="s">
        <v>4283</v>
      </c>
      <c r="AA569" s="38" t="s">
        <v>4284</v>
      </c>
      <c r="AB569" s="38"/>
      <c r="AC569" s="18" t="str">
        <f t="shared" si="1"/>
        <v>M5-MyM-9a-I-2</v>
      </c>
      <c r="AD569" s="6" t="s">
        <v>48</v>
      </c>
      <c r="AE569" s="6" t="s">
        <v>427</v>
      </c>
      <c r="AF569" s="6"/>
    </row>
    <row r="570" ht="75.0" customHeight="1">
      <c r="A570" s="8" t="s">
        <v>4268</v>
      </c>
      <c r="B570" s="7" t="s">
        <v>4269</v>
      </c>
      <c r="C570" s="34" t="s">
        <v>34</v>
      </c>
      <c r="D570" s="6" t="s">
        <v>35</v>
      </c>
      <c r="E570" s="6"/>
      <c r="F570" s="26" t="s">
        <v>4285</v>
      </c>
      <c r="G570" s="26"/>
      <c r="H570" s="7"/>
      <c r="I570" s="34" t="s">
        <v>38</v>
      </c>
      <c r="J570" s="6" t="s">
        <v>285</v>
      </c>
      <c r="K570" s="26" t="s">
        <v>4286</v>
      </c>
      <c r="L570" s="18" t="s">
        <v>4287</v>
      </c>
      <c r="M570" s="34" t="s">
        <v>41</v>
      </c>
      <c r="N570" s="26" t="s">
        <v>4273</v>
      </c>
      <c r="O570" s="26" t="s">
        <v>4288</v>
      </c>
      <c r="P570" s="7"/>
      <c r="Q570" s="34"/>
      <c r="R570" s="14"/>
      <c r="S570" s="14"/>
      <c r="T570" s="14"/>
      <c r="U570" s="14"/>
      <c r="V570" s="14"/>
      <c r="W570" s="14"/>
      <c r="X570" s="14"/>
      <c r="Y570" s="8" t="s">
        <v>2621</v>
      </c>
      <c r="Z570" s="38" t="s">
        <v>4289</v>
      </c>
      <c r="AA570" s="38" t="s">
        <v>4290</v>
      </c>
      <c r="AB570" s="38"/>
      <c r="AC570" s="18" t="str">
        <f t="shared" si="1"/>
        <v>M5-MyM-9a-I-3</v>
      </c>
      <c r="AD570" s="6" t="s">
        <v>48</v>
      </c>
      <c r="AE570" s="6" t="s">
        <v>427</v>
      </c>
      <c r="AF570" s="6"/>
    </row>
    <row r="571" ht="75.0" customHeight="1">
      <c r="A571" s="8" t="s">
        <v>4268</v>
      </c>
      <c r="B571" s="7" t="s">
        <v>4269</v>
      </c>
      <c r="C571" s="34" t="s">
        <v>34</v>
      </c>
      <c r="D571" s="6" t="s">
        <v>35</v>
      </c>
      <c r="E571" s="6"/>
      <c r="F571" s="26" t="s">
        <v>4291</v>
      </c>
      <c r="G571" s="26"/>
      <c r="H571" s="7"/>
      <c r="I571" s="34" t="s">
        <v>38</v>
      </c>
      <c r="J571" s="6" t="s">
        <v>285</v>
      </c>
      <c r="K571" s="26" t="s">
        <v>4292</v>
      </c>
      <c r="L571" s="18" t="s">
        <v>4293</v>
      </c>
      <c r="M571" s="34" t="s">
        <v>41</v>
      </c>
      <c r="N571" s="26" t="s">
        <v>4273</v>
      </c>
      <c r="O571" s="26" t="s">
        <v>4294</v>
      </c>
      <c r="P571" s="7"/>
      <c r="Q571" s="34"/>
      <c r="R571" s="14"/>
      <c r="S571" s="14"/>
      <c r="T571" s="14"/>
      <c r="U571" s="14"/>
      <c r="V571" s="14"/>
      <c r="W571" s="14"/>
      <c r="X571" s="14"/>
      <c r="Y571" s="8" t="s">
        <v>2621</v>
      </c>
      <c r="Z571" s="38" t="s">
        <v>4295</v>
      </c>
      <c r="AA571" s="38" t="s">
        <v>4296</v>
      </c>
      <c r="AB571" s="38"/>
      <c r="AC571" s="18" t="str">
        <f t="shared" si="1"/>
        <v>M5-MyM-9a-I-4</v>
      </c>
      <c r="AD571" s="6" t="s">
        <v>48</v>
      </c>
      <c r="AE571" s="6" t="s">
        <v>427</v>
      </c>
      <c r="AF571" s="6"/>
    </row>
    <row r="572" ht="75.0" customHeight="1">
      <c r="A572" s="8" t="s">
        <v>4268</v>
      </c>
      <c r="B572" s="7" t="s">
        <v>4269</v>
      </c>
      <c r="C572" s="34" t="s">
        <v>50</v>
      </c>
      <c r="D572" s="6" t="s">
        <v>35</v>
      </c>
      <c r="E572" s="6"/>
      <c r="F572" s="26" t="s">
        <v>4297</v>
      </c>
      <c r="G572" s="26"/>
      <c r="H572" s="7" t="s">
        <v>4298</v>
      </c>
      <c r="I572" s="34" t="s">
        <v>38</v>
      </c>
      <c r="J572" s="6" t="s">
        <v>54</v>
      </c>
      <c r="K572" s="26" t="s">
        <v>4299</v>
      </c>
      <c r="L572" s="26" t="s">
        <v>4300</v>
      </c>
      <c r="M572" s="34" t="s">
        <v>41</v>
      </c>
      <c r="N572" s="26" t="s">
        <v>4273</v>
      </c>
      <c r="O572" s="26" t="s">
        <v>4288</v>
      </c>
      <c r="P572" s="7"/>
      <c r="Q572" s="34"/>
      <c r="R572" s="14"/>
      <c r="S572" s="14"/>
      <c r="T572" s="14"/>
      <c r="U572" s="14"/>
      <c r="V572" s="14"/>
      <c r="W572" s="14"/>
      <c r="X572" s="14"/>
      <c r="Y572" s="8" t="s">
        <v>2621</v>
      </c>
      <c r="Z572" s="15" t="s">
        <v>4301</v>
      </c>
      <c r="AA572" s="15" t="s">
        <v>4302</v>
      </c>
      <c r="AB572" s="38"/>
      <c r="AC572" s="18" t="str">
        <f t="shared" si="1"/>
        <v>M5-MyM-9a-E-1</v>
      </c>
      <c r="AD572" s="6" t="s">
        <v>48</v>
      </c>
      <c r="AE572" s="6" t="s">
        <v>427</v>
      </c>
      <c r="AF572" s="6"/>
    </row>
    <row r="573" ht="75.0" customHeight="1">
      <c r="A573" s="8" t="s">
        <v>4268</v>
      </c>
      <c r="B573" s="7" t="s">
        <v>4269</v>
      </c>
      <c r="C573" s="34" t="s">
        <v>50</v>
      </c>
      <c r="D573" s="6" t="s">
        <v>35</v>
      </c>
      <c r="E573" s="6"/>
      <c r="F573" s="26" t="s">
        <v>4303</v>
      </c>
      <c r="G573" s="26"/>
      <c r="H573" s="7" t="s">
        <v>4298</v>
      </c>
      <c r="I573" s="34" t="s">
        <v>38</v>
      </c>
      <c r="J573" s="6" t="s">
        <v>54</v>
      </c>
      <c r="K573" s="26" t="s">
        <v>4304</v>
      </c>
      <c r="L573" s="26" t="s">
        <v>4305</v>
      </c>
      <c r="M573" s="34" t="s">
        <v>41</v>
      </c>
      <c r="N573" s="26" t="s">
        <v>4273</v>
      </c>
      <c r="O573" s="26" t="s">
        <v>4294</v>
      </c>
      <c r="P573" s="7"/>
      <c r="Q573" s="34"/>
      <c r="R573" s="14"/>
      <c r="S573" s="14"/>
      <c r="T573" s="14"/>
      <c r="U573" s="14"/>
      <c r="V573" s="14"/>
      <c r="W573" s="14"/>
      <c r="X573" s="14"/>
      <c r="Y573" s="8" t="s">
        <v>2621</v>
      </c>
      <c r="Z573" s="15" t="s">
        <v>4306</v>
      </c>
      <c r="AA573" s="15" t="s">
        <v>4307</v>
      </c>
      <c r="AB573" s="38"/>
      <c r="AC573" s="18" t="str">
        <f t="shared" si="1"/>
        <v>M5-MyM-9a-E-2</v>
      </c>
      <c r="AD573" s="6" t="s">
        <v>48</v>
      </c>
      <c r="AE573" s="6" t="s">
        <v>427</v>
      </c>
      <c r="AF573" s="6"/>
    </row>
    <row r="574" ht="75.0" customHeight="1">
      <c r="A574" s="8" t="s">
        <v>4268</v>
      </c>
      <c r="B574" s="7" t="s">
        <v>4269</v>
      </c>
      <c r="C574" s="34" t="s">
        <v>50</v>
      </c>
      <c r="D574" s="6" t="s">
        <v>35</v>
      </c>
      <c r="E574" s="6"/>
      <c r="F574" s="26" t="s">
        <v>4297</v>
      </c>
      <c r="G574" s="26"/>
      <c r="H574" s="7"/>
      <c r="I574" s="34" t="s">
        <v>38</v>
      </c>
      <c r="J574" s="34" t="s">
        <v>54</v>
      </c>
      <c r="K574" s="26" t="s">
        <v>4308</v>
      </c>
      <c r="L574" s="26" t="s">
        <v>4309</v>
      </c>
      <c r="M574" s="34" t="s">
        <v>41</v>
      </c>
      <c r="N574" s="26" t="s">
        <v>4273</v>
      </c>
      <c r="O574" s="26" t="s">
        <v>4310</v>
      </c>
      <c r="P574" s="26" t="s">
        <v>4311</v>
      </c>
      <c r="Q574" s="34"/>
      <c r="R574" s="14"/>
      <c r="S574" s="14"/>
      <c r="T574" s="14"/>
      <c r="U574" s="14"/>
      <c r="V574" s="14"/>
      <c r="W574" s="14"/>
      <c r="X574" s="14"/>
      <c r="Y574" s="8" t="s">
        <v>2621</v>
      </c>
      <c r="Z574" s="15" t="s">
        <v>4312</v>
      </c>
      <c r="AA574" s="15" t="s">
        <v>4313</v>
      </c>
      <c r="AB574" s="38"/>
      <c r="AC574" s="18" t="str">
        <f t="shared" si="1"/>
        <v>M5-MyM-9a-E-3</v>
      </c>
      <c r="AD574" s="6" t="s">
        <v>48</v>
      </c>
      <c r="AE574" s="6" t="s">
        <v>427</v>
      </c>
      <c r="AF574" s="6"/>
    </row>
    <row r="575" ht="75.0" customHeight="1">
      <c r="A575" s="8" t="s">
        <v>4268</v>
      </c>
      <c r="B575" s="7" t="s">
        <v>4269</v>
      </c>
      <c r="C575" s="34" t="s">
        <v>50</v>
      </c>
      <c r="D575" s="6" t="s">
        <v>35</v>
      </c>
      <c r="E575" s="6"/>
      <c r="F575" s="26" t="s">
        <v>4314</v>
      </c>
      <c r="G575" s="26"/>
      <c r="H575" s="7"/>
      <c r="I575" s="34" t="s">
        <v>38</v>
      </c>
      <c r="J575" s="34" t="s">
        <v>54</v>
      </c>
      <c r="K575" s="26" t="s">
        <v>4315</v>
      </c>
      <c r="L575" s="26" t="s">
        <v>4316</v>
      </c>
      <c r="M575" s="34" t="s">
        <v>41</v>
      </c>
      <c r="N575" s="26" t="s">
        <v>4280</v>
      </c>
      <c r="O575" s="26" t="s">
        <v>4317</v>
      </c>
      <c r="P575" s="26" t="s">
        <v>4282</v>
      </c>
      <c r="Q575" s="34"/>
      <c r="R575" s="14"/>
      <c r="S575" s="14"/>
      <c r="T575" s="14"/>
      <c r="U575" s="14"/>
      <c r="V575" s="14"/>
      <c r="W575" s="14"/>
      <c r="X575" s="14"/>
      <c r="Y575" s="8" t="s">
        <v>2621</v>
      </c>
      <c r="Z575" s="15" t="s">
        <v>4318</v>
      </c>
      <c r="AA575" s="15" t="s">
        <v>4319</v>
      </c>
      <c r="AB575" s="38"/>
      <c r="AC575" s="18" t="str">
        <f t="shared" si="1"/>
        <v>M5-MyM-9a-E-4</v>
      </c>
      <c r="AD575" s="6" t="s">
        <v>48</v>
      </c>
      <c r="AE575" s="6" t="s">
        <v>427</v>
      </c>
      <c r="AF575" s="6"/>
    </row>
    <row r="576" ht="75.0" customHeight="1">
      <c r="A576" s="8" t="s">
        <v>4268</v>
      </c>
      <c r="B576" s="7" t="s">
        <v>4269</v>
      </c>
      <c r="C576" s="34" t="s">
        <v>62</v>
      </c>
      <c r="D576" s="6" t="s">
        <v>35</v>
      </c>
      <c r="E576" s="6"/>
      <c r="F576" s="26" t="s">
        <v>4320</v>
      </c>
      <c r="G576" s="26"/>
      <c r="H576" s="7" t="s">
        <v>4321</v>
      </c>
      <c r="I576" s="34" t="s">
        <v>38</v>
      </c>
      <c r="J576" s="34" t="s">
        <v>54</v>
      </c>
      <c r="K576" s="26" t="s">
        <v>4322</v>
      </c>
      <c r="L576" s="7" t="s">
        <v>4323</v>
      </c>
      <c r="M576" s="34" t="s">
        <v>41</v>
      </c>
      <c r="N576" s="26" t="s">
        <v>4324</v>
      </c>
      <c r="O576" s="26" t="s">
        <v>4325</v>
      </c>
      <c r="P576" s="14"/>
      <c r="Q576" s="34"/>
      <c r="R576" s="18"/>
      <c r="S576" s="18"/>
      <c r="T576" s="14"/>
      <c r="U576" s="14"/>
      <c r="V576" s="14"/>
      <c r="W576" s="14"/>
      <c r="X576" s="14"/>
      <c r="Y576" s="8" t="s">
        <v>2621</v>
      </c>
      <c r="Z576" s="15" t="s">
        <v>4326</v>
      </c>
      <c r="AA576" s="15" t="s">
        <v>4327</v>
      </c>
      <c r="AB576" s="38"/>
      <c r="AC576" s="18" t="str">
        <f t="shared" si="1"/>
        <v>M5-MyM-9a-A-1</v>
      </c>
      <c r="AD576" s="6" t="s">
        <v>48</v>
      </c>
      <c r="AE576" s="6" t="s">
        <v>427</v>
      </c>
      <c r="AF576" s="6"/>
    </row>
    <row r="577" ht="75.0" customHeight="1">
      <c r="A577" s="8" t="s">
        <v>4268</v>
      </c>
      <c r="B577" s="7" t="s">
        <v>4269</v>
      </c>
      <c r="C577" s="34" t="s">
        <v>62</v>
      </c>
      <c r="D577" s="6" t="s">
        <v>35</v>
      </c>
      <c r="E577" s="6"/>
      <c r="F577" s="26" t="s">
        <v>4328</v>
      </c>
      <c r="G577" s="26"/>
      <c r="H577" s="7" t="s">
        <v>4329</v>
      </c>
      <c r="I577" s="34" t="s">
        <v>38</v>
      </c>
      <c r="J577" s="34" t="s">
        <v>54</v>
      </c>
      <c r="K577" s="26" t="s">
        <v>4330</v>
      </c>
      <c r="L577" s="49" t="s">
        <v>4331</v>
      </c>
      <c r="M577" s="34" t="s">
        <v>41</v>
      </c>
      <c r="N577" s="26" t="s">
        <v>4332</v>
      </c>
      <c r="O577" s="26" t="s">
        <v>4333</v>
      </c>
      <c r="P577" s="18" t="s">
        <v>4334</v>
      </c>
      <c r="Q577" s="34"/>
      <c r="R577" s="14"/>
      <c r="S577" s="14"/>
      <c r="T577" s="14"/>
      <c r="U577" s="14"/>
      <c r="V577" s="14"/>
      <c r="W577" s="14"/>
      <c r="X577" s="14"/>
      <c r="Y577" s="8" t="s">
        <v>2621</v>
      </c>
      <c r="Z577" s="15" t="s">
        <v>4335</v>
      </c>
      <c r="AA577" s="15" t="s">
        <v>4336</v>
      </c>
      <c r="AB577" s="38"/>
      <c r="AC577" s="18" t="str">
        <f t="shared" si="1"/>
        <v>M5-MyM-9a-A-2</v>
      </c>
      <c r="AD577" s="6" t="s">
        <v>48</v>
      </c>
      <c r="AE577" s="6" t="s">
        <v>427</v>
      </c>
      <c r="AF577" s="6"/>
    </row>
    <row r="578" ht="75.0" customHeight="1">
      <c r="A578" s="8" t="s">
        <v>4268</v>
      </c>
      <c r="B578" s="7" t="s">
        <v>4269</v>
      </c>
      <c r="C578" s="34" t="s">
        <v>62</v>
      </c>
      <c r="D578" s="6" t="s">
        <v>35</v>
      </c>
      <c r="E578" s="6"/>
      <c r="F578" s="26" t="s">
        <v>4337</v>
      </c>
      <c r="G578" s="26"/>
      <c r="H578" s="7" t="s">
        <v>4338</v>
      </c>
      <c r="I578" s="34" t="s">
        <v>38</v>
      </c>
      <c r="J578" s="34" t="s">
        <v>54</v>
      </c>
      <c r="K578" s="26" t="s">
        <v>4339</v>
      </c>
      <c r="L578" s="26" t="s">
        <v>4340</v>
      </c>
      <c r="M578" s="34" t="s">
        <v>41</v>
      </c>
      <c r="N578" s="26" t="s">
        <v>4341</v>
      </c>
      <c r="O578" s="18" t="s">
        <v>4342</v>
      </c>
      <c r="P578" s="18" t="s">
        <v>4343</v>
      </c>
      <c r="Q578" s="34"/>
      <c r="R578" s="14"/>
      <c r="S578" s="14"/>
      <c r="T578" s="14"/>
      <c r="U578" s="14"/>
      <c r="V578" s="14"/>
      <c r="W578" s="14"/>
      <c r="X578" s="14"/>
      <c r="Y578" s="8" t="s">
        <v>2621</v>
      </c>
      <c r="Z578" s="15" t="s">
        <v>4344</v>
      </c>
      <c r="AA578" s="15" t="s">
        <v>4345</v>
      </c>
      <c r="AB578" s="38"/>
      <c r="AC578" s="18" t="str">
        <f t="shared" si="1"/>
        <v>M5-MyM-9a-A-3</v>
      </c>
      <c r="AD578" s="6" t="s">
        <v>48</v>
      </c>
      <c r="AE578" s="6" t="s">
        <v>427</v>
      </c>
      <c r="AF578" s="6"/>
    </row>
    <row r="579" ht="75.0" customHeight="1">
      <c r="A579" s="8" t="s">
        <v>4268</v>
      </c>
      <c r="B579" s="7" t="s">
        <v>4269</v>
      </c>
      <c r="C579" s="34" t="s">
        <v>62</v>
      </c>
      <c r="D579" s="6" t="s">
        <v>35</v>
      </c>
      <c r="E579" s="6"/>
      <c r="F579" s="26" t="s">
        <v>4346</v>
      </c>
      <c r="G579" s="26"/>
      <c r="H579" s="7" t="s">
        <v>4347</v>
      </c>
      <c r="I579" s="34" t="s">
        <v>38</v>
      </c>
      <c r="J579" s="34" t="s">
        <v>54</v>
      </c>
      <c r="K579" s="26" t="s">
        <v>4348</v>
      </c>
      <c r="L579" s="26" t="s">
        <v>4349</v>
      </c>
      <c r="M579" s="34" t="s">
        <v>41</v>
      </c>
      <c r="N579" s="26" t="s">
        <v>4341</v>
      </c>
      <c r="O579" s="18" t="s">
        <v>4350</v>
      </c>
      <c r="P579" s="18" t="s">
        <v>4334</v>
      </c>
      <c r="Q579" s="34"/>
      <c r="R579" s="14"/>
      <c r="S579" s="14"/>
      <c r="T579" s="14"/>
      <c r="U579" s="14"/>
      <c r="V579" s="14"/>
      <c r="W579" s="14"/>
      <c r="X579" s="14"/>
      <c r="Y579" s="8" t="s">
        <v>2621</v>
      </c>
      <c r="Z579" s="15" t="s">
        <v>4351</v>
      </c>
      <c r="AA579" s="15" t="s">
        <v>4352</v>
      </c>
      <c r="AB579" s="38"/>
      <c r="AC579" s="18" t="str">
        <f t="shared" si="1"/>
        <v>M5-MyM-9a-A-4</v>
      </c>
      <c r="AD579" s="6" t="s">
        <v>48</v>
      </c>
      <c r="AE579" s="6" t="s">
        <v>427</v>
      </c>
      <c r="AF579" s="6"/>
    </row>
    <row r="580" ht="75.0" customHeight="1">
      <c r="A580" s="8" t="s">
        <v>4268</v>
      </c>
      <c r="B580" s="7" t="s">
        <v>4269</v>
      </c>
      <c r="C580" s="34" t="s">
        <v>62</v>
      </c>
      <c r="D580" s="6" t="s">
        <v>35</v>
      </c>
      <c r="E580" s="6"/>
      <c r="F580" s="26" t="s">
        <v>4353</v>
      </c>
      <c r="G580" s="26"/>
      <c r="H580" s="7" t="s">
        <v>4140</v>
      </c>
      <c r="I580" s="34" t="s">
        <v>38</v>
      </c>
      <c r="J580" s="34" t="s">
        <v>54</v>
      </c>
      <c r="K580" s="26" t="s">
        <v>4354</v>
      </c>
      <c r="L580" s="26" t="s">
        <v>4355</v>
      </c>
      <c r="M580" s="34" t="s">
        <v>41</v>
      </c>
      <c r="N580" s="26" t="s">
        <v>4341</v>
      </c>
      <c r="O580" s="18" t="s">
        <v>4356</v>
      </c>
      <c r="P580" s="18" t="s">
        <v>4357</v>
      </c>
      <c r="Q580" s="34"/>
      <c r="R580" s="14"/>
      <c r="S580" s="14"/>
      <c r="T580" s="14"/>
      <c r="U580" s="14"/>
      <c r="V580" s="14"/>
      <c r="W580" s="14"/>
      <c r="X580" s="14"/>
      <c r="Y580" s="8" t="s">
        <v>2621</v>
      </c>
      <c r="Z580" s="15" t="s">
        <v>4358</v>
      </c>
      <c r="AA580" s="15" t="s">
        <v>4359</v>
      </c>
      <c r="AB580" s="38"/>
      <c r="AC580" s="18" t="str">
        <f t="shared" si="1"/>
        <v>M5-MyM-9a-A-5</v>
      </c>
      <c r="AD580" s="6" t="s">
        <v>48</v>
      </c>
      <c r="AE580" s="6" t="s">
        <v>427</v>
      </c>
      <c r="AF580" s="6"/>
    </row>
    <row r="581" ht="75.0" customHeight="1">
      <c r="A581" s="6" t="s">
        <v>4360</v>
      </c>
      <c r="B581" s="7" t="s">
        <v>4361</v>
      </c>
      <c r="C581" s="34" t="s">
        <v>34</v>
      </c>
      <c r="D581" s="6" t="s">
        <v>35</v>
      </c>
      <c r="E581" s="6"/>
      <c r="F581" s="26" t="s">
        <v>4362</v>
      </c>
      <c r="G581" s="26"/>
      <c r="H581" s="7"/>
      <c r="I581" s="34" t="s">
        <v>38</v>
      </c>
      <c r="J581" s="6" t="s">
        <v>743</v>
      </c>
      <c r="K581" s="26" t="s">
        <v>4363</v>
      </c>
      <c r="L581" s="26" t="s">
        <v>4364</v>
      </c>
      <c r="M581" s="34" t="s">
        <v>41</v>
      </c>
      <c r="N581" s="26" t="s">
        <v>4365</v>
      </c>
      <c r="O581" s="26" t="s">
        <v>4366</v>
      </c>
      <c r="P581" s="26" t="s">
        <v>4367</v>
      </c>
      <c r="Q581" s="34"/>
      <c r="R581" s="14"/>
      <c r="S581" s="14"/>
      <c r="T581" s="14"/>
      <c r="U581" s="14"/>
      <c r="V581" s="14"/>
      <c r="W581" s="14"/>
      <c r="X581" s="14"/>
      <c r="Y581" s="8" t="s">
        <v>2621</v>
      </c>
      <c r="Z581" s="38" t="s">
        <v>4368</v>
      </c>
      <c r="AA581" s="52" t="s">
        <v>4369</v>
      </c>
      <c r="AB581" s="52"/>
      <c r="AC581" s="18" t="str">
        <f t="shared" si="1"/>
        <v>M5-MyM-24a-I-1</v>
      </c>
      <c r="AD581" s="6" t="s">
        <v>48</v>
      </c>
      <c r="AE581" s="6"/>
      <c r="AF581" s="6"/>
    </row>
    <row r="582" ht="75.0" customHeight="1">
      <c r="A582" s="6" t="s">
        <v>4360</v>
      </c>
      <c r="B582" s="7" t="s">
        <v>4361</v>
      </c>
      <c r="C582" s="34" t="s">
        <v>50</v>
      </c>
      <c r="D582" s="6" t="s">
        <v>35</v>
      </c>
      <c r="E582" s="6"/>
      <c r="F582" s="26" t="s">
        <v>4370</v>
      </c>
      <c r="G582" s="26"/>
      <c r="H582" s="7" t="s">
        <v>4371</v>
      </c>
      <c r="I582" s="34" t="s">
        <v>38</v>
      </c>
      <c r="J582" s="34" t="s">
        <v>54</v>
      </c>
      <c r="K582" s="26" t="s">
        <v>4372</v>
      </c>
      <c r="L582" s="26" t="s">
        <v>4373</v>
      </c>
      <c r="M582" s="34" t="s">
        <v>41</v>
      </c>
      <c r="N582" s="26" t="s">
        <v>4374</v>
      </c>
      <c r="O582" s="26" t="s">
        <v>4375</v>
      </c>
      <c r="P582" s="26" t="s">
        <v>4376</v>
      </c>
      <c r="Q582" s="7"/>
      <c r="R582" s="14"/>
      <c r="S582" s="14"/>
      <c r="T582" s="14"/>
      <c r="U582" s="14"/>
      <c r="V582" s="14"/>
      <c r="W582" s="14"/>
      <c r="X582" s="14"/>
      <c r="Y582" s="8" t="s">
        <v>2621</v>
      </c>
      <c r="Z582" s="15" t="s">
        <v>4377</v>
      </c>
      <c r="AA582" s="25" t="s">
        <v>4378</v>
      </c>
      <c r="AB582" s="25"/>
      <c r="AC582" s="18" t="str">
        <f t="shared" si="1"/>
        <v>M5-MyM-24a-E-1</v>
      </c>
      <c r="AD582" s="6" t="s">
        <v>48</v>
      </c>
      <c r="AE582" s="6"/>
      <c r="AF582" s="6"/>
    </row>
    <row r="583" ht="75.0" customHeight="1">
      <c r="A583" s="6" t="s">
        <v>4360</v>
      </c>
      <c r="B583" s="7" t="s">
        <v>4361</v>
      </c>
      <c r="C583" s="34" t="s">
        <v>50</v>
      </c>
      <c r="D583" s="6" t="s">
        <v>35</v>
      </c>
      <c r="E583" s="6"/>
      <c r="F583" s="26" t="s">
        <v>4379</v>
      </c>
      <c r="G583" s="26"/>
      <c r="H583" s="7"/>
      <c r="I583" s="34" t="s">
        <v>38</v>
      </c>
      <c r="J583" s="34" t="s">
        <v>54</v>
      </c>
      <c r="K583" s="26" t="s">
        <v>4380</v>
      </c>
      <c r="L583" s="26" t="s">
        <v>4381</v>
      </c>
      <c r="M583" s="34" t="s">
        <v>41</v>
      </c>
      <c r="N583" s="26" t="s">
        <v>4382</v>
      </c>
      <c r="O583" s="26" t="s">
        <v>4383</v>
      </c>
      <c r="P583" s="7"/>
      <c r="Q583" s="7"/>
      <c r="R583" s="14"/>
      <c r="S583" s="14"/>
      <c r="T583" s="14"/>
      <c r="U583" s="14"/>
      <c r="V583" s="14"/>
      <c r="W583" s="14"/>
      <c r="X583" s="14"/>
      <c r="Y583" s="8" t="s">
        <v>2621</v>
      </c>
      <c r="Z583" s="15" t="s">
        <v>4384</v>
      </c>
      <c r="AA583" s="25" t="s">
        <v>4385</v>
      </c>
      <c r="AB583" s="25"/>
      <c r="AC583" s="18" t="str">
        <f t="shared" si="1"/>
        <v>M5-MyM-24a-E-2</v>
      </c>
      <c r="AD583" s="6" t="s">
        <v>48</v>
      </c>
      <c r="AE583" s="6"/>
      <c r="AF583" s="6"/>
    </row>
    <row r="584" ht="75.0" customHeight="1">
      <c r="A584" s="6" t="s">
        <v>4360</v>
      </c>
      <c r="B584" s="7" t="s">
        <v>4361</v>
      </c>
      <c r="C584" s="34" t="s">
        <v>50</v>
      </c>
      <c r="D584" s="6" t="s">
        <v>35</v>
      </c>
      <c r="E584" s="6"/>
      <c r="F584" s="26" t="s">
        <v>4386</v>
      </c>
      <c r="G584" s="26"/>
      <c r="H584" s="7" t="s">
        <v>4387</v>
      </c>
      <c r="I584" s="34" t="s">
        <v>38</v>
      </c>
      <c r="J584" s="34" t="s">
        <v>54</v>
      </c>
      <c r="K584" s="26" t="s">
        <v>4372</v>
      </c>
      <c r="L584" s="26" t="s">
        <v>4388</v>
      </c>
      <c r="M584" s="34" t="s">
        <v>41</v>
      </c>
      <c r="N584" s="26" t="s">
        <v>4382</v>
      </c>
      <c r="O584" s="26" t="s">
        <v>4389</v>
      </c>
      <c r="P584" s="26" t="s">
        <v>4390</v>
      </c>
      <c r="Q584" s="7"/>
      <c r="R584" s="14"/>
      <c r="S584" s="14"/>
      <c r="T584" s="14"/>
      <c r="U584" s="14"/>
      <c r="V584" s="14"/>
      <c r="W584" s="14"/>
      <c r="X584" s="14"/>
      <c r="Y584" s="8" t="s">
        <v>2621</v>
      </c>
      <c r="Z584" s="15" t="s">
        <v>4391</v>
      </c>
      <c r="AA584" s="25" t="s">
        <v>4392</v>
      </c>
      <c r="AB584" s="25"/>
      <c r="AC584" s="18" t="str">
        <f t="shared" si="1"/>
        <v>M5-MyM-24a-E-3</v>
      </c>
      <c r="AD584" s="6" t="s">
        <v>48</v>
      </c>
      <c r="AE584" s="6"/>
      <c r="AF584" s="6"/>
    </row>
    <row r="585" ht="75.0" customHeight="1">
      <c r="A585" s="6" t="s">
        <v>4360</v>
      </c>
      <c r="B585" s="7" t="s">
        <v>4361</v>
      </c>
      <c r="C585" s="34" t="s">
        <v>50</v>
      </c>
      <c r="D585" s="6" t="s">
        <v>35</v>
      </c>
      <c r="E585" s="6"/>
      <c r="F585" s="26" t="s">
        <v>4393</v>
      </c>
      <c r="G585" s="26"/>
      <c r="H585" s="7"/>
      <c r="I585" s="34" t="s">
        <v>38</v>
      </c>
      <c r="J585" s="34" t="s">
        <v>54</v>
      </c>
      <c r="K585" s="26" t="s">
        <v>4394</v>
      </c>
      <c r="L585" s="26" t="s">
        <v>4395</v>
      </c>
      <c r="M585" s="34" t="s">
        <v>41</v>
      </c>
      <c r="N585" s="26" t="s">
        <v>4374</v>
      </c>
      <c r="O585" s="26" t="s">
        <v>4396</v>
      </c>
      <c r="P585" s="7"/>
      <c r="Q585" s="7"/>
      <c r="R585" s="14"/>
      <c r="S585" s="14"/>
      <c r="T585" s="14"/>
      <c r="U585" s="14"/>
      <c r="V585" s="14"/>
      <c r="W585" s="14"/>
      <c r="X585" s="14"/>
      <c r="Y585" s="8" t="s">
        <v>2621</v>
      </c>
      <c r="Z585" s="15" t="s">
        <v>4397</v>
      </c>
      <c r="AA585" s="25" t="s">
        <v>4398</v>
      </c>
      <c r="AB585" s="25"/>
      <c r="AC585" s="18" t="str">
        <f t="shared" si="1"/>
        <v>M5-MyM-24a-E-4</v>
      </c>
      <c r="AD585" s="6" t="s">
        <v>48</v>
      </c>
      <c r="AE585" s="6"/>
      <c r="AF585" s="6"/>
    </row>
    <row r="586" ht="75.0" customHeight="1">
      <c r="A586" s="6" t="s">
        <v>4360</v>
      </c>
      <c r="B586" s="7" t="s">
        <v>4361</v>
      </c>
      <c r="C586" s="34" t="s">
        <v>62</v>
      </c>
      <c r="D586" s="6" t="s">
        <v>35</v>
      </c>
      <c r="E586" s="6"/>
      <c r="F586" s="26" t="s">
        <v>4399</v>
      </c>
      <c r="G586" s="26"/>
      <c r="H586" s="7" t="s">
        <v>4400</v>
      </c>
      <c r="I586" s="34" t="s">
        <v>38</v>
      </c>
      <c r="J586" s="34" t="s">
        <v>54</v>
      </c>
      <c r="K586" s="26" t="s">
        <v>4401</v>
      </c>
      <c r="L586" s="7" t="s">
        <v>4402</v>
      </c>
      <c r="M586" s="34" t="s">
        <v>41</v>
      </c>
      <c r="N586" s="26" t="s">
        <v>4374</v>
      </c>
      <c r="O586" s="26" t="s">
        <v>4396</v>
      </c>
      <c r="P586" s="14"/>
      <c r="Q586" s="34"/>
      <c r="R586" s="18"/>
      <c r="S586" s="18"/>
      <c r="T586" s="14"/>
      <c r="U586" s="14"/>
      <c r="V586" s="21"/>
      <c r="W586" s="14"/>
      <c r="X586" s="14"/>
      <c r="Y586" s="8" t="s">
        <v>2621</v>
      </c>
      <c r="Z586" s="15" t="s">
        <v>4403</v>
      </c>
      <c r="AA586" s="25" t="s">
        <v>4404</v>
      </c>
      <c r="AB586" s="25"/>
      <c r="AC586" s="18" t="str">
        <f t="shared" si="1"/>
        <v>M5-MyM-24a-A-1</v>
      </c>
      <c r="AD586" s="6" t="s">
        <v>48</v>
      </c>
      <c r="AE586" s="6"/>
      <c r="AF586" s="6"/>
    </row>
    <row r="587" ht="75.0" customHeight="1">
      <c r="A587" s="6" t="s">
        <v>4360</v>
      </c>
      <c r="B587" s="7" t="s">
        <v>4361</v>
      </c>
      <c r="C587" s="34" t="s">
        <v>62</v>
      </c>
      <c r="D587" s="6" t="s">
        <v>35</v>
      </c>
      <c r="E587" s="6"/>
      <c r="F587" s="26" t="s">
        <v>4405</v>
      </c>
      <c r="G587" s="26"/>
      <c r="H587" s="7" t="s">
        <v>4406</v>
      </c>
      <c r="I587" s="34" t="s">
        <v>38</v>
      </c>
      <c r="J587" s="34" t="s">
        <v>54</v>
      </c>
      <c r="K587" s="26" t="s">
        <v>4407</v>
      </c>
      <c r="L587" s="26" t="s">
        <v>4408</v>
      </c>
      <c r="M587" s="34" t="s">
        <v>41</v>
      </c>
      <c r="N587" s="26" t="s">
        <v>4382</v>
      </c>
      <c r="O587" s="26" t="s">
        <v>4383</v>
      </c>
      <c r="P587" s="14"/>
      <c r="Q587" s="34"/>
      <c r="R587" s="14"/>
      <c r="S587" s="14"/>
      <c r="T587" s="14"/>
      <c r="U587" s="14"/>
      <c r="V587" s="14"/>
      <c r="W587" s="14"/>
      <c r="X587" s="14"/>
      <c r="Y587" s="8" t="s">
        <v>2621</v>
      </c>
      <c r="Z587" s="15" t="s">
        <v>4409</v>
      </c>
      <c r="AA587" s="25" t="s">
        <v>4410</v>
      </c>
      <c r="AB587" s="25"/>
      <c r="AC587" s="18" t="str">
        <f t="shared" si="1"/>
        <v>M5-MyM-24a-A-2</v>
      </c>
      <c r="AD587" s="6" t="s">
        <v>48</v>
      </c>
      <c r="AE587" s="6"/>
      <c r="AF587" s="6"/>
    </row>
    <row r="588" ht="75.0" customHeight="1">
      <c r="A588" s="6" t="s">
        <v>4360</v>
      </c>
      <c r="B588" s="7" t="s">
        <v>4361</v>
      </c>
      <c r="C588" s="34" t="s">
        <v>62</v>
      </c>
      <c r="D588" s="6" t="s">
        <v>35</v>
      </c>
      <c r="E588" s="6"/>
      <c r="F588" s="26" t="s">
        <v>4411</v>
      </c>
      <c r="G588" s="26"/>
      <c r="H588" s="7" t="s">
        <v>4412</v>
      </c>
      <c r="I588" s="34" t="s">
        <v>38</v>
      </c>
      <c r="J588" s="34" t="s">
        <v>54</v>
      </c>
      <c r="K588" s="26" t="s">
        <v>4413</v>
      </c>
      <c r="L588" s="26" t="s">
        <v>4414</v>
      </c>
      <c r="M588" s="34" t="s">
        <v>41</v>
      </c>
      <c r="N588" s="26" t="s">
        <v>4273</v>
      </c>
      <c r="O588" s="18" t="s">
        <v>4415</v>
      </c>
      <c r="P588" s="26" t="s">
        <v>4376</v>
      </c>
      <c r="Q588" s="34"/>
      <c r="R588" s="14"/>
      <c r="S588" s="14"/>
      <c r="T588" s="14"/>
      <c r="U588" s="14"/>
      <c r="V588" s="14"/>
      <c r="W588" s="14"/>
      <c r="X588" s="21"/>
      <c r="Y588" s="8" t="s">
        <v>2621</v>
      </c>
      <c r="Z588" s="15" t="s">
        <v>4416</v>
      </c>
      <c r="AA588" s="25" t="s">
        <v>4417</v>
      </c>
      <c r="AB588" s="25"/>
      <c r="AC588" s="18" t="str">
        <f t="shared" si="1"/>
        <v>M5-MyM-24a-A-3</v>
      </c>
      <c r="AD588" s="6" t="s">
        <v>48</v>
      </c>
      <c r="AE588" s="6"/>
      <c r="AF588" s="6"/>
    </row>
    <row r="589" ht="75.0" customHeight="1">
      <c r="A589" s="6" t="s">
        <v>4360</v>
      </c>
      <c r="B589" s="7" t="s">
        <v>4361</v>
      </c>
      <c r="C589" s="34" t="s">
        <v>62</v>
      </c>
      <c r="D589" s="6" t="s">
        <v>35</v>
      </c>
      <c r="E589" s="6"/>
      <c r="F589" s="26" t="s">
        <v>4418</v>
      </c>
      <c r="G589" s="26"/>
      <c r="H589" s="7" t="s">
        <v>4419</v>
      </c>
      <c r="I589" s="34" t="s">
        <v>38</v>
      </c>
      <c r="J589" s="34" t="s">
        <v>54</v>
      </c>
      <c r="K589" s="26" t="s">
        <v>4420</v>
      </c>
      <c r="L589" s="26" t="s">
        <v>4421</v>
      </c>
      <c r="M589" s="34" t="s">
        <v>41</v>
      </c>
      <c r="N589" s="26" t="s">
        <v>4273</v>
      </c>
      <c r="O589" s="26" t="s">
        <v>4389</v>
      </c>
      <c r="P589" s="26" t="s">
        <v>4390</v>
      </c>
      <c r="Q589" s="34"/>
      <c r="R589" s="14"/>
      <c r="S589" s="14"/>
      <c r="T589" s="14"/>
      <c r="U589" s="14"/>
      <c r="V589" s="14"/>
      <c r="W589" s="14"/>
      <c r="X589" s="14"/>
      <c r="Y589" s="8" t="s">
        <v>2621</v>
      </c>
      <c r="Z589" s="15" t="s">
        <v>4422</v>
      </c>
      <c r="AA589" s="25" t="s">
        <v>4423</v>
      </c>
      <c r="AB589" s="25"/>
      <c r="AC589" s="18" t="str">
        <f t="shared" si="1"/>
        <v>M5-MyM-24a-A-4</v>
      </c>
      <c r="AD589" s="6" t="s">
        <v>48</v>
      </c>
      <c r="AE589" s="6"/>
      <c r="AF589" s="6"/>
    </row>
    <row r="590" ht="75.0" customHeight="1">
      <c r="A590" s="6" t="s">
        <v>4360</v>
      </c>
      <c r="B590" s="7" t="s">
        <v>4361</v>
      </c>
      <c r="C590" s="34" t="s">
        <v>62</v>
      </c>
      <c r="D590" s="6" t="s">
        <v>35</v>
      </c>
      <c r="E590" s="6"/>
      <c r="F590" s="26" t="s">
        <v>4424</v>
      </c>
      <c r="G590" s="26"/>
      <c r="H590" s="7" t="s">
        <v>4425</v>
      </c>
      <c r="I590" s="34" t="s">
        <v>38</v>
      </c>
      <c r="J590" s="34" t="s">
        <v>54</v>
      </c>
      <c r="K590" s="26" t="s">
        <v>4426</v>
      </c>
      <c r="L590" s="26" t="s">
        <v>4421</v>
      </c>
      <c r="M590" s="34" t="s">
        <v>41</v>
      </c>
      <c r="N590" s="26" t="s">
        <v>4273</v>
      </c>
      <c r="O590" s="26" t="s">
        <v>4389</v>
      </c>
      <c r="P590" s="26" t="s">
        <v>4390</v>
      </c>
      <c r="Q590" s="34"/>
      <c r="R590" s="14"/>
      <c r="S590" s="14"/>
      <c r="T590" s="14"/>
      <c r="U590" s="14"/>
      <c r="V590" s="14"/>
      <c r="W590" s="14"/>
      <c r="X590" s="14"/>
      <c r="Y590" s="8" t="s">
        <v>2621</v>
      </c>
      <c r="Z590" s="15" t="s">
        <v>4427</v>
      </c>
      <c r="AA590" s="25" t="s">
        <v>4428</v>
      </c>
      <c r="AB590" s="25"/>
      <c r="AC590" s="18" t="str">
        <f t="shared" si="1"/>
        <v>M5-MyM-24a-A-5</v>
      </c>
      <c r="AD590" s="6" t="s">
        <v>48</v>
      </c>
      <c r="AE590" s="6"/>
      <c r="AF590" s="6"/>
    </row>
    <row r="591" ht="75.0" customHeight="1">
      <c r="A591" s="8" t="s">
        <v>4429</v>
      </c>
      <c r="B591" s="7" t="s">
        <v>4430</v>
      </c>
      <c r="C591" s="34" t="s">
        <v>34</v>
      </c>
      <c r="D591" s="6" t="s">
        <v>35</v>
      </c>
      <c r="E591" s="6"/>
      <c r="F591" s="26" t="s">
        <v>4431</v>
      </c>
      <c r="G591" s="26"/>
      <c r="H591" s="7" t="s">
        <v>4432</v>
      </c>
      <c r="I591" s="34" t="s">
        <v>38</v>
      </c>
      <c r="J591" s="6" t="s">
        <v>420</v>
      </c>
      <c r="K591" s="26" t="s">
        <v>4433</v>
      </c>
      <c r="L591" s="26" t="s">
        <v>4434</v>
      </c>
      <c r="M591" s="34" t="s">
        <v>41</v>
      </c>
      <c r="N591" s="26" t="s">
        <v>4435</v>
      </c>
      <c r="O591" s="26" t="s">
        <v>4436</v>
      </c>
      <c r="P591" s="26" t="s">
        <v>4437</v>
      </c>
      <c r="Q591" s="34" t="s">
        <v>53</v>
      </c>
      <c r="R591" s="14"/>
      <c r="S591" s="14"/>
      <c r="T591" s="14"/>
      <c r="U591" s="14"/>
      <c r="V591" s="14"/>
      <c r="W591" s="14"/>
      <c r="X591" s="14"/>
      <c r="Y591" s="8" t="s">
        <v>2621</v>
      </c>
      <c r="Z591" s="38" t="s">
        <v>4438</v>
      </c>
      <c r="AA591" s="25" t="s">
        <v>4439</v>
      </c>
      <c r="AB591" s="25"/>
      <c r="AC591" s="18" t="str">
        <f t="shared" si="1"/>
        <v>M5-MyM-10c-I-1</v>
      </c>
      <c r="AD591" s="6" t="s">
        <v>48</v>
      </c>
      <c r="AE591" s="6"/>
      <c r="AF591" s="6"/>
    </row>
    <row r="592" ht="75.0" customHeight="1">
      <c r="A592" s="8" t="s">
        <v>4429</v>
      </c>
      <c r="B592" s="7" t="s">
        <v>4430</v>
      </c>
      <c r="C592" s="34" t="s">
        <v>50</v>
      </c>
      <c r="D592" s="6" t="s">
        <v>35</v>
      </c>
      <c r="E592" s="6"/>
      <c r="F592" s="26" t="s">
        <v>4440</v>
      </c>
      <c r="G592" s="26"/>
      <c r="H592" s="7"/>
      <c r="I592" s="34" t="s">
        <v>38</v>
      </c>
      <c r="J592" s="34" t="s">
        <v>54</v>
      </c>
      <c r="K592" s="26" t="s">
        <v>4441</v>
      </c>
      <c r="L592" s="26" t="s">
        <v>4442</v>
      </c>
      <c r="M592" s="34" t="s">
        <v>41</v>
      </c>
      <c r="N592" s="26" t="s">
        <v>4435</v>
      </c>
      <c r="O592" s="26" t="s">
        <v>4443</v>
      </c>
      <c r="P592" s="14"/>
      <c r="Q592" s="34" t="s">
        <v>53</v>
      </c>
      <c r="R592" s="14"/>
      <c r="S592" s="14"/>
      <c r="T592" s="14"/>
      <c r="U592" s="14"/>
      <c r="V592" s="14"/>
      <c r="W592" s="14"/>
      <c r="X592" s="14"/>
      <c r="Y592" s="8" t="s">
        <v>2621</v>
      </c>
      <c r="Z592" s="15" t="s">
        <v>4444</v>
      </c>
      <c r="AA592" s="25" t="s">
        <v>4445</v>
      </c>
      <c r="AB592" s="25"/>
      <c r="AC592" s="18" t="str">
        <f t="shared" si="1"/>
        <v>M5-MyM-10c-E-1</v>
      </c>
      <c r="AD592" s="6" t="s">
        <v>48</v>
      </c>
      <c r="AE592" s="6"/>
      <c r="AF592" s="6"/>
    </row>
    <row r="593" ht="75.0" customHeight="1">
      <c r="A593" s="8" t="s">
        <v>4429</v>
      </c>
      <c r="B593" s="7" t="s">
        <v>4430</v>
      </c>
      <c r="C593" s="34" t="s">
        <v>50</v>
      </c>
      <c r="D593" s="6" t="s">
        <v>35</v>
      </c>
      <c r="E593" s="6"/>
      <c r="F593" s="26" t="s">
        <v>4446</v>
      </c>
      <c r="G593" s="26"/>
      <c r="H593" s="7"/>
      <c r="I593" s="34" t="s">
        <v>38</v>
      </c>
      <c r="J593" s="34" t="s">
        <v>54</v>
      </c>
      <c r="K593" s="26" t="s">
        <v>4447</v>
      </c>
      <c r="L593" s="26" t="s">
        <v>4448</v>
      </c>
      <c r="M593" s="34" t="s">
        <v>41</v>
      </c>
      <c r="N593" s="26" t="s">
        <v>4435</v>
      </c>
      <c r="O593" s="26" t="s">
        <v>4449</v>
      </c>
      <c r="P593" s="7"/>
      <c r="Q593" s="34" t="s">
        <v>53</v>
      </c>
      <c r="R593" s="14"/>
      <c r="S593" s="14"/>
      <c r="T593" s="14"/>
      <c r="U593" s="14"/>
      <c r="V593" s="14"/>
      <c r="W593" s="14"/>
      <c r="X593" s="14"/>
      <c r="Y593" s="8" t="s">
        <v>2621</v>
      </c>
      <c r="Z593" s="15" t="s">
        <v>4450</v>
      </c>
      <c r="AA593" s="25" t="s">
        <v>4451</v>
      </c>
      <c r="AB593" s="25"/>
      <c r="AC593" s="18" t="str">
        <f t="shared" si="1"/>
        <v>M5-MyM-10c-E-2</v>
      </c>
      <c r="AD593" s="6" t="s">
        <v>48</v>
      </c>
      <c r="AE593" s="6"/>
      <c r="AF593" s="6"/>
    </row>
    <row r="594" ht="75.0" customHeight="1">
      <c r="A594" s="8" t="s">
        <v>4429</v>
      </c>
      <c r="B594" s="7" t="s">
        <v>4430</v>
      </c>
      <c r="C594" s="34" t="s">
        <v>50</v>
      </c>
      <c r="D594" s="6" t="s">
        <v>35</v>
      </c>
      <c r="E594" s="6"/>
      <c r="F594" s="26" t="s">
        <v>4452</v>
      </c>
      <c r="G594" s="26"/>
      <c r="H594" s="7"/>
      <c r="I594" s="34" t="s">
        <v>38</v>
      </c>
      <c r="J594" s="34" t="s">
        <v>54</v>
      </c>
      <c r="K594" s="26" t="s">
        <v>4453</v>
      </c>
      <c r="L594" s="26" t="s">
        <v>4454</v>
      </c>
      <c r="M594" s="34" t="s">
        <v>41</v>
      </c>
      <c r="N594" s="26" t="s">
        <v>4435</v>
      </c>
      <c r="O594" s="26" t="s">
        <v>4455</v>
      </c>
      <c r="P594" s="7"/>
      <c r="Q594" s="34"/>
      <c r="R594" s="14"/>
      <c r="S594" s="14"/>
      <c r="T594" s="14"/>
      <c r="U594" s="14"/>
      <c r="V594" s="14"/>
      <c r="W594" s="14"/>
      <c r="X594" s="14"/>
      <c r="Y594" s="8" t="s">
        <v>2621</v>
      </c>
      <c r="Z594" s="15" t="s">
        <v>4456</v>
      </c>
      <c r="AA594" s="25" t="s">
        <v>4457</v>
      </c>
      <c r="AB594" s="25"/>
      <c r="AC594" s="18" t="str">
        <f t="shared" si="1"/>
        <v>M5-MyM-10c-E-3</v>
      </c>
      <c r="AD594" s="6" t="s">
        <v>48</v>
      </c>
      <c r="AE594" s="6"/>
      <c r="AF594" s="6"/>
    </row>
    <row r="595" ht="75.0" customHeight="1">
      <c r="A595" s="8" t="s">
        <v>4429</v>
      </c>
      <c r="B595" s="7" t="s">
        <v>4430</v>
      </c>
      <c r="C595" s="34" t="s">
        <v>62</v>
      </c>
      <c r="D595" s="6" t="s">
        <v>35</v>
      </c>
      <c r="E595" s="6"/>
      <c r="F595" s="26" t="s">
        <v>4458</v>
      </c>
      <c r="G595" s="26"/>
      <c r="H595" s="7" t="s">
        <v>4459</v>
      </c>
      <c r="I595" s="34" t="s">
        <v>38</v>
      </c>
      <c r="J595" s="34" t="s">
        <v>54</v>
      </c>
      <c r="K595" s="7" t="s">
        <v>4460</v>
      </c>
      <c r="L595" s="9" t="s">
        <v>4461</v>
      </c>
      <c r="M595" s="6" t="s">
        <v>67</v>
      </c>
      <c r="N595" s="14"/>
      <c r="O595" s="14"/>
      <c r="P595" s="14"/>
      <c r="Q595" s="34"/>
      <c r="R595" s="18"/>
      <c r="S595" s="18" t="s">
        <v>4462</v>
      </c>
      <c r="T595" s="18" t="s">
        <v>4463</v>
      </c>
      <c r="U595" s="18" t="s">
        <v>4464</v>
      </c>
      <c r="V595" s="18" t="s">
        <v>4465</v>
      </c>
      <c r="W595" s="14"/>
      <c r="X595" s="14"/>
      <c r="Y595" s="8" t="s">
        <v>2621</v>
      </c>
      <c r="Z595" s="15" t="s">
        <v>4466</v>
      </c>
      <c r="AA595" s="25" t="s">
        <v>4467</v>
      </c>
      <c r="AB595" s="25"/>
      <c r="AC595" s="18" t="str">
        <f t="shared" si="1"/>
        <v>M5-MyM-10c-A-1</v>
      </c>
      <c r="AD595" s="6" t="s">
        <v>48</v>
      </c>
      <c r="AE595" s="6"/>
      <c r="AF595" s="6"/>
    </row>
    <row r="596" ht="75.0" customHeight="1">
      <c r="A596" s="8" t="s">
        <v>4429</v>
      </c>
      <c r="B596" s="7" t="s">
        <v>4430</v>
      </c>
      <c r="C596" s="34" t="s">
        <v>62</v>
      </c>
      <c r="D596" s="6" t="s">
        <v>35</v>
      </c>
      <c r="E596" s="6"/>
      <c r="F596" s="26" t="s">
        <v>4468</v>
      </c>
      <c r="G596" s="26"/>
      <c r="H596" s="7" t="s">
        <v>4469</v>
      </c>
      <c r="I596" s="6" t="s">
        <v>38</v>
      </c>
      <c r="J596" s="34" t="s">
        <v>54</v>
      </c>
      <c r="K596" s="26" t="s">
        <v>4470</v>
      </c>
      <c r="L596" s="7" t="s">
        <v>4471</v>
      </c>
      <c r="M596" s="6" t="s">
        <v>67</v>
      </c>
      <c r="N596" s="14"/>
      <c r="O596" s="14"/>
      <c r="P596" s="14"/>
      <c r="Q596" s="34"/>
      <c r="R596" s="18"/>
      <c r="S596" s="18" t="s">
        <v>4472</v>
      </c>
      <c r="T596" s="14" t="s">
        <v>4473</v>
      </c>
      <c r="U596" s="18" t="s">
        <v>4464</v>
      </c>
      <c r="V596" s="18" t="s">
        <v>4474</v>
      </c>
      <c r="W596" s="14"/>
      <c r="X596" s="14"/>
      <c r="Y596" s="8" t="s">
        <v>2621</v>
      </c>
      <c r="Z596" s="15" t="s">
        <v>4475</v>
      </c>
      <c r="AA596" s="25" t="s">
        <v>4476</v>
      </c>
      <c r="AB596" s="25"/>
      <c r="AC596" s="18" t="str">
        <f t="shared" si="1"/>
        <v>M5-MyM-10c-A-2</v>
      </c>
      <c r="AD596" s="6" t="s">
        <v>48</v>
      </c>
      <c r="AE596" s="6"/>
      <c r="AF596" s="6"/>
    </row>
    <row r="597" ht="75.0" customHeight="1">
      <c r="A597" s="8" t="s">
        <v>4429</v>
      </c>
      <c r="B597" s="7" t="s">
        <v>4430</v>
      </c>
      <c r="C597" s="34" t="s">
        <v>62</v>
      </c>
      <c r="D597" s="6" t="s">
        <v>35</v>
      </c>
      <c r="E597" s="6"/>
      <c r="F597" s="26" t="s">
        <v>4477</v>
      </c>
      <c r="G597" s="26"/>
      <c r="H597" s="7" t="s">
        <v>4478</v>
      </c>
      <c r="I597" s="34" t="s">
        <v>38</v>
      </c>
      <c r="J597" s="34" t="s">
        <v>54</v>
      </c>
      <c r="K597" s="26" t="s">
        <v>4479</v>
      </c>
      <c r="L597" s="26" t="s">
        <v>4480</v>
      </c>
      <c r="M597" s="6" t="s">
        <v>67</v>
      </c>
      <c r="N597" s="14"/>
      <c r="O597" s="14"/>
      <c r="P597" s="14"/>
      <c r="Q597" s="34"/>
      <c r="R597" s="18"/>
      <c r="S597" s="18" t="s">
        <v>4481</v>
      </c>
      <c r="T597" s="14" t="s">
        <v>4482</v>
      </c>
      <c r="U597" s="18" t="s">
        <v>4464</v>
      </c>
      <c r="V597" s="18" t="s">
        <v>4483</v>
      </c>
      <c r="W597" s="14"/>
      <c r="X597" s="14"/>
      <c r="Y597" s="8" t="s">
        <v>2621</v>
      </c>
      <c r="Z597" s="15" t="s">
        <v>4484</v>
      </c>
      <c r="AA597" s="25" t="s">
        <v>4485</v>
      </c>
      <c r="AB597" s="25"/>
      <c r="AC597" s="18" t="str">
        <f t="shared" si="1"/>
        <v>M5-MyM-10c-A-3</v>
      </c>
      <c r="AD597" s="6" t="s">
        <v>48</v>
      </c>
      <c r="AE597" s="6"/>
      <c r="AF597" s="6"/>
    </row>
    <row r="598" ht="75.0" customHeight="1">
      <c r="A598" s="8" t="s">
        <v>4429</v>
      </c>
      <c r="B598" s="7" t="s">
        <v>4430</v>
      </c>
      <c r="C598" s="34" t="s">
        <v>62</v>
      </c>
      <c r="D598" s="6" t="s">
        <v>35</v>
      </c>
      <c r="E598" s="6"/>
      <c r="F598" s="26" t="s">
        <v>4486</v>
      </c>
      <c r="G598" s="26"/>
      <c r="H598" s="7" t="s">
        <v>4487</v>
      </c>
      <c r="I598" s="34" t="s">
        <v>38</v>
      </c>
      <c r="J598" s="34" t="s">
        <v>54</v>
      </c>
      <c r="K598" s="26" t="s">
        <v>4488</v>
      </c>
      <c r="L598" s="7" t="s">
        <v>4489</v>
      </c>
      <c r="M598" s="6" t="s">
        <v>67</v>
      </c>
      <c r="N598" s="14"/>
      <c r="O598" s="14"/>
      <c r="P598" s="14"/>
      <c r="Q598" s="34"/>
      <c r="R598" s="18"/>
      <c r="S598" s="18" t="s">
        <v>4490</v>
      </c>
      <c r="T598" s="14" t="s">
        <v>4491</v>
      </c>
      <c r="U598" s="18" t="s">
        <v>4464</v>
      </c>
      <c r="V598" s="18" t="s">
        <v>4492</v>
      </c>
      <c r="W598" s="14"/>
      <c r="X598" s="14"/>
      <c r="Y598" s="8" t="s">
        <v>2621</v>
      </c>
      <c r="Z598" s="15" t="s">
        <v>4493</v>
      </c>
      <c r="AA598" s="25" t="s">
        <v>4494</v>
      </c>
      <c r="AB598" s="25"/>
      <c r="AC598" s="18" t="str">
        <f t="shared" si="1"/>
        <v>M5-MyM-10c-A-4</v>
      </c>
      <c r="AD598" s="6" t="s">
        <v>48</v>
      </c>
      <c r="AE598" s="6"/>
      <c r="AF598" s="6"/>
    </row>
    <row r="599" ht="75.0" customHeight="1">
      <c r="A599" s="8" t="s">
        <v>4429</v>
      </c>
      <c r="B599" s="7" t="s">
        <v>4430</v>
      </c>
      <c r="C599" s="34" t="s">
        <v>62</v>
      </c>
      <c r="D599" s="6" t="s">
        <v>35</v>
      </c>
      <c r="E599" s="6"/>
      <c r="F599" s="26" t="s">
        <v>4495</v>
      </c>
      <c r="G599" s="26"/>
      <c r="H599" s="7" t="s">
        <v>4496</v>
      </c>
      <c r="I599" s="34" t="s">
        <v>38</v>
      </c>
      <c r="J599" s="34" t="s">
        <v>54</v>
      </c>
      <c r="K599" s="26" t="s">
        <v>4497</v>
      </c>
      <c r="L599" s="26" t="s">
        <v>4498</v>
      </c>
      <c r="M599" s="6" t="s">
        <v>67</v>
      </c>
      <c r="N599" s="14"/>
      <c r="O599" s="14"/>
      <c r="P599" s="14"/>
      <c r="Q599" s="34"/>
      <c r="R599" s="18"/>
      <c r="S599" s="18" t="s">
        <v>4499</v>
      </c>
      <c r="T599" s="14" t="s">
        <v>4500</v>
      </c>
      <c r="U599" s="18" t="s">
        <v>4464</v>
      </c>
      <c r="V599" s="18" t="s">
        <v>4501</v>
      </c>
      <c r="W599" s="14"/>
      <c r="X599" s="14"/>
      <c r="Y599" s="8" t="s">
        <v>2621</v>
      </c>
      <c r="Z599" s="15" t="s">
        <v>4502</v>
      </c>
      <c r="AA599" s="25" t="s">
        <v>4503</v>
      </c>
      <c r="AB599" s="25"/>
      <c r="AC599" s="18" t="str">
        <f t="shared" si="1"/>
        <v>M5-MyM-10c-A-5</v>
      </c>
      <c r="AD599" s="6" t="s">
        <v>48</v>
      </c>
      <c r="AE599" s="6"/>
      <c r="AF599" s="6"/>
    </row>
    <row r="600" ht="75.0" customHeight="1">
      <c r="A600" s="8" t="s">
        <v>4504</v>
      </c>
      <c r="B600" s="7" t="s">
        <v>4505</v>
      </c>
      <c r="C600" s="34" t="s">
        <v>34</v>
      </c>
      <c r="D600" s="6" t="s">
        <v>35</v>
      </c>
      <c r="E600" s="6"/>
      <c r="F600" s="26" t="s">
        <v>4506</v>
      </c>
      <c r="G600" s="26"/>
      <c r="H600" s="7"/>
      <c r="I600" s="34" t="s">
        <v>38</v>
      </c>
      <c r="J600" s="6" t="s">
        <v>285</v>
      </c>
      <c r="K600" s="26" t="s">
        <v>4507</v>
      </c>
      <c r="L600" s="26" t="s">
        <v>4508</v>
      </c>
      <c r="M600" s="34" t="s">
        <v>41</v>
      </c>
      <c r="N600" s="7" t="s">
        <v>4509</v>
      </c>
      <c r="O600" s="26" t="s">
        <v>4510</v>
      </c>
      <c r="P600" s="26" t="s">
        <v>4511</v>
      </c>
      <c r="Q600" s="34" t="s">
        <v>53</v>
      </c>
      <c r="R600" s="14"/>
      <c r="S600" s="14"/>
      <c r="T600" s="14"/>
      <c r="U600" s="14"/>
      <c r="V600" s="14"/>
      <c r="W600" s="14"/>
      <c r="X600" s="14"/>
      <c r="Y600" s="8" t="s">
        <v>2621</v>
      </c>
      <c r="Z600" s="38" t="s">
        <v>4512</v>
      </c>
      <c r="AA600" s="52" t="s">
        <v>4513</v>
      </c>
      <c r="AB600" s="52"/>
      <c r="AC600" s="18" t="str">
        <f t="shared" si="1"/>
        <v>M5-MyM-10d-I-1</v>
      </c>
      <c r="AD600" s="6" t="s">
        <v>48</v>
      </c>
      <c r="AE600" s="6"/>
      <c r="AF600" s="6"/>
    </row>
    <row r="601" ht="75.0" customHeight="1">
      <c r="A601" s="8" t="s">
        <v>4504</v>
      </c>
      <c r="B601" s="7" t="s">
        <v>4505</v>
      </c>
      <c r="C601" s="34" t="s">
        <v>34</v>
      </c>
      <c r="D601" s="6" t="s">
        <v>35</v>
      </c>
      <c r="E601" s="6"/>
      <c r="F601" s="26" t="s">
        <v>4514</v>
      </c>
      <c r="G601" s="26"/>
      <c r="H601" s="7" t="s">
        <v>4515</v>
      </c>
      <c r="I601" s="34" t="s">
        <v>38</v>
      </c>
      <c r="J601" s="6" t="s">
        <v>835</v>
      </c>
      <c r="K601" s="26" t="s">
        <v>4516</v>
      </c>
      <c r="L601" s="26" t="s">
        <v>4517</v>
      </c>
      <c r="M601" s="34" t="s">
        <v>41</v>
      </c>
      <c r="N601" s="7" t="s">
        <v>4509</v>
      </c>
      <c r="O601" s="26" t="s">
        <v>4518</v>
      </c>
      <c r="P601" s="26" t="s">
        <v>4519</v>
      </c>
      <c r="Q601" s="34" t="s">
        <v>53</v>
      </c>
      <c r="R601" s="14"/>
      <c r="S601" s="14"/>
      <c r="T601" s="14"/>
      <c r="U601" s="14"/>
      <c r="V601" s="14"/>
      <c r="W601" s="14"/>
      <c r="X601" s="14"/>
      <c r="Y601" s="8" t="s">
        <v>2621</v>
      </c>
      <c r="Z601" s="38" t="s">
        <v>4520</v>
      </c>
      <c r="AA601" s="52" t="s">
        <v>4521</v>
      </c>
      <c r="AB601" s="52"/>
      <c r="AC601" s="18" t="str">
        <f t="shared" si="1"/>
        <v>M5-MyM-10d-I-2</v>
      </c>
      <c r="AD601" s="6" t="s">
        <v>48</v>
      </c>
      <c r="AE601" s="6"/>
      <c r="AF601" s="6"/>
    </row>
    <row r="602" ht="75.0" customHeight="1">
      <c r="A602" s="8" t="s">
        <v>4504</v>
      </c>
      <c r="B602" s="7" t="s">
        <v>4505</v>
      </c>
      <c r="C602" s="34" t="s">
        <v>50</v>
      </c>
      <c r="D602" s="6" t="s">
        <v>35</v>
      </c>
      <c r="E602" s="6"/>
      <c r="F602" s="26" t="s">
        <v>4522</v>
      </c>
      <c r="G602" s="26"/>
      <c r="H602" s="7" t="s">
        <v>4523</v>
      </c>
      <c r="I602" s="34" t="s">
        <v>38</v>
      </c>
      <c r="J602" s="34" t="s">
        <v>54</v>
      </c>
      <c r="K602" s="26" t="s">
        <v>4524</v>
      </c>
      <c r="L602" s="26" t="s">
        <v>4525</v>
      </c>
      <c r="M602" s="6" t="s">
        <v>67</v>
      </c>
      <c r="N602" s="77" t="s">
        <v>4509</v>
      </c>
      <c r="O602" s="78" t="s">
        <v>4526</v>
      </c>
      <c r="P602" s="78" t="s">
        <v>4527</v>
      </c>
      <c r="Q602" s="34"/>
      <c r="R602" s="18"/>
      <c r="S602" s="18" t="s">
        <v>4528</v>
      </c>
      <c r="T602" s="18" t="s">
        <v>4529</v>
      </c>
      <c r="U602" s="18" t="s">
        <v>4530</v>
      </c>
      <c r="V602" s="18" t="s">
        <v>4531</v>
      </c>
      <c r="W602" s="18" t="s">
        <v>4532</v>
      </c>
      <c r="X602" s="18"/>
      <c r="Y602" s="8" t="s">
        <v>2621</v>
      </c>
      <c r="Z602" s="15" t="s">
        <v>4533</v>
      </c>
      <c r="AA602" s="52" t="s">
        <v>4534</v>
      </c>
      <c r="AB602" s="52"/>
      <c r="AC602" s="18" t="str">
        <f t="shared" si="1"/>
        <v>M5-MyM-10d-E-1</v>
      </c>
      <c r="AD602" s="6" t="s">
        <v>48</v>
      </c>
      <c r="AE602" s="6"/>
      <c r="AF602" s="6"/>
    </row>
    <row r="603" ht="75.0" customHeight="1">
      <c r="A603" s="8" t="s">
        <v>4504</v>
      </c>
      <c r="B603" s="7" t="s">
        <v>4505</v>
      </c>
      <c r="C603" s="34" t="s">
        <v>50</v>
      </c>
      <c r="D603" s="6" t="s">
        <v>35</v>
      </c>
      <c r="E603" s="6"/>
      <c r="F603" s="26" t="s">
        <v>4535</v>
      </c>
      <c r="G603" s="26"/>
      <c r="H603" s="7" t="s">
        <v>4523</v>
      </c>
      <c r="I603" s="34" t="s">
        <v>38</v>
      </c>
      <c r="J603" s="34" t="s">
        <v>54</v>
      </c>
      <c r="K603" s="26" t="s">
        <v>4536</v>
      </c>
      <c r="L603" s="26" t="s">
        <v>4537</v>
      </c>
      <c r="M603" s="6" t="s">
        <v>67</v>
      </c>
      <c r="N603" s="77" t="s">
        <v>4509</v>
      </c>
      <c r="O603" s="78" t="s">
        <v>4538</v>
      </c>
      <c r="P603" s="78" t="s">
        <v>4539</v>
      </c>
      <c r="Q603" s="34"/>
      <c r="R603" s="18"/>
      <c r="S603" s="18" t="s">
        <v>4540</v>
      </c>
      <c r="T603" s="18" t="s">
        <v>4541</v>
      </c>
      <c r="U603" s="18" t="s">
        <v>4542</v>
      </c>
      <c r="V603" s="18" t="s">
        <v>4543</v>
      </c>
      <c r="W603" s="18" t="s">
        <v>4544</v>
      </c>
      <c r="X603" s="14"/>
      <c r="Y603" s="8" t="s">
        <v>2621</v>
      </c>
      <c r="Z603" s="15" t="s">
        <v>4545</v>
      </c>
      <c r="AA603" s="52" t="s">
        <v>4546</v>
      </c>
      <c r="AB603" s="52"/>
      <c r="AC603" s="18" t="str">
        <f t="shared" si="1"/>
        <v>M5-MyM-10d-E-2</v>
      </c>
      <c r="AD603" s="6" t="s">
        <v>48</v>
      </c>
      <c r="AE603" s="6"/>
      <c r="AF603" s="6"/>
    </row>
    <row r="604" ht="75.0" customHeight="1">
      <c r="A604" s="8" t="s">
        <v>4504</v>
      </c>
      <c r="B604" s="7" t="s">
        <v>4505</v>
      </c>
      <c r="C604" s="34" t="s">
        <v>50</v>
      </c>
      <c r="D604" s="6" t="s">
        <v>35</v>
      </c>
      <c r="E604" s="6"/>
      <c r="F604" s="26" t="s">
        <v>4547</v>
      </c>
      <c r="G604" s="26"/>
      <c r="H604" s="7" t="s">
        <v>4548</v>
      </c>
      <c r="I604" s="34" t="s">
        <v>38</v>
      </c>
      <c r="J604" s="34" t="s">
        <v>54</v>
      </c>
      <c r="K604" s="26" t="s">
        <v>4524</v>
      </c>
      <c r="L604" s="26" t="s">
        <v>4128</v>
      </c>
      <c r="M604" s="6" t="s">
        <v>67</v>
      </c>
      <c r="N604" s="77" t="s">
        <v>4509</v>
      </c>
      <c r="O604" s="78" t="s">
        <v>4549</v>
      </c>
      <c r="P604" s="78" t="s">
        <v>4130</v>
      </c>
      <c r="Q604" s="34"/>
      <c r="R604" s="18"/>
      <c r="S604" s="18" t="s">
        <v>4550</v>
      </c>
      <c r="T604" s="18" t="s">
        <v>4551</v>
      </c>
      <c r="U604" s="18" t="s">
        <v>4552</v>
      </c>
      <c r="V604" s="18" t="s">
        <v>4553</v>
      </c>
      <c r="W604" s="18" t="s">
        <v>4554</v>
      </c>
      <c r="X604" s="14"/>
      <c r="Y604" s="8" t="s">
        <v>2621</v>
      </c>
      <c r="Z604" s="15" t="s">
        <v>4555</v>
      </c>
      <c r="AA604" s="52" t="s">
        <v>4556</v>
      </c>
      <c r="AB604" s="52"/>
      <c r="AC604" s="18" t="str">
        <f t="shared" si="1"/>
        <v>M5-MyM-10d-E-3</v>
      </c>
      <c r="AD604" s="6" t="s">
        <v>48</v>
      </c>
      <c r="AE604" s="6"/>
      <c r="AF604" s="6"/>
    </row>
    <row r="605" ht="75.0" customHeight="1">
      <c r="A605" s="8" t="s">
        <v>4504</v>
      </c>
      <c r="B605" s="7" t="s">
        <v>4505</v>
      </c>
      <c r="C605" s="34" t="s">
        <v>50</v>
      </c>
      <c r="D605" s="6" t="s">
        <v>35</v>
      </c>
      <c r="E605" s="6"/>
      <c r="F605" s="26" t="s">
        <v>4557</v>
      </c>
      <c r="G605" s="26"/>
      <c r="H605" s="7" t="s">
        <v>4548</v>
      </c>
      <c r="I605" s="34" t="s">
        <v>38</v>
      </c>
      <c r="J605" s="34" t="s">
        <v>54</v>
      </c>
      <c r="K605" s="26" t="s">
        <v>4536</v>
      </c>
      <c r="L605" s="26" t="s">
        <v>4558</v>
      </c>
      <c r="M605" s="6" t="s">
        <v>67</v>
      </c>
      <c r="N605" s="77" t="s">
        <v>4509</v>
      </c>
      <c r="O605" s="78" t="s">
        <v>4559</v>
      </c>
      <c r="P605" s="78" t="s">
        <v>4560</v>
      </c>
      <c r="Q605" s="34"/>
      <c r="R605" s="18"/>
      <c r="S605" s="18" t="s">
        <v>4561</v>
      </c>
      <c r="T605" s="18" t="s">
        <v>4562</v>
      </c>
      <c r="U605" s="18" t="s">
        <v>4563</v>
      </c>
      <c r="V605" s="18" t="s">
        <v>4564</v>
      </c>
      <c r="W605" s="18" t="s">
        <v>4565</v>
      </c>
      <c r="X605" s="18" t="s">
        <v>4566</v>
      </c>
      <c r="Y605" s="8" t="s">
        <v>2621</v>
      </c>
      <c r="Z605" s="15" t="s">
        <v>4567</v>
      </c>
      <c r="AA605" s="52" t="s">
        <v>4568</v>
      </c>
      <c r="AB605" s="52"/>
      <c r="AC605" s="18" t="str">
        <f t="shared" si="1"/>
        <v>M5-MyM-10d-E-4</v>
      </c>
      <c r="AD605" s="6" t="s">
        <v>48</v>
      </c>
      <c r="AE605" s="6"/>
      <c r="AF605" s="6"/>
    </row>
    <row r="606" ht="75.0" customHeight="1">
      <c r="A606" s="8" t="s">
        <v>4504</v>
      </c>
      <c r="B606" s="7" t="s">
        <v>4505</v>
      </c>
      <c r="C606" s="34" t="s">
        <v>62</v>
      </c>
      <c r="D606" s="6" t="s">
        <v>35</v>
      </c>
      <c r="E606" s="6"/>
      <c r="F606" s="26" t="s">
        <v>4569</v>
      </c>
      <c r="G606" s="26"/>
      <c r="H606" s="7" t="s">
        <v>4570</v>
      </c>
      <c r="I606" s="34" t="s">
        <v>38</v>
      </c>
      <c r="J606" s="34" t="s">
        <v>54</v>
      </c>
      <c r="K606" s="26" t="s">
        <v>4571</v>
      </c>
      <c r="L606" s="26" t="s">
        <v>4572</v>
      </c>
      <c r="M606" s="6" t="s">
        <v>67</v>
      </c>
      <c r="N606" s="14"/>
      <c r="O606" s="14"/>
      <c r="P606" s="14"/>
      <c r="Q606" s="34"/>
      <c r="R606" s="18"/>
      <c r="S606" s="18" t="s">
        <v>4573</v>
      </c>
      <c r="T606" s="18" t="s">
        <v>4574</v>
      </c>
      <c r="U606" s="18" t="s">
        <v>4530</v>
      </c>
      <c r="V606" s="18" t="s">
        <v>4575</v>
      </c>
      <c r="W606" s="18" t="s">
        <v>4576</v>
      </c>
      <c r="X606" s="14"/>
      <c r="Y606" s="8" t="s">
        <v>2621</v>
      </c>
      <c r="Z606" s="15" t="s">
        <v>4577</v>
      </c>
      <c r="AA606" s="52" t="s">
        <v>4578</v>
      </c>
      <c r="AB606" s="52"/>
      <c r="AC606" s="18" t="str">
        <f t="shared" si="1"/>
        <v>M5-MyM-10d-A-1</v>
      </c>
      <c r="AD606" s="6" t="s">
        <v>48</v>
      </c>
      <c r="AE606" s="6"/>
      <c r="AF606" s="6"/>
    </row>
    <row r="607" ht="75.0" customHeight="1">
      <c r="A607" s="8" t="s">
        <v>4504</v>
      </c>
      <c r="B607" s="7" t="s">
        <v>4505</v>
      </c>
      <c r="C607" s="34" t="s">
        <v>62</v>
      </c>
      <c r="D607" s="6" t="s">
        <v>35</v>
      </c>
      <c r="E607" s="6"/>
      <c r="F607" s="26" t="s">
        <v>4579</v>
      </c>
      <c r="G607" s="26"/>
      <c r="H607" s="7" t="s">
        <v>4580</v>
      </c>
      <c r="I607" s="34" t="s">
        <v>38</v>
      </c>
      <c r="J607" s="34" t="s">
        <v>54</v>
      </c>
      <c r="K607" s="26" t="s">
        <v>4581</v>
      </c>
      <c r="L607" s="7" t="s">
        <v>4582</v>
      </c>
      <c r="M607" s="6" t="s">
        <v>67</v>
      </c>
      <c r="N607" s="14"/>
      <c r="O607" s="14"/>
      <c r="P607" s="14"/>
      <c r="Q607" s="34"/>
      <c r="R607" s="18"/>
      <c r="S607" s="18" t="s">
        <v>4583</v>
      </c>
      <c r="T607" s="18" t="s">
        <v>4584</v>
      </c>
      <c r="U607" s="18" t="s">
        <v>4542</v>
      </c>
      <c r="V607" s="18" t="s">
        <v>4585</v>
      </c>
      <c r="W607" s="14"/>
      <c r="X607" s="14"/>
      <c r="Y607" s="8" t="s">
        <v>2621</v>
      </c>
      <c r="Z607" s="15" t="s">
        <v>4586</v>
      </c>
      <c r="AA607" s="52" t="s">
        <v>4587</v>
      </c>
      <c r="AB607" s="52"/>
      <c r="AC607" s="18" t="str">
        <f t="shared" si="1"/>
        <v>M5-MyM-10d-A-2</v>
      </c>
      <c r="AD607" s="6" t="s">
        <v>48</v>
      </c>
      <c r="AE607" s="6"/>
      <c r="AF607" s="6"/>
    </row>
    <row r="608" ht="75.0" customHeight="1">
      <c r="A608" s="8" t="s">
        <v>4504</v>
      </c>
      <c r="B608" s="7" t="s">
        <v>4505</v>
      </c>
      <c r="C608" s="34" t="s">
        <v>62</v>
      </c>
      <c r="D608" s="6" t="s">
        <v>35</v>
      </c>
      <c r="E608" s="6"/>
      <c r="F608" s="26" t="s">
        <v>4588</v>
      </c>
      <c r="G608" s="26"/>
      <c r="H608" s="7" t="s">
        <v>4589</v>
      </c>
      <c r="I608" s="34" t="s">
        <v>38</v>
      </c>
      <c r="J608" s="34" t="s">
        <v>54</v>
      </c>
      <c r="K608" s="26" t="s">
        <v>4590</v>
      </c>
      <c r="L608" s="26" t="s">
        <v>4591</v>
      </c>
      <c r="M608" s="6" t="s">
        <v>67</v>
      </c>
      <c r="N608" s="14"/>
      <c r="O608" s="14"/>
      <c r="P608" s="14"/>
      <c r="Q608" s="34"/>
      <c r="R608" s="18"/>
      <c r="S608" s="18" t="s">
        <v>4592</v>
      </c>
      <c r="T608" s="18" t="s">
        <v>4593</v>
      </c>
      <c r="U608" s="18" t="s">
        <v>4563</v>
      </c>
      <c r="V608" s="18" t="s">
        <v>4594</v>
      </c>
      <c r="W608" s="18" t="s">
        <v>4595</v>
      </c>
      <c r="X608" s="18" t="s">
        <v>4596</v>
      </c>
      <c r="Y608" s="8" t="s">
        <v>2621</v>
      </c>
      <c r="Z608" s="15" t="s">
        <v>4597</v>
      </c>
      <c r="AA608" s="52" t="s">
        <v>4598</v>
      </c>
      <c r="AB608" s="52"/>
      <c r="AC608" s="18" t="str">
        <f t="shared" si="1"/>
        <v>M5-MyM-10d-A-3</v>
      </c>
      <c r="AD608" s="6" t="s">
        <v>48</v>
      </c>
      <c r="AE608" s="6"/>
      <c r="AF608" s="6"/>
    </row>
    <row r="609" ht="75.0" customHeight="1">
      <c r="A609" s="8" t="s">
        <v>4504</v>
      </c>
      <c r="B609" s="7" t="s">
        <v>4505</v>
      </c>
      <c r="C609" s="34" t="s">
        <v>62</v>
      </c>
      <c r="D609" s="6" t="s">
        <v>35</v>
      </c>
      <c r="E609" s="6"/>
      <c r="F609" s="26" t="s">
        <v>4599</v>
      </c>
      <c r="G609" s="26"/>
      <c r="H609" s="7" t="s">
        <v>4600</v>
      </c>
      <c r="I609" s="34" t="s">
        <v>38</v>
      </c>
      <c r="J609" s="34" t="s">
        <v>54</v>
      </c>
      <c r="K609" s="26" t="s">
        <v>4601</v>
      </c>
      <c r="L609" s="26" t="s">
        <v>4602</v>
      </c>
      <c r="M609" s="6" t="s">
        <v>67</v>
      </c>
      <c r="N609" s="14"/>
      <c r="O609" s="14"/>
      <c r="P609" s="14"/>
      <c r="Q609" s="34"/>
      <c r="R609" s="18"/>
      <c r="S609" s="18" t="s">
        <v>4603</v>
      </c>
      <c r="T609" s="18" t="s">
        <v>4604</v>
      </c>
      <c r="U609" s="18" t="s">
        <v>4605</v>
      </c>
      <c r="V609" s="18" t="s">
        <v>4606</v>
      </c>
      <c r="W609" s="14"/>
      <c r="X609" s="14"/>
      <c r="Y609" s="8" t="s">
        <v>2621</v>
      </c>
      <c r="Z609" s="15" t="s">
        <v>4607</v>
      </c>
      <c r="AA609" s="52" t="s">
        <v>4608</v>
      </c>
      <c r="AB609" s="52"/>
      <c r="AC609" s="18" t="str">
        <f t="shared" si="1"/>
        <v>M5-MyM-10d-A-4</v>
      </c>
      <c r="AD609" s="6" t="s">
        <v>48</v>
      </c>
      <c r="AE609" s="6"/>
      <c r="AF609" s="6"/>
    </row>
    <row r="610" ht="75.0" customHeight="1">
      <c r="A610" s="8" t="s">
        <v>4504</v>
      </c>
      <c r="B610" s="7" t="s">
        <v>4505</v>
      </c>
      <c r="C610" s="34" t="s">
        <v>62</v>
      </c>
      <c r="D610" s="6" t="s">
        <v>35</v>
      </c>
      <c r="E610" s="6"/>
      <c r="F610" s="26" t="s">
        <v>4609</v>
      </c>
      <c r="G610" s="26"/>
      <c r="H610" s="7" t="s">
        <v>4610</v>
      </c>
      <c r="I610" s="34" t="s">
        <v>38</v>
      </c>
      <c r="J610" s="34" t="s">
        <v>54</v>
      </c>
      <c r="K610" s="26" t="s">
        <v>4611</v>
      </c>
      <c r="L610" s="26" t="s">
        <v>4612</v>
      </c>
      <c r="M610" s="6" t="s">
        <v>67</v>
      </c>
      <c r="N610" s="14"/>
      <c r="O610" s="14"/>
      <c r="P610" s="14"/>
      <c r="Q610" s="34"/>
      <c r="R610" s="18"/>
      <c r="S610" s="18" t="s">
        <v>4613</v>
      </c>
      <c r="T610" s="18" t="s">
        <v>4614</v>
      </c>
      <c r="U610" s="18" t="s">
        <v>4530</v>
      </c>
      <c r="V610" s="18" t="s">
        <v>4615</v>
      </c>
      <c r="W610" s="18" t="s">
        <v>4616</v>
      </c>
      <c r="X610" s="14"/>
      <c r="Y610" s="8" t="s">
        <v>2621</v>
      </c>
      <c r="Z610" s="15" t="s">
        <v>4617</v>
      </c>
      <c r="AA610" s="52" t="s">
        <v>4618</v>
      </c>
      <c r="AB610" s="52"/>
      <c r="AC610" s="18" t="str">
        <f t="shared" si="1"/>
        <v>M5-MyM-10d-A-5</v>
      </c>
      <c r="AD610" s="6" t="s">
        <v>48</v>
      </c>
      <c r="AE610" s="6"/>
      <c r="AF610" s="6"/>
    </row>
    <row r="611" ht="75.0" customHeight="1">
      <c r="A611" s="8" t="s">
        <v>4619</v>
      </c>
      <c r="B611" s="7" t="s">
        <v>4620</v>
      </c>
      <c r="C611" s="34" t="s">
        <v>34</v>
      </c>
      <c r="D611" s="6" t="s">
        <v>35</v>
      </c>
      <c r="E611" s="6"/>
      <c r="F611" s="26" t="s">
        <v>4621</v>
      </c>
      <c r="G611" s="26"/>
      <c r="H611" s="7" t="s">
        <v>4622</v>
      </c>
      <c r="I611" s="34" t="s">
        <v>53</v>
      </c>
      <c r="J611" s="6" t="s">
        <v>835</v>
      </c>
      <c r="K611" s="26" t="s">
        <v>4623</v>
      </c>
      <c r="L611" s="26" t="s">
        <v>40</v>
      </c>
      <c r="M611" s="34" t="s">
        <v>41</v>
      </c>
      <c r="N611" s="26" t="s">
        <v>4624</v>
      </c>
      <c r="O611" s="26" t="s">
        <v>4625</v>
      </c>
      <c r="P611" s="14"/>
      <c r="Q611" s="34"/>
      <c r="R611" s="14"/>
      <c r="S611" s="14"/>
      <c r="T611" s="14"/>
      <c r="U611" s="14"/>
      <c r="V611" s="14"/>
      <c r="W611" s="14"/>
      <c r="X611" s="14"/>
      <c r="Y611" s="8" t="s">
        <v>2621</v>
      </c>
      <c r="Z611" s="38" t="s">
        <v>4626</v>
      </c>
      <c r="AA611" s="25" t="s">
        <v>4627</v>
      </c>
      <c r="AB611" s="25"/>
      <c r="AC611" s="18" t="str">
        <f t="shared" si="1"/>
        <v>M5-MyM-10e-I-1</v>
      </c>
      <c r="AD611" s="6" t="s">
        <v>48</v>
      </c>
      <c r="AE611" s="6"/>
      <c r="AF611" s="6"/>
    </row>
    <row r="612" ht="75.0" customHeight="1">
      <c r="A612" s="8" t="s">
        <v>4619</v>
      </c>
      <c r="B612" s="7" t="s">
        <v>4620</v>
      </c>
      <c r="C612" s="34" t="s">
        <v>34</v>
      </c>
      <c r="D612" s="6" t="s">
        <v>35</v>
      </c>
      <c r="E612" s="6"/>
      <c r="F612" s="18" t="s">
        <v>4628</v>
      </c>
      <c r="G612" s="18"/>
      <c r="H612" s="7" t="s">
        <v>4622</v>
      </c>
      <c r="I612" s="34" t="s">
        <v>53</v>
      </c>
      <c r="J612" s="6" t="s">
        <v>835</v>
      </c>
      <c r="K612" s="26" t="s">
        <v>4629</v>
      </c>
      <c r="L612" s="26" t="s">
        <v>40</v>
      </c>
      <c r="M612" s="34" t="s">
        <v>41</v>
      </c>
      <c r="N612" s="26" t="s">
        <v>4624</v>
      </c>
      <c r="O612" s="26" t="s">
        <v>4630</v>
      </c>
      <c r="P612" s="14"/>
      <c r="Q612" s="34"/>
      <c r="R612" s="14"/>
      <c r="S612" s="14"/>
      <c r="T612" s="14"/>
      <c r="U612" s="14"/>
      <c r="V612" s="14"/>
      <c r="W612" s="14"/>
      <c r="X612" s="14"/>
      <c r="Y612" s="8" t="s">
        <v>2621</v>
      </c>
      <c r="Z612" s="38" t="s">
        <v>4631</v>
      </c>
      <c r="AA612" s="25" t="s">
        <v>4632</v>
      </c>
      <c r="AB612" s="25"/>
      <c r="AC612" s="18" t="str">
        <f t="shared" si="1"/>
        <v>M5-MyM-10e-I-2</v>
      </c>
      <c r="AD612" s="6" t="s">
        <v>48</v>
      </c>
      <c r="AE612" s="6"/>
      <c r="AF612" s="6"/>
    </row>
    <row r="613" ht="75.0" customHeight="1">
      <c r="A613" s="8" t="s">
        <v>4619</v>
      </c>
      <c r="B613" s="7" t="s">
        <v>4620</v>
      </c>
      <c r="C613" s="34" t="s">
        <v>50</v>
      </c>
      <c r="D613" s="6" t="s">
        <v>35</v>
      </c>
      <c r="E613" s="6"/>
      <c r="F613" s="26" t="s">
        <v>4633</v>
      </c>
      <c r="G613" s="26"/>
      <c r="H613" s="7" t="s">
        <v>4634</v>
      </c>
      <c r="I613" s="34" t="s">
        <v>53</v>
      </c>
      <c r="J613" s="6" t="s">
        <v>357</v>
      </c>
      <c r="K613" s="7" t="s">
        <v>40</v>
      </c>
      <c r="L613" s="7" t="s">
        <v>40</v>
      </c>
      <c r="M613" s="34" t="s">
        <v>41</v>
      </c>
      <c r="N613" s="26" t="s">
        <v>4624</v>
      </c>
      <c r="O613" s="26" t="s">
        <v>4635</v>
      </c>
      <c r="P613" s="14"/>
      <c r="Q613" s="34"/>
      <c r="R613" s="14"/>
      <c r="S613" s="14"/>
      <c r="T613" s="14"/>
      <c r="U613" s="14"/>
      <c r="V613" s="14"/>
      <c r="W613" s="14"/>
      <c r="X613" s="14"/>
      <c r="Y613" s="8" t="s">
        <v>2621</v>
      </c>
      <c r="Z613" s="38" t="s">
        <v>4636</v>
      </c>
      <c r="AA613" s="25" t="s">
        <v>4637</v>
      </c>
      <c r="AB613" s="25"/>
      <c r="AC613" s="18" t="str">
        <f t="shared" si="1"/>
        <v>M5-MyM-10e-E-1</v>
      </c>
      <c r="AD613" s="6" t="s">
        <v>48</v>
      </c>
      <c r="AE613" s="6"/>
      <c r="AF613" s="6"/>
    </row>
    <row r="614" ht="75.0" customHeight="1">
      <c r="A614" s="8" t="s">
        <v>4619</v>
      </c>
      <c r="B614" s="7" t="s">
        <v>4620</v>
      </c>
      <c r="C614" s="34" t="s">
        <v>50</v>
      </c>
      <c r="D614" s="6" t="s">
        <v>35</v>
      </c>
      <c r="E614" s="6"/>
      <c r="F614" s="26" t="s">
        <v>4638</v>
      </c>
      <c r="G614" s="26"/>
      <c r="H614" s="7" t="s">
        <v>4634</v>
      </c>
      <c r="I614" s="34" t="s">
        <v>53</v>
      </c>
      <c r="J614" s="6" t="s">
        <v>357</v>
      </c>
      <c r="K614" s="7" t="s">
        <v>40</v>
      </c>
      <c r="L614" s="7" t="s">
        <v>40</v>
      </c>
      <c r="M614" s="34" t="s">
        <v>41</v>
      </c>
      <c r="N614" s="26" t="s">
        <v>4624</v>
      </c>
      <c r="O614" s="26" t="s">
        <v>4639</v>
      </c>
      <c r="P614" s="14"/>
      <c r="Q614" s="34"/>
      <c r="R614" s="14"/>
      <c r="S614" s="14"/>
      <c r="T614" s="14"/>
      <c r="U614" s="14"/>
      <c r="V614" s="14"/>
      <c r="W614" s="14"/>
      <c r="X614" s="14"/>
      <c r="Y614" s="8" t="s">
        <v>2621</v>
      </c>
      <c r="Z614" s="38" t="s">
        <v>4640</v>
      </c>
      <c r="AA614" s="25" t="s">
        <v>4641</v>
      </c>
      <c r="AB614" s="25"/>
      <c r="AC614" s="18" t="str">
        <f t="shared" si="1"/>
        <v>M5-MyM-10e-E-2</v>
      </c>
      <c r="AD614" s="6" t="s">
        <v>48</v>
      </c>
      <c r="AE614" s="6"/>
      <c r="AF614" s="6"/>
    </row>
    <row r="615" ht="75.0" customHeight="1">
      <c r="A615" s="8" t="s">
        <v>4619</v>
      </c>
      <c r="B615" s="7" t="s">
        <v>4620</v>
      </c>
      <c r="C615" s="34" t="s">
        <v>50</v>
      </c>
      <c r="D615" s="6" t="s">
        <v>35</v>
      </c>
      <c r="E615" s="6"/>
      <c r="F615" s="26" t="s">
        <v>4642</v>
      </c>
      <c r="G615" s="26"/>
      <c r="H615" s="7" t="s">
        <v>4634</v>
      </c>
      <c r="I615" s="34" t="s">
        <v>53</v>
      </c>
      <c r="J615" s="6" t="s">
        <v>357</v>
      </c>
      <c r="K615" s="7" t="s">
        <v>40</v>
      </c>
      <c r="L615" s="7" t="s">
        <v>40</v>
      </c>
      <c r="M615" s="34" t="s">
        <v>41</v>
      </c>
      <c r="N615" s="26" t="s">
        <v>4624</v>
      </c>
      <c r="O615" s="26" t="s">
        <v>4643</v>
      </c>
      <c r="P615" s="14"/>
      <c r="Q615" s="34"/>
      <c r="R615" s="14"/>
      <c r="S615" s="14"/>
      <c r="T615" s="14"/>
      <c r="U615" s="14"/>
      <c r="V615" s="14"/>
      <c r="W615" s="14"/>
      <c r="X615" s="14"/>
      <c r="Y615" s="8" t="s">
        <v>2621</v>
      </c>
      <c r="Z615" s="38" t="s">
        <v>4644</v>
      </c>
      <c r="AA615" s="25" t="s">
        <v>4645</v>
      </c>
      <c r="AB615" s="25"/>
      <c r="AC615" s="18" t="str">
        <f t="shared" si="1"/>
        <v>M5-MyM-10e-E-3</v>
      </c>
      <c r="AD615" s="6" t="s">
        <v>48</v>
      </c>
      <c r="AE615" s="6"/>
      <c r="AF615" s="6"/>
    </row>
    <row r="616" ht="75.0" customHeight="1">
      <c r="A616" s="8" t="s">
        <v>4646</v>
      </c>
      <c r="B616" s="7" t="s">
        <v>4647</v>
      </c>
      <c r="C616" s="34" t="s">
        <v>34</v>
      </c>
      <c r="D616" s="6" t="s">
        <v>35</v>
      </c>
      <c r="E616" s="6"/>
      <c r="F616" s="26" t="s">
        <v>4648</v>
      </c>
      <c r="G616" s="26"/>
      <c r="H616" s="7" t="s">
        <v>4649</v>
      </c>
      <c r="I616" s="34" t="s">
        <v>38</v>
      </c>
      <c r="J616" s="6" t="s">
        <v>835</v>
      </c>
      <c r="K616" s="26" t="s">
        <v>4650</v>
      </c>
      <c r="L616" s="26" t="s">
        <v>4651</v>
      </c>
      <c r="M616" s="34" t="s">
        <v>41</v>
      </c>
      <c r="N616" s="26" t="s">
        <v>4652</v>
      </c>
      <c r="O616" s="26" t="s">
        <v>4653</v>
      </c>
      <c r="P616" s="7"/>
      <c r="Q616" s="34"/>
      <c r="R616" s="14"/>
      <c r="S616" s="14"/>
      <c r="T616" s="14"/>
      <c r="U616" s="14"/>
      <c r="V616" s="14"/>
      <c r="W616" s="14"/>
      <c r="X616" s="14"/>
      <c r="Y616" s="8" t="s">
        <v>2621</v>
      </c>
      <c r="Z616" s="38" t="s">
        <v>4654</v>
      </c>
      <c r="AA616" s="25" t="s">
        <v>4655</v>
      </c>
      <c r="AB616" s="25"/>
      <c r="AC616" s="18" t="str">
        <f t="shared" si="1"/>
        <v>M5-MyM-11b-I-1</v>
      </c>
      <c r="AD616" s="6" t="s">
        <v>48</v>
      </c>
      <c r="AE616" s="6"/>
      <c r="AF616" s="6"/>
    </row>
    <row r="617" ht="75.0" customHeight="1">
      <c r="A617" s="8" t="s">
        <v>4646</v>
      </c>
      <c r="B617" s="7" t="s">
        <v>4647</v>
      </c>
      <c r="C617" s="34" t="s">
        <v>34</v>
      </c>
      <c r="D617" s="6" t="s">
        <v>35</v>
      </c>
      <c r="E617" s="6"/>
      <c r="F617" s="26" t="s">
        <v>4656</v>
      </c>
      <c r="G617" s="26"/>
      <c r="H617" s="7" t="s">
        <v>4649</v>
      </c>
      <c r="I617" s="34" t="s">
        <v>38</v>
      </c>
      <c r="J617" s="6" t="s">
        <v>835</v>
      </c>
      <c r="K617" s="26" t="s">
        <v>4657</v>
      </c>
      <c r="L617" s="26" t="s">
        <v>4658</v>
      </c>
      <c r="M617" s="34" t="s">
        <v>41</v>
      </c>
      <c r="N617" s="26" t="s">
        <v>4652</v>
      </c>
      <c r="O617" s="26" t="s">
        <v>4659</v>
      </c>
      <c r="P617" s="18" t="s">
        <v>4660</v>
      </c>
      <c r="Q617" s="34"/>
      <c r="R617" s="14"/>
      <c r="S617" s="14"/>
      <c r="T617" s="14"/>
      <c r="U617" s="14"/>
      <c r="V617" s="14"/>
      <c r="W617" s="14"/>
      <c r="X617" s="14"/>
      <c r="Y617" s="8" t="s">
        <v>2621</v>
      </c>
      <c r="Z617" s="38" t="s">
        <v>4661</v>
      </c>
      <c r="AA617" s="25" t="s">
        <v>4662</v>
      </c>
      <c r="AB617" s="25"/>
      <c r="AC617" s="18" t="str">
        <f t="shared" si="1"/>
        <v>M5-MyM-11b-I-2</v>
      </c>
      <c r="AD617" s="6" t="s">
        <v>48</v>
      </c>
      <c r="AE617" s="6"/>
      <c r="AF617" s="6"/>
    </row>
    <row r="618" ht="75.0" customHeight="1">
      <c r="A618" s="8" t="s">
        <v>4646</v>
      </c>
      <c r="B618" s="7" t="s">
        <v>4647</v>
      </c>
      <c r="C618" s="34" t="s">
        <v>34</v>
      </c>
      <c r="D618" s="6" t="s">
        <v>35</v>
      </c>
      <c r="E618" s="6"/>
      <c r="F618" s="26" t="s">
        <v>4663</v>
      </c>
      <c r="G618" s="26"/>
      <c r="H618" s="7" t="s">
        <v>4649</v>
      </c>
      <c r="I618" s="34" t="s">
        <v>38</v>
      </c>
      <c r="J618" s="6" t="s">
        <v>835</v>
      </c>
      <c r="K618" s="26" t="s">
        <v>4664</v>
      </c>
      <c r="L618" s="26" t="s">
        <v>4665</v>
      </c>
      <c r="M618" s="34" t="s">
        <v>41</v>
      </c>
      <c r="N618" s="26" t="s">
        <v>4652</v>
      </c>
      <c r="O618" s="26" t="s">
        <v>4666</v>
      </c>
      <c r="P618" s="7"/>
      <c r="Q618" s="34"/>
      <c r="R618" s="14"/>
      <c r="S618" s="14"/>
      <c r="T618" s="14"/>
      <c r="U618" s="14"/>
      <c r="V618" s="14"/>
      <c r="W618" s="14"/>
      <c r="X618" s="14"/>
      <c r="Y618" s="8" t="s">
        <v>2621</v>
      </c>
      <c r="Z618" s="38" t="s">
        <v>4667</v>
      </c>
      <c r="AA618" s="25" t="s">
        <v>4668</v>
      </c>
      <c r="AB618" s="25"/>
      <c r="AC618" s="18" t="str">
        <f t="shared" si="1"/>
        <v>M5-MyM-11b-I-3</v>
      </c>
      <c r="AD618" s="6" t="s">
        <v>48</v>
      </c>
      <c r="AE618" s="6"/>
      <c r="AF618" s="6"/>
    </row>
    <row r="619" ht="75.0" customHeight="1">
      <c r="A619" s="8" t="s">
        <v>4646</v>
      </c>
      <c r="B619" s="7" t="s">
        <v>4647</v>
      </c>
      <c r="C619" s="34" t="s">
        <v>34</v>
      </c>
      <c r="D619" s="6" t="s">
        <v>35</v>
      </c>
      <c r="E619" s="6"/>
      <c r="F619" s="26" t="s">
        <v>4669</v>
      </c>
      <c r="G619" s="26"/>
      <c r="H619" s="7" t="s">
        <v>4649</v>
      </c>
      <c r="I619" s="34" t="s">
        <v>38</v>
      </c>
      <c r="J619" s="6" t="s">
        <v>835</v>
      </c>
      <c r="K619" s="26" t="s">
        <v>4670</v>
      </c>
      <c r="L619" s="26" t="s">
        <v>4671</v>
      </c>
      <c r="M619" s="34" t="s">
        <v>41</v>
      </c>
      <c r="N619" s="26" t="s">
        <v>4652</v>
      </c>
      <c r="O619" s="26" t="s">
        <v>4672</v>
      </c>
      <c r="P619" s="18" t="s">
        <v>4673</v>
      </c>
      <c r="Q619" s="34"/>
      <c r="R619" s="14"/>
      <c r="S619" s="14"/>
      <c r="T619" s="14"/>
      <c r="U619" s="14"/>
      <c r="V619" s="14"/>
      <c r="W619" s="14"/>
      <c r="X619" s="14"/>
      <c r="Y619" s="8" t="s">
        <v>2621</v>
      </c>
      <c r="Z619" s="38" t="s">
        <v>4674</v>
      </c>
      <c r="AA619" s="25" t="s">
        <v>4675</v>
      </c>
      <c r="AB619" s="25"/>
      <c r="AC619" s="18" t="str">
        <f t="shared" si="1"/>
        <v>M5-MyM-11b-I-4</v>
      </c>
      <c r="AD619" s="6" t="s">
        <v>48</v>
      </c>
      <c r="AE619" s="6"/>
      <c r="AF619" s="6"/>
    </row>
    <row r="620" ht="75.0" customHeight="1">
      <c r="A620" s="8" t="s">
        <v>4646</v>
      </c>
      <c r="B620" s="7" t="s">
        <v>4647</v>
      </c>
      <c r="C620" s="34" t="s">
        <v>50</v>
      </c>
      <c r="D620" s="6" t="s">
        <v>35</v>
      </c>
      <c r="E620" s="6"/>
      <c r="F620" s="26" t="s">
        <v>4676</v>
      </c>
      <c r="G620" s="26"/>
      <c r="H620" s="7" t="s">
        <v>4677</v>
      </c>
      <c r="I620" s="34" t="s">
        <v>38</v>
      </c>
      <c r="J620" s="34" t="s">
        <v>54</v>
      </c>
      <c r="K620" s="26" t="s">
        <v>4678</v>
      </c>
      <c r="L620" s="26" t="s">
        <v>4679</v>
      </c>
      <c r="M620" s="34" t="s">
        <v>41</v>
      </c>
      <c r="N620" s="26" t="s">
        <v>4652</v>
      </c>
      <c r="O620" s="26" t="s">
        <v>4680</v>
      </c>
      <c r="P620" s="18" t="s">
        <v>4681</v>
      </c>
      <c r="Q620" s="34"/>
      <c r="R620" s="14"/>
      <c r="S620" s="14"/>
      <c r="T620" s="14"/>
      <c r="U620" s="14"/>
      <c r="V620" s="14"/>
      <c r="W620" s="14"/>
      <c r="X620" s="14"/>
      <c r="Y620" s="8" t="s">
        <v>2621</v>
      </c>
      <c r="Z620" s="15" t="s">
        <v>4682</v>
      </c>
      <c r="AA620" s="25" t="s">
        <v>4683</v>
      </c>
      <c r="AB620" s="25"/>
      <c r="AC620" s="18" t="str">
        <f t="shared" si="1"/>
        <v>M5-MyM-11b-E-1</v>
      </c>
      <c r="AD620" s="6" t="s">
        <v>48</v>
      </c>
      <c r="AE620" s="6"/>
      <c r="AF620" s="6"/>
    </row>
    <row r="621" ht="75.0" customHeight="1">
      <c r="A621" s="8" t="s">
        <v>4646</v>
      </c>
      <c r="B621" s="7" t="s">
        <v>4647</v>
      </c>
      <c r="C621" s="34" t="s">
        <v>50</v>
      </c>
      <c r="D621" s="6" t="s">
        <v>35</v>
      </c>
      <c r="E621" s="6"/>
      <c r="F621" s="26" t="s">
        <v>4684</v>
      </c>
      <c r="G621" s="26"/>
      <c r="H621" s="7" t="s">
        <v>4677</v>
      </c>
      <c r="I621" s="34" t="s">
        <v>38</v>
      </c>
      <c r="J621" s="34" t="s">
        <v>54</v>
      </c>
      <c r="K621" s="26" t="s">
        <v>4685</v>
      </c>
      <c r="L621" s="26" t="s">
        <v>4686</v>
      </c>
      <c r="M621" s="34" t="s">
        <v>41</v>
      </c>
      <c r="N621" s="26" t="s">
        <v>4652</v>
      </c>
      <c r="O621" s="26" t="s">
        <v>4687</v>
      </c>
      <c r="P621" s="18" t="s">
        <v>4688</v>
      </c>
      <c r="Q621" s="34"/>
      <c r="R621" s="14"/>
      <c r="S621" s="14"/>
      <c r="T621" s="14"/>
      <c r="U621" s="14"/>
      <c r="V621" s="14"/>
      <c r="W621" s="14"/>
      <c r="X621" s="14"/>
      <c r="Y621" s="8" t="s">
        <v>2621</v>
      </c>
      <c r="Z621" s="15" t="s">
        <v>4689</v>
      </c>
      <c r="AA621" s="25" t="s">
        <v>4690</v>
      </c>
      <c r="AB621" s="25"/>
      <c r="AC621" s="18" t="str">
        <f t="shared" si="1"/>
        <v>M5-MyM-11b-E-2</v>
      </c>
      <c r="AD621" s="6" t="s">
        <v>48</v>
      </c>
      <c r="AE621" s="6"/>
      <c r="AF621" s="6"/>
    </row>
    <row r="622" ht="75.0" customHeight="1">
      <c r="A622" s="8" t="s">
        <v>4646</v>
      </c>
      <c r="B622" s="7" t="s">
        <v>4647</v>
      </c>
      <c r="C622" s="34" t="s">
        <v>62</v>
      </c>
      <c r="D622" s="6" t="s">
        <v>35</v>
      </c>
      <c r="E622" s="6"/>
      <c r="F622" s="26" t="s">
        <v>4691</v>
      </c>
      <c r="G622" s="26"/>
      <c r="H622" s="7" t="s">
        <v>4692</v>
      </c>
      <c r="I622" s="34" t="s">
        <v>38</v>
      </c>
      <c r="J622" s="34" t="s">
        <v>54</v>
      </c>
      <c r="K622" s="26" t="s">
        <v>4693</v>
      </c>
      <c r="L622" s="26" t="s">
        <v>4694</v>
      </c>
      <c r="M622" s="34" t="s">
        <v>41</v>
      </c>
      <c r="N622" s="26" t="s">
        <v>4652</v>
      </c>
      <c r="O622" s="18" t="s">
        <v>4695</v>
      </c>
      <c r="P622" s="14"/>
      <c r="Q622" s="34"/>
      <c r="R622" s="14"/>
      <c r="S622" s="14"/>
      <c r="T622" s="14"/>
      <c r="U622" s="14"/>
      <c r="V622" s="14"/>
      <c r="W622" s="14"/>
      <c r="X622" s="14"/>
      <c r="Y622" s="8" t="s">
        <v>2621</v>
      </c>
      <c r="Z622" s="15" t="s">
        <v>4696</v>
      </c>
      <c r="AA622" s="25" t="s">
        <v>4697</v>
      </c>
      <c r="AB622" s="25"/>
      <c r="AC622" s="18" t="str">
        <f t="shared" si="1"/>
        <v>M5-MyM-11b-A-1</v>
      </c>
      <c r="AD622" s="6" t="s">
        <v>48</v>
      </c>
      <c r="AE622" s="6"/>
      <c r="AF622" s="6"/>
    </row>
    <row r="623" ht="75.0" customHeight="1">
      <c r="A623" s="8" t="s">
        <v>4646</v>
      </c>
      <c r="B623" s="7" t="s">
        <v>4647</v>
      </c>
      <c r="C623" s="34" t="s">
        <v>62</v>
      </c>
      <c r="D623" s="6" t="s">
        <v>35</v>
      </c>
      <c r="E623" s="47"/>
      <c r="F623" s="18" t="s">
        <v>4698</v>
      </c>
      <c r="G623" s="18"/>
      <c r="H623" s="7" t="s">
        <v>4699</v>
      </c>
      <c r="I623" s="34" t="s">
        <v>38</v>
      </c>
      <c r="J623" s="34" t="s">
        <v>54</v>
      </c>
      <c r="K623" s="26" t="s">
        <v>4700</v>
      </c>
      <c r="L623" s="26" t="s">
        <v>4701</v>
      </c>
      <c r="M623" s="34" t="s">
        <v>41</v>
      </c>
      <c r="N623" s="26" t="s">
        <v>4652</v>
      </c>
      <c r="O623" s="26" t="s">
        <v>4702</v>
      </c>
      <c r="P623" s="18" t="s">
        <v>4703</v>
      </c>
      <c r="Q623" s="34"/>
      <c r="R623" s="14"/>
      <c r="S623" s="14"/>
      <c r="T623" s="14"/>
      <c r="U623" s="14"/>
      <c r="V623" s="14"/>
      <c r="W623" s="14"/>
      <c r="X623" s="14"/>
      <c r="Y623" s="8" t="s">
        <v>2621</v>
      </c>
      <c r="Z623" s="15" t="s">
        <v>4704</v>
      </c>
      <c r="AA623" s="25" t="s">
        <v>4705</v>
      </c>
      <c r="AB623" s="25"/>
      <c r="AC623" s="18" t="str">
        <f t="shared" si="1"/>
        <v>M5-MyM-11b-A-2</v>
      </c>
      <c r="AD623" s="6" t="s">
        <v>48</v>
      </c>
      <c r="AE623" s="6"/>
      <c r="AF623" s="6"/>
    </row>
    <row r="624" ht="75.0" customHeight="1">
      <c r="A624" s="8" t="s">
        <v>4646</v>
      </c>
      <c r="B624" s="7" t="s">
        <v>4647</v>
      </c>
      <c r="C624" s="34" t="s">
        <v>62</v>
      </c>
      <c r="D624" s="6" t="s">
        <v>35</v>
      </c>
      <c r="E624" s="6"/>
      <c r="F624" s="26" t="s">
        <v>4706</v>
      </c>
      <c r="G624" s="26"/>
      <c r="H624" s="7" t="s">
        <v>4707</v>
      </c>
      <c r="I624" s="34" t="s">
        <v>38</v>
      </c>
      <c r="J624" s="34" t="s">
        <v>54</v>
      </c>
      <c r="K624" s="26" t="s">
        <v>4708</v>
      </c>
      <c r="L624" s="26" t="s">
        <v>4709</v>
      </c>
      <c r="M624" s="34" t="s">
        <v>41</v>
      </c>
      <c r="N624" s="26" t="s">
        <v>4652</v>
      </c>
      <c r="O624" s="26" t="s">
        <v>4710</v>
      </c>
      <c r="P624" s="7"/>
      <c r="Q624" s="34"/>
      <c r="R624" s="14"/>
      <c r="S624" s="14"/>
      <c r="T624" s="14"/>
      <c r="U624" s="14"/>
      <c r="V624" s="14"/>
      <c r="W624" s="14"/>
      <c r="X624" s="14"/>
      <c r="Y624" s="8" t="s">
        <v>2621</v>
      </c>
      <c r="Z624" s="15" t="s">
        <v>4711</v>
      </c>
      <c r="AA624" s="25" t="s">
        <v>4712</v>
      </c>
      <c r="AB624" s="25"/>
      <c r="AC624" s="18" t="str">
        <f t="shared" si="1"/>
        <v>M5-MyM-11b-A-3</v>
      </c>
      <c r="AD624" s="6" t="s">
        <v>48</v>
      </c>
      <c r="AE624" s="6"/>
      <c r="AF624" s="6"/>
    </row>
    <row r="625" ht="75.0" customHeight="1">
      <c r="A625" s="8" t="s">
        <v>4646</v>
      </c>
      <c r="B625" s="7" t="s">
        <v>4647</v>
      </c>
      <c r="C625" s="34" t="s">
        <v>62</v>
      </c>
      <c r="D625" s="6" t="s">
        <v>35</v>
      </c>
      <c r="E625" s="6"/>
      <c r="F625" s="26" t="s">
        <v>4713</v>
      </c>
      <c r="G625" s="26"/>
      <c r="H625" s="7" t="s">
        <v>4714</v>
      </c>
      <c r="I625" s="34" t="s">
        <v>38</v>
      </c>
      <c r="J625" s="34" t="s">
        <v>54</v>
      </c>
      <c r="K625" s="26" t="s">
        <v>4715</v>
      </c>
      <c r="L625" s="26" t="s">
        <v>4716</v>
      </c>
      <c r="M625" s="34" t="s">
        <v>41</v>
      </c>
      <c r="N625" s="26" t="s">
        <v>4652</v>
      </c>
      <c r="O625" s="26" t="s">
        <v>4717</v>
      </c>
      <c r="P625" s="26" t="s">
        <v>4718</v>
      </c>
      <c r="Q625" s="34"/>
      <c r="R625" s="14"/>
      <c r="S625" s="14"/>
      <c r="T625" s="14"/>
      <c r="U625" s="14"/>
      <c r="V625" s="14"/>
      <c r="W625" s="14"/>
      <c r="X625" s="14"/>
      <c r="Y625" s="8" t="s">
        <v>2621</v>
      </c>
      <c r="Z625" s="15" t="s">
        <v>4719</v>
      </c>
      <c r="AA625" s="25" t="s">
        <v>4720</v>
      </c>
      <c r="AB625" s="25"/>
      <c r="AC625" s="18" t="str">
        <f t="shared" si="1"/>
        <v>M5-MyM-11b-A-4</v>
      </c>
      <c r="AD625" s="6" t="s">
        <v>48</v>
      </c>
      <c r="AE625" s="6"/>
      <c r="AF625" s="6"/>
    </row>
    <row r="626" ht="75.0" customHeight="1">
      <c r="A626" s="8" t="s">
        <v>4646</v>
      </c>
      <c r="B626" s="7" t="s">
        <v>4647</v>
      </c>
      <c r="C626" s="34" t="s">
        <v>62</v>
      </c>
      <c r="D626" s="6" t="s">
        <v>35</v>
      </c>
      <c r="E626" s="6"/>
      <c r="F626" s="26" t="s">
        <v>4721</v>
      </c>
      <c r="G626" s="26"/>
      <c r="H626" s="7" t="s">
        <v>4722</v>
      </c>
      <c r="I626" s="34" t="s">
        <v>38</v>
      </c>
      <c r="J626" s="34" t="s">
        <v>54</v>
      </c>
      <c r="K626" s="26" t="s">
        <v>4723</v>
      </c>
      <c r="L626" s="26" t="s">
        <v>4724</v>
      </c>
      <c r="M626" s="34" t="s">
        <v>41</v>
      </c>
      <c r="N626" s="26" t="s">
        <v>4652</v>
      </c>
      <c r="O626" s="26" t="s">
        <v>4725</v>
      </c>
      <c r="P626" s="14"/>
      <c r="Q626" s="34"/>
      <c r="R626" s="14"/>
      <c r="S626" s="14"/>
      <c r="T626" s="14"/>
      <c r="U626" s="14"/>
      <c r="V626" s="14"/>
      <c r="W626" s="14"/>
      <c r="X626" s="14"/>
      <c r="Y626" s="8" t="s">
        <v>2621</v>
      </c>
      <c r="Z626" s="15" t="s">
        <v>4726</v>
      </c>
      <c r="AA626" s="25" t="s">
        <v>4727</v>
      </c>
      <c r="AB626" s="25"/>
      <c r="AC626" s="18" t="str">
        <f t="shared" si="1"/>
        <v>M5-MyM-11b-A-5</v>
      </c>
      <c r="AD626" s="6" t="s">
        <v>48</v>
      </c>
      <c r="AE626" s="6"/>
      <c r="AF626" s="6"/>
    </row>
    <row r="627" ht="75.0" customHeight="1">
      <c r="A627" s="8" t="s">
        <v>4728</v>
      </c>
      <c r="B627" s="7" t="s">
        <v>4729</v>
      </c>
      <c r="C627" s="34" t="s">
        <v>34</v>
      </c>
      <c r="D627" s="6" t="s">
        <v>35</v>
      </c>
      <c r="E627" s="6"/>
      <c r="F627" s="26" t="s">
        <v>4730</v>
      </c>
      <c r="G627" s="26"/>
      <c r="H627" s="7"/>
      <c r="I627" s="34" t="s">
        <v>38</v>
      </c>
      <c r="J627" s="34" t="s">
        <v>357</v>
      </c>
      <c r="K627" s="26" t="s">
        <v>4731</v>
      </c>
      <c r="L627" s="7" t="s">
        <v>40</v>
      </c>
      <c r="M627" s="34" t="s">
        <v>41</v>
      </c>
      <c r="N627" s="18" t="s">
        <v>4732</v>
      </c>
      <c r="O627" s="26" t="s">
        <v>4733</v>
      </c>
      <c r="P627" s="14"/>
      <c r="Q627" s="34"/>
      <c r="R627" s="14"/>
      <c r="S627" s="14"/>
      <c r="T627" s="14"/>
      <c r="U627" s="14"/>
      <c r="V627" s="14"/>
      <c r="W627" s="14"/>
      <c r="X627" s="14"/>
      <c r="Y627" s="8" t="s">
        <v>2621</v>
      </c>
      <c r="Z627" s="15" t="s">
        <v>4734</v>
      </c>
      <c r="AA627" s="15" t="s">
        <v>4735</v>
      </c>
      <c r="AB627" s="38"/>
      <c r="AC627" s="18" t="str">
        <f t="shared" si="1"/>
        <v>M5-MyM-12a-I-1</v>
      </c>
      <c r="AD627" s="6" t="s">
        <v>48</v>
      </c>
      <c r="AE627" s="6" t="s">
        <v>427</v>
      </c>
      <c r="AF627" s="6"/>
    </row>
    <row r="628" ht="75.0" customHeight="1">
      <c r="A628" s="11" t="s">
        <v>4728</v>
      </c>
      <c r="B628" s="7" t="s">
        <v>4729</v>
      </c>
      <c r="C628" s="34" t="s">
        <v>50</v>
      </c>
      <c r="D628" s="6" t="s">
        <v>35</v>
      </c>
      <c r="E628" s="6"/>
      <c r="F628" s="26" t="s">
        <v>4736</v>
      </c>
      <c r="G628" s="26"/>
      <c r="H628" s="7"/>
      <c r="I628" s="34" t="s">
        <v>38</v>
      </c>
      <c r="J628" s="6" t="s">
        <v>2882</v>
      </c>
      <c r="K628" s="26" t="s">
        <v>4737</v>
      </c>
      <c r="L628" s="9" t="s">
        <v>40</v>
      </c>
      <c r="M628" s="34" t="s">
        <v>41</v>
      </c>
      <c r="N628" s="14" t="s">
        <v>4732</v>
      </c>
      <c r="O628" s="26" t="s">
        <v>4738</v>
      </c>
      <c r="P628" s="14"/>
      <c r="Q628" s="34"/>
      <c r="R628" s="14"/>
      <c r="S628" s="14"/>
      <c r="T628" s="14"/>
      <c r="U628" s="14"/>
      <c r="V628" s="14"/>
      <c r="W628" s="14"/>
      <c r="X628" s="14"/>
      <c r="Y628" s="8" t="s">
        <v>2621</v>
      </c>
      <c r="Z628" s="38" t="s">
        <v>4739</v>
      </c>
      <c r="AA628" s="38" t="s">
        <v>4740</v>
      </c>
      <c r="AB628" s="38"/>
      <c r="AC628" s="18" t="str">
        <f t="shared" si="1"/>
        <v>M5-MyM-12a-E-1</v>
      </c>
      <c r="AD628" s="6" t="s">
        <v>48</v>
      </c>
      <c r="AE628" s="6" t="s">
        <v>427</v>
      </c>
      <c r="AF628" s="6"/>
    </row>
    <row r="629" ht="75.0" customHeight="1">
      <c r="A629" s="8" t="s">
        <v>4741</v>
      </c>
      <c r="B629" s="7" t="s">
        <v>4742</v>
      </c>
      <c r="C629" s="34" t="s">
        <v>34</v>
      </c>
      <c r="D629" s="6" t="s">
        <v>35</v>
      </c>
      <c r="E629" s="6"/>
      <c r="F629" s="26" t="s">
        <v>4743</v>
      </c>
      <c r="G629" s="26"/>
      <c r="H629" s="7"/>
      <c r="I629" s="34" t="s">
        <v>38</v>
      </c>
      <c r="J629" s="6" t="s">
        <v>357</v>
      </c>
      <c r="K629" s="26" t="s">
        <v>4744</v>
      </c>
      <c r="L629" s="26" t="s">
        <v>4745</v>
      </c>
      <c r="M629" s="8" t="s">
        <v>41</v>
      </c>
      <c r="N629" s="18" t="s">
        <v>4746</v>
      </c>
      <c r="O629" s="26" t="s">
        <v>4747</v>
      </c>
      <c r="P629" s="18" t="s">
        <v>4748</v>
      </c>
      <c r="Q629" s="6" t="s">
        <v>53</v>
      </c>
      <c r="R629" s="14"/>
      <c r="S629" s="14"/>
      <c r="T629" s="14"/>
      <c r="U629" s="14"/>
      <c r="V629" s="14"/>
      <c r="W629" s="14"/>
      <c r="X629" s="14"/>
      <c r="Y629" s="8" t="s">
        <v>2621</v>
      </c>
      <c r="Z629" s="38" t="s">
        <v>4749</v>
      </c>
      <c r="AA629" s="38" t="s">
        <v>4750</v>
      </c>
      <c r="AB629" s="38"/>
      <c r="AC629" s="18" t="str">
        <f t="shared" si="1"/>
        <v>M5-MyM-31a-I-1</v>
      </c>
      <c r="AD629" s="6" t="s">
        <v>48</v>
      </c>
      <c r="AE629" s="6" t="s">
        <v>427</v>
      </c>
      <c r="AF629" s="6"/>
    </row>
    <row r="630" ht="75.0" customHeight="1">
      <c r="A630" s="8" t="s">
        <v>4741</v>
      </c>
      <c r="B630" s="7" t="s">
        <v>4742</v>
      </c>
      <c r="C630" s="34" t="s">
        <v>50</v>
      </c>
      <c r="D630" s="6" t="s">
        <v>35</v>
      </c>
      <c r="E630" s="32"/>
      <c r="F630" s="26" t="s">
        <v>4751</v>
      </c>
      <c r="G630" s="26"/>
      <c r="H630" s="7"/>
      <c r="I630" s="34" t="s">
        <v>38</v>
      </c>
      <c r="J630" s="6" t="s">
        <v>54</v>
      </c>
      <c r="K630" s="26" t="s">
        <v>4752</v>
      </c>
      <c r="L630" s="26" t="s">
        <v>4753</v>
      </c>
      <c r="M630" s="34" t="s">
        <v>41</v>
      </c>
      <c r="N630" s="18" t="s">
        <v>4746</v>
      </c>
      <c r="O630" s="26" t="s">
        <v>4754</v>
      </c>
      <c r="P630" s="26"/>
      <c r="Q630" s="6" t="s">
        <v>53</v>
      </c>
      <c r="R630" s="14"/>
      <c r="S630" s="14"/>
      <c r="T630" s="14"/>
      <c r="U630" s="14"/>
      <c r="V630" s="14"/>
      <c r="W630" s="14"/>
      <c r="X630" s="14"/>
      <c r="Y630" s="8" t="s">
        <v>2621</v>
      </c>
      <c r="Z630" s="38" t="s">
        <v>4755</v>
      </c>
      <c r="AA630" s="38" t="s">
        <v>4756</v>
      </c>
      <c r="AB630" s="38"/>
      <c r="AC630" s="18" t="str">
        <f t="shared" si="1"/>
        <v>M5-MyM-31a-E-1</v>
      </c>
      <c r="AD630" s="6" t="s">
        <v>48</v>
      </c>
      <c r="AE630" s="6" t="s">
        <v>427</v>
      </c>
      <c r="AF630" s="6"/>
    </row>
    <row r="631" ht="75.0" customHeight="1">
      <c r="A631" s="8" t="s">
        <v>4741</v>
      </c>
      <c r="B631" s="7" t="s">
        <v>4742</v>
      </c>
      <c r="C631" s="34" t="s">
        <v>50</v>
      </c>
      <c r="D631" s="6" t="s">
        <v>35</v>
      </c>
      <c r="E631" s="32"/>
      <c r="F631" s="26" t="s">
        <v>4757</v>
      </c>
      <c r="G631" s="26"/>
      <c r="H631" s="7"/>
      <c r="I631" s="34" t="s">
        <v>38</v>
      </c>
      <c r="J631" s="6" t="s">
        <v>54</v>
      </c>
      <c r="K631" s="26" t="s">
        <v>4758</v>
      </c>
      <c r="L631" s="26" t="s">
        <v>4759</v>
      </c>
      <c r="M631" s="34" t="s">
        <v>41</v>
      </c>
      <c r="N631" s="18" t="s">
        <v>4746</v>
      </c>
      <c r="O631" s="26" t="s">
        <v>4760</v>
      </c>
      <c r="P631" s="26"/>
      <c r="Q631" s="6" t="s">
        <v>53</v>
      </c>
      <c r="R631" s="14"/>
      <c r="S631" s="14"/>
      <c r="T631" s="14"/>
      <c r="U631" s="14"/>
      <c r="V631" s="14"/>
      <c r="W631" s="14"/>
      <c r="X631" s="14"/>
      <c r="Y631" s="8" t="s">
        <v>2621</v>
      </c>
      <c r="Z631" s="38" t="s">
        <v>4761</v>
      </c>
      <c r="AA631" s="38" t="s">
        <v>4762</v>
      </c>
      <c r="AB631" s="38"/>
      <c r="AC631" s="18" t="str">
        <f t="shared" si="1"/>
        <v>M5-MyM-31a-E-2</v>
      </c>
      <c r="AD631" s="6" t="s">
        <v>48</v>
      </c>
      <c r="AE631" s="6" t="s">
        <v>427</v>
      </c>
      <c r="AF631" s="6"/>
    </row>
    <row r="632" ht="75.0" customHeight="1">
      <c r="A632" s="8" t="s">
        <v>4741</v>
      </c>
      <c r="B632" s="7" t="s">
        <v>4742</v>
      </c>
      <c r="C632" s="34" t="s">
        <v>50</v>
      </c>
      <c r="D632" s="6" t="s">
        <v>35</v>
      </c>
      <c r="E632" s="32"/>
      <c r="F632" s="26" t="s">
        <v>4763</v>
      </c>
      <c r="G632" s="26"/>
      <c r="H632" s="7"/>
      <c r="I632" s="34" t="s">
        <v>38</v>
      </c>
      <c r="J632" s="6" t="s">
        <v>54</v>
      </c>
      <c r="K632" s="26" t="s">
        <v>4764</v>
      </c>
      <c r="L632" s="26" t="s">
        <v>4765</v>
      </c>
      <c r="M632" s="34" t="s">
        <v>41</v>
      </c>
      <c r="N632" s="18" t="s">
        <v>4746</v>
      </c>
      <c r="O632" s="26" t="s">
        <v>4766</v>
      </c>
      <c r="P632" s="26"/>
      <c r="Q632" s="6" t="s">
        <v>53</v>
      </c>
      <c r="R632" s="14"/>
      <c r="S632" s="14"/>
      <c r="T632" s="14"/>
      <c r="U632" s="14"/>
      <c r="V632" s="14"/>
      <c r="W632" s="14"/>
      <c r="X632" s="14"/>
      <c r="Y632" s="8" t="s">
        <v>2621</v>
      </c>
      <c r="Z632" s="38" t="s">
        <v>4767</v>
      </c>
      <c r="AA632" s="38" t="s">
        <v>4768</v>
      </c>
      <c r="AB632" s="38"/>
      <c r="AC632" s="18" t="str">
        <f t="shared" si="1"/>
        <v>M5-MyM-31a-E-3</v>
      </c>
      <c r="AD632" s="6" t="s">
        <v>48</v>
      </c>
      <c r="AE632" s="6" t="s">
        <v>427</v>
      </c>
      <c r="AF632" s="6"/>
    </row>
    <row r="633" ht="75.0" customHeight="1">
      <c r="A633" s="8" t="s">
        <v>4741</v>
      </c>
      <c r="B633" s="7" t="s">
        <v>4742</v>
      </c>
      <c r="C633" s="34" t="s">
        <v>62</v>
      </c>
      <c r="D633" s="32" t="s">
        <v>35</v>
      </c>
      <c r="E633" s="32"/>
      <c r="F633" s="26" t="s">
        <v>4769</v>
      </c>
      <c r="G633" s="26"/>
      <c r="H633" s="7"/>
      <c r="I633" s="34" t="s">
        <v>38</v>
      </c>
      <c r="J633" s="6" t="s">
        <v>54</v>
      </c>
      <c r="K633" s="26" t="s">
        <v>4770</v>
      </c>
      <c r="L633" s="26" t="s">
        <v>3081</v>
      </c>
      <c r="M633" s="6" t="s">
        <v>67</v>
      </c>
      <c r="N633" s="14"/>
      <c r="O633" s="14"/>
      <c r="P633" s="14"/>
      <c r="Q633" s="6" t="s">
        <v>53</v>
      </c>
      <c r="R633" s="18"/>
      <c r="S633" s="18" t="s">
        <v>4771</v>
      </c>
      <c r="T633" s="18" t="s">
        <v>4772</v>
      </c>
      <c r="U633" s="18" t="s">
        <v>4773</v>
      </c>
      <c r="V633" s="18" t="s">
        <v>4774</v>
      </c>
      <c r="W633" s="14"/>
      <c r="X633" s="14"/>
      <c r="Y633" s="8" t="s">
        <v>2621</v>
      </c>
      <c r="Z633" s="39" t="s">
        <v>4775</v>
      </c>
      <c r="AA633" s="15" t="s">
        <v>4776</v>
      </c>
      <c r="AB633" s="38"/>
      <c r="AC633" s="18" t="str">
        <f t="shared" si="1"/>
        <v>M5-MyM-31a-A-1</v>
      </c>
      <c r="AD633" s="6" t="s">
        <v>48</v>
      </c>
      <c r="AE633" s="6" t="s">
        <v>427</v>
      </c>
      <c r="AF633" s="6"/>
    </row>
    <row r="634" ht="75.0" customHeight="1">
      <c r="A634" s="8" t="s">
        <v>4741</v>
      </c>
      <c r="B634" s="7" t="s">
        <v>4742</v>
      </c>
      <c r="C634" s="34" t="s">
        <v>62</v>
      </c>
      <c r="D634" s="6" t="s">
        <v>35</v>
      </c>
      <c r="E634" s="32"/>
      <c r="F634" s="26" t="s">
        <v>4777</v>
      </c>
      <c r="G634" s="26"/>
      <c r="H634" s="7"/>
      <c r="I634" s="34" t="s">
        <v>38</v>
      </c>
      <c r="J634" s="6" t="s">
        <v>54</v>
      </c>
      <c r="K634" s="7" t="s">
        <v>4778</v>
      </c>
      <c r="L634" s="7" t="s">
        <v>2697</v>
      </c>
      <c r="M634" s="6" t="s">
        <v>67</v>
      </c>
      <c r="N634" s="14"/>
      <c r="O634" s="14"/>
      <c r="P634" s="14"/>
      <c r="Q634" s="6" t="s">
        <v>53</v>
      </c>
      <c r="R634" s="14"/>
      <c r="S634" s="14" t="s">
        <v>4779</v>
      </c>
      <c r="T634" s="18" t="s">
        <v>4780</v>
      </c>
      <c r="U634" s="18" t="s">
        <v>4773</v>
      </c>
      <c r="V634" s="18" t="s">
        <v>4781</v>
      </c>
      <c r="W634" s="14"/>
      <c r="X634" s="14"/>
      <c r="Y634" s="8" t="s">
        <v>2621</v>
      </c>
      <c r="Z634" s="39" t="s">
        <v>4782</v>
      </c>
      <c r="AA634" s="15" t="s">
        <v>4783</v>
      </c>
      <c r="AB634" s="38"/>
      <c r="AC634" s="18" t="str">
        <f t="shared" si="1"/>
        <v>M5-MyM-31a-A-2</v>
      </c>
      <c r="AD634" s="6" t="s">
        <v>48</v>
      </c>
      <c r="AE634" s="6" t="s">
        <v>427</v>
      </c>
      <c r="AF634" s="6"/>
    </row>
    <row r="635" ht="75.0" customHeight="1">
      <c r="A635" s="8" t="s">
        <v>4741</v>
      </c>
      <c r="B635" s="7" t="s">
        <v>4742</v>
      </c>
      <c r="C635" s="34" t="s">
        <v>62</v>
      </c>
      <c r="D635" s="6" t="s">
        <v>35</v>
      </c>
      <c r="E635" s="6"/>
      <c r="F635" s="26" t="s">
        <v>4784</v>
      </c>
      <c r="G635" s="26"/>
      <c r="H635" s="7"/>
      <c r="I635" s="34" t="s">
        <v>38</v>
      </c>
      <c r="J635" s="6" t="s">
        <v>54</v>
      </c>
      <c r="K635" s="26" t="s">
        <v>4785</v>
      </c>
      <c r="L635" s="7" t="s">
        <v>2697</v>
      </c>
      <c r="M635" s="6" t="s">
        <v>67</v>
      </c>
      <c r="N635" s="14"/>
      <c r="O635" s="14"/>
      <c r="P635" s="14"/>
      <c r="Q635" s="6" t="s">
        <v>53</v>
      </c>
      <c r="R635" s="18"/>
      <c r="S635" s="18" t="s">
        <v>4786</v>
      </c>
      <c r="T635" s="18" t="s">
        <v>4787</v>
      </c>
      <c r="U635" s="18" t="s">
        <v>4773</v>
      </c>
      <c r="V635" s="18" t="s">
        <v>4788</v>
      </c>
      <c r="W635" s="14"/>
      <c r="X635" s="14"/>
      <c r="Y635" s="8" t="s">
        <v>2621</v>
      </c>
      <c r="Z635" s="39" t="s">
        <v>4789</v>
      </c>
      <c r="AA635" s="15" t="s">
        <v>4790</v>
      </c>
      <c r="AB635" s="38"/>
      <c r="AC635" s="18" t="str">
        <f t="shared" si="1"/>
        <v>M5-MyM-31a-A-3</v>
      </c>
      <c r="AD635" s="6" t="s">
        <v>48</v>
      </c>
      <c r="AE635" s="6" t="s">
        <v>427</v>
      </c>
      <c r="AF635" s="6"/>
    </row>
    <row r="636" ht="75.0" customHeight="1">
      <c r="A636" s="8" t="s">
        <v>4741</v>
      </c>
      <c r="B636" s="7" t="s">
        <v>4742</v>
      </c>
      <c r="C636" s="34" t="s">
        <v>62</v>
      </c>
      <c r="D636" s="6" t="s">
        <v>35</v>
      </c>
      <c r="E636" s="6"/>
      <c r="F636" s="26" t="s">
        <v>4791</v>
      </c>
      <c r="G636" s="26"/>
      <c r="H636" s="7"/>
      <c r="I636" s="34" t="s">
        <v>38</v>
      </c>
      <c r="J636" s="6" t="s">
        <v>54</v>
      </c>
      <c r="K636" s="7" t="s">
        <v>4792</v>
      </c>
      <c r="L636" s="7" t="s">
        <v>2688</v>
      </c>
      <c r="M636" s="6" t="s">
        <v>67</v>
      </c>
      <c r="N636" s="14"/>
      <c r="O636" s="14"/>
      <c r="P636" s="14"/>
      <c r="Q636" s="6" t="s">
        <v>53</v>
      </c>
      <c r="R636" s="18"/>
      <c r="S636" s="18" t="s">
        <v>4793</v>
      </c>
      <c r="T636" s="18" t="s">
        <v>4794</v>
      </c>
      <c r="U636" s="18" t="s">
        <v>4773</v>
      </c>
      <c r="V636" s="18" t="s">
        <v>4795</v>
      </c>
      <c r="W636" s="14"/>
      <c r="X636" s="14"/>
      <c r="Y636" s="8" t="s">
        <v>2621</v>
      </c>
      <c r="Z636" s="15" t="s">
        <v>4796</v>
      </c>
      <c r="AA636" s="15" t="s">
        <v>4797</v>
      </c>
      <c r="AB636" s="38"/>
      <c r="AC636" s="18" t="str">
        <f t="shared" si="1"/>
        <v>M5-MyM-31a-A-4</v>
      </c>
      <c r="AD636" s="6" t="s">
        <v>48</v>
      </c>
      <c r="AE636" s="6" t="s">
        <v>427</v>
      </c>
      <c r="AF636" s="6"/>
    </row>
    <row r="637" ht="75.0" customHeight="1">
      <c r="A637" s="8" t="s">
        <v>4741</v>
      </c>
      <c r="B637" s="7" t="s">
        <v>4742</v>
      </c>
      <c r="C637" s="34" t="s">
        <v>62</v>
      </c>
      <c r="D637" s="6" t="s">
        <v>35</v>
      </c>
      <c r="E637" s="32"/>
      <c r="F637" s="26" t="s">
        <v>4798</v>
      </c>
      <c r="G637" s="26"/>
      <c r="H637" s="7"/>
      <c r="I637" s="34" t="s">
        <v>38</v>
      </c>
      <c r="J637" s="6" t="s">
        <v>54</v>
      </c>
      <c r="K637" s="7" t="s">
        <v>4799</v>
      </c>
      <c r="L637" s="7" t="s">
        <v>2688</v>
      </c>
      <c r="M637" s="6" t="s">
        <v>67</v>
      </c>
      <c r="N637" s="14"/>
      <c r="O637" s="14"/>
      <c r="P637" s="14"/>
      <c r="Q637" s="6" t="s">
        <v>53</v>
      </c>
      <c r="R637" s="18"/>
      <c r="S637" s="18" t="s">
        <v>4800</v>
      </c>
      <c r="T637" s="18" t="s">
        <v>4801</v>
      </c>
      <c r="U637" s="18" t="s">
        <v>4773</v>
      </c>
      <c r="V637" s="18" t="s">
        <v>4802</v>
      </c>
      <c r="W637" s="14"/>
      <c r="X637" s="14"/>
      <c r="Y637" s="8" t="s">
        <v>2621</v>
      </c>
      <c r="Z637" s="15" t="s">
        <v>4803</v>
      </c>
      <c r="AA637" s="15" t="s">
        <v>4804</v>
      </c>
      <c r="AB637" s="38"/>
      <c r="AC637" s="18" t="str">
        <f t="shared" si="1"/>
        <v>M5-MyM-31a-A-5</v>
      </c>
      <c r="AD637" s="6" t="s">
        <v>48</v>
      </c>
      <c r="AE637" s="6" t="s">
        <v>427</v>
      </c>
      <c r="AF637" s="6"/>
    </row>
    <row r="638" ht="75.0" customHeight="1">
      <c r="A638" s="6" t="s">
        <v>4805</v>
      </c>
      <c r="B638" s="26" t="s">
        <v>4806</v>
      </c>
      <c r="C638" s="34" t="s">
        <v>34</v>
      </c>
      <c r="D638" s="6" t="s">
        <v>35</v>
      </c>
      <c r="E638" s="32"/>
      <c r="F638" s="26" t="s">
        <v>4807</v>
      </c>
      <c r="G638" s="55"/>
      <c r="H638" s="7"/>
      <c r="I638" s="34" t="s">
        <v>38</v>
      </c>
      <c r="J638" s="6" t="s">
        <v>4808</v>
      </c>
      <c r="K638" s="7" t="s">
        <v>4809</v>
      </c>
      <c r="L638" s="26" t="s">
        <v>4810</v>
      </c>
      <c r="M638" s="8" t="s">
        <v>41</v>
      </c>
      <c r="N638" s="26" t="s">
        <v>4811</v>
      </c>
      <c r="O638" s="26" t="s">
        <v>4812</v>
      </c>
      <c r="P638" s="14"/>
      <c r="Q638" s="6"/>
      <c r="R638" s="18"/>
      <c r="S638" s="18"/>
      <c r="T638" s="18"/>
      <c r="U638" s="18"/>
      <c r="V638" s="18"/>
      <c r="W638" s="14"/>
      <c r="X638" s="14"/>
      <c r="Y638" s="8" t="s">
        <v>2621</v>
      </c>
      <c r="Z638" s="26" t="s">
        <v>4813</v>
      </c>
      <c r="AA638" s="11"/>
      <c r="AB638" s="26" t="s">
        <v>4814</v>
      </c>
      <c r="AC638" s="18" t="str">
        <f t="shared" si="1"/>
        <v>M5-MyM-40a-I-1</v>
      </c>
      <c r="AD638" s="6"/>
      <c r="AE638" s="6"/>
      <c r="AF638" s="6" t="s">
        <v>49</v>
      </c>
    </row>
    <row r="639" ht="75.0" customHeight="1">
      <c r="A639" s="6" t="s">
        <v>4805</v>
      </c>
      <c r="B639" s="26" t="s">
        <v>4806</v>
      </c>
      <c r="C639" s="34" t="s">
        <v>34</v>
      </c>
      <c r="D639" s="6" t="s">
        <v>35</v>
      </c>
      <c r="E639" s="32"/>
      <c r="F639" s="26" t="s">
        <v>4815</v>
      </c>
      <c r="G639" s="55"/>
      <c r="H639" s="7"/>
      <c r="I639" s="34" t="s">
        <v>38</v>
      </c>
      <c r="J639" s="6" t="s">
        <v>4808</v>
      </c>
      <c r="K639" s="7" t="s">
        <v>4816</v>
      </c>
      <c r="L639" s="26" t="s">
        <v>4817</v>
      </c>
      <c r="M639" s="8" t="s">
        <v>41</v>
      </c>
      <c r="N639" s="26" t="s">
        <v>4811</v>
      </c>
      <c r="O639" s="26" t="s">
        <v>4818</v>
      </c>
      <c r="P639" s="14"/>
      <c r="Q639" s="6"/>
      <c r="R639" s="18"/>
      <c r="S639" s="18"/>
      <c r="T639" s="18"/>
      <c r="U639" s="18"/>
      <c r="V639" s="18"/>
      <c r="W639" s="14"/>
      <c r="X639" s="14"/>
      <c r="Y639" s="8" t="s">
        <v>2621</v>
      </c>
      <c r="Z639" s="26" t="s">
        <v>4819</v>
      </c>
      <c r="AA639" s="11"/>
      <c r="AB639" s="26" t="s">
        <v>4820</v>
      </c>
      <c r="AC639" s="18" t="str">
        <f t="shared" si="1"/>
        <v>M5-MyM-40a-I-2</v>
      </c>
      <c r="AD639" s="6"/>
      <c r="AE639" s="6"/>
      <c r="AF639" s="6" t="s">
        <v>49</v>
      </c>
    </row>
    <row r="640" ht="75.0" customHeight="1">
      <c r="A640" s="6" t="s">
        <v>4805</v>
      </c>
      <c r="B640" s="26" t="s">
        <v>4806</v>
      </c>
      <c r="C640" s="34" t="s">
        <v>34</v>
      </c>
      <c r="D640" s="6" t="s">
        <v>35</v>
      </c>
      <c r="E640" s="32"/>
      <c r="F640" s="26" t="s">
        <v>4821</v>
      </c>
      <c r="G640" s="55"/>
      <c r="H640" s="7"/>
      <c r="I640" s="34" t="s">
        <v>38</v>
      </c>
      <c r="J640" s="6" t="s">
        <v>4808</v>
      </c>
      <c r="K640" s="7" t="s">
        <v>4816</v>
      </c>
      <c r="L640" s="26" t="s">
        <v>4822</v>
      </c>
      <c r="M640" s="8" t="s">
        <v>41</v>
      </c>
      <c r="N640" s="26" t="s">
        <v>4811</v>
      </c>
      <c r="O640" s="26" t="s">
        <v>4823</v>
      </c>
      <c r="P640" s="14"/>
      <c r="Q640" s="6"/>
      <c r="R640" s="18"/>
      <c r="S640" s="18"/>
      <c r="T640" s="18"/>
      <c r="U640" s="18"/>
      <c r="V640" s="18"/>
      <c r="W640" s="14"/>
      <c r="X640" s="14"/>
      <c r="Y640" s="8" t="s">
        <v>2621</v>
      </c>
      <c r="Z640" s="26" t="s">
        <v>4824</v>
      </c>
      <c r="AA640" s="11"/>
      <c r="AB640" s="26" t="s">
        <v>4825</v>
      </c>
      <c r="AC640" s="18" t="str">
        <f t="shared" si="1"/>
        <v>M5-MyM-40a-I-3</v>
      </c>
      <c r="AD640" s="6"/>
      <c r="AE640" s="6"/>
      <c r="AF640" s="6" t="s">
        <v>49</v>
      </c>
    </row>
    <row r="641" ht="75.0" customHeight="1">
      <c r="A641" s="6" t="s">
        <v>4805</v>
      </c>
      <c r="B641" s="26" t="s">
        <v>4806</v>
      </c>
      <c r="C641" s="34" t="s">
        <v>50</v>
      </c>
      <c r="D641" s="6" t="s">
        <v>35</v>
      </c>
      <c r="E641" s="32"/>
      <c r="F641" s="26" t="s">
        <v>2730</v>
      </c>
      <c r="G641" s="26" t="s">
        <v>4826</v>
      </c>
      <c r="H641" s="7"/>
      <c r="I641" s="34" t="s">
        <v>38</v>
      </c>
      <c r="J641" s="8" t="s">
        <v>2160</v>
      </c>
      <c r="K641" s="7" t="s">
        <v>4827</v>
      </c>
      <c r="L641" s="7" t="s">
        <v>4828</v>
      </c>
      <c r="M641" s="8" t="s">
        <v>41</v>
      </c>
      <c r="N641" s="26" t="s">
        <v>4811</v>
      </c>
      <c r="O641" s="26" t="s">
        <v>4829</v>
      </c>
      <c r="P641" s="14"/>
      <c r="Q641" s="6"/>
      <c r="R641" s="18"/>
      <c r="S641" s="18"/>
      <c r="T641" s="18"/>
      <c r="U641" s="18"/>
      <c r="V641" s="18"/>
      <c r="W641" s="14"/>
      <c r="X641" s="14"/>
      <c r="Y641" s="8" t="s">
        <v>2621</v>
      </c>
      <c r="Z641" s="26" t="s">
        <v>4830</v>
      </c>
      <c r="AA641" s="11"/>
      <c r="AB641" s="26" t="s">
        <v>4831</v>
      </c>
      <c r="AC641" s="18" t="str">
        <f t="shared" si="1"/>
        <v>M5-MyM-40a-E-1</v>
      </c>
      <c r="AD641" s="6"/>
      <c r="AE641" s="6"/>
      <c r="AF641" s="6" t="s">
        <v>49</v>
      </c>
    </row>
    <row r="642" ht="75.0" customHeight="1">
      <c r="A642" s="6" t="s">
        <v>4805</v>
      </c>
      <c r="B642" s="26" t="s">
        <v>4806</v>
      </c>
      <c r="C642" s="34" t="s">
        <v>50</v>
      </c>
      <c r="D642" s="6" t="s">
        <v>35</v>
      </c>
      <c r="E642" s="32"/>
      <c r="F642" s="26" t="s">
        <v>2730</v>
      </c>
      <c r="G642" s="26" t="s">
        <v>4832</v>
      </c>
      <c r="H642" s="7"/>
      <c r="I642" s="34" t="s">
        <v>38</v>
      </c>
      <c r="J642" s="8" t="s">
        <v>2160</v>
      </c>
      <c r="K642" s="7" t="s">
        <v>4833</v>
      </c>
      <c r="L642" s="7" t="s">
        <v>3081</v>
      </c>
      <c r="M642" s="8" t="s">
        <v>41</v>
      </c>
      <c r="N642" s="26" t="s">
        <v>4811</v>
      </c>
      <c r="O642" s="26" t="s">
        <v>4834</v>
      </c>
      <c r="P642" s="14"/>
      <c r="Q642" s="6"/>
      <c r="R642" s="18"/>
      <c r="S642" s="18"/>
      <c r="T642" s="18"/>
      <c r="U642" s="18"/>
      <c r="V642" s="18"/>
      <c r="W642" s="14"/>
      <c r="X642" s="14"/>
      <c r="Y642" s="8" t="s">
        <v>2621</v>
      </c>
      <c r="Z642" s="26" t="s">
        <v>4835</v>
      </c>
      <c r="AA642" s="11"/>
      <c r="AB642" s="26" t="s">
        <v>4836</v>
      </c>
      <c r="AC642" s="18" t="str">
        <f t="shared" si="1"/>
        <v>M5-MyM-40a-E-2</v>
      </c>
      <c r="AD642" s="6"/>
      <c r="AE642" s="6"/>
      <c r="AF642" s="6" t="s">
        <v>49</v>
      </c>
    </row>
    <row r="643" ht="75.0" customHeight="1">
      <c r="A643" s="6" t="s">
        <v>4805</v>
      </c>
      <c r="B643" s="26" t="s">
        <v>4806</v>
      </c>
      <c r="C643" s="34" t="s">
        <v>50</v>
      </c>
      <c r="D643" s="6" t="s">
        <v>35</v>
      </c>
      <c r="E643" s="32"/>
      <c r="F643" s="26" t="s">
        <v>2730</v>
      </c>
      <c r="G643" s="26" t="s">
        <v>4837</v>
      </c>
      <c r="H643" s="7"/>
      <c r="I643" s="34" t="s">
        <v>38</v>
      </c>
      <c r="J643" s="8" t="s">
        <v>2160</v>
      </c>
      <c r="K643" s="7" t="s">
        <v>4827</v>
      </c>
      <c r="L643" s="7" t="s">
        <v>4838</v>
      </c>
      <c r="M643" s="8" t="s">
        <v>41</v>
      </c>
      <c r="N643" s="26" t="s">
        <v>4811</v>
      </c>
      <c r="O643" s="26" t="s">
        <v>4839</v>
      </c>
      <c r="P643" s="14"/>
      <c r="Q643" s="6"/>
      <c r="R643" s="18"/>
      <c r="S643" s="18"/>
      <c r="T643" s="18"/>
      <c r="U643" s="18"/>
      <c r="V643" s="18"/>
      <c r="W643" s="14"/>
      <c r="X643" s="14"/>
      <c r="Y643" s="8" t="s">
        <v>2621</v>
      </c>
      <c r="Z643" s="26" t="s">
        <v>4840</v>
      </c>
      <c r="AA643" s="11"/>
      <c r="AB643" s="26" t="s">
        <v>4841</v>
      </c>
      <c r="AC643" s="18" t="str">
        <f t="shared" si="1"/>
        <v>M5-MyM-40a-E-3</v>
      </c>
      <c r="AD643" s="6"/>
      <c r="AE643" s="6"/>
      <c r="AF643" s="6" t="s">
        <v>49</v>
      </c>
    </row>
    <row r="644" ht="75.0" customHeight="1">
      <c r="A644" s="6" t="s">
        <v>4805</v>
      </c>
      <c r="B644" s="26" t="s">
        <v>4806</v>
      </c>
      <c r="C644" s="34" t="s">
        <v>62</v>
      </c>
      <c r="D644" s="6" t="s">
        <v>35</v>
      </c>
      <c r="E644" s="32"/>
      <c r="F644" s="26" t="s">
        <v>4842</v>
      </c>
      <c r="G644" s="26" t="s">
        <v>4843</v>
      </c>
      <c r="H644" s="7"/>
      <c r="I644" s="34" t="s">
        <v>38</v>
      </c>
      <c r="J644" s="8" t="s">
        <v>2160</v>
      </c>
      <c r="K644" s="7" t="s">
        <v>4844</v>
      </c>
      <c r="L644" s="7" t="s">
        <v>4845</v>
      </c>
      <c r="M644" s="8" t="s">
        <v>41</v>
      </c>
      <c r="N644" s="26" t="s">
        <v>4811</v>
      </c>
      <c r="O644" s="26" t="s">
        <v>4818</v>
      </c>
      <c r="P644" s="14"/>
      <c r="Q644" s="6"/>
      <c r="R644" s="18"/>
      <c r="S644" s="18"/>
      <c r="T644" s="18"/>
      <c r="U644" s="18"/>
      <c r="V644" s="18"/>
      <c r="W644" s="14"/>
      <c r="X644" s="14"/>
      <c r="Y644" s="8" t="s">
        <v>2621</v>
      </c>
      <c r="Z644" s="26" t="s">
        <v>4846</v>
      </c>
      <c r="AA644" s="11"/>
      <c r="AB644" s="26" t="s">
        <v>4847</v>
      </c>
      <c r="AC644" s="18" t="str">
        <f t="shared" si="1"/>
        <v>M5-MyM-40a-A-1</v>
      </c>
      <c r="AD644" s="6"/>
      <c r="AE644" s="6"/>
      <c r="AF644" s="6" t="s">
        <v>49</v>
      </c>
    </row>
    <row r="645" ht="75.0" customHeight="1">
      <c r="A645" s="6" t="s">
        <v>4805</v>
      </c>
      <c r="B645" s="26" t="s">
        <v>4806</v>
      </c>
      <c r="C645" s="34" t="s">
        <v>62</v>
      </c>
      <c r="D645" s="6" t="s">
        <v>35</v>
      </c>
      <c r="E645" s="32"/>
      <c r="F645" s="11" t="s">
        <v>4848</v>
      </c>
      <c r="G645" s="11" t="s">
        <v>4849</v>
      </c>
      <c r="H645" s="7"/>
      <c r="I645" s="34" t="s">
        <v>38</v>
      </c>
      <c r="J645" s="8" t="s">
        <v>2160</v>
      </c>
      <c r="K645" s="7" t="s">
        <v>4850</v>
      </c>
      <c r="L645" s="7" t="s">
        <v>4851</v>
      </c>
      <c r="M645" s="8" t="s">
        <v>41</v>
      </c>
      <c r="N645" s="7" t="s">
        <v>4852</v>
      </c>
      <c r="O645" s="7" t="s">
        <v>4853</v>
      </c>
      <c r="P645" s="14"/>
      <c r="Q645" s="6"/>
      <c r="R645" s="18"/>
      <c r="S645" s="18"/>
      <c r="T645" s="18"/>
      <c r="U645" s="18"/>
      <c r="V645" s="18"/>
      <c r="W645" s="14"/>
      <c r="X645" s="14"/>
      <c r="Y645" s="8" t="s">
        <v>2621</v>
      </c>
      <c r="Z645" s="26" t="s">
        <v>4854</v>
      </c>
      <c r="AA645" s="11"/>
      <c r="AB645" s="26" t="s">
        <v>4855</v>
      </c>
      <c r="AC645" s="18" t="str">
        <f t="shared" si="1"/>
        <v>M5-MyM-40a-A-2</v>
      </c>
      <c r="AD645" s="6"/>
      <c r="AE645" s="6"/>
      <c r="AF645" s="6" t="s">
        <v>49</v>
      </c>
    </row>
    <row r="646" ht="75.0" customHeight="1">
      <c r="A646" s="6" t="s">
        <v>4805</v>
      </c>
      <c r="B646" s="26" t="s">
        <v>4806</v>
      </c>
      <c r="C646" s="34" t="s">
        <v>62</v>
      </c>
      <c r="D646" s="6" t="s">
        <v>35</v>
      </c>
      <c r="E646" s="32"/>
      <c r="F646" s="11" t="s">
        <v>4856</v>
      </c>
      <c r="G646" s="11" t="s">
        <v>4857</v>
      </c>
      <c r="H646" s="7"/>
      <c r="I646" s="34" t="s">
        <v>38</v>
      </c>
      <c r="J646" s="8" t="s">
        <v>2160</v>
      </c>
      <c r="K646" s="7" t="s">
        <v>4858</v>
      </c>
      <c r="L646" s="7" t="s">
        <v>4859</v>
      </c>
      <c r="M646" s="8" t="s">
        <v>41</v>
      </c>
      <c r="N646" s="7" t="s">
        <v>4852</v>
      </c>
      <c r="O646" s="7" t="s">
        <v>4860</v>
      </c>
      <c r="P646" s="14"/>
      <c r="Q646" s="6"/>
      <c r="R646" s="18"/>
      <c r="S646" s="18"/>
      <c r="T646" s="18"/>
      <c r="U646" s="18"/>
      <c r="V646" s="18"/>
      <c r="W646" s="14"/>
      <c r="X646" s="14"/>
      <c r="Y646" s="8" t="s">
        <v>2621</v>
      </c>
      <c r="Z646" s="26" t="s">
        <v>4861</v>
      </c>
      <c r="AA646" s="11"/>
      <c r="AB646" s="26" t="s">
        <v>4862</v>
      </c>
      <c r="AC646" s="18" t="str">
        <f t="shared" si="1"/>
        <v>M5-MyM-40a-A-3</v>
      </c>
      <c r="AD646" s="6"/>
      <c r="AE646" s="6"/>
      <c r="AF646" s="6" t="s">
        <v>49</v>
      </c>
    </row>
    <row r="647" ht="75.0" customHeight="1">
      <c r="A647" s="8" t="s">
        <v>4863</v>
      </c>
      <c r="B647" s="7" t="s">
        <v>4864</v>
      </c>
      <c r="C647" s="34" t="s">
        <v>34</v>
      </c>
      <c r="D647" s="6" t="s">
        <v>35</v>
      </c>
      <c r="E647" s="6"/>
      <c r="F647" s="26" t="s">
        <v>4865</v>
      </c>
      <c r="G647" s="26"/>
      <c r="H647" s="7"/>
      <c r="I647" s="34" t="s">
        <v>38</v>
      </c>
      <c r="J647" s="6" t="s">
        <v>835</v>
      </c>
      <c r="K647" s="26" t="s">
        <v>4866</v>
      </c>
      <c r="L647" s="26" t="s">
        <v>4867</v>
      </c>
      <c r="M647" s="34" t="s">
        <v>41</v>
      </c>
      <c r="N647" s="18" t="s">
        <v>4868</v>
      </c>
      <c r="O647" s="26" t="s">
        <v>4869</v>
      </c>
      <c r="P647" s="14"/>
      <c r="Q647" s="6" t="s">
        <v>53</v>
      </c>
      <c r="R647" s="14"/>
      <c r="S647" s="14"/>
      <c r="T647" s="14"/>
      <c r="U647" s="14"/>
      <c r="V647" s="14"/>
      <c r="W647" s="14"/>
      <c r="X647" s="14"/>
      <c r="Y647" s="8" t="s">
        <v>2621</v>
      </c>
      <c r="Z647" s="15" t="s">
        <v>4870</v>
      </c>
      <c r="AA647" s="17" t="s">
        <v>4871</v>
      </c>
      <c r="AB647" s="17"/>
      <c r="AC647" s="18" t="str">
        <f t="shared" si="1"/>
        <v>M5-MyM-20a-I-1</v>
      </c>
      <c r="AD647" s="6" t="s">
        <v>48</v>
      </c>
      <c r="AE647" s="6"/>
      <c r="AF647" s="6"/>
    </row>
    <row r="648" ht="75.0" customHeight="1">
      <c r="A648" s="8" t="s">
        <v>4863</v>
      </c>
      <c r="B648" s="7" t="s">
        <v>4864</v>
      </c>
      <c r="C648" s="34" t="s">
        <v>34</v>
      </c>
      <c r="D648" s="6" t="s">
        <v>35</v>
      </c>
      <c r="E648" s="6"/>
      <c r="F648" s="26" t="s">
        <v>4872</v>
      </c>
      <c r="G648" s="26"/>
      <c r="H648" s="7"/>
      <c r="I648" s="34" t="s">
        <v>38</v>
      </c>
      <c r="J648" s="6" t="s">
        <v>835</v>
      </c>
      <c r="K648" s="26" t="s">
        <v>4866</v>
      </c>
      <c r="L648" s="26" t="s">
        <v>4873</v>
      </c>
      <c r="M648" s="34" t="s">
        <v>41</v>
      </c>
      <c r="N648" s="18" t="s">
        <v>4868</v>
      </c>
      <c r="O648" s="26" t="s">
        <v>4874</v>
      </c>
      <c r="P648" s="14"/>
      <c r="Q648" s="6" t="s">
        <v>53</v>
      </c>
      <c r="R648" s="14"/>
      <c r="S648" s="14"/>
      <c r="T648" s="14"/>
      <c r="U648" s="14"/>
      <c r="V648" s="14"/>
      <c r="W648" s="14"/>
      <c r="X648" s="14"/>
      <c r="Y648" s="8" t="s">
        <v>2621</v>
      </c>
      <c r="Z648" s="40" t="s">
        <v>4875</v>
      </c>
      <c r="AA648" s="23" t="s">
        <v>4876</v>
      </c>
      <c r="AB648" s="17"/>
      <c r="AC648" s="18" t="str">
        <f t="shared" si="1"/>
        <v>M5-MyM-20a-I-2</v>
      </c>
      <c r="AD648" s="6" t="s">
        <v>48</v>
      </c>
      <c r="AE648" s="6"/>
      <c r="AF648" s="6"/>
    </row>
    <row r="649" ht="75.0" customHeight="1">
      <c r="A649" s="8" t="s">
        <v>4863</v>
      </c>
      <c r="B649" s="7" t="s">
        <v>4864</v>
      </c>
      <c r="C649" s="34" t="s">
        <v>50</v>
      </c>
      <c r="D649" s="6" t="s">
        <v>35</v>
      </c>
      <c r="E649" s="32"/>
      <c r="F649" s="26" t="s">
        <v>4877</v>
      </c>
      <c r="G649" s="26"/>
      <c r="H649" s="7"/>
      <c r="I649" s="34" t="s">
        <v>38</v>
      </c>
      <c r="J649" s="6" t="s">
        <v>54</v>
      </c>
      <c r="K649" s="26" t="s">
        <v>4878</v>
      </c>
      <c r="L649" s="26" t="s">
        <v>3081</v>
      </c>
      <c r="M649" s="8" t="s">
        <v>41</v>
      </c>
      <c r="N649" s="18" t="s">
        <v>4879</v>
      </c>
      <c r="O649" s="26" t="s">
        <v>4880</v>
      </c>
      <c r="P649" s="18"/>
      <c r="Q649" s="6"/>
      <c r="R649" s="14"/>
      <c r="S649" s="14"/>
      <c r="T649" s="14"/>
      <c r="U649" s="14"/>
      <c r="V649" s="14"/>
      <c r="W649" s="14"/>
      <c r="X649" s="14"/>
      <c r="Y649" s="8" t="s">
        <v>2621</v>
      </c>
      <c r="Z649" s="38" t="s">
        <v>4881</v>
      </c>
      <c r="AA649" s="25" t="s">
        <v>4882</v>
      </c>
      <c r="AB649" s="25"/>
      <c r="AC649" s="18" t="str">
        <f t="shared" si="1"/>
        <v>M5-MyM-20a-E-1</v>
      </c>
      <c r="AD649" s="6" t="s">
        <v>48</v>
      </c>
      <c r="AE649" s="6"/>
      <c r="AF649" s="6"/>
    </row>
    <row r="650" ht="75.0" customHeight="1">
      <c r="A650" s="8" t="s">
        <v>4863</v>
      </c>
      <c r="B650" s="7" t="s">
        <v>4864</v>
      </c>
      <c r="C650" s="34" t="s">
        <v>50</v>
      </c>
      <c r="D650" s="6" t="s">
        <v>35</v>
      </c>
      <c r="E650" s="32"/>
      <c r="F650" s="26" t="s">
        <v>4883</v>
      </c>
      <c r="G650" s="26"/>
      <c r="H650" s="7"/>
      <c r="I650" s="34" t="s">
        <v>38</v>
      </c>
      <c r="J650" s="6" t="s">
        <v>54</v>
      </c>
      <c r="K650" s="26" t="s">
        <v>4878</v>
      </c>
      <c r="L650" s="26" t="s">
        <v>2688</v>
      </c>
      <c r="M650" s="8" t="s">
        <v>41</v>
      </c>
      <c r="N650" s="18" t="s">
        <v>4884</v>
      </c>
      <c r="O650" s="26" t="s">
        <v>4885</v>
      </c>
      <c r="P650" s="18"/>
      <c r="Q650" s="6"/>
      <c r="R650" s="14"/>
      <c r="S650" s="14"/>
      <c r="T650" s="14"/>
      <c r="U650" s="14"/>
      <c r="V650" s="14"/>
      <c r="W650" s="14"/>
      <c r="X650" s="14"/>
      <c r="Y650" s="8" t="s">
        <v>2621</v>
      </c>
      <c r="Z650" s="38" t="s">
        <v>4886</v>
      </c>
      <c r="AA650" s="25" t="s">
        <v>4887</v>
      </c>
      <c r="AB650" s="25"/>
      <c r="AC650" s="18" t="str">
        <f t="shared" si="1"/>
        <v>M5-MyM-20a-E-2</v>
      </c>
      <c r="AD650" s="6" t="s">
        <v>48</v>
      </c>
      <c r="AE650" s="6"/>
      <c r="AF650" s="6"/>
    </row>
    <row r="651" ht="75.0" customHeight="1">
      <c r="A651" s="8" t="s">
        <v>4863</v>
      </c>
      <c r="B651" s="7" t="s">
        <v>4864</v>
      </c>
      <c r="C651" s="34" t="s">
        <v>62</v>
      </c>
      <c r="D651" s="6" t="s">
        <v>35</v>
      </c>
      <c r="E651" s="32"/>
      <c r="F651" s="26" t="s">
        <v>4888</v>
      </c>
      <c r="G651" s="26"/>
      <c r="H651" s="7"/>
      <c r="I651" s="34" t="s">
        <v>38</v>
      </c>
      <c r="J651" s="6" t="s">
        <v>54</v>
      </c>
      <c r="K651" s="26" t="s">
        <v>4878</v>
      </c>
      <c r="L651" s="7" t="s">
        <v>3081</v>
      </c>
      <c r="M651" s="6" t="s">
        <v>67</v>
      </c>
      <c r="N651" s="14"/>
      <c r="O651" s="14"/>
      <c r="P651" s="14"/>
      <c r="Q651" s="34"/>
      <c r="R651" s="18"/>
      <c r="S651" s="18" t="s">
        <v>4889</v>
      </c>
      <c r="T651" s="18" t="s">
        <v>4890</v>
      </c>
      <c r="U651" s="18" t="s">
        <v>4891</v>
      </c>
      <c r="V651" s="18" t="s">
        <v>4892</v>
      </c>
      <c r="W651" s="14"/>
      <c r="X651" s="14"/>
      <c r="Y651" s="8" t="s">
        <v>2621</v>
      </c>
      <c r="Z651" s="15" t="s">
        <v>4893</v>
      </c>
      <c r="AA651" s="25" t="s">
        <v>4894</v>
      </c>
      <c r="AB651" s="25"/>
      <c r="AC651" s="18" t="str">
        <f t="shared" si="1"/>
        <v>M5-MyM-20a-A-1</v>
      </c>
      <c r="AD651" s="6" t="s">
        <v>48</v>
      </c>
      <c r="AE651" s="6"/>
      <c r="AF651" s="6"/>
    </row>
    <row r="652" ht="75.0" customHeight="1">
      <c r="A652" s="8" t="s">
        <v>4863</v>
      </c>
      <c r="B652" s="7" t="s">
        <v>4864</v>
      </c>
      <c r="C652" s="34" t="s">
        <v>62</v>
      </c>
      <c r="D652" s="6" t="s">
        <v>35</v>
      </c>
      <c r="E652" s="6"/>
      <c r="F652" s="26" t="s">
        <v>4895</v>
      </c>
      <c r="G652" s="26"/>
      <c r="H652" s="7"/>
      <c r="I652" s="34" t="s">
        <v>38</v>
      </c>
      <c r="J652" s="6" t="s">
        <v>54</v>
      </c>
      <c r="K652" s="26" t="s">
        <v>4896</v>
      </c>
      <c r="L652" s="7" t="s">
        <v>4851</v>
      </c>
      <c r="M652" s="6" t="s">
        <v>67</v>
      </c>
      <c r="N652" s="14"/>
      <c r="O652" s="14"/>
      <c r="P652" s="14"/>
      <c r="Q652" s="34"/>
      <c r="R652" s="18"/>
      <c r="S652" s="18" t="s">
        <v>4897</v>
      </c>
      <c r="T652" s="18" t="s">
        <v>4898</v>
      </c>
      <c r="U652" s="18" t="s">
        <v>4899</v>
      </c>
      <c r="V652" s="18" t="s">
        <v>4900</v>
      </c>
      <c r="W652" s="14"/>
      <c r="X652" s="14"/>
      <c r="Y652" s="8" t="s">
        <v>2621</v>
      </c>
      <c r="Z652" s="15" t="s">
        <v>4901</v>
      </c>
      <c r="AA652" s="25" t="s">
        <v>4902</v>
      </c>
      <c r="AB652" s="25"/>
      <c r="AC652" s="18" t="str">
        <f t="shared" si="1"/>
        <v>M5-MyM-20a-A-2</v>
      </c>
      <c r="AD652" s="6" t="s">
        <v>48</v>
      </c>
      <c r="AE652" s="6"/>
      <c r="AF652" s="6"/>
    </row>
    <row r="653" ht="75.0" customHeight="1">
      <c r="A653" s="8" t="s">
        <v>4863</v>
      </c>
      <c r="B653" s="7" t="s">
        <v>4864</v>
      </c>
      <c r="C653" s="34" t="s">
        <v>62</v>
      </c>
      <c r="D653" s="6" t="s">
        <v>35</v>
      </c>
      <c r="E653" s="32"/>
      <c r="F653" s="26" t="s">
        <v>4903</v>
      </c>
      <c r="G653" s="26"/>
      <c r="H653" s="7"/>
      <c r="I653" s="34" t="s">
        <v>38</v>
      </c>
      <c r="J653" s="6" t="s">
        <v>54</v>
      </c>
      <c r="K653" s="26" t="s">
        <v>4904</v>
      </c>
      <c r="L653" s="26" t="s">
        <v>2688</v>
      </c>
      <c r="M653" s="6" t="s">
        <v>67</v>
      </c>
      <c r="N653" s="14"/>
      <c r="O653" s="14"/>
      <c r="P653" s="14"/>
      <c r="Q653" s="34"/>
      <c r="R653" s="18"/>
      <c r="S653" s="18" t="s">
        <v>4905</v>
      </c>
      <c r="T653" s="18" t="s">
        <v>4906</v>
      </c>
      <c r="U653" s="18" t="s">
        <v>4907</v>
      </c>
      <c r="V653" s="18" t="s">
        <v>4908</v>
      </c>
      <c r="W653" s="14"/>
      <c r="X653" s="14"/>
      <c r="Y653" s="8" t="s">
        <v>2621</v>
      </c>
      <c r="Z653" s="15" t="s">
        <v>4909</v>
      </c>
      <c r="AA653" s="25" t="s">
        <v>4910</v>
      </c>
      <c r="AB653" s="25"/>
      <c r="AC653" s="18" t="str">
        <f t="shared" si="1"/>
        <v>M5-MyM-20a-A-3</v>
      </c>
      <c r="AD653" s="6" t="s">
        <v>48</v>
      </c>
      <c r="AE653" s="6"/>
      <c r="AF653" s="6"/>
    </row>
    <row r="654" ht="75.0" customHeight="1">
      <c r="A654" s="8" t="s">
        <v>4863</v>
      </c>
      <c r="B654" s="7" t="s">
        <v>4864</v>
      </c>
      <c r="C654" s="34" t="s">
        <v>62</v>
      </c>
      <c r="D654" s="6" t="s">
        <v>35</v>
      </c>
      <c r="E654" s="6"/>
      <c r="F654" s="26" t="s">
        <v>4911</v>
      </c>
      <c r="G654" s="26"/>
      <c r="H654" s="7"/>
      <c r="I654" s="34" t="s">
        <v>38</v>
      </c>
      <c r="J654" s="6" t="s">
        <v>54</v>
      </c>
      <c r="K654" s="26" t="s">
        <v>4912</v>
      </c>
      <c r="L654" s="7" t="s">
        <v>2688</v>
      </c>
      <c r="M654" s="6" t="s">
        <v>67</v>
      </c>
      <c r="N654" s="14"/>
      <c r="O654" s="14"/>
      <c r="P654" s="14"/>
      <c r="Q654" s="34"/>
      <c r="R654" s="18"/>
      <c r="S654" s="18" t="s">
        <v>4913</v>
      </c>
      <c r="T654" s="18" t="s">
        <v>4906</v>
      </c>
      <c r="U654" s="18" t="s">
        <v>4907</v>
      </c>
      <c r="V654" s="18" t="s">
        <v>4914</v>
      </c>
      <c r="W654" s="14"/>
      <c r="X654" s="14"/>
      <c r="Y654" s="8" t="s">
        <v>2621</v>
      </c>
      <c r="Z654" s="15" t="s">
        <v>4915</v>
      </c>
      <c r="AA654" s="25" t="s">
        <v>4916</v>
      </c>
      <c r="AB654" s="25"/>
      <c r="AC654" s="18" t="str">
        <f t="shared" si="1"/>
        <v>M5-MyM-20a-A-4</v>
      </c>
      <c r="AD654" s="6" t="s">
        <v>48</v>
      </c>
      <c r="AE654" s="6"/>
      <c r="AF654" s="6"/>
    </row>
    <row r="655" ht="75.0" customHeight="1">
      <c r="A655" s="8" t="s">
        <v>4863</v>
      </c>
      <c r="B655" s="7" t="s">
        <v>4864</v>
      </c>
      <c r="C655" s="34" t="s">
        <v>62</v>
      </c>
      <c r="D655" s="6" t="s">
        <v>35</v>
      </c>
      <c r="E655" s="6"/>
      <c r="F655" s="26" t="s">
        <v>4917</v>
      </c>
      <c r="G655" s="26"/>
      <c r="H655" s="7"/>
      <c r="I655" s="34" t="s">
        <v>38</v>
      </c>
      <c r="J655" s="6" t="s">
        <v>54</v>
      </c>
      <c r="K655" s="26" t="s">
        <v>4918</v>
      </c>
      <c r="L655" s="7" t="s">
        <v>3081</v>
      </c>
      <c r="M655" s="6" t="s">
        <v>67</v>
      </c>
      <c r="N655" s="14"/>
      <c r="O655" s="14"/>
      <c r="P655" s="14"/>
      <c r="Q655" s="34"/>
      <c r="R655" s="18"/>
      <c r="S655" s="18" t="s">
        <v>4919</v>
      </c>
      <c r="T655" s="18" t="s">
        <v>4920</v>
      </c>
      <c r="U655" s="18" t="s">
        <v>4891</v>
      </c>
      <c r="V655" s="18" t="s">
        <v>4921</v>
      </c>
      <c r="W655" s="14"/>
      <c r="X655" s="14"/>
      <c r="Y655" s="8" t="s">
        <v>2621</v>
      </c>
      <c r="Z655" s="15" t="s">
        <v>4922</v>
      </c>
      <c r="AA655" s="25" t="s">
        <v>4923</v>
      </c>
      <c r="AB655" s="25"/>
      <c r="AC655" s="18" t="str">
        <f t="shared" si="1"/>
        <v>M5-MyM-20a-A-5</v>
      </c>
      <c r="AD655" s="6" t="s">
        <v>48</v>
      </c>
      <c r="AE655" s="6"/>
      <c r="AF655" s="6"/>
    </row>
    <row r="656" ht="75.0" customHeight="1">
      <c r="A656" s="6" t="s">
        <v>4924</v>
      </c>
      <c r="B656" s="7" t="s">
        <v>4925</v>
      </c>
      <c r="C656" s="34" t="s">
        <v>34</v>
      </c>
      <c r="D656" s="6" t="s">
        <v>35</v>
      </c>
      <c r="E656" s="6"/>
      <c r="F656" s="26" t="s">
        <v>4926</v>
      </c>
      <c r="G656" s="26"/>
      <c r="H656" s="7"/>
      <c r="I656" s="34" t="s">
        <v>38</v>
      </c>
      <c r="J656" s="34" t="s">
        <v>743</v>
      </c>
      <c r="K656" s="26" t="s">
        <v>4927</v>
      </c>
      <c r="L656" s="26" t="s">
        <v>4928</v>
      </c>
      <c r="M656" s="34" t="s">
        <v>41</v>
      </c>
      <c r="N656" s="18" t="s">
        <v>4929</v>
      </c>
      <c r="O656" s="26" t="s">
        <v>4930</v>
      </c>
      <c r="P656" s="18" t="s">
        <v>4931</v>
      </c>
      <c r="Q656" s="6" t="s">
        <v>53</v>
      </c>
      <c r="R656" s="14"/>
      <c r="S656" s="14"/>
      <c r="T656" s="14"/>
      <c r="U656" s="14"/>
      <c r="V656" s="14"/>
      <c r="W656" s="14"/>
      <c r="X656" s="14"/>
      <c r="Y656" s="8" t="s">
        <v>2621</v>
      </c>
      <c r="Z656" s="38" t="s">
        <v>4932</v>
      </c>
      <c r="AA656" s="25" t="s">
        <v>4933</v>
      </c>
      <c r="AB656" s="25"/>
      <c r="AC656" s="18" t="str">
        <f t="shared" si="1"/>
        <v>M5-MyM-21a-I-1</v>
      </c>
      <c r="AD656" s="6" t="s">
        <v>48</v>
      </c>
      <c r="AE656" s="6"/>
      <c r="AF656" s="6"/>
    </row>
    <row r="657" ht="75.0" customHeight="1">
      <c r="A657" s="6" t="s">
        <v>4924</v>
      </c>
      <c r="B657" s="7" t="s">
        <v>4925</v>
      </c>
      <c r="C657" s="34" t="s">
        <v>50</v>
      </c>
      <c r="D657" s="6" t="s">
        <v>35</v>
      </c>
      <c r="E657" s="6"/>
      <c r="F657" s="26" t="s">
        <v>4934</v>
      </c>
      <c r="G657" s="26"/>
      <c r="H657" s="7"/>
      <c r="I657" s="34" t="s">
        <v>38</v>
      </c>
      <c r="J657" s="6" t="s">
        <v>54</v>
      </c>
      <c r="K657" s="26" t="s">
        <v>4935</v>
      </c>
      <c r="L657" s="26" t="s">
        <v>4936</v>
      </c>
      <c r="M657" s="34" t="s">
        <v>41</v>
      </c>
      <c r="N657" s="18" t="s">
        <v>4929</v>
      </c>
      <c r="O657" s="26" t="s">
        <v>4937</v>
      </c>
      <c r="P657" s="18" t="s">
        <v>4938</v>
      </c>
      <c r="Q657" s="6" t="s">
        <v>53</v>
      </c>
      <c r="R657" s="14"/>
      <c r="S657" s="14"/>
      <c r="T657" s="14"/>
      <c r="U657" s="14"/>
      <c r="V657" s="14"/>
      <c r="W657" s="14"/>
      <c r="X657" s="14"/>
      <c r="Y657" s="8" t="s">
        <v>2621</v>
      </c>
      <c r="Z657" s="15" t="s">
        <v>4939</v>
      </c>
      <c r="AA657" s="25" t="s">
        <v>4940</v>
      </c>
      <c r="AB657" s="25"/>
      <c r="AC657" s="18" t="str">
        <f t="shared" si="1"/>
        <v>M5-MyM-21a-E-1</v>
      </c>
      <c r="AD657" s="6" t="s">
        <v>48</v>
      </c>
      <c r="AE657" s="6"/>
      <c r="AF657" s="6"/>
    </row>
    <row r="658" ht="75.0" customHeight="1">
      <c r="A658" s="6" t="s">
        <v>4924</v>
      </c>
      <c r="B658" s="7" t="s">
        <v>4925</v>
      </c>
      <c r="C658" s="34" t="s">
        <v>50</v>
      </c>
      <c r="D658" s="6" t="s">
        <v>35</v>
      </c>
      <c r="E658" s="6"/>
      <c r="F658" s="26" t="s">
        <v>4941</v>
      </c>
      <c r="G658" s="26"/>
      <c r="H658" s="7"/>
      <c r="I658" s="34" t="s">
        <v>38</v>
      </c>
      <c r="J658" s="6" t="s">
        <v>54</v>
      </c>
      <c r="K658" s="26" t="s">
        <v>4942</v>
      </c>
      <c r="L658" s="9" t="s">
        <v>4943</v>
      </c>
      <c r="M658" s="34" t="s">
        <v>41</v>
      </c>
      <c r="N658" s="18" t="s">
        <v>4929</v>
      </c>
      <c r="O658" s="26" t="s">
        <v>4944</v>
      </c>
      <c r="P658" s="18" t="s">
        <v>4945</v>
      </c>
      <c r="Q658" s="6" t="s">
        <v>53</v>
      </c>
      <c r="R658" s="14"/>
      <c r="S658" s="14"/>
      <c r="T658" s="14"/>
      <c r="U658" s="14"/>
      <c r="V658" s="14"/>
      <c r="W658" s="14"/>
      <c r="X658" s="14"/>
      <c r="Y658" s="8" t="s">
        <v>2621</v>
      </c>
      <c r="Z658" s="38" t="s">
        <v>4946</v>
      </c>
      <c r="AA658" s="25" t="s">
        <v>4947</v>
      </c>
      <c r="AB658" s="25"/>
      <c r="AC658" s="18" t="str">
        <f t="shared" si="1"/>
        <v>M5-MyM-21a-E-2</v>
      </c>
      <c r="AD658" s="6" t="s">
        <v>48</v>
      </c>
      <c r="AE658" s="6"/>
      <c r="AF658" s="6"/>
    </row>
    <row r="659" ht="75.0" customHeight="1">
      <c r="A659" s="6" t="s">
        <v>4924</v>
      </c>
      <c r="B659" s="7" t="s">
        <v>4925</v>
      </c>
      <c r="C659" s="34" t="s">
        <v>50</v>
      </c>
      <c r="D659" s="6" t="s">
        <v>35</v>
      </c>
      <c r="E659" s="6"/>
      <c r="F659" s="26" t="s">
        <v>4948</v>
      </c>
      <c r="G659" s="26"/>
      <c r="H659" s="7"/>
      <c r="I659" s="34" t="s">
        <v>38</v>
      </c>
      <c r="J659" s="6" t="s">
        <v>54</v>
      </c>
      <c r="K659" s="26" t="s">
        <v>4949</v>
      </c>
      <c r="L659" s="26" t="s">
        <v>4950</v>
      </c>
      <c r="M659" s="34" t="s">
        <v>41</v>
      </c>
      <c r="N659" s="18" t="s">
        <v>4929</v>
      </c>
      <c r="O659" s="26" t="s">
        <v>4951</v>
      </c>
      <c r="P659" s="18" t="s">
        <v>4952</v>
      </c>
      <c r="Q659" s="6" t="s">
        <v>53</v>
      </c>
      <c r="R659" s="14"/>
      <c r="S659" s="14"/>
      <c r="T659" s="14"/>
      <c r="U659" s="14"/>
      <c r="V659" s="14"/>
      <c r="W659" s="14"/>
      <c r="X659" s="14"/>
      <c r="Y659" s="8" t="s">
        <v>2621</v>
      </c>
      <c r="Z659" s="15" t="s">
        <v>4953</v>
      </c>
      <c r="AA659" s="25" t="s">
        <v>4954</v>
      </c>
      <c r="AB659" s="25"/>
      <c r="AC659" s="18" t="str">
        <f t="shared" si="1"/>
        <v>M5-MyM-21a-E-3</v>
      </c>
      <c r="AD659" s="6" t="s">
        <v>48</v>
      </c>
      <c r="AE659" s="6"/>
      <c r="AF659" s="6"/>
    </row>
    <row r="660" ht="75.0" customHeight="1">
      <c r="A660" s="6" t="s">
        <v>4924</v>
      </c>
      <c r="B660" s="7" t="s">
        <v>4925</v>
      </c>
      <c r="C660" s="34" t="s">
        <v>62</v>
      </c>
      <c r="D660" s="6" t="s">
        <v>35</v>
      </c>
      <c r="E660" s="6"/>
      <c r="F660" s="26" t="s">
        <v>4955</v>
      </c>
      <c r="G660" s="26"/>
      <c r="H660" s="7"/>
      <c r="I660" s="34" t="s">
        <v>38</v>
      </c>
      <c r="J660" s="6" t="s">
        <v>54</v>
      </c>
      <c r="K660" s="26" t="s">
        <v>4956</v>
      </c>
      <c r="L660" s="26" t="s">
        <v>4957</v>
      </c>
      <c r="M660" s="6" t="s">
        <v>67</v>
      </c>
      <c r="N660" s="14"/>
      <c r="O660" s="14"/>
      <c r="P660" s="14"/>
      <c r="Q660" s="6" t="s">
        <v>53</v>
      </c>
      <c r="R660" s="18"/>
      <c r="S660" s="18" t="s">
        <v>4958</v>
      </c>
      <c r="T660" s="18" t="s">
        <v>4959</v>
      </c>
      <c r="U660" s="18" t="s">
        <v>4773</v>
      </c>
      <c r="V660" s="18" t="s">
        <v>4960</v>
      </c>
      <c r="W660" s="18" t="s">
        <v>4961</v>
      </c>
      <c r="X660" s="14"/>
      <c r="Y660" s="8" t="s">
        <v>2621</v>
      </c>
      <c r="Z660" s="15" t="s">
        <v>4962</v>
      </c>
      <c r="AA660" s="25" t="s">
        <v>4963</v>
      </c>
      <c r="AB660" s="25"/>
      <c r="AC660" s="18" t="str">
        <f t="shared" si="1"/>
        <v>M5-MyM-21a-A-1</v>
      </c>
      <c r="AD660" s="6" t="s">
        <v>48</v>
      </c>
      <c r="AE660" s="6"/>
      <c r="AF660" s="6"/>
    </row>
    <row r="661" ht="75.0" customHeight="1">
      <c r="A661" s="6" t="s">
        <v>4924</v>
      </c>
      <c r="B661" s="7" t="s">
        <v>4925</v>
      </c>
      <c r="C661" s="34" t="s">
        <v>62</v>
      </c>
      <c r="D661" s="6" t="s">
        <v>35</v>
      </c>
      <c r="E661" s="6"/>
      <c r="F661" s="26" t="s">
        <v>4964</v>
      </c>
      <c r="G661" s="26"/>
      <c r="H661" s="7"/>
      <c r="I661" s="34" t="s">
        <v>38</v>
      </c>
      <c r="J661" s="6" t="s">
        <v>54</v>
      </c>
      <c r="K661" s="26" t="s">
        <v>4965</v>
      </c>
      <c r="L661" s="26" t="s">
        <v>4966</v>
      </c>
      <c r="M661" s="6" t="s">
        <v>67</v>
      </c>
      <c r="N661" s="14"/>
      <c r="O661" s="14"/>
      <c r="P661" s="14"/>
      <c r="Q661" s="6" t="s">
        <v>53</v>
      </c>
      <c r="R661" s="18"/>
      <c r="S661" s="18" t="s">
        <v>4967</v>
      </c>
      <c r="T661" s="18" t="s">
        <v>4968</v>
      </c>
      <c r="U661" s="18" t="s">
        <v>4773</v>
      </c>
      <c r="V661" s="18" t="s">
        <v>4969</v>
      </c>
      <c r="W661" s="18" t="s">
        <v>4970</v>
      </c>
      <c r="X661" s="14"/>
      <c r="Y661" s="8" t="s">
        <v>2621</v>
      </c>
      <c r="Z661" s="15" t="s">
        <v>4971</v>
      </c>
      <c r="AA661" s="25" t="s">
        <v>4972</v>
      </c>
      <c r="AB661" s="25"/>
      <c r="AC661" s="18" t="str">
        <f t="shared" si="1"/>
        <v>M5-MyM-21a-A-2</v>
      </c>
      <c r="AD661" s="6" t="s">
        <v>48</v>
      </c>
      <c r="AE661" s="6"/>
      <c r="AF661" s="6"/>
    </row>
    <row r="662" ht="75.0" customHeight="1">
      <c r="A662" s="6" t="s">
        <v>4924</v>
      </c>
      <c r="B662" s="7" t="s">
        <v>4925</v>
      </c>
      <c r="C662" s="34" t="s">
        <v>62</v>
      </c>
      <c r="D662" s="6" t="s">
        <v>35</v>
      </c>
      <c r="E662" s="6"/>
      <c r="F662" s="26" t="s">
        <v>4973</v>
      </c>
      <c r="G662" s="26"/>
      <c r="H662" s="7"/>
      <c r="I662" s="34" t="s">
        <v>38</v>
      </c>
      <c r="J662" s="34" t="s">
        <v>54</v>
      </c>
      <c r="K662" s="26" t="s">
        <v>4974</v>
      </c>
      <c r="L662" s="26" t="s">
        <v>4975</v>
      </c>
      <c r="M662" s="6" t="s">
        <v>67</v>
      </c>
      <c r="N662" s="14"/>
      <c r="O662" s="14"/>
      <c r="P662" s="14"/>
      <c r="Q662" s="6" t="s">
        <v>53</v>
      </c>
      <c r="R662" s="18"/>
      <c r="S662" s="18" t="s">
        <v>4976</v>
      </c>
      <c r="T662" s="14" t="s">
        <v>4977</v>
      </c>
      <c r="U662" s="18" t="s">
        <v>4773</v>
      </c>
      <c r="V662" s="18" t="s">
        <v>4978</v>
      </c>
      <c r="W662" s="18" t="s">
        <v>4979</v>
      </c>
      <c r="X662" s="14"/>
      <c r="Y662" s="8" t="s">
        <v>2621</v>
      </c>
      <c r="Z662" s="39" t="s">
        <v>4980</v>
      </c>
      <c r="AA662" s="25" t="s">
        <v>4981</v>
      </c>
      <c r="AB662" s="25"/>
      <c r="AC662" s="18" t="str">
        <f t="shared" si="1"/>
        <v>M5-MyM-21a-A-3</v>
      </c>
      <c r="AD662" s="6" t="s">
        <v>48</v>
      </c>
      <c r="AE662" s="6"/>
      <c r="AF662" s="6"/>
    </row>
    <row r="663" ht="75.0" customHeight="1">
      <c r="A663" s="6" t="s">
        <v>4924</v>
      </c>
      <c r="B663" s="7" t="s">
        <v>4925</v>
      </c>
      <c r="C663" s="34" t="s">
        <v>62</v>
      </c>
      <c r="D663" s="6" t="s">
        <v>35</v>
      </c>
      <c r="E663" s="32"/>
      <c r="F663" s="26" t="s">
        <v>4982</v>
      </c>
      <c r="G663" s="26"/>
      <c r="H663" s="7"/>
      <c r="I663" s="34" t="s">
        <v>38</v>
      </c>
      <c r="J663" s="34" t="s">
        <v>54</v>
      </c>
      <c r="K663" s="26" t="s">
        <v>4983</v>
      </c>
      <c r="L663" s="26" t="s">
        <v>4975</v>
      </c>
      <c r="M663" s="6" t="s">
        <v>67</v>
      </c>
      <c r="N663" s="14"/>
      <c r="O663" s="14"/>
      <c r="P663" s="14"/>
      <c r="Q663" s="6" t="s">
        <v>53</v>
      </c>
      <c r="R663" s="18"/>
      <c r="S663" s="18" t="s">
        <v>4984</v>
      </c>
      <c r="T663" s="14" t="s">
        <v>4985</v>
      </c>
      <c r="U663" s="18" t="s">
        <v>4773</v>
      </c>
      <c r="V663" s="18" t="s">
        <v>4986</v>
      </c>
      <c r="W663" s="18" t="s">
        <v>4987</v>
      </c>
      <c r="X663" s="14"/>
      <c r="Y663" s="8" t="s">
        <v>2621</v>
      </c>
      <c r="Z663" s="39" t="s">
        <v>4988</v>
      </c>
      <c r="AA663" s="25" t="s">
        <v>4989</v>
      </c>
      <c r="AB663" s="25"/>
      <c r="AC663" s="18" t="str">
        <f t="shared" si="1"/>
        <v>M5-MyM-21a-A-4</v>
      </c>
      <c r="AD663" s="6" t="s">
        <v>48</v>
      </c>
      <c r="AE663" s="6"/>
      <c r="AF663" s="6"/>
    </row>
    <row r="664" ht="75.0" customHeight="1">
      <c r="A664" s="6" t="s">
        <v>4924</v>
      </c>
      <c r="B664" s="7" t="s">
        <v>4925</v>
      </c>
      <c r="C664" s="34" t="s">
        <v>62</v>
      </c>
      <c r="D664" s="6" t="s">
        <v>35</v>
      </c>
      <c r="E664" s="32"/>
      <c r="F664" s="26" t="s">
        <v>4990</v>
      </c>
      <c r="G664" s="26"/>
      <c r="H664" s="7"/>
      <c r="I664" s="34" t="s">
        <v>38</v>
      </c>
      <c r="J664" s="6" t="s">
        <v>285</v>
      </c>
      <c r="K664" s="26" t="s">
        <v>4991</v>
      </c>
      <c r="L664" s="26" t="s">
        <v>4992</v>
      </c>
      <c r="M664" s="6" t="s">
        <v>67</v>
      </c>
      <c r="N664" s="14"/>
      <c r="O664" s="14"/>
      <c r="P664" s="14"/>
      <c r="Q664" s="6" t="s">
        <v>53</v>
      </c>
      <c r="R664" s="18"/>
      <c r="S664" s="18" t="s">
        <v>4993</v>
      </c>
      <c r="T664" s="14" t="s">
        <v>4994</v>
      </c>
      <c r="U664" s="18" t="s">
        <v>4995</v>
      </c>
      <c r="V664" s="18" t="s">
        <v>4996</v>
      </c>
      <c r="W664" s="18" t="s">
        <v>4997</v>
      </c>
      <c r="X664" s="14"/>
      <c r="Y664" s="8" t="s">
        <v>2621</v>
      </c>
      <c r="Z664" s="39" t="s">
        <v>4998</v>
      </c>
      <c r="AA664" s="25" t="s">
        <v>4999</v>
      </c>
      <c r="AB664" s="25"/>
      <c r="AC664" s="18" t="str">
        <f t="shared" si="1"/>
        <v>M5-MyM-21a-A-5</v>
      </c>
      <c r="AD664" s="6" t="s">
        <v>48</v>
      </c>
      <c r="AE664" s="6"/>
      <c r="AF664" s="6"/>
    </row>
    <row r="665" ht="75.0" customHeight="1">
      <c r="A665" s="6" t="s">
        <v>5000</v>
      </c>
      <c r="B665" s="7" t="s">
        <v>5001</v>
      </c>
      <c r="C665" s="34" t="s">
        <v>34</v>
      </c>
      <c r="D665" s="6" t="s">
        <v>35</v>
      </c>
      <c r="E665" s="32"/>
      <c r="F665" s="26" t="s">
        <v>5002</v>
      </c>
      <c r="G665" s="26"/>
      <c r="H665" s="7"/>
      <c r="I665" s="34" t="s">
        <v>38</v>
      </c>
      <c r="J665" s="6" t="s">
        <v>2436</v>
      </c>
      <c r="K665" s="26" t="s">
        <v>5003</v>
      </c>
      <c r="L665" s="26" t="s">
        <v>5004</v>
      </c>
      <c r="M665" s="34" t="s">
        <v>41</v>
      </c>
      <c r="N665" s="18" t="s">
        <v>2958</v>
      </c>
      <c r="O665" s="48" t="s">
        <v>5005</v>
      </c>
      <c r="P665" s="14"/>
      <c r="Q665" s="34"/>
      <c r="R665" s="14"/>
      <c r="S665" s="14"/>
      <c r="T665" s="14"/>
      <c r="U665" s="14"/>
      <c r="V665" s="14"/>
      <c r="W665" s="14"/>
      <c r="X665" s="14"/>
      <c r="Y665" s="8" t="s">
        <v>2621</v>
      </c>
      <c r="Z665" s="40" t="s">
        <v>5006</v>
      </c>
      <c r="AA665" s="25" t="s">
        <v>5007</v>
      </c>
      <c r="AB665" s="25"/>
      <c r="AC665" s="18" t="str">
        <f t="shared" si="1"/>
        <v>M5-MyM-21b-I-1</v>
      </c>
      <c r="AD665" s="6" t="s">
        <v>48</v>
      </c>
      <c r="AE665" s="6"/>
      <c r="AF665" s="6"/>
    </row>
    <row r="666" ht="75.0" customHeight="1">
      <c r="A666" s="6" t="s">
        <v>5000</v>
      </c>
      <c r="B666" s="7" t="s">
        <v>5001</v>
      </c>
      <c r="C666" s="34" t="s">
        <v>50</v>
      </c>
      <c r="D666" s="6" t="s">
        <v>35</v>
      </c>
      <c r="E666" s="6"/>
      <c r="F666" s="26" t="s">
        <v>5008</v>
      </c>
      <c r="G666" s="26"/>
      <c r="H666" s="7"/>
      <c r="I666" s="34" t="s">
        <v>38</v>
      </c>
      <c r="J666" s="6" t="s">
        <v>2436</v>
      </c>
      <c r="K666" s="26" t="s">
        <v>5009</v>
      </c>
      <c r="L666" s="26" t="s">
        <v>5010</v>
      </c>
      <c r="M666" s="6" t="s">
        <v>67</v>
      </c>
      <c r="N666" s="14"/>
      <c r="O666" s="14"/>
      <c r="P666" s="14"/>
      <c r="Q666" s="6" t="s">
        <v>53</v>
      </c>
      <c r="R666" s="14"/>
      <c r="S666" s="14" t="s">
        <v>5011</v>
      </c>
      <c r="T666" s="18" t="s">
        <v>5012</v>
      </c>
      <c r="U666" s="18" t="s">
        <v>5013</v>
      </c>
      <c r="V666" s="18" t="s">
        <v>5014</v>
      </c>
      <c r="W666" s="14"/>
      <c r="X666" s="14"/>
      <c r="Y666" s="8" t="s">
        <v>2621</v>
      </c>
      <c r="Z666" s="39" t="s">
        <v>5015</v>
      </c>
      <c r="AA666" s="25" t="s">
        <v>5016</v>
      </c>
      <c r="AB666" s="25"/>
      <c r="AC666" s="18" t="str">
        <f t="shared" si="1"/>
        <v>M5-MyM-21b-E-1</v>
      </c>
      <c r="AD666" s="6" t="s">
        <v>48</v>
      </c>
      <c r="AE666" s="6"/>
      <c r="AF666" s="6"/>
    </row>
    <row r="667" ht="75.0" customHeight="1">
      <c r="A667" s="6" t="s">
        <v>5000</v>
      </c>
      <c r="B667" s="7" t="s">
        <v>5001</v>
      </c>
      <c r="C667" s="34" t="s">
        <v>62</v>
      </c>
      <c r="D667" s="6" t="s">
        <v>35</v>
      </c>
      <c r="E667" s="6"/>
      <c r="F667" s="26" t="s">
        <v>5017</v>
      </c>
      <c r="G667" s="26"/>
      <c r="H667" s="7"/>
      <c r="I667" s="34" t="s">
        <v>38</v>
      </c>
      <c r="J667" s="34" t="s">
        <v>4184</v>
      </c>
      <c r="K667" s="26" t="s">
        <v>5018</v>
      </c>
      <c r="L667" s="26" t="s">
        <v>5019</v>
      </c>
      <c r="M667" s="6" t="s">
        <v>67</v>
      </c>
      <c r="N667" s="14"/>
      <c r="O667" s="14"/>
      <c r="P667" s="14"/>
      <c r="Q667" s="6" t="s">
        <v>53</v>
      </c>
      <c r="R667" s="14"/>
      <c r="S667" s="14" t="s">
        <v>5020</v>
      </c>
      <c r="T667" s="18" t="s">
        <v>5012</v>
      </c>
      <c r="U667" s="18" t="s">
        <v>5021</v>
      </c>
      <c r="V667" s="18" t="s">
        <v>5022</v>
      </c>
      <c r="W667" s="14"/>
      <c r="X667" s="14"/>
      <c r="Y667" s="8" t="s">
        <v>2621</v>
      </c>
      <c r="Z667" s="15" t="s">
        <v>5023</v>
      </c>
      <c r="AA667" s="25" t="s">
        <v>5024</v>
      </c>
      <c r="AB667" s="25"/>
      <c r="AC667" s="18" t="str">
        <f t="shared" si="1"/>
        <v>M5-MyM-21b-A-1</v>
      </c>
      <c r="AD667" s="6" t="s">
        <v>48</v>
      </c>
      <c r="AE667" s="6"/>
      <c r="AF667" s="6"/>
    </row>
    <row r="668" ht="75.0" customHeight="1">
      <c r="A668" s="6" t="s">
        <v>5000</v>
      </c>
      <c r="B668" s="7" t="s">
        <v>5001</v>
      </c>
      <c r="C668" s="34" t="s">
        <v>62</v>
      </c>
      <c r="D668" s="6" t="s">
        <v>35</v>
      </c>
      <c r="E668" s="6"/>
      <c r="F668" s="26" t="s">
        <v>5025</v>
      </c>
      <c r="G668" s="26"/>
      <c r="H668" s="7"/>
      <c r="I668" s="34" t="s">
        <v>38</v>
      </c>
      <c r="J668" s="34" t="s">
        <v>4184</v>
      </c>
      <c r="K668" s="26" t="s">
        <v>5026</v>
      </c>
      <c r="L668" s="26" t="s">
        <v>5027</v>
      </c>
      <c r="M668" s="6" t="s">
        <v>67</v>
      </c>
      <c r="N668" s="14"/>
      <c r="O668" s="14"/>
      <c r="P668" s="14"/>
      <c r="Q668" s="6" t="s">
        <v>53</v>
      </c>
      <c r="R668" s="14"/>
      <c r="S668" s="14" t="s">
        <v>5028</v>
      </c>
      <c r="T668" s="18" t="s">
        <v>5012</v>
      </c>
      <c r="U668" s="18" t="s">
        <v>5029</v>
      </c>
      <c r="V668" s="18" t="s">
        <v>5030</v>
      </c>
      <c r="W668" s="14"/>
      <c r="X668" s="14"/>
      <c r="Y668" s="8" t="s">
        <v>2621</v>
      </c>
      <c r="Z668" s="15" t="s">
        <v>5031</v>
      </c>
      <c r="AA668" s="25" t="s">
        <v>5032</v>
      </c>
      <c r="AB668" s="25"/>
      <c r="AC668" s="18" t="str">
        <f t="shared" si="1"/>
        <v>M5-MyM-21b-A-2</v>
      </c>
      <c r="AD668" s="6" t="s">
        <v>48</v>
      </c>
      <c r="AE668" s="6"/>
      <c r="AF668" s="6"/>
    </row>
    <row r="669" ht="75.0" customHeight="1">
      <c r="A669" s="6" t="s">
        <v>5000</v>
      </c>
      <c r="B669" s="7" t="s">
        <v>5001</v>
      </c>
      <c r="C669" s="34" t="s">
        <v>62</v>
      </c>
      <c r="D669" s="6" t="s">
        <v>35</v>
      </c>
      <c r="E669" s="6"/>
      <c r="F669" s="26" t="s">
        <v>5033</v>
      </c>
      <c r="G669" s="26"/>
      <c r="H669" s="7"/>
      <c r="I669" s="34" t="s">
        <v>38</v>
      </c>
      <c r="J669" s="34" t="s">
        <v>4184</v>
      </c>
      <c r="K669" s="26" t="s">
        <v>5034</v>
      </c>
      <c r="L669" s="26" t="s">
        <v>5035</v>
      </c>
      <c r="M669" s="6" t="s">
        <v>67</v>
      </c>
      <c r="N669" s="14"/>
      <c r="O669" s="14"/>
      <c r="P669" s="14"/>
      <c r="Q669" s="6" t="s">
        <v>53</v>
      </c>
      <c r="R669" s="14"/>
      <c r="S669" s="14" t="s">
        <v>5036</v>
      </c>
      <c r="T669" s="18" t="s">
        <v>5012</v>
      </c>
      <c r="U669" s="18" t="s">
        <v>5037</v>
      </c>
      <c r="V669" s="18" t="s">
        <v>5038</v>
      </c>
      <c r="W669" s="14"/>
      <c r="X669" s="14"/>
      <c r="Y669" s="8" t="s">
        <v>2621</v>
      </c>
      <c r="Z669" s="15" t="s">
        <v>5039</v>
      </c>
      <c r="AA669" s="25" t="s">
        <v>5040</v>
      </c>
      <c r="AB669" s="25"/>
      <c r="AC669" s="18" t="str">
        <f t="shared" si="1"/>
        <v>M5-MyM-21b-A-3</v>
      </c>
      <c r="AD669" s="6" t="s">
        <v>48</v>
      </c>
      <c r="AE669" s="6"/>
      <c r="AF669" s="6"/>
    </row>
    <row r="670" ht="75.0" customHeight="1">
      <c r="A670" s="6" t="s">
        <v>5000</v>
      </c>
      <c r="B670" s="7" t="s">
        <v>5001</v>
      </c>
      <c r="C670" s="34" t="s">
        <v>62</v>
      </c>
      <c r="D670" s="6" t="s">
        <v>35</v>
      </c>
      <c r="E670" s="6"/>
      <c r="F670" s="26" t="s">
        <v>5041</v>
      </c>
      <c r="G670" s="26"/>
      <c r="H670" s="7"/>
      <c r="I670" s="34" t="s">
        <v>38</v>
      </c>
      <c r="J670" s="34" t="s">
        <v>54</v>
      </c>
      <c r="K670" s="26" t="s">
        <v>5042</v>
      </c>
      <c r="L670" s="26" t="s">
        <v>5043</v>
      </c>
      <c r="M670" s="6" t="s">
        <v>67</v>
      </c>
      <c r="N670" s="14"/>
      <c r="O670" s="14"/>
      <c r="P670" s="14"/>
      <c r="Q670" s="6" t="s">
        <v>53</v>
      </c>
      <c r="R670" s="18"/>
      <c r="S670" s="18" t="s">
        <v>5044</v>
      </c>
      <c r="T670" s="18" t="s">
        <v>5012</v>
      </c>
      <c r="U670" s="18" t="s">
        <v>5045</v>
      </c>
      <c r="V670" s="18" t="s">
        <v>5046</v>
      </c>
      <c r="W670" s="14"/>
      <c r="X670" s="14"/>
      <c r="Y670" s="8" t="s">
        <v>2621</v>
      </c>
      <c r="Z670" s="15" t="s">
        <v>5047</v>
      </c>
      <c r="AA670" s="25" t="s">
        <v>5048</v>
      </c>
      <c r="AB670" s="25"/>
      <c r="AC670" s="18" t="str">
        <f t="shared" si="1"/>
        <v>M5-MyM-21b-A-4</v>
      </c>
      <c r="AD670" s="6" t="s">
        <v>48</v>
      </c>
      <c r="AE670" s="6"/>
      <c r="AF670" s="6"/>
    </row>
    <row r="671" ht="75.0" customHeight="1">
      <c r="A671" s="6" t="s">
        <v>5000</v>
      </c>
      <c r="B671" s="7" t="s">
        <v>5001</v>
      </c>
      <c r="C671" s="34" t="s">
        <v>62</v>
      </c>
      <c r="D671" s="6" t="s">
        <v>35</v>
      </c>
      <c r="E671" s="6"/>
      <c r="F671" s="26" t="s">
        <v>5049</v>
      </c>
      <c r="G671" s="26"/>
      <c r="H671" s="7"/>
      <c r="I671" s="34"/>
      <c r="J671" s="34" t="s">
        <v>2436</v>
      </c>
      <c r="K671" s="26" t="s">
        <v>5050</v>
      </c>
      <c r="L671" s="26" t="s">
        <v>5051</v>
      </c>
      <c r="M671" s="6" t="s">
        <v>67</v>
      </c>
      <c r="N671" s="14"/>
      <c r="O671" s="14"/>
      <c r="P671" s="14"/>
      <c r="Q671" s="6" t="s">
        <v>53</v>
      </c>
      <c r="R671" s="14"/>
      <c r="S671" s="14" t="s">
        <v>5052</v>
      </c>
      <c r="T671" s="18" t="s">
        <v>5012</v>
      </c>
      <c r="U671" s="18" t="s">
        <v>5053</v>
      </c>
      <c r="V671" s="18" t="s">
        <v>5054</v>
      </c>
      <c r="W671" s="14"/>
      <c r="X671" s="14"/>
      <c r="Y671" s="8" t="s">
        <v>2621</v>
      </c>
      <c r="Z671" s="15" t="s">
        <v>5055</v>
      </c>
      <c r="AA671" s="25" t="s">
        <v>5056</v>
      </c>
      <c r="AB671" s="25"/>
      <c r="AC671" s="18" t="str">
        <f t="shared" si="1"/>
        <v>M5-MyM-21b-A-5</v>
      </c>
      <c r="AD671" s="6" t="s">
        <v>48</v>
      </c>
      <c r="AE671" s="6"/>
      <c r="AF671" s="6"/>
    </row>
    <row r="672" ht="75.0" customHeight="1">
      <c r="A672" s="6" t="s">
        <v>5057</v>
      </c>
      <c r="B672" s="7" t="s">
        <v>5058</v>
      </c>
      <c r="C672" s="34" t="s">
        <v>34</v>
      </c>
      <c r="D672" s="6" t="s">
        <v>35</v>
      </c>
      <c r="E672" s="6"/>
      <c r="F672" s="9" t="s">
        <v>5059</v>
      </c>
      <c r="G672" s="9"/>
      <c r="H672" s="7"/>
      <c r="I672" s="6" t="s">
        <v>38</v>
      </c>
      <c r="J672" s="6" t="s">
        <v>285</v>
      </c>
      <c r="K672" s="26" t="s">
        <v>5060</v>
      </c>
      <c r="L672" s="26" t="s">
        <v>5061</v>
      </c>
      <c r="M672" s="34" t="s">
        <v>41</v>
      </c>
      <c r="N672" s="18" t="s">
        <v>5062</v>
      </c>
      <c r="O672" s="26" t="s">
        <v>5063</v>
      </c>
      <c r="P672" s="14"/>
      <c r="Q672" s="34"/>
      <c r="R672" s="14"/>
      <c r="S672" s="14"/>
      <c r="T672" s="14"/>
      <c r="U672" s="14"/>
      <c r="V672" s="18"/>
      <c r="W672" s="14"/>
      <c r="X672" s="14"/>
      <c r="Y672" s="8" t="s">
        <v>2621</v>
      </c>
      <c r="Z672" s="38" t="s">
        <v>5064</v>
      </c>
      <c r="AA672" s="38" t="s">
        <v>5065</v>
      </c>
      <c r="AB672" s="38"/>
      <c r="AC672" s="18" t="str">
        <f t="shared" si="1"/>
        <v>M5-MyM-32a-I-1</v>
      </c>
      <c r="AD672" s="6" t="s">
        <v>48</v>
      </c>
      <c r="AE672" s="6" t="s">
        <v>427</v>
      </c>
      <c r="AF672" s="6"/>
    </row>
    <row r="673" ht="75.0" customHeight="1">
      <c r="A673" s="6" t="s">
        <v>5057</v>
      </c>
      <c r="B673" s="7" t="s">
        <v>5058</v>
      </c>
      <c r="C673" s="34" t="s">
        <v>34</v>
      </c>
      <c r="D673" s="6" t="s">
        <v>35</v>
      </c>
      <c r="E673" s="6"/>
      <c r="F673" s="9" t="s">
        <v>5059</v>
      </c>
      <c r="G673" s="9"/>
      <c r="H673" s="7"/>
      <c r="I673" s="6" t="s">
        <v>38</v>
      </c>
      <c r="J673" s="6" t="s">
        <v>285</v>
      </c>
      <c r="K673" s="26" t="s">
        <v>5066</v>
      </c>
      <c r="L673" s="26" t="s">
        <v>5067</v>
      </c>
      <c r="M673" s="34" t="s">
        <v>41</v>
      </c>
      <c r="N673" s="18" t="s">
        <v>5062</v>
      </c>
      <c r="O673" s="26" t="s">
        <v>5068</v>
      </c>
      <c r="P673" s="14"/>
      <c r="Q673" s="34"/>
      <c r="R673" s="14"/>
      <c r="S673" s="14"/>
      <c r="T673" s="14"/>
      <c r="U673" s="14"/>
      <c r="V673" s="14"/>
      <c r="W673" s="14"/>
      <c r="X673" s="14"/>
      <c r="Y673" s="8" t="s">
        <v>2621</v>
      </c>
      <c r="Z673" s="38" t="s">
        <v>5069</v>
      </c>
      <c r="AA673" s="38" t="s">
        <v>5070</v>
      </c>
      <c r="AB673" s="38"/>
      <c r="AC673" s="18" t="str">
        <f t="shared" si="1"/>
        <v>M5-MyM-32a-I-2</v>
      </c>
      <c r="AD673" s="6" t="s">
        <v>48</v>
      </c>
      <c r="AE673" s="6" t="s">
        <v>427</v>
      </c>
      <c r="AF673" s="6"/>
    </row>
    <row r="674" ht="75.0" customHeight="1">
      <c r="A674" s="6" t="s">
        <v>5057</v>
      </c>
      <c r="B674" s="7" t="s">
        <v>5058</v>
      </c>
      <c r="C674" s="34" t="s">
        <v>50</v>
      </c>
      <c r="D674" s="6" t="s">
        <v>35</v>
      </c>
      <c r="E674" s="6"/>
      <c r="F674" s="26" t="s">
        <v>5071</v>
      </c>
      <c r="G674" s="26"/>
      <c r="H674" s="7"/>
      <c r="I674" s="6" t="s">
        <v>38</v>
      </c>
      <c r="J674" s="6" t="s">
        <v>285</v>
      </c>
      <c r="K674" s="26" t="s">
        <v>5072</v>
      </c>
      <c r="L674" s="26" t="s">
        <v>5073</v>
      </c>
      <c r="M674" s="34" t="s">
        <v>41</v>
      </c>
      <c r="N674" s="18" t="s">
        <v>5062</v>
      </c>
      <c r="O674" s="26" t="s">
        <v>5074</v>
      </c>
      <c r="P674" s="14"/>
      <c r="Q674" s="34"/>
      <c r="R674" s="14"/>
      <c r="S674" s="14"/>
      <c r="T674" s="14"/>
      <c r="U674" s="14"/>
      <c r="V674" s="14"/>
      <c r="W674" s="14"/>
      <c r="X674" s="14"/>
      <c r="Y674" s="8" t="s">
        <v>2621</v>
      </c>
      <c r="Z674" s="15" t="s">
        <v>5075</v>
      </c>
      <c r="AA674" s="15" t="s">
        <v>5076</v>
      </c>
      <c r="AB674" s="38"/>
      <c r="AC674" s="18" t="str">
        <f t="shared" si="1"/>
        <v>M5-MyM-32a-E-1</v>
      </c>
      <c r="AD674" s="6" t="s">
        <v>48</v>
      </c>
      <c r="AE674" s="6" t="s">
        <v>427</v>
      </c>
      <c r="AF674" s="6"/>
    </row>
    <row r="675" ht="75.0" customHeight="1">
      <c r="A675" s="8" t="s">
        <v>5077</v>
      </c>
      <c r="B675" s="7" t="s">
        <v>5078</v>
      </c>
      <c r="C675" s="34" t="s">
        <v>34</v>
      </c>
      <c r="D675" s="6" t="s">
        <v>35</v>
      </c>
      <c r="E675" s="6"/>
      <c r="F675" s="26" t="s">
        <v>5079</v>
      </c>
      <c r="G675" s="26"/>
      <c r="H675" s="7"/>
      <c r="I675" s="34" t="s">
        <v>38</v>
      </c>
      <c r="J675" s="6" t="s">
        <v>835</v>
      </c>
      <c r="K675" s="26" t="s">
        <v>5080</v>
      </c>
      <c r="L675" s="26" t="s">
        <v>5081</v>
      </c>
      <c r="M675" s="34" t="s">
        <v>41</v>
      </c>
      <c r="N675" s="18" t="s">
        <v>5082</v>
      </c>
      <c r="O675" s="26" t="s">
        <v>5083</v>
      </c>
      <c r="P675" s="18"/>
      <c r="Q675" s="34"/>
      <c r="R675" s="14"/>
      <c r="S675" s="14"/>
      <c r="T675" s="14"/>
      <c r="U675" s="14"/>
      <c r="V675" s="14"/>
      <c r="W675" s="14"/>
      <c r="X675" s="14"/>
      <c r="Y675" s="8" t="s">
        <v>2621</v>
      </c>
      <c r="Z675" s="45" t="s">
        <v>5084</v>
      </c>
      <c r="AA675" s="38" t="s">
        <v>5085</v>
      </c>
      <c r="AB675" s="38"/>
      <c r="AC675" s="18" t="str">
        <f t="shared" si="1"/>
        <v>M5-MyM-13a-I-1</v>
      </c>
      <c r="AD675" s="6"/>
      <c r="AE675" s="6" t="s">
        <v>427</v>
      </c>
      <c r="AF675" s="6"/>
    </row>
    <row r="676" ht="75.0" customHeight="1">
      <c r="A676" s="8" t="s">
        <v>5077</v>
      </c>
      <c r="B676" s="7" t="s">
        <v>5078</v>
      </c>
      <c r="C676" s="34" t="s">
        <v>50</v>
      </c>
      <c r="D676" s="6" t="s">
        <v>35</v>
      </c>
      <c r="E676" s="6"/>
      <c r="F676" s="26" t="s">
        <v>5086</v>
      </c>
      <c r="G676" s="26"/>
      <c r="H676" s="7"/>
      <c r="I676" s="34" t="s">
        <v>38</v>
      </c>
      <c r="J676" s="6" t="s">
        <v>54</v>
      </c>
      <c r="K676" s="7" t="s">
        <v>5087</v>
      </c>
      <c r="L676" s="7" t="s">
        <v>5088</v>
      </c>
      <c r="M676" s="34" t="s">
        <v>41</v>
      </c>
      <c r="N676" s="18" t="s">
        <v>5082</v>
      </c>
      <c r="O676" s="26" t="s">
        <v>5089</v>
      </c>
      <c r="P676" s="18"/>
      <c r="Q676" s="34"/>
      <c r="R676" s="14"/>
      <c r="S676" s="14"/>
      <c r="T676" s="14"/>
      <c r="U676" s="14"/>
      <c r="V676" s="14"/>
      <c r="W676" s="14"/>
      <c r="X676" s="14"/>
      <c r="Y676" s="8" t="s">
        <v>2621</v>
      </c>
      <c r="Z676" s="45" t="s">
        <v>5090</v>
      </c>
      <c r="AA676" s="15" t="s">
        <v>5091</v>
      </c>
      <c r="AB676" s="38"/>
      <c r="AC676" s="18" t="str">
        <f t="shared" si="1"/>
        <v>M5-MyM-13a-E-1</v>
      </c>
      <c r="AD676" s="6"/>
      <c r="AE676" s="6" t="s">
        <v>427</v>
      </c>
      <c r="AF676" s="6"/>
    </row>
    <row r="677" ht="75.0" customHeight="1">
      <c r="A677" s="8" t="s">
        <v>5077</v>
      </c>
      <c r="B677" s="7" t="s">
        <v>5078</v>
      </c>
      <c r="C677" s="34" t="s">
        <v>62</v>
      </c>
      <c r="D677" s="6" t="s">
        <v>35</v>
      </c>
      <c r="E677" s="6"/>
      <c r="F677" s="26" t="s">
        <v>5092</v>
      </c>
      <c r="G677" s="26"/>
      <c r="H677" s="7"/>
      <c r="I677" s="34" t="s">
        <v>38</v>
      </c>
      <c r="J677" s="6" t="s">
        <v>54</v>
      </c>
      <c r="K677" s="7" t="s">
        <v>5093</v>
      </c>
      <c r="L677" s="7" t="s">
        <v>5088</v>
      </c>
      <c r="M677" s="34" t="s">
        <v>41</v>
      </c>
      <c r="N677" s="18" t="s">
        <v>5082</v>
      </c>
      <c r="O677" s="26" t="s">
        <v>5089</v>
      </c>
      <c r="P677" s="18"/>
      <c r="Q677" s="34"/>
      <c r="R677" s="14"/>
      <c r="S677" s="14"/>
      <c r="T677" s="14"/>
      <c r="U677" s="14"/>
      <c r="V677" s="14"/>
      <c r="W677" s="14"/>
      <c r="X677" s="14"/>
      <c r="Y677" s="8" t="s">
        <v>2621</v>
      </c>
      <c r="Z677" s="45" t="s">
        <v>5094</v>
      </c>
      <c r="AA677" s="15" t="s">
        <v>5095</v>
      </c>
      <c r="AB677" s="38"/>
      <c r="AC677" s="18" t="str">
        <f t="shared" si="1"/>
        <v>M5-MyM-13a-A-1</v>
      </c>
      <c r="AD677" s="6"/>
      <c r="AE677" s="6" t="s">
        <v>427</v>
      </c>
      <c r="AF677" s="6"/>
    </row>
    <row r="678" ht="75.0" customHeight="1">
      <c r="A678" s="8" t="s">
        <v>5077</v>
      </c>
      <c r="B678" s="7" t="s">
        <v>5078</v>
      </c>
      <c r="C678" s="34" t="s">
        <v>62</v>
      </c>
      <c r="D678" s="6" t="s">
        <v>35</v>
      </c>
      <c r="E678" s="6"/>
      <c r="F678" s="26" t="s">
        <v>5096</v>
      </c>
      <c r="G678" s="26"/>
      <c r="H678" s="7"/>
      <c r="I678" s="34" t="s">
        <v>38</v>
      </c>
      <c r="J678" s="6" t="s">
        <v>54</v>
      </c>
      <c r="K678" s="26" t="s">
        <v>5097</v>
      </c>
      <c r="L678" s="7" t="s">
        <v>5088</v>
      </c>
      <c r="M678" s="34" t="s">
        <v>41</v>
      </c>
      <c r="N678" s="18" t="s">
        <v>5082</v>
      </c>
      <c r="O678" s="26" t="s">
        <v>5098</v>
      </c>
      <c r="P678" s="18"/>
      <c r="Q678" s="34"/>
      <c r="R678" s="14"/>
      <c r="S678" s="14"/>
      <c r="T678" s="14"/>
      <c r="U678" s="14"/>
      <c r="V678" s="14"/>
      <c r="W678" s="14"/>
      <c r="X678" s="14"/>
      <c r="Y678" s="8" t="s">
        <v>2621</v>
      </c>
      <c r="Z678" s="45" t="s">
        <v>5099</v>
      </c>
      <c r="AA678" s="15" t="s">
        <v>5100</v>
      </c>
      <c r="AB678" s="38"/>
      <c r="AC678" s="18" t="str">
        <f t="shared" si="1"/>
        <v>M5-MyM-13a-A-2</v>
      </c>
      <c r="AD678" s="6"/>
      <c r="AE678" s="6" t="s">
        <v>427</v>
      </c>
      <c r="AF678" s="6"/>
    </row>
    <row r="679" ht="75.0" customHeight="1">
      <c r="A679" s="8" t="s">
        <v>5077</v>
      </c>
      <c r="B679" s="7" t="s">
        <v>5078</v>
      </c>
      <c r="C679" s="34" t="s">
        <v>62</v>
      </c>
      <c r="D679" s="6" t="s">
        <v>35</v>
      </c>
      <c r="E679" s="6"/>
      <c r="F679" s="26" t="s">
        <v>5101</v>
      </c>
      <c r="G679" s="26"/>
      <c r="H679" s="7"/>
      <c r="I679" s="34" t="s">
        <v>38</v>
      </c>
      <c r="J679" s="6" t="s">
        <v>54</v>
      </c>
      <c r="K679" s="26" t="s">
        <v>5102</v>
      </c>
      <c r="L679" s="7" t="s">
        <v>5088</v>
      </c>
      <c r="M679" s="34" t="s">
        <v>41</v>
      </c>
      <c r="N679" s="18" t="s">
        <v>5082</v>
      </c>
      <c r="O679" s="26" t="s">
        <v>5098</v>
      </c>
      <c r="P679" s="18"/>
      <c r="Q679" s="34"/>
      <c r="R679" s="14"/>
      <c r="S679" s="14"/>
      <c r="T679" s="14"/>
      <c r="U679" s="14"/>
      <c r="V679" s="14"/>
      <c r="W679" s="14"/>
      <c r="X679" s="14"/>
      <c r="Y679" s="8" t="s">
        <v>2621</v>
      </c>
      <c r="Z679" s="45" t="s">
        <v>5103</v>
      </c>
      <c r="AA679" s="15" t="s">
        <v>5104</v>
      </c>
      <c r="AB679" s="38"/>
      <c r="AC679" s="18" t="str">
        <f t="shared" si="1"/>
        <v>M5-MyM-13a-A-3</v>
      </c>
      <c r="AD679" s="6"/>
      <c r="AE679" s="6" t="s">
        <v>427</v>
      </c>
      <c r="AF679" s="6"/>
    </row>
    <row r="680" ht="75.0" customHeight="1">
      <c r="A680" s="8" t="s">
        <v>5077</v>
      </c>
      <c r="B680" s="7" t="s">
        <v>5078</v>
      </c>
      <c r="C680" s="34" t="s">
        <v>62</v>
      </c>
      <c r="D680" s="6" t="s">
        <v>35</v>
      </c>
      <c r="E680" s="6"/>
      <c r="F680" s="26" t="s">
        <v>5105</v>
      </c>
      <c r="G680" s="26"/>
      <c r="H680" s="7"/>
      <c r="I680" s="34" t="s">
        <v>38</v>
      </c>
      <c r="J680" s="6" t="s">
        <v>54</v>
      </c>
      <c r="K680" s="7" t="s">
        <v>5106</v>
      </c>
      <c r="L680" s="7" t="s">
        <v>5088</v>
      </c>
      <c r="M680" s="34" t="s">
        <v>41</v>
      </c>
      <c r="N680" s="18" t="s">
        <v>5082</v>
      </c>
      <c r="O680" s="26" t="s">
        <v>5098</v>
      </c>
      <c r="P680" s="18"/>
      <c r="Q680" s="34"/>
      <c r="R680" s="14"/>
      <c r="S680" s="14"/>
      <c r="T680" s="14"/>
      <c r="U680" s="14"/>
      <c r="V680" s="14"/>
      <c r="W680" s="14"/>
      <c r="X680" s="14"/>
      <c r="Y680" s="8" t="s">
        <v>2621</v>
      </c>
      <c r="Z680" s="45" t="s">
        <v>5107</v>
      </c>
      <c r="AA680" s="15" t="s">
        <v>5108</v>
      </c>
      <c r="AB680" s="38"/>
      <c r="AC680" s="18" t="str">
        <f t="shared" si="1"/>
        <v>M5-MyM-13a-A-4</v>
      </c>
      <c r="AD680" s="6"/>
      <c r="AE680" s="6" t="s">
        <v>427</v>
      </c>
      <c r="AF680" s="6"/>
    </row>
    <row r="681" ht="75.0" customHeight="1">
      <c r="A681" s="8" t="s">
        <v>5077</v>
      </c>
      <c r="B681" s="7" t="s">
        <v>5078</v>
      </c>
      <c r="C681" s="34" t="s">
        <v>62</v>
      </c>
      <c r="D681" s="6" t="s">
        <v>35</v>
      </c>
      <c r="E681" s="6"/>
      <c r="F681" s="26" t="s">
        <v>5109</v>
      </c>
      <c r="G681" s="26"/>
      <c r="H681" s="7"/>
      <c r="I681" s="34" t="s">
        <v>38</v>
      </c>
      <c r="J681" s="6" t="s">
        <v>54</v>
      </c>
      <c r="K681" s="26" t="s">
        <v>5110</v>
      </c>
      <c r="L681" s="7" t="s">
        <v>5088</v>
      </c>
      <c r="M681" s="34" t="s">
        <v>41</v>
      </c>
      <c r="N681" s="18" t="s">
        <v>5082</v>
      </c>
      <c r="O681" s="26" t="s">
        <v>5098</v>
      </c>
      <c r="P681" s="18"/>
      <c r="Q681" s="34"/>
      <c r="R681" s="14"/>
      <c r="S681" s="14"/>
      <c r="T681" s="14"/>
      <c r="U681" s="14"/>
      <c r="V681" s="14"/>
      <c r="W681" s="14"/>
      <c r="X681" s="14"/>
      <c r="Y681" s="8" t="s">
        <v>2621</v>
      </c>
      <c r="Z681" s="45" t="s">
        <v>5111</v>
      </c>
      <c r="AA681" s="15" t="s">
        <v>5112</v>
      </c>
      <c r="AB681" s="38"/>
      <c r="AC681" s="18" t="str">
        <f t="shared" si="1"/>
        <v>M5-MyM-13a-A-5</v>
      </c>
      <c r="AD681" s="6"/>
      <c r="AE681" s="6" t="s">
        <v>427</v>
      </c>
      <c r="AF681" s="6"/>
    </row>
    <row r="682" ht="75.0" customHeight="1">
      <c r="A682" s="8" t="s">
        <v>5113</v>
      </c>
      <c r="B682" s="7" t="s">
        <v>5114</v>
      </c>
      <c r="C682" s="34" t="s">
        <v>34</v>
      </c>
      <c r="D682" s="6" t="s">
        <v>35</v>
      </c>
      <c r="E682" s="6"/>
      <c r="F682" s="26" t="s">
        <v>5115</v>
      </c>
      <c r="G682" s="26"/>
      <c r="H682" s="7"/>
      <c r="I682" s="34" t="s">
        <v>38</v>
      </c>
      <c r="J682" s="6" t="s">
        <v>835</v>
      </c>
      <c r="K682" s="26" t="s">
        <v>5116</v>
      </c>
      <c r="L682" s="26" t="s">
        <v>5117</v>
      </c>
      <c r="M682" s="34" t="s">
        <v>41</v>
      </c>
      <c r="N682" s="18" t="s">
        <v>5118</v>
      </c>
      <c r="O682" s="26" t="s">
        <v>5119</v>
      </c>
      <c r="P682" s="14"/>
      <c r="Q682" s="34"/>
      <c r="R682" s="14"/>
      <c r="S682" s="14"/>
      <c r="T682" s="14"/>
      <c r="U682" s="14"/>
      <c r="V682" s="14"/>
      <c r="W682" s="14"/>
      <c r="X682" s="14"/>
      <c r="Y682" s="8" t="s">
        <v>2621</v>
      </c>
      <c r="Z682" s="45" t="s">
        <v>5120</v>
      </c>
      <c r="AA682" s="38" t="s">
        <v>5121</v>
      </c>
      <c r="AB682" s="38"/>
      <c r="AC682" s="18" t="str">
        <f t="shared" si="1"/>
        <v>M5-MyM-13b-I-1</v>
      </c>
      <c r="AD682" s="6"/>
      <c r="AE682" s="6" t="s">
        <v>427</v>
      </c>
      <c r="AF682" s="6"/>
    </row>
    <row r="683" ht="75.0" customHeight="1">
      <c r="A683" s="8" t="s">
        <v>5113</v>
      </c>
      <c r="B683" s="7" t="s">
        <v>5114</v>
      </c>
      <c r="C683" s="34" t="s">
        <v>50</v>
      </c>
      <c r="D683" s="6" t="s">
        <v>35</v>
      </c>
      <c r="E683" s="6"/>
      <c r="F683" s="26" t="s">
        <v>5122</v>
      </c>
      <c r="G683" s="26"/>
      <c r="H683" s="7"/>
      <c r="I683" s="34" t="s">
        <v>38</v>
      </c>
      <c r="J683" s="6" t="s">
        <v>54</v>
      </c>
      <c r="K683" s="26" t="s">
        <v>5123</v>
      </c>
      <c r="L683" s="26" t="s">
        <v>5124</v>
      </c>
      <c r="M683" s="34" t="s">
        <v>41</v>
      </c>
      <c r="N683" s="18" t="s">
        <v>5118</v>
      </c>
      <c r="O683" s="26" t="s">
        <v>5125</v>
      </c>
      <c r="P683" s="14"/>
      <c r="Q683" s="34"/>
      <c r="R683" s="14"/>
      <c r="S683" s="14"/>
      <c r="T683" s="14"/>
      <c r="U683" s="14"/>
      <c r="V683" s="14"/>
      <c r="W683" s="14"/>
      <c r="X683" s="14"/>
      <c r="Y683" s="8" t="s">
        <v>2621</v>
      </c>
      <c r="Z683" s="45" t="s">
        <v>5126</v>
      </c>
      <c r="AA683" s="15" t="s">
        <v>5127</v>
      </c>
      <c r="AB683" s="38"/>
      <c r="AC683" s="18" t="str">
        <f t="shared" si="1"/>
        <v>M5-MyM-13b-E-1</v>
      </c>
      <c r="AD683" s="6"/>
      <c r="AE683" s="6" t="s">
        <v>427</v>
      </c>
      <c r="AF683" s="6"/>
    </row>
    <row r="684" ht="75.0" customHeight="1">
      <c r="A684" s="8" t="s">
        <v>5113</v>
      </c>
      <c r="B684" s="7" t="s">
        <v>5114</v>
      </c>
      <c r="C684" s="34" t="s">
        <v>62</v>
      </c>
      <c r="D684" s="6" t="s">
        <v>35</v>
      </c>
      <c r="E684" s="6"/>
      <c r="F684" s="26" t="s">
        <v>5128</v>
      </c>
      <c r="G684" s="26"/>
      <c r="H684" s="7"/>
      <c r="I684" s="34" t="s">
        <v>38</v>
      </c>
      <c r="J684" s="6" t="s">
        <v>54</v>
      </c>
      <c r="K684" s="7" t="s">
        <v>5129</v>
      </c>
      <c r="L684" s="7" t="s">
        <v>5130</v>
      </c>
      <c r="M684" s="34" t="s">
        <v>41</v>
      </c>
      <c r="N684" s="18" t="s">
        <v>5118</v>
      </c>
      <c r="O684" s="26" t="s">
        <v>5131</v>
      </c>
      <c r="P684" s="26"/>
      <c r="Q684" s="34"/>
      <c r="R684" s="14"/>
      <c r="S684" s="14"/>
      <c r="T684" s="14"/>
      <c r="U684" s="14"/>
      <c r="V684" s="14"/>
      <c r="W684" s="14"/>
      <c r="X684" s="14"/>
      <c r="Y684" s="8" t="s">
        <v>2621</v>
      </c>
      <c r="Z684" s="45" t="s">
        <v>5132</v>
      </c>
      <c r="AA684" s="15" t="s">
        <v>5133</v>
      </c>
      <c r="AB684" s="38"/>
      <c r="AC684" s="18" t="str">
        <f t="shared" si="1"/>
        <v>M5-MyM-13b-A-1</v>
      </c>
      <c r="AD684" s="6"/>
      <c r="AE684" s="6" t="s">
        <v>427</v>
      </c>
      <c r="AF684" s="6"/>
    </row>
    <row r="685" ht="75.0" customHeight="1">
      <c r="A685" s="8" t="s">
        <v>5113</v>
      </c>
      <c r="B685" s="7" t="s">
        <v>5114</v>
      </c>
      <c r="C685" s="34" t="s">
        <v>62</v>
      </c>
      <c r="D685" s="6" t="s">
        <v>35</v>
      </c>
      <c r="E685" s="6"/>
      <c r="F685" s="26" t="s">
        <v>5134</v>
      </c>
      <c r="G685" s="26"/>
      <c r="H685" s="7"/>
      <c r="I685" s="34" t="s">
        <v>38</v>
      </c>
      <c r="J685" s="6" t="s">
        <v>54</v>
      </c>
      <c r="K685" s="7" t="s">
        <v>5135</v>
      </c>
      <c r="L685" s="7" t="s">
        <v>5130</v>
      </c>
      <c r="M685" s="34" t="s">
        <v>41</v>
      </c>
      <c r="N685" s="18" t="s">
        <v>5118</v>
      </c>
      <c r="O685" s="26" t="s">
        <v>5136</v>
      </c>
      <c r="P685" s="26"/>
      <c r="Q685" s="34"/>
      <c r="R685" s="14"/>
      <c r="S685" s="14"/>
      <c r="T685" s="14"/>
      <c r="U685" s="14"/>
      <c r="V685" s="14"/>
      <c r="W685" s="14"/>
      <c r="X685" s="14"/>
      <c r="Y685" s="8" t="s">
        <v>2621</v>
      </c>
      <c r="Z685" s="45" t="s">
        <v>5137</v>
      </c>
      <c r="AA685" s="15" t="s">
        <v>5138</v>
      </c>
      <c r="AB685" s="38"/>
      <c r="AC685" s="18" t="str">
        <f t="shared" si="1"/>
        <v>M5-MyM-13b-A-2</v>
      </c>
      <c r="AD685" s="6"/>
      <c r="AE685" s="6" t="s">
        <v>427</v>
      </c>
      <c r="AF685" s="6"/>
    </row>
    <row r="686" ht="75.0" customHeight="1">
      <c r="A686" s="8" t="s">
        <v>5113</v>
      </c>
      <c r="B686" s="7" t="s">
        <v>5114</v>
      </c>
      <c r="C686" s="34" t="s">
        <v>62</v>
      </c>
      <c r="D686" s="6" t="s">
        <v>35</v>
      </c>
      <c r="E686" s="6"/>
      <c r="F686" s="26" t="s">
        <v>5139</v>
      </c>
      <c r="G686" s="26"/>
      <c r="H686" s="7"/>
      <c r="I686" s="34" t="s">
        <v>38</v>
      </c>
      <c r="J686" s="6" t="s">
        <v>54</v>
      </c>
      <c r="K686" s="7" t="s">
        <v>5140</v>
      </c>
      <c r="L686" s="7" t="s">
        <v>5130</v>
      </c>
      <c r="M686" s="34" t="s">
        <v>41</v>
      </c>
      <c r="N686" s="18" t="s">
        <v>5118</v>
      </c>
      <c r="O686" s="26" t="s">
        <v>5136</v>
      </c>
      <c r="P686" s="26"/>
      <c r="Q686" s="34"/>
      <c r="R686" s="14"/>
      <c r="S686" s="14"/>
      <c r="T686" s="14"/>
      <c r="U686" s="14"/>
      <c r="V686" s="14"/>
      <c r="W686" s="14"/>
      <c r="X686" s="14"/>
      <c r="Y686" s="8" t="s">
        <v>2621</v>
      </c>
      <c r="Z686" s="45" t="s">
        <v>5141</v>
      </c>
      <c r="AA686" s="15" t="s">
        <v>5142</v>
      </c>
      <c r="AB686" s="38"/>
      <c r="AC686" s="18" t="str">
        <f t="shared" si="1"/>
        <v>M5-MyM-13b-A-3</v>
      </c>
      <c r="AD686" s="6"/>
      <c r="AE686" s="6" t="s">
        <v>427</v>
      </c>
      <c r="AF686" s="6"/>
    </row>
    <row r="687" ht="75.0" customHeight="1">
      <c r="A687" s="8" t="s">
        <v>5113</v>
      </c>
      <c r="B687" s="7" t="s">
        <v>5114</v>
      </c>
      <c r="C687" s="34" t="s">
        <v>62</v>
      </c>
      <c r="D687" s="6" t="s">
        <v>35</v>
      </c>
      <c r="E687" s="6"/>
      <c r="F687" s="26" t="s">
        <v>5143</v>
      </c>
      <c r="G687" s="26"/>
      <c r="H687" s="7"/>
      <c r="I687" s="34" t="s">
        <v>38</v>
      </c>
      <c r="J687" s="6" t="s">
        <v>54</v>
      </c>
      <c r="K687" s="7" t="s">
        <v>5144</v>
      </c>
      <c r="L687" s="7" t="s">
        <v>5130</v>
      </c>
      <c r="M687" s="34" t="s">
        <v>41</v>
      </c>
      <c r="N687" s="18" t="s">
        <v>5118</v>
      </c>
      <c r="O687" s="26" t="s">
        <v>5136</v>
      </c>
      <c r="P687" s="26"/>
      <c r="Q687" s="34"/>
      <c r="R687" s="14"/>
      <c r="S687" s="14"/>
      <c r="T687" s="14"/>
      <c r="U687" s="14"/>
      <c r="V687" s="14"/>
      <c r="W687" s="14"/>
      <c r="X687" s="14"/>
      <c r="Y687" s="8" t="s">
        <v>2621</v>
      </c>
      <c r="Z687" s="45" t="s">
        <v>5145</v>
      </c>
      <c r="AA687" s="15" t="s">
        <v>5146</v>
      </c>
      <c r="AB687" s="38"/>
      <c r="AC687" s="18" t="str">
        <f t="shared" si="1"/>
        <v>M5-MyM-13b-A-4</v>
      </c>
      <c r="AD687" s="6"/>
      <c r="AE687" s="6" t="s">
        <v>427</v>
      </c>
      <c r="AF687" s="6"/>
    </row>
    <row r="688" ht="75.0" customHeight="1">
      <c r="A688" s="8" t="s">
        <v>5113</v>
      </c>
      <c r="B688" s="7" t="s">
        <v>5114</v>
      </c>
      <c r="C688" s="34" t="s">
        <v>62</v>
      </c>
      <c r="D688" s="6" t="s">
        <v>35</v>
      </c>
      <c r="E688" s="6"/>
      <c r="F688" s="26" t="s">
        <v>5147</v>
      </c>
      <c r="G688" s="26"/>
      <c r="H688" s="7"/>
      <c r="I688" s="34" t="s">
        <v>38</v>
      </c>
      <c r="J688" s="6" t="s">
        <v>54</v>
      </c>
      <c r="K688" s="7" t="s">
        <v>5148</v>
      </c>
      <c r="L688" s="7" t="s">
        <v>5130</v>
      </c>
      <c r="M688" s="34" t="s">
        <v>41</v>
      </c>
      <c r="N688" s="18" t="s">
        <v>5118</v>
      </c>
      <c r="O688" s="26" t="s">
        <v>5136</v>
      </c>
      <c r="P688" s="26"/>
      <c r="Q688" s="34"/>
      <c r="R688" s="14"/>
      <c r="S688" s="14"/>
      <c r="T688" s="14"/>
      <c r="U688" s="14"/>
      <c r="V688" s="14"/>
      <c r="W688" s="14"/>
      <c r="X688" s="14"/>
      <c r="Y688" s="8" t="s">
        <v>2621</v>
      </c>
      <c r="Z688" s="45" t="s">
        <v>5149</v>
      </c>
      <c r="AA688" s="15" t="s">
        <v>5150</v>
      </c>
      <c r="AB688" s="38"/>
      <c r="AC688" s="18" t="str">
        <f t="shared" si="1"/>
        <v>M5-MyM-13b-A-5</v>
      </c>
      <c r="AD688" s="6"/>
      <c r="AE688" s="6" t="s">
        <v>427</v>
      </c>
      <c r="AF688" s="6"/>
    </row>
    <row r="689" ht="75.0" customHeight="1">
      <c r="A689" s="8" t="s">
        <v>5151</v>
      </c>
      <c r="B689" s="7" t="s">
        <v>5152</v>
      </c>
      <c r="C689" s="34" t="s">
        <v>34</v>
      </c>
      <c r="D689" s="6" t="s">
        <v>35</v>
      </c>
      <c r="E689" s="6"/>
      <c r="F689" s="26" t="s">
        <v>5153</v>
      </c>
      <c r="G689" s="26"/>
      <c r="H689" s="7"/>
      <c r="I689" s="34" t="s">
        <v>38</v>
      </c>
      <c r="J689" s="34" t="s">
        <v>743</v>
      </c>
      <c r="K689" s="26" t="s">
        <v>5154</v>
      </c>
      <c r="L689" s="26" t="s">
        <v>5155</v>
      </c>
      <c r="M689" s="34" t="s">
        <v>41</v>
      </c>
      <c r="N689" s="18" t="s">
        <v>5156</v>
      </c>
      <c r="O689" s="26" t="s">
        <v>5157</v>
      </c>
      <c r="P689" s="18" t="s">
        <v>5158</v>
      </c>
      <c r="Q689" s="34"/>
      <c r="R689" s="14"/>
      <c r="S689" s="14"/>
      <c r="T689" s="14"/>
      <c r="U689" s="14"/>
      <c r="V689" s="14"/>
      <c r="W689" s="14"/>
      <c r="X689" s="14"/>
      <c r="Y689" s="8" t="s">
        <v>2621</v>
      </c>
      <c r="Z689" s="45" t="s">
        <v>5159</v>
      </c>
      <c r="AA689" s="38" t="s">
        <v>5160</v>
      </c>
      <c r="AB689" s="38"/>
      <c r="AC689" s="18" t="str">
        <f t="shared" si="1"/>
        <v>M5-MyM-13c-I-1</v>
      </c>
      <c r="AD689" s="6"/>
      <c r="AE689" s="6" t="s">
        <v>427</v>
      </c>
      <c r="AF689" s="6"/>
    </row>
    <row r="690" ht="75.0" customHeight="1">
      <c r="A690" s="8" t="s">
        <v>5151</v>
      </c>
      <c r="B690" s="7" t="s">
        <v>5152</v>
      </c>
      <c r="C690" s="34" t="s">
        <v>50</v>
      </c>
      <c r="D690" s="6" t="s">
        <v>35</v>
      </c>
      <c r="E690" s="6"/>
      <c r="F690" s="26" t="s">
        <v>5161</v>
      </c>
      <c r="G690" s="26"/>
      <c r="H690" s="7"/>
      <c r="I690" s="34" t="s">
        <v>38</v>
      </c>
      <c r="J690" s="6" t="s">
        <v>54</v>
      </c>
      <c r="K690" s="7" t="s">
        <v>5162</v>
      </c>
      <c r="L690" s="7" t="s">
        <v>66</v>
      </c>
      <c r="M690" s="34" t="s">
        <v>41</v>
      </c>
      <c r="N690" s="18" t="s">
        <v>5156</v>
      </c>
      <c r="O690" s="18" t="s">
        <v>5163</v>
      </c>
      <c r="P690" s="26"/>
      <c r="Q690" s="34"/>
      <c r="R690" s="14"/>
      <c r="S690" s="14"/>
      <c r="T690" s="14"/>
      <c r="U690" s="14"/>
      <c r="V690" s="14"/>
      <c r="W690" s="14"/>
      <c r="X690" s="14"/>
      <c r="Y690" s="8" t="s">
        <v>2621</v>
      </c>
      <c r="Z690" s="45" t="s">
        <v>5164</v>
      </c>
      <c r="AA690" s="15" t="s">
        <v>5165</v>
      </c>
      <c r="AB690" s="38"/>
      <c r="AC690" s="18" t="str">
        <f t="shared" si="1"/>
        <v>M5-MyM-13c-E-1</v>
      </c>
      <c r="AD690" s="6"/>
      <c r="AE690" s="6" t="s">
        <v>427</v>
      </c>
      <c r="AF690" s="6"/>
    </row>
    <row r="691" ht="75.0" customHeight="1">
      <c r="A691" s="8" t="s">
        <v>5151</v>
      </c>
      <c r="B691" s="7" t="s">
        <v>5152</v>
      </c>
      <c r="C691" s="34" t="s">
        <v>62</v>
      </c>
      <c r="D691" s="6" t="s">
        <v>35</v>
      </c>
      <c r="E691" s="6"/>
      <c r="F691" s="26" t="s">
        <v>5166</v>
      </c>
      <c r="G691" s="26"/>
      <c r="H691" s="7"/>
      <c r="I691" s="34" t="s">
        <v>38</v>
      </c>
      <c r="J691" s="6" t="s">
        <v>54</v>
      </c>
      <c r="K691" s="7" t="s">
        <v>5167</v>
      </c>
      <c r="L691" s="7" t="s">
        <v>66</v>
      </c>
      <c r="M691" s="34" t="s">
        <v>41</v>
      </c>
      <c r="N691" s="18" t="s">
        <v>5156</v>
      </c>
      <c r="O691" s="18" t="s">
        <v>5168</v>
      </c>
      <c r="P691" s="26"/>
      <c r="Q691" s="34"/>
      <c r="R691" s="14"/>
      <c r="S691" s="14"/>
      <c r="T691" s="14"/>
      <c r="U691" s="14"/>
      <c r="V691" s="14"/>
      <c r="W691" s="14"/>
      <c r="X691" s="14"/>
      <c r="Y691" s="8" t="s">
        <v>2621</v>
      </c>
      <c r="Z691" s="45" t="s">
        <v>5169</v>
      </c>
      <c r="AA691" s="15" t="s">
        <v>5170</v>
      </c>
      <c r="AB691" s="38"/>
      <c r="AC691" s="18" t="str">
        <f t="shared" si="1"/>
        <v>M5-MyM-13c-A-1</v>
      </c>
      <c r="AD691" s="6"/>
      <c r="AE691" s="6" t="s">
        <v>427</v>
      </c>
      <c r="AF691" s="6"/>
    </row>
    <row r="692" ht="75.0" customHeight="1">
      <c r="A692" s="8" t="s">
        <v>5151</v>
      </c>
      <c r="B692" s="7" t="s">
        <v>5152</v>
      </c>
      <c r="C692" s="34" t="s">
        <v>62</v>
      </c>
      <c r="D692" s="6" t="s">
        <v>35</v>
      </c>
      <c r="E692" s="6"/>
      <c r="F692" s="26" t="s">
        <v>5171</v>
      </c>
      <c r="G692" s="26"/>
      <c r="H692" s="7"/>
      <c r="I692" s="34" t="s">
        <v>38</v>
      </c>
      <c r="J692" s="6" t="s">
        <v>54</v>
      </c>
      <c r="K692" s="7" t="s">
        <v>5172</v>
      </c>
      <c r="L692" s="7" t="s">
        <v>66</v>
      </c>
      <c r="M692" s="34" t="s">
        <v>41</v>
      </c>
      <c r="N692" s="18" t="s">
        <v>5156</v>
      </c>
      <c r="O692" s="18" t="s">
        <v>5173</v>
      </c>
      <c r="P692" s="26"/>
      <c r="Q692" s="34"/>
      <c r="R692" s="14"/>
      <c r="S692" s="14"/>
      <c r="T692" s="14"/>
      <c r="U692" s="14"/>
      <c r="V692" s="14"/>
      <c r="W692" s="14"/>
      <c r="X692" s="14"/>
      <c r="Y692" s="8" t="s">
        <v>2621</v>
      </c>
      <c r="Z692" s="45" t="s">
        <v>5174</v>
      </c>
      <c r="AA692" s="15" t="s">
        <v>5175</v>
      </c>
      <c r="AB692" s="38"/>
      <c r="AC692" s="18" t="str">
        <f t="shared" si="1"/>
        <v>M5-MyM-13c-A-2</v>
      </c>
      <c r="AD692" s="6"/>
      <c r="AE692" s="6" t="s">
        <v>427</v>
      </c>
      <c r="AF692" s="6"/>
    </row>
    <row r="693" ht="75.0" customHeight="1">
      <c r="A693" s="8" t="s">
        <v>5151</v>
      </c>
      <c r="B693" s="7" t="s">
        <v>5152</v>
      </c>
      <c r="C693" s="34" t="s">
        <v>62</v>
      </c>
      <c r="D693" s="6" t="s">
        <v>35</v>
      </c>
      <c r="E693" s="6"/>
      <c r="F693" s="26" t="s">
        <v>5176</v>
      </c>
      <c r="G693" s="26"/>
      <c r="H693" s="7"/>
      <c r="I693" s="34" t="s">
        <v>38</v>
      </c>
      <c r="J693" s="6" t="s">
        <v>54</v>
      </c>
      <c r="K693" s="7" t="s">
        <v>5177</v>
      </c>
      <c r="L693" s="7" t="s">
        <v>66</v>
      </c>
      <c r="M693" s="34" t="s">
        <v>41</v>
      </c>
      <c r="N693" s="18" t="s">
        <v>5156</v>
      </c>
      <c r="O693" s="26" t="s">
        <v>5178</v>
      </c>
      <c r="P693" s="26"/>
      <c r="Q693" s="34"/>
      <c r="R693" s="14"/>
      <c r="S693" s="14"/>
      <c r="T693" s="14"/>
      <c r="U693" s="14"/>
      <c r="V693" s="14"/>
      <c r="W693" s="14"/>
      <c r="X693" s="14"/>
      <c r="Y693" s="8" t="s">
        <v>2621</v>
      </c>
      <c r="Z693" s="45" t="s">
        <v>5179</v>
      </c>
      <c r="AA693" s="15" t="s">
        <v>5180</v>
      </c>
      <c r="AB693" s="38"/>
      <c r="AC693" s="18" t="str">
        <f t="shared" si="1"/>
        <v>M5-MyM-13c-A-3</v>
      </c>
      <c r="AD693" s="6"/>
      <c r="AE693" s="6" t="s">
        <v>427</v>
      </c>
      <c r="AF693" s="6"/>
    </row>
    <row r="694" ht="75.0" customHeight="1">
      <c r="A694" s="8" t="s">
        <v>5151</v>
      </c>
      <c r="B694" s="7" t="s">
        <v>5152</v>
      </c>
      <c r="C694" s="34" t="s">
        <v>62</v>
      </c>
      <c r="D694" s="6" t="s">
        <v>35</v>
      </c>
      <c r="E694" s="6"/>
      <c r="F694" s="26" t="s">
        <v>5181</v>
      </c>
      <c r="G694" s="26"/>
      <c r="H694" s="7"/>
      <c r="I694" s="34" t="s">
        <v>38</v>
      </c>
      <c r="J694" s="34" t="s">
        <v>54</v>
      </c>
      <c r="K694" s="7" t="s">
        <v>5182</v>
      </c>
      <c r="L694" s="7" t="s">
        <v>66</v>
      </c>
      <c r="M694" s="34" t="s">
        <v>41</v>
      </c>
      <c r="N694" s="18" t="s">
        <v>5156</v>
      </c>
      <c r="O694" s="26" t="s">
        <v>5183</v>
      </c>
      <c r="P694" s="26"/>
      <c r="Q694" s="34"/>
      <c r="R694" s="14"/>
      <c r="S694" s="14"/>
      <c r="T694" s="14"/>
      <c r="U694" s="14"/>
      <c r="V694" s="14"/>
      <c r="W694" s="14"/>
      <c r="X694" s="14"/>
      <c r="Y694" s="8" t="s">
        <v>2621</v>
      </c>
      <c r="Z694" s="45" t="s">
        <v>5184</v>
      </c>
      <c r="AA694" s="15" t="s">
        <v>5185</v>
      </c>
      <c r="AB694" s="38"/>
      <c r="AC694" s="18" t="str">
        <f t="shared" si="1"/>
        <v>M5-MyM-13c-A-4</v>
      </c>
      <c r="AD694" s="6"/>
      <c r="AE694" s="6" t="s">
        <v>427</v>
      </c>
      <c r="AF694" s="6"/>
    </row>
    <row r="695" ht="75.0" customHeight="1">
      <c r="A695" s="8" t="s">
        <v>5151</v>
      </c>
      <c r="B695" s="7" t="s">
        <v>5152</v>
      </c>
      <c r="C695" s="34" t="s">
        <v>62</v>
      </c>
      <c r="D695" s="6" t="s">
        <v>35</v>
      </c>
      <c r="E695" s="6"/>
      <c r="F695" s="7" t="s">
        <v>5186</v>
      </c>
      <c r="G695" s="7"/>
      <c r="H695" s="7"/>
      <c r="I695" s="34" t="s">
        <v>38</v>
      </c>
      <c r="J695" s="34" t="s">
        <v>54</v>
      </c>
      <c r="K695" s="7" t="s">
        <v>5187</v>
      </c>
      <c r="L695" s="7" t="s">
        <v>66</v>
      </c>
      <c r="M695" s="34" t="s">
        <v>41</v>
      </c>
      <c r="N695" s="18" t="s">
        <v>5156</v>
      </c>
      <c r="O695" s="26" t="s">
        <v>5188</v>
      </c>
      <c r="P695" s="26"/>
      <c r="Q695" s="34"/>
      <c r="R695" s="14"/>
      <c r="S695" s="14"/>
      <c r="T695" s="14"/>
      <c r="U695" s="14"/>
      <c r="V695" s="14"/>
      <c r="W695" s="14"/>
      <c r="X695" s="14"/>
      <c r="Y695" s="8" t="s">
        <v>2621</v>
      </c>
      <c r="Z695" s="45" t="s">
        <v>5189</v>
      </c>
      <c r="AA695" s="15" t="s">
        <v>5190</v>
      </c>
      <c r="AB695" s="38"/>
      <c r="AC695" s="18" t="str">
        <f t="shared" si="1"/>
        <v>M5-MyM-13c-A-5</v>
      </c>
      <c r="AD695" s="6"/>
      <c r="AE695" s="6" t="s">
        <v>427</v>
      </c>
      <c r="AF695" s="6"/>
    </row>
    <row r="696" ht="75.0" customHeight="1">
      <c r="A696" s="8" t="s">
        <v>5191</v>
      </c>
      <c r="B696" s="26" t="s">
        <v>5192</v>
      </c>
      <c r="C696" s="34" t="s">
        <v>34</v>
      </c>
      <c r="D696" s="6" t="s">
        <v>35</v>
      </c>
      <c r="E696" s="6"/>
      <c r="F696" s="26" t="s">
        <v>5193</v>
      </c>
      <c r="G696" s="26"/>
      <c r="H696" s="7"/>
      <c r="I696" s="34" t="s">
        <v>53</v>
      </c>
      <c r="J696" s="34" t="s">
        <v>357</v>
      </c>
      <c r="K696" s="22" t="s">
        <v>5194</v>
      </c>
      <c r="L696" s="26" t="s">
        <v>5195</v>
      </c>
      <c r="M696" s="34" t="s">
        <v>41</v>
      </c>
      <c r="N696" s="18" t="s">
        <v>5196</v>
      </c>
      <c r="O696" s="18" t="s">
        <v>5197</v>
      </c>
      <c r="P696" s="14"/>
      <c r="Q696" s="34"/>
      <c r="R696" s="14"/>
      <c r="S696" s="14"/>
      <c r="T696" s="14"/>
      <c r="U696" s="14"/>
      <c r="V696" s="14"/>
      <c r="W696" s="14"/>
      <c r="X696" s="14"/>
      <c r="Y696" s="8" t="s">
        <v>2621</v>
      </c>
      <c r="Z696" s="15" t="s">
        <v>5198</v>
      </c>
      <c r="AA696" s="15" t="s">
        <v>5199</v>
      </c>
      <c r="AB696" s="15" t="s">
        <v>5200</v>
      </c>
      <c r="AC696" s="18" t="str">
        <f t="shared" si="1"/>
        <v>M5-MyM-14a-I-1</v>
      </c>
      <c r="AD696" s="6" t="s">
        <v>48</v>
      </c>
      <c r="AE696" s="6" t="s">
        <v>427</v>
      </c>
      <c r="AF696" s="6" t="s">
        <v>49</v>
      </c>
    </row>
    <row r="697" ht="75.0" customHeight="1">
      <c r="A697" s="8" t="s">
        <v>5191</v>
      </c>
      <c r="B697" s="26" t="s">
        <v>5192</v>
      </c>
      <c r="C697" s="6" t="s">
        <v>34</v>
      </c>
      <c r="D697" s="6" t="s">
        <v>35</v>
      </c>
      <c r="E697" s="6"/>
      <c r="F697" s="26" t="s">
        <v>5201</v>
      </c>
      <c r="G697" s="26"/>
      <c r="H697" s="7"/>
      <c r="I697" s="34" t="s">
        <v>53</v>
      </c>
      <c r="J697" s="34" t="s">
        <v>357</v>
      </c>
      <c r="K697" s="7" t="s">
        <v>5202</v>
      </c>
      <c r="L697" s="26" t="s">
        <v>5203</v>
      </c>
      <c r="M697" s="34" t="s">
        <v>41</v>
      </c>
      <c r="N697" s="18" t="s">
        <v>5196</v>
      </c>
      <c r="O697" s="18" t="s">
        <v>5204</v>
      </c>
      <c r="P697" s="14"/>
      <c r="Q697" s="34"/>
      <c r="R697" s="14"/>
      <c r="S697" s="14"/>
      <c r="T697" s="14"/>
      <c r="U697" s="14"/>
      <c r="V697" s="14"/>
      <c r="W697" s="14"/>
      <c r="X697" s="14"/>
      <c r="Y697" s="8" t="s">
        <v>2621</v>
      </c>
      <c r="Z697" s="15" t="s">
        <v>5205</v>
      </c>
      <c r="AA697" s="15" t="s">
        <v>5206</v>
      </c>
      <c r="AB697" s="15" t="s">
        <v>5207</v>
      </c>
      <c r="AC697" s="18" t="str">
        <f t="shared" si="1"/>
        <v>M5-MyM-14a-I-2</v>
      </c>
      <c r="AD697" s="6" t="s">
        <v>48</v>
      </c>
      <c r="AE697" s="6" t="s">
        <v>427</v>
      </c>
      <c r="AF697" s="6" t="s">
        <v>49</v>
      </c>
    </row>
    <row r="698" ht="75.0" customHeight="1">
      <c r="A698" s="8" t="s">
        <v>5191</v>
      </c>
      <c r="B698" s="26" t="s">
        <v>5192</v>
      </c>
      <c r="C698" s="6" t="s">
        <v>50</v>
      </c>
      <c r="D698" s="6" t="s">
        <v>35</v>
      </c>
      <c r="E698" s="6"/>
      <c r="F698" s="26" t="s">
        <v>5208</v>
      </c>
      <c r="G698" s="26"/>
      <c r="H698" s="7" t="s">
        <v>5209</v>
      </c>
      <c r="I698" s="34" t="s">
        <v>53</v>
      </c>
      <c r="J698" s="34" t="s">
        <v>54</v>
      </c>
      <c r="K698" s="7" t="s">
        <v>5202</v>
      </c>
      <c r="L698" s="26" t="s">
        <v>5210</v>
      </c>
      <c r="M698" s="6" t="s">
        <v>67</v>
      </c>
      <c r="N698" s="14"/>
      <c r="O698" s="14"/>
      <c r="P698" s="14"/>
      <c r="Q698" s="34"/>
      <c r="R698" s="18"/>
      <c r="S698" s="18" t="s">
        <v>5211</v>
      </c>
      <c r="T698" s="26" t="s">
        <v>5212</v>
      </c>
      <c r="U698" s="26" t="s">
        <v>5213</v>
      </c>
      <c r="V698" s="26" t="s">
        <v>5214</v>
      </c>
      <c r="W698" s="7"/>
      <c r="X698" s="14"/>
      <c r="Y698" s="8" t="s">
        <v>2621</v>
      </c>
      <c r="Z698" s="15" t="s">
        <v>5215</v>
      </c>
      <c r="AA698" s="15" t="s">
        <v>5216</v>
      </c>
      <c r="AB698" s="15" t="s">
        <v>5217</v>
      </c>
      <c r="AC698" s="18" t="str">
        <f t="shared" si="1"/>
        <v>M5-MyM-14a-E-1</v>
      </c>
      <c r="AD698" s="6" t="s">
        <v>48</v>
      </c>
      <c r="AE698" s="6" t="s">
        <v>427</v>
      </c>
      <c r="AF698" s="6" t="s">
        <v>49</v>
      </c>
    </row>
    <row r="699" ht="75.0" customHeight="1">
      <c r="A699" s="8" t="s">
        <v>5191</v>
      </c>
      <c r="B699" s="26" t="s">
        <v>5192</v>
      </c>
      <c r="C699" s="6" t="s">
        <v>50</v>
      </c>
      <c r="D699" s="6" t="s">
        <v>35</v>
      </c>
      <c r="E699" s="6"/>
      <c r="F699" s="26" t="s">
        <v>5218</v>
      </c>
      <c r="G699" s="26"/>
      <c r="H699" s="7"/>
      <c r="I699" s="34" t="s">
        <v>53</v>
      </c>
      <c r="J699" s="34" t="s">
        <v>54</v>
      </c>
      <c r="K699" s="22" t="s">
        <v>5194</v>
      </c>
      <c r="L699" s="26" t="s">
        <v>5219</v>
      </c>
      <c r="M699" s="6" t="s">
        <v>67</v>
      </c>
      <c r="N699" s="14"/>
      <c r="O699" s="14"/>
      <c r="P699" s="14"/>
      <c r="Q699" s="34"/>
      <c r="R699" s="18"/>
      <c r="S699" s="18" t="s">
        <v>5220</v>
      </c>
      <c r="T699" s="26" t="s">
        <v>5212</v>
      </c>
      <c r="U699" s="26" t="s">
        <v>5221</v>
      </c>
      <c r="V699" s="26" t="s">
        <v>5222</v>
      </c>
      <c r="W699" s="7"/>
      <c r="X699" s="14"/>
      <c r="Y699" s="8" t="s">
        <v>2621</v>
      </c>
      <c r="Z699" s="15" t="s">
        <v>5223</v>
      </c>
      <c r="AA699" s="15" t="s">
        <v>5224</v>
      </c>
      <c r="AB699" s="15" t="s">
        <v>5225</v>
      </c>
      <c r="AC699" s="18" t="str">
        <f t="shared" si="1"/>
        <v>M5-MyM-14a-E-2</v>
      </c>
      <c r="AD699" s="6" t="s">
        <v>48</v>
      </c>
      <c r="AE699" s="6" t="s">
        <v>427</v>
      </c>
      <c r="AF699" s="6" t="s">
        <v>49</v>
      </c>
    </row>
    <row r="700" ht="75.0" customHeight="1">
      <c r="A700" s="8" t="s">
        <v>5191</v>
      </c>
      <c r="B700" s="26" t="s">
        <v>5192</v>
      </c>
      <c r="C700" s="6" t="s">
        <v>62</v>
      </c>
      <c r="D700" s="6" t="s">
        <v>35</v>
      </c>
      <c r="E700" s="6"/>
      <c r="F700" s="26" t="s">
        <v>5226</v>
      </c>
      <c r="G700" s="26"/>
      <c r="H700" s="7"/>
      <c r="I700" s="34" t="s">
        <v>53</v>
      </c>
      <c r="J700" s="34" t="s">
        <v>54</v>
      </c>
      <c r="K700" s="22" t="s">
        <v>5227</v>
      </c>
      <c r="L700" s="26" t="s">
        <v>5228</v>
      </c>
      <c r="M700" s="6" t="s">
        <v>67</v>
      </c>
      <c r="N700" s="14"/>
      <c r="O700" s="14"/>
      <c r="P700" s="14"/>
      <c r="Q700" s="34"/>
      <c r="R700" s="26"/>
      <c r="S700" s="26" t="s">
        <v>5229</v>
      </c>
      <c r="T700" s="26" t="s">
        <v>5212</v>
      </c>
      <c r="U700" s="26" t="s">
        <v>5230</v>
      </c>
      <c r="V700" s="26" t="s">
        <v>5231</v>
      </c>
      <c r="W700" s="7"/>
      <c r="X700" s="14"/>
      <c r="Y700" s="8" t="s">
        <v>2621</v>
      </c>
      <c r="Z700" s="15" t="s">
        <v>5232</v>
      </c>
      <c r="AA700" s="15" t="s">
        <v>5233</v>
      </c>
      <c r="AB700" s="15" t="s">
        <v>5234</v>
      </c>
      <c r="AC700" s="18" t="str">
        <f t="shared" si="1"/>
        <v>M5-MyM-14a-A-1</v>
      </c>
      <c r="AD700" s="6" t="s">
        <v>48</v>
      </c>
      <c r="AE700" s="6" t="s">
        <v>427</v>
      </c>
      <c r="AF700" s="6" t="s">
        <v>49</v>
      </c>
    </row>
    <row r="701" ht="75.0" customHeight="1">
      <c r="A701" s="8" t="s">
        <v>5191</v>
      </c>
      <c r="B701" s="26" t="s">
        <v>5192</v>
      </c>
      <c r="C701" s="6" t="s">
        <v>62</v>
      </c>
      <c r="D701" s="6" t="s">
        <v>35</v>
      </c>
      <c r="E701" s="6"/>
      <c r="F701" s="26" t="s">
        <v>5235</v>
      </c>
      <c r="G701" s="26"/>
      <c r="H701" s="7"/>
      <c r="I701" s="34" t="s">
        <v>53</v>
      </c>
      <c r="J701" s="34" t="s">
        <v>54</v>
      </c>
      <c r="K701" s="9" t="s">
        <v>5236</v>
      </c>
      <c r="L701" s="26" t="s">
        <v>5237</v>
      </c>
      <c r="M701" s="6" t="s">
        <v>67</v>
      </c>
      <c r="N701" s="14"/>
      <c r="O701" s="14"/>
      <c r="P701" s="14"/>
      <c r="Q701" s="34"/>
      <c r="R701" s="26"/>
      <c r="S701" s="26" t="s">
        <v>5238</v>
      </c>
      <c r="T701" s="26" t="s">
        <v>5212</v>
      </c>
      <c r="U701" s="26" t="s">
        <v>5239</v>
      </c>
      <c r="V701" s="26" t="s">
        <v>5240</v>
      </c>
      <c r="W701" s="7"/>
      <c r="X701" s="14"/>
      <c r="Y701" s="8" t="s">
        <v>2621</v>
      </c>
      <c r="Z701" s="15" t="s">
        <v>5241</v>
      </c>
      <c r="AA701" s="15" t="s">
        <v>5242</v>
      </c>
      <c r="AB701" s="15" t="s">
        <v>5243</v>
      </c>
      <c r="AC701" s="18" t="str">
        <f t="shared" si="1"/>
        <v>M5-MyM-14a-A-2</v>
      </c>
      <c r="AD701" s="6" t="s">
        <v>48</v>
      </c>
      <c r="AE701" s="6" t="s">
        <v>427</v>
      </c>
      <c r="AF701" s="6" t="s">
        <v>49</v>
      </c>
    </row>
    <row r="702" ht="75.0" customHeight="1">
      <c r="A702" s="8" t="s">
        <v>5191</v>
      </c>
      <c r="B702" s="26" t="s">
        <v>5192</v>
      </c>
      <c r="C702" s="6" t="s">
        <v>62</v>
      </c>
      <c r="D702" s="6" t="s">
        <v>35</v>
      </c>
      <c r="E702" s="6"/>
      <c r="F702" s="26" t="s">
        <v>5244</v>
      </c>
      <c r="G702" s="26"/>
      <c r="H702" s="7"/>
      <c r="I702" s="34" t="s">
        <v>53</v>
      </c>
      <c r="J702" s="34" t="s">
        <v>54</v>
      </c>
      <c r="K702" s="7" t="s">
        <v>5245</v>
      </c>
      <c r="L702" s="26" t="s">
        <v>5246</v>
      </c>
      <c r="M702" s="6" t="s">
        <v>67</v>
      </c>
      <c r="N702" s="14"/>
      <c r="O702" s="14"/>
      <c r="P702" s="14"/>
      <c r="Q702" s="34"/>
      <c r="R702" s="26"/>
      <c r="S702" s="26" t="s">
        <v>5247</v>
      </c>
      <c r="T702" s="26" t="s">
        <v>5212</v>
      </c>
      <c r="U702" s="26" t="s">
        <v>5213</v>
      </c>
      <c r="V702" s="26" t="s">
        <v>5248</v>
      </c>
      <c r="W702" s="7"/>
      <c r="X702" s="14"/>
      <c r="Y702" s="8" t="s">
        <v>2621</v>
      </c>
      <c r="Z702" s="15" t="s">
        <v>5249</v>
      </c>
      <c r="AA702" s="15" t="s">
        <v>5250</v>
      </c>
      <c r="AB702" s="15" t="s">
        <v>5251</v>
      </c>
      <c r="AC702" s="18" t="str">
        <f t="shared" si="1"/>
        <v>M5-MyM-14a-A-3</v>
      </c>
      <c r="AD702" s="6" t="s">
        <v>48</v>
      </c>
      <c r="AE702" s="6" t="s">
        <v>427</v>
      </c>
      <c r="AF702" s="6" t="s">
        <v>49</v>
      </c>
    </row>
    <row r="703" ht="75.0" customHeight="1">
      <c r="A703" s="8" t="s">
        <v>5191</v>
      </c>
      <c r="B703" s="26" t="s">
        <v>5192</v>
      </c>
      <c r="C703" s="6" t="s">
        <v>62</v>
      </c>
      <c r="D703" s="6" t="s">
        <v>35</v>
      </c>
      <c r="E703" s="6"/>
      <c r="F703" s="26" t="s">
        <v>5252</v>
      </c>
      <c r="G703" s="26"/>
      <c r="H703" s="7"/>
      <c r="I703" s="34" t="s">
        <v>53</v>
      </c>
      <c r="J703" s="34" t="s">
        <v>54</v>
      </c>
      <c r="K703" s="9" t="s">
        <v>5253</v>
      </c>
      <c r="L703" s="26" t="s">
        <v>5254</v>
      </c>
      <c r="M703" s="6" t="s">
        <v>67</v>
      </c>
      <c r="N703" s="14"/>
      <c r="O703" s="14"/>
      <c r="P703" s="14"/>
      <c r="Q703" s="34"/>
      <c r="R703" s="26"/>
      <c r="S703" s="26" t="s">
        <v>5255</v>
      </c>
      <c r="T703" s="26" t="s">
        <v>5212</v>
      </c>
      <c r="U703" s="26" t="s">
        <v>5239</v>
      </c>
      <c r="V703" s="26" t="s">
        <v>5256</v>
      </c>
      <c r="W703" s="7"/>
      <c r="X703" s="14"/>
      <c r="Y703" s="8" t="s">
        <v>2621</v>
      </c>
      <c r="Z703" s="15" t="s">
        <v>5257</v>
      </c>
      <c r="AA703" s="15" t="s">
        <v>5258</v>
      </c>
      <c r="AB703" s="15" t="s">
        <v>5259</v>
      </c>
      <c r="AC703" s="18" t="str">
        <f t="shared" si="1"/>
        <v>M5-MyM-14a-A-4</v>
      </c>
      <c r="AD703" s="6" t="s">
        <v>48</v>
      </c>
      <c r="AE703" s="6" t="s">
        <v>427</v>
      </c>
      <c r="AF703" s="6" t="s">
        <v>49</v>
      </c>
    </row>
    <row r="704" ht="75.0" customHeight="1">
      <c r="A704" s="8" t="s">
        <v>5191</v>
      </c>
      <c r="B704" s="26" t="s">
        <v>5192</v>
      </c>
      <c r="C704" s="6" t="s">
        <v>62</v>
      </c>
      <c r="D704" s="6" t="s">
        <v>35</v>
      </c>
      <c r="E704" s="6"/>
      <c r="F704" s="26" t="s">
        <v>5260</v>
      </c>
      <c r="G704" s="26"/>
      <c r="H704" s="7"/>
      <c r="I704" s="34" t="s">
        <v>53</v>
      </c>
      <c r="J704" s="34" t="s">
        <v>54</v>
      </c>
      <c r="K704" s="9" t="s">
        <v>5261</v>
      </c>
      <c r="L704" s="26" t="s">
        <v>5254</v>
      </c>
      <c r="M704" s="6" t="s">
        <v>67</v>
      </c>
      <c r="N704" s="14"/>
      <c r="O704" s="14"/>
      <c r="P704" s="14"/>
      <c r="Q704" s="34"/>
      <c r="R704" s="26"/>
      <c r="S704" s="26" t="s">
        <v>5262</v>
      </c>
      <c r="T704" s="26" t="s">
        <v>5212</v>
      </c>
      <c r="U704" s="26" t="s">
        <v>5239</v>
      </c>
      <c r="V704" s="26" t="s">
        <v>5263</v>
      </c>
      <c r="W704" s="7"/>
      <c r="X704" s="14"/>
      <c r="Y704" s="8" t="s">
        <v>2621</v>
      </c>
      <c r="Z704" s="15" t="s">
        <v>5264</v>
      </c>
      <c r="AA704" s="15" t="s">
        <v>5265</v>
      </c>
      <c r="AB704" s="15" t="s">
        <v>5266</v>
      </c>
      <c r="AC704" s="18" t="str">
        <f t="shared" si="1"/>
        <v>M5-MyM-14a-A-5</v>
      </c>
      <c r="AD704" s="6" t="s">
        <v>48</v>
      </c>
      <c r="AE704" s="6" t="s">
        <v>427</v>
      </c>
      <c r="AF704" s="6" t="s">
        <v>49</v>
      </c>
    </row>
    <row r="705" ht="75.0" customHeight="1">
      <c r="A705" s="8" t="s">
        <v>5267</v>
      </c>
      <c r="B705" s="7" t="s">
        <v>5268</v>
      </c>
      <c r="C705" s="6" t="s">
        <v>34</v>
      </c>
      <c r="D705" s="6" t="s">
        <v>35</v>
      </c>
      <c r="E705" s="6"/>
      <c r="F705" s="48" t="s">
        <v>5269</v>
      </c>
      <c r="G705" s="49"/>
      <c r="H705" s="7"/>
      <c r="I705" s="34" t="s">
        <v>53</v>
      </c>
      <c r="J705" s="34" t="s">
        <v>357</v>
      </c>
      <c r="K705" s="22" t="s">
        <v>5194</v>
      </c>
      <c r="L705" s="26" t="s">
        <v>5270</v>
      </c>
      <c r="M705" s="34" t="s">
        <v>67</v>
      </c>
      <c r="N705" s="78" t="s">
        <v>5271</v>
      </c>
      <c r="O705" s="78" t="s">
        <v>5272</v>
      </c>
      <c r="P705" s="77" t="s">
        <v>5273</v>
      </c>
      <c r="Q705" s="34" t="s">
        <v>5274</v>
      </c>
      <c r="R705" s="18"/>
      <c r="S705" s="18" t="s">
        <v>5275</v>
      </c>
      <c r="T705" s="18" t="s">
        <v>5276</v>
      </c>
      <c r="U705" s="18" t="s">
        <v>5277</v>
      </c>
      <c r="V705" s="14"/>
      <c r="W705" s="14"/>
      <c r="X705" s="14"/>
      <c r="Y705" s="8" t="s">
        <v>2621</v>
      </c>
      <c r="Z705" s="15" t="s">
        <v>5278</v>
      </c>
      <c r="AA705" s="15" t="s">
        <v>5279</v>
      </c>
      <c r="AB705" s="15" t="s">
        <v>5280</v>
      </c>
      <c r="AC705" s="18" t="str">
        <f t="shared" si="1"/>
        <v>M5-MyM-14b-I-1</v>
      </c>
      <c r="AD705" s="6" t="s">
        <v>48</v>
      </c>
      <c r="AE705" s="6" t="s">
        <v>427</v>
      </c>
      <c r="AF705" s="6" t="s">
        <v>49</v>
      </c>
    </row>
    <row r="706" ht="75.0" customHeight="1">
      <c r="A706" s="8" t="s">
        <v>5267</v>
      </c>
      <c r="B706" s="7" t="s">
        <v>5268</v>
      </c>
      <c r="C706" s="6" t="s">
        <v>34</v>
      </c>
      <c r="D706" s="6" t="s">
        <v>35</v>
      </c>
      <c r="E706" s="6"/>
      <c r="F706" s="48" t="s">
        <v>5281</v>
      </c>
      <c r="G706" s="49"/>
      <c r="H706" s="7"/>
      <c r="I706" s="34" t="s">
        <v>53</v>
      </c>
      <c r="J706" s="34" t="s">
        <v>357</v>
      </c>
      <c r="K706" s="7" t="s">
        <v>5194</v>
      </c>
      <c r="L706" s="26" t="s">
        <v>5282</v>
      </c>
      <c r="M706" s="34" t="s">
        <v>67</v>
      </c>
      <c r="N706" s="78" t="s">
        <v>5271</v>
      </c>
      <c r="O706" s="78" t="s">
        <v>5283</v>
      </c>
      <c r="P706" s="77" t="s">
        <v>5284</v>
      </c>
      <c r="Q706" s="34" t="s">
        <v>5274</v>
      </c>
      <c r="R706" s="26"/>
      <c r="S706" s="26" t="s">
        <v>5285</v>
      </c>
      <c r="T706" s="79" t="s">
        <v>5286</v>
      </c>
      <c r="U706" s="79" t="s">
        <v>5287</v>
      </c>
      <c r="V706" s="14"/>
      <c r="W706" s="14"/>
      <c r="X706" s="14"/>
      <c r="Y706" s="8" t="s">
        <v>2621</v>
      </c>
      <c r="Z706" s="15" t="s">
        <v>5288</v>
      </c>
      <c r="AA706" s="15" t="s">
        <v>5289</v>
      </c>
      <c r="AB706" s="15" t="s">
        <v>5290</v>
      </c>
      <c r="AC706" s="18" t="str">
        <f t="shared" si="1"/>
        <v>M5-MyM-14b-I-2</v>
      </c>
      <c r="AD706" s="6" t="s">
        <v>48</v>
      </c>
      <c r="AE706" s="6" t="s">
        <v>427</v>
      </c>
      <c r="AF706" s="6" t="s">
        <v>49</v>
      </c>
    </row>
    <row r="707" ht="75.0" customHeight="1">
      <c r="A707" s="8" t="s">
        <v>5267</v>
      </c>
      <c r="B707" s="7" t="s">
        <v>5268</v>
      </c>
      <c r="C707" s="6" t="s">
        <v>50</v>
      </c>
      <c r="D707" s="6" t="s">
        <v>35</v>
      </c>
      <c r="E707" s="6"/>
      <c r="F707" s="48" t="s">
        <v>5291</v>
      </c>
      <c r="G707" s="49"/>
      <c r="H707" s="7"/>
      <c r="I707" s="34" t="s">
        <v>53</v>
      </c>
      <c r="J707" s="34" t="s">
        <v>54</v>
      </c>
      <c r="K707" s="22" t="s">
        <v>5194</v>
      </c>
      <c r="L707" s="26" t="s">
        <v>5292</v>
      </c>
      <c r="M707" s="34" t="s">
        <v>67</v>
      </c>
      <c r="N707" s="14"/>
      <c r="O707" s="18"/>
      <c r="P707" s="14"/>
      <c r="Q707" s="34" t="s">
        <v>5274</v>
      </c>
      <c r="R707" s="18"/>
      <c r="S707" s="18" t="s">
        <v>5275</v>
      </c>
      <c r="T707" s="18" t="s">
        <v>5276</v>
      </c>
      <c r="U707" s="18" t="s">
        <v>5277</v>
      </c>
      <c r="V707" s="79"/>
      <c r="W707" s="49"/>
      <c r="X707" s="7"/>
      <c r="Y707" s="8" t="s">
        <v>2621</v>
      </c>
      <c r="Z707" s="15" t="s">
        <v>5293</v>
      </c>
      <c r="AA707" s="15" t="s">
        <v>5294</v>
      </c>
      <c r="AB707" s="15" t="s">
        <v>5295</v>
      </c>
      <c r="AC707" s="18" t="str">
        <f t="shared" si="1"/>
        <v>M5-MyM-14b-E-1</v>
      </c>
      <c r="AD707" s="6" t="s">
        <v>48</v>
      </c>
      <c r="AE707" s="6" t="s">
        <v>427</v>
      </c>
      <c r="AF707" s="6" t="s">
        <v>49</v>
      </c>
    </row>
    <row r="708" ht="75.0" customHeight="1">
      <c r="A708" s="8" t="s">
        <v>5267</v>
      </c>
      <c r="B708" s="7" t="s">
        <v>5268</v>
      </c>
      <c r="C708" s="6" t="s">
        <v>50</v>
      </c>
      <c r="D708" s="6" t="s">
        <v>35</v>
      </c>
      <c r="E708" s="6"/>
      <c r="F708" s="48" t="s">
        <v>5296</v>
      </c>
      <c r="G708" s="49"/>
      <c r="H708" s="7"/>
      <c r="I708" s="34" t="s">
        <v>53</v>
      </c>
      <c r="J708" s="34" t="s">
        <v>54</v>
      </c>
      <c r="K708" s="22" t="s">
        <v>5194</v>
      </c>
      <c r="L708" s="26" t="s">
        <v>5297</v>
      </c>
      <c r="M708" s="34" t="s">
        <v>67</v>
      </c>
      <c r="N708" s="14"/>
      <c r="O708" s="14"/>
      <c r="P708" s="14"/>
      <c r="Q708" s="34" t="s">
        <v>5274</v>
      </c>
      <c r="R708" s="26"/>
      <c r="S708" s="26" t="s">
        <v>5285</v>
      </c>
      <c r="T708" s="79" t="s">
        <v>5286</v>
      </c>
      <c r="U708" s="79" t="s">
        <v>5298</v>
      </c>
      <c r="V708" s="79"/>
      <c r="W708" s="79"/>
      <c r="X708" s="7"/>
      <c r="Y708" s="8" t="s">
        <v>2621</v>
      </c>
      <c r="Z708" s="15" t="s">
        <v>5299</v>
      </c>
      <c r="AA708" s="15" t="s">
        <v>5300</v>
      </c>
      <c r="AB708" s="15" t="s">
        <v>5301</v>
      </c>
      <c r="AC708" s="18" t="str">
        <f t="shared" si="1"/>
        <v>M5-MyM-14b-E-2</v>
      </c>
      <c r="AD708" s="6" t="s">
        <v>48</v>
      </c>
      <c r="AE708" s="6" t="s">
        <v>427</v>
      </c>
      <c r="AF708" s="6" t="s">
        <v>49</v>
      </c>
    </row>
    <row r="709" ht="75.0" customHeight="1">
      <c r="A709" s="8" t="s">
        <v>5267</v>
      </c>
      <c r="B709" s="7" t="s">
        <v>5268</v>
      </c>
      <c r="C709" s="6" t="s">
        <v>62</v>
      </c>
      <c r="D709" s="6" t="s">
        <v>35</v>
      </c>
      <c r="E709" s="6"/>
      <c r="F709" s="26" t="s">
        <v>5302</v>
      </c>
      <c r="G709" s="26"/>
      <c r="H709" s="7" t="s">
        <v>5303</v>
      </c>
      <c r="I709" s="34" t="s">
        <v>53</v>
      </c>
      <c r="J709" s="34" t="s">
        <v>54</v>
      </c>
      <c r="K709" s="26" t="s">
        <v>5304</v>
      </c>
      <c r="L709" s="26" t="s">
        <v>5305</v>
      </c>
      <c r="M709" s="34" t="s">
        <v>67</v>
      </c>
      <c r="N709" s="14"/>
      <c r="O709" s="14"/>
      <c r="P709" s="14"/>
      <c r="Q709" s="34" t="s">
        <v>5274</v>
      </c>
      <c r="R709" s="18"/>
      <c r="S709" s="18" t="s">
        <v>5306</v>
      </c>
      <c r="T709" s="18" t="s">
        <v>5307</v>
      </c>
      <c r="U709" s="18" t="s">
        <v>5308</v>
      </c>
      <c r="V709" s="14"/>
      <c r="W709" s="14"/>
      <c r="X709" s="14"/>
      <c r="Y709" s="8" t="s">
        <v>2621</v>
      </c>
      <c r="Z709" s="15" t="s">
        <v>5309</v>
      </c>
      <c r="AA709" s="15" t="s">
        <v>5310</v>
      </c>
      <c r="AB709" s="15" t="s">
        <v>5311</v>
      </c>
      <c r="AC709" s="18" t="str">
        <f t="shared" si="1"/>
        <v>M5-MyM-14b-A-1</v>
      </c>
      <c r="AD709" s="6" t="s">
        <v>48</v>
      </c>
      <c r="AE709" s="6" t="s">
        <v>427</v>
      </c>
      <c r="AF709" s="6" t="s">
        <v>49</v>
      </c>
    </row>
    <row r="710" ht="75.0" customHeight="1">
      <c r="A710" s="8" t="s">
        <v>5267</v>
      </c>
      <c r="B710" s="7" t="s">
        <v>5268</v>
      </c>
      <c r="C710" s="6" t="s">
        <v>62</v>
      </c>
      <c r="D710" s="6" t="s">
        <v>35</v>
      </c>
      <c r="E710" s="6"/>
      <c r="F710" s="26" t="s">
        <v>5312</v>
      </c>
      <c r="G710" s="26"/>
      <c r="H710" s="7" t="s">
        <v>5313</v>
      </c>
      <c r="I710" s="34" t="s">
        <v>53</v>
      </c>
      <c r="J710" s="34" t="s">
        <v>54</v>
      </c>
      <c r="K710" s="26" t="s">
        <v>5314</v>
      </c>
      <c r="L710" s="26" t="s">
        <v>5315</v>
      </c>
      <c r="M710" s="34" t="s">
        <v>67</v>
      </c>
      <c r="N710" s="14"/>
      <c r="O710" s="14"/>
      <c r="P710" s="14"/>
      <c r="Q710" s="34" t="s">
        <v>5274</v>
      </c>
      <c r="R710" s="18"/>
      <c r="S710" s="18" t="s">
        <v>5316</v>
      </c>
      <c r="T710" s="18" t="s">
        <v>5317</v>
      </c>
      <c r="U710" s="18" t="s">
        <v>5318</v>
      </c>
      <c r="V710" s="14"/>
      <c r="W710" s="14"/>
      <c r="X710" s="14"/>
      <c r="Y710" s="8" t="s">
        <v>2621</v>
      </c>
      <c r="Z710" s="15" t="s">
        <v>5319</v>
      </c>
      <c r="AA710" s="15" t="s">
        <v>5320</v>
      </c>
      <c r="AB710" s="15" t="s">
        <v>5321</v>
      </c>
      <c r="AC710" s="18" t="str">
        <f t="shared" si="1"/>
        <v>M5-MyM-14b-A-2</v>
      </c>
      <c r="AD710" s="6" t="s">
        <v>48</v>
      </c>
      <c r="AE710" s="6" t="s">
        <v>427</v>
      </c>
      <c r="AF710" s="6" t="s">
        <v>49</v>
      </c>
    </row>
    <row r="711" ht="75.0" customHeight="1">
      <c r="A711" s="8" t="s">
        <v>5267</v>
      </c>
      <c r="B711" s="7" t="s">
        <v>5268</v>
      </c>
      <c r="C711" s="6" t="s">
        <v>62</v>
      </c>
      <c r="D711" s="6" t="s">
        <v>35</v>
      </c>
      <c r="E711" s="6"/>
      <c r="F711" s="26" t="s">
        <v>5322</v>
      </c>
      <c r="G711" s="26"/>
      <c r="H711" s="7" t="s">
        <v>5323</v>
      </c>
      <c r="I711" s="34" t="s">
        <v>53</v>
      </c>
      <c r="J711" s="34" t="s">
        <v>54</v>
      </c>
      <c r="K711" s="26" t="s">
        <v>5324</v>
      </c>
      <c r="L711" s="26" t="s">
        <v>5325</v>
      </c>
      <c r="M711" s="34" t="s">
        <v>67</v>
      </c>
      <c r="N711" s="14"/>
      <c r="O711" s="14"/>
      <c r="P711" s="14"/>
      <c r="Q711" s="34" t="s">
        <v>5274</v>
      </c>
      <c r="R711" s="18"/>
      <c r="S711" s="18" t="s">
        <v>5326</v>
      </c>
      <c r="T711" s="18" t="s">
        <v>5327</v>
      </c>
      <c r="U711" s="18" t="s">
        <v>5328</v>
      </c>
      <c r="V711" s="14"/>
      <c r="W711" s="14"/>
      <c r="X711" s="14"/>
      <c r="Y711" s="8" t="s">
        <v>2621</v>
      </c>
      <c r="Z711" s="15" t="s">
        <v>5329</v>
      </c>
      <c r="AA711" s="15" t="s">
        <v>5330</v>
      </c>
      <c r="AB711" s="15" t="s">
        <v>5331</v>
      </c>
      <c r="AC711" s="18" t="str">
        <f t="shared" si="1"/>
        <v>M5-MyM-14b-A-3</v>
      </c>
      <c r="AD711" s="6" t="s">
        <v>48</v>
      </c>
      <c r="AE711" s="6" t="s">
        <v>427</v>
      </c>
      <c r="AF711" s="6" t="s">
        <v>49</v>
      </c>
    </row>
    <row r="712" ht="75.0" customHeight="1">
      <c r="A712" s="8" t="s">
        <v>5267</v>
      </c>
      <c r="B712" s="7" t="s">
        <v>5268</v>
      </c>
      <c r="C712" s="6" t="s">
        <v>62</v>
      </c>
      <c r="D712" s="6" t="s">
        <v>35</v>
      </c>
      <c r="E712" s="6"/>
      <c r="F712" s="26" t="s">
        <v>5332</v>
      </c>
      <c r="G712" s="26"/>
      <c r="H712" s="7" t="s">
        <v>5333</v>
      </c>
      <c r="I712" s="34" t="s">
        <v>53</v>
      </c>
      <c r="J712" s="34" t="s">
        <v>54</v>
      </c>
      <c r="K712" s="26" t="s">
        <v>5324</v>
      </c>
      <c r="L712" s="26" t="s">
        <v>5334</v>
      </c>
      <c r="M712" s="34" t="s">
        <v>67</v>
      </c>
      <c r="N712" s="14"/>
      <c r="O712" s="14"/>
      <c r="P712" s="14"/>
      <c r="Q712" s="34" t="s">
        <v>5274</v>
      </c>
      <c r="R712" s="18"/>
      <c r="S712" s="18" t="s">
        <v>5335</v>
      </c>
      <c r="T712" s="18" t="s">
        <v>5336</v>
      </c>
      <c r="U712" s="18" t="s">
        <v>5337</v>
      </c>
      <c r="V712" s="14"/>
      <c r="W712" s="14"/>
      <c r="X712" s="14"/>
      <c r="Y712" s="8" t="s">
        <v>2621</v>
      </c>
      <c r="Z712" s="15" t="s">
        <v>5338</v>
      </c>
      <c r="AA712" s="15" t="s">
        <v>5339</v>
      </c>
      <c r="AB712" s="15" t="s">
        <v>5340</v>
      </c>
      <c r="AC712" s="18" t="str">
        <f t="shared" si="1"/>
        <v>M5-MyM-14b-A-4</v>
      </c>
      <c r="AD712" s="6" t="s">
        <v>48</v>
      </c>
      <c r="AE712" s="6" t="s">
        <v>427</v>
      </c>
      <c r="AF712" s="6" t="s">
        <v>49</v>
      </c>
    </row>
    <row r="713" ht="75.0" customHeight="1">
      <c r="A713" s="8" t="s">
        <v>5267</v>
      </c>
      <c r="B713" s="7" t="s">
        <v>5268</v>
      </c>
      <c r="C713" s="6" t="s">
        <v>62</v>
      </c>
      <c r="D713" s="6" t="s">
        <v>35</v>
      </c>
      <c r="E713" s="6"/>
      <c r="F713" s="26" t="s">
        <v>5341</v>
      </c>
      <c r="G713" s="26"/>
      <c r="H713" s="7" t="s">
        <v>5342</v>
      </c>
      <c r="I713" s="34" t="s">
        <v>53</v>
      </c>
      <c r="J713" s="34" t="s">
        <v>54</v>
      </c>
      <c r="K713" s="26" t="s">
        <v>5343</v>
      </c>
      <c r="L713" s="26" t="s">
        <v>5344</v>
      </c>
      <c r="M713" s="34" t="s">
        <v>67</v>
      </c>
      <c r="N713" s="14"/>
      <c r="O713" s="14"/>
      <c r="P713" s="14"/>
      <c r="Q713" s="34" t="s">
        <v>5274</v>
      </c>
      <c r="R713" s="18"/>
      <c r="S713" s="18" t="s">
        <v>5345</v>
      </c>
      <c r="T713" s="18" t="s">
        <v>5346</v>
      </c>
      <c r="U713" s="18" t="s">
        <v>5347</v>
      </c>
      <c r="V713" s="14"/>
      <c r="W713" s="14"/>
      <c r="X713" s="14"/>
      <c r="Y713" s="8" t="s">
        <v>2621</v>
      </c>
      <c r="Z713" s="15" t="s">
        <v>5348</v>
      </c>
      <c r="AA713" s="15" t="s">
        <v>5349</v>
      </c>
      <c r="AB713" s="15" t="s">
        <v>5350</v>
      </c>
      <c r="AC713" s="18" t="str">
        <f t="shared" si="1"/>
        <v>M5-MyM-14b-A-5</v>
      </c>
      <c r="AD713" s="6" t="s">
        <v>48</v>
      </c>
      <c r="AE713" s="6" t="s">
        <v>427</v>
      </c>
      <c r="AF713" s="6" t="s">
        <v>49</v>
      </c>
    </row>
    <row r="714" ht="75.0" customHeight="1">
      <c r="A714" s="6" t="s">
        <v>5351</v>
      </c>
      <c r="B714" s="7" t="s">
        <v>5352</v>
      </c>
      <c r="C714" s="34" t="s">
        <v>34</v>
      </c>
      <c r="D714" s="6" t="s">
        <v>35</v>
      </c>
      <c r="E714" s="6"/>
      <c r="F714" s="26" t="s">
        <v>5353</v>
      </c>
      <c r="G714" s="26"/>
      <c r="H714" s="7" t="s">
        <v>5354</v>
      </c>
      <c r="I714" s="34" t="s">
        <v>53</v>
      </c>
      <c r="J714" s="6" t="s">
        <v>357</v>
      </c>
      <c r="K714" s="26" t="s">
        <v>40</v>
      </c>
      <c r="L714" s="26" t="s">
        <v>40</v>
      </c>
      <c r="M714" s="34" t="s">
        <v>41</v>
      </c>
      <c r="N714" s="26" t="s">
        <v>5355</v>
      </c>
      <c r="O714" s="26" t="s">
        <v>5356</v>
      </c>
      <c r="P714" s="7"/>
      <c r="Q714" s="34"/>
      <c r="R714" s="14"/>
      <c r="S714" s="14"/>
      <c r="T714" s="14"/>
      <c r="U714" s="14"/>
      <c r="V714" s="14"/>
      <c r="W714" s="14"/>
      <c r="X714" s="14"/>
      <c r="Y714" s="8" t="s">
        <v>2621</v>
      </c>
      <c r="Z714" s="38" t="s">
        <v>5357</v>
      </c>
      <c r="AA714" s="38" t="s">
        <v>5358</v>
      </c>
      <c r="AB714" s="15" t="s">
        <v>5359</v>
      </c>
      <c r="AC714" s="18" t="str">
        <f t="shared" si="1"/>
        <v>M5-MyM-22a-I-1</v>
      </c>
      <c r="AD714" s="6" t="s">
        <v>48</v>
      </c>
      <c r="AE714" s="6" t="s">
        <v>427</v>
      </c>
      <c r="AF714" s="6" t="s">
        <v>49</v>
      </c>
    </row>
    <row r="715" ht="75.0" customHeight="1">
      <c r="A715" s="6" t="s">
        <v>5351</v>
      </c>
      <c r="B715" s="7" t="s">
        <v>5352</v>
      </c>
      <c r="C715" s="34" t="s">
        <v>50</v>
      </c>
      <c r="D715" s="6" t="s">
        <v>35</v>
      </c>
      <c r="E715" s="6"/>
      <c r="F715" s="26" t="s">
        <v>5360</v>
      </c>
      <c r="G715" s="26"/>
      <c r="H715" s="80" t="s">
        <v>5361</v>
      </c>
      <c r="I715" s="34" t="s">
        <v>53</v>
      </c>
      <c r="J715" s="6" t="s">
        <v>54</v>
      </c>
      <c r="K715" s="26" t="s">
        <v>40</v>
      </c>
      <c r="L715" s="26" t="s">
        <v>5362</v>
      </c>
      <c r="M715" s="34" t="s">
        <v>41</v>
      </c>
      <c r="N715" s="26" t="s">
        <v>5355</v>
      </c>
      <c r="O715" s="26" t="s">
        <v>5363</v>
      </c>
      <c r="P715" s="14"/>
      <c r="Q715" s="34"/>
      <c r="R715" s="14"/>
      <c r="S715" s="14"/>
      <c r="T715" s="14"/>
      <c r="U715" s="14"/>
      <c r="V715" s="14"/>
      <c r="W715" s="14"/>
      <c r="X715" s="14"/>
      <c r="Y715" s="8" t="s">
        <v>2621</v>
      </c>
      <c r="Z715" s="15" t="s">
        <v>5364</v>
      </c>
      <c r="AA715" s="15" t="s">
        <v>5365</v>
      </c>
      <c r="AB715" s="15" t="s">
        <v>5366</v>
      </c>
      <c r="AC715" s="18" t="str">
        <f t="shared" si="1"/>
        <v>M5-MyM-22a-E-1</v>
      </c>
      <c r="AD715" s="6" t="s">
        <v>48</v>
      </c>
      <c r="AE715" s="6" t="s">
        <v>427</v>
      </c>
      <c r="AF715" s="6" t="s">
        <v>49</v>
      </c>
    </row>
    <row r="716" ht="75.0" customHeight="1">
      <c r="A716" s="6" t="s">
        <v>5351</v>
      </c>
      <c r="B716" s="7" t="s">
        <v>5352</v>
      </c>
      <c r="C716" s="34" t="s">
        <v>50</v>
      </c>
      <c r="D716" s="6" t="s">
        <v>35</v>
      </c>
      <c r="E716" s="6"/>
      <c r="F716" s="26" t="s">
        <v>5367</v>
      </c>
      <c r="G716" s="26"/>
      <c r="H716" s="80" t="s">
        <v>5361</v>
      </c>
      <c r="I716" s="34" t="s">
        <v>53</v>
      </c>
      <c r="J716" s="6" t="s">
        <v>54</v>
      </c>
      <c r="K716" s="26" t="s">
        <v>40</v>
      </c>
      <c r="L716" s="26" t="s">
        <v>5368</v>
      </c>
      <c r="M716" s="34" t="s">
        <v>41</v>
      </c>
      <c r="N716" s="26" t="s">
        <v>5355</v>
      </c>
      <c r="O716" s="26" t="s">
        <v>5369</v>
      </c>
      <c r="P716" s="14"/>
      <c r="Q716" s="34"/>
      <c r="R716" s="14"/>
      <c r="S716" s="14"/>
      <c r="T716" s="14"/>
      <c r="U716" s="14"/>
      <c r="V716" s="14"/>
      <c r="W716" s="14"/>
      <c r="X716" s="14"/>
      <c r="Y716" s="8" t="s">
        <v>2621</v>
      </c>
      <c r="Z716" s="15" t="s">
        <v>5370</v>
      </c>
      <c r="AA716" s="15" t="s">
        <v>5371</v>
      </c>
      <c r="AB716" s="15" t="s">
        <v>5372</v>
      </c>
      <c r="AC716" s="18" t="str">
        <f t="shared" si="1"/>
        <v>M5-MyM-22a-E-2</v>
      </c>
      <c r="AD716" s="6" t="s">
        <v>48</v>
      </c>
      <c r="AE716" s="6" t="s">
        <v>427</v>
      </c>
      <c r="AF716" s="6" t="s">
        <v>49</v>
      </c>
    </row>
    <row r="717" ht="75.0" customHeight="1">
      <c r="A717" s="6" t="s">
        <v>5351</v>
      </c>
      <c r="B717" s="7" t="s">
        <v>5352</v>
      </c>
      <c r="C717" s="34" t="s">
        <v>50</v>
      </c>
      <c r="D717" s="6" t="s">
        <v>35</v>
      </c>
      <c r="E717" s="6"/>
      <c r="F717" s="26" t="s">
        <v>5373</v>
      </c>
      <c r="G717" s="26"/>
      <c r="H717" s="80" t="s">
        <v>5361</v>
      </c>
      <c r="I717" s="34" t="s">
        <v>53</v>
      </c>
      <c r="J717" s="6" t="s">
        <v>54</v>
      </c>
      <c r="K717" s="26" t="s">
        <v>40</v>
      </c>
      <c r="L717" s="26" t="s">
        <v>5374</v>
      </c>
      <c r="M717" s="34" t="s">
        <v>41</v>
      </c>
      <c r="N717" s="26" t="s">
        <v>5355</v>
      </c>
      <c r="O717" s="26" t="s">
        <v>5375</v>
      </c>
      <c r="P717" s="14"/>
      <c r="Q717" s="34"/>
      <c r="R717" s="14"/>
      <c r="S717" s="14"/>
      <c r="T717" s="14"/>
      <c r="U717" s="14"/>
      <c r="V717" s="14"/>
      <c r="W717" s="14"/>
      <c r="X717" s="14"/>
      <c r="Y717" s="8" t="s">
        <v>2621</v>
      </c>
      <c r="Z717" s="15" t="s">
        <v>5376</v>
      </c>
      <c r="AA717" s="15" t="s">
        <v>5377</v>
      </c>
      <c r="AB717" s="15" t="s">
        <v>5378</v>
      </c>
      <c r="AC717" s="18" t="str">
        <f t="shared" si="1"/>
        <v>M5-MyM-22a-E-3</v>
      </c>
      <c r="AD717" s="6" t="s">
        <v>48</v>
      </c>
      <c r="AE717" s="6" t="s">
        <v>427</v>
      </c>
      <c r="AF717" s="6" t="s">
        <v>49</v>
      </c>
    </row>
    <row r="718" ht="75.0" customHeight="1">
      <c r="A718" s="6" t="s">
        <v>5351</v>
      </c>
      <c r="B718" s="7" t="s">
        <v>5352</v>
      </c>
      <c r="C718" s="34" t="s">
        <v>62</v>
      </c>
      <c r="D718" s="6" t="s">
        <v>35</v>
      </c>
      <c r="E718" s="6"/>
      <c r="F718" s="26" t="s">
        <v>5379</v>
      </c>
      <c r="G718" s="26"/>
      <c r="H718" s="7" t="s">
        <v>5380</v>
      </c>
      <c r="I718" s="6" t="s">
        <v>53</v>
      </c>
      <c r="J718" s="6" t="s">
        <v>54</v>
      </c>
      <c r="K718" s="26" t="s">
        <v>40</v>
      </c>
      <c r="L718" s="26" t="s">
        <v>5374</v>
      </c>
      <c r="M718" s="34" t="s">
        <v>41</v>
      </c>
      <c r="N718" s="26" t="s">
        <v>5381</v>
      </c>
      <c r="O718" s="26" t="s">
        <v>5382</v>
      </c>
      <c r="P718" s="14"/>
      <c r="Q718" s="34"/>
      <c r="R718" s="14"/>
      <c r="S718" s="14"/>
      <c r="T718" s="14"/>
      <c r="U718" s="14"/>
      <c r="V718" s="14"/>
      <c r="W718" s="14"/>
      <c r="X718" s="14"/>
      <c r="Y718" s="8" t="s">
        <v>2621</v>
      </c>
      <c r="Z718" s="39" t="s">
        <v>5383</v>
      </c>
      <c r="AA718" s="15" t="s">
        <v>5384</v>
      </c>
      <c r="AB718" s="15" t="s">
        <v>5385</v>
      </c>
      <c r="AC718" s="18" t="str">
        <f t="shared" si="1"/>
        <v>M5-MyM-22a-A-1</v>
      </c>
      <c r="AD718" s="6" t="s">
        <v>48</v>
      </c>
      <c r="AE718" s="6" t="s">
        <v>427</v>
      </c>
      <c r="AF718" s="6" t="s">
        <v>49</v>
      </c>
    </row>
    <row r="719" ht="75.0" customHeight="1">
      <c r="A719" s="6" t="s">
        <v>5351</v>
      </c>
      <c r="B719" s="7" t="s">
        <v>5352</v>
      </c>
      <c r="C719" s="34" t="s">
        <v>62</v>
      </c>
      <c r="D719" s="6" t="s">
        <v>35</v>
      </c>
      <c r="E719" s="6"/>
      <c r="F719" s="26" t="s">
        <v>5386</v>
      </c>
      <c r="G719" s="26"/>
      <c r="H719" s="7" t="s">
        <v>5387</v>
      </c>
      <c r="I719" s="6" t="s">
        <v>53</v>
      </c>
      <c r="J719" s="6" t="s">
        <v>54</v>
      </c>
      <c r="K719" s="26" t="s">
        <v>40</v>
      </c>
      <c r="L719" s="26" t="s">
        <v>5368</v>
      </c>
      <c r="M719" s="34" t="s">
        <v>41</v>
      </c>
      <c r="N719" s="26" t="s">
        <v>5355</v>
      </c>
      <c r="O719" s="26" t="s">
        <v>5388</v>
      </c>
      <c r="P719" s="14"/>
      <c r="Q719" s="34"/>
      <c r="R719" s="14"/>
      <c r="S719" s="14"/>
      <c r="T719" s="14"/>
      <c r="U719" s="14"/>
      <c r="V719" s="14"/>
      <c r="W719" s="14"/>
      <c r="X719" s="14"/>
      <c r="Y719" s="8" t="s">
        <v>2621</v>
      </c>
      <c r="Z719" s="15" t="s">
        <v>5389</v>
      </c>
      <c r="AA719" s="15" t="s">
        <v>5390</v>
      </c>
      <c r="AB719" s="15" t="s">
        <v>5391</v>
      </c>
      <c r="AC719" s="18" t="str">
        <f t="shared" si="1"/>
        <v>M5-MyM-22a-A-2</v>
      </c>
      <c r="AD719" s="6" t="s">
        <v>48</v>
      </c>
      <c r="AE719" s="6" t="s">
        <v>427</v>
      </c>
      <c r="AF719" s="6" t="s">
        <v>49</v>
      </c>
    </row>
    <row r="720" ht="75.0" customHeight="1">
      <c r="A720" s="6" t="s">
        <v>5351</v>
      </c>
      <c r="B720" s="7" t="s">
        <v>5352</v>
      </c>
      <c r="C720" s="34" t="s">
        <v>62</v>
      </c>
      <c r="D720" s="6" t="s">
        <v>35</v>
      </c>
      <c r="E720" s="6"/>
      <c r="F720" s="26" t="s">
        <v>5392</v>
      </c>
      <c r="G720" s="26"/>
      <c r="H720" s="7" t="s">
        <v>5393</v>
      </c>
      <c r="I720" s="6" t="s">
        <v>53</v>
      </c>
      <c r="J720" s="6" t="s">
        <v>54</v>
      </c>
      <c r="K720" s="26" t="s">
        <v>40</v>
      </c>
      <c r="L720" s="26" t="s">
        <v>5368</v>
      </c>
      <c r="M720" s="34" t="s">
        <v>41</v>
      </c>
      <c r="N720" s="26" t="s">
        <v>5355</v>
      </c>
      <c r="O720" s="26" t="s">
        <v>5394</v>
      </c>
      <c r="P720" s="14"/>
      <c r="Q720" s="34"/>
      <c r="R720" s="14"/>
      <c r="S720" s="14"/>
      <c r="T720" s="14"/>
      <c r="U720" s="14"/>
      <c r="V720" s="14"/>
      <c r="W720" s="14"/>
      <c r="X720" s="14"/>
      <c r="Y720" s="8" t="s">
        <v>2621</v>
      </c>
      <c r="Z720" s="39" t="s">
        <v>5395</v>
      </c>
      <c r="AA720" s="15" t="s">
        <v>5396</v>
      </c>
      <c r="AB720" s="15" t="s">
        <v>5397</v>
      </c>
      <c r="AC720" s="18" t="str">
        <f t="shared" si="1"/>
        <v>M5-MyM-22a-A-3</v>
      </c>
      <c r="AD720" s="6" t="s">
        <v>48</v>
      </c>
      <c r="AE720" s="6" t="s">
        <v>427</v>
      </c>
      <c r="AF720" s="6" t="s">
        <v>49</v>
      </c>
    </row>
    <row r="721" ht="75.0" customHeight="1">
      <c r="A721" s="6" t="s">
        <v>5351</v>
      </c>
      <c r="B721" s="7" t="s">
        <v>5352</v>
      </c>
      <c r="C721" s="34" t="s">
        <v>62</v>
      </c>
      <c r="D721" s="6" t="s">
        <v>35</v>
      </c>
      <c r="E721" s="6"/>
      <c r="F721" s="26" t="s">
        <v>5398</v>
      </c>
      <c r="G721" s="26"/>
      <c r="H721" s="7" t="s">
        <v>5399</v>
      </c>
      <c r="I721" s="6" t="s">
        <v>53</v>
      </c>
      <c r="J721" s="6" t="s">
        <v>54</v>
      </c>
      <c r="K721" s="26" t="s">
        <v>40</v>
      </c>
      <c r="L721" s="26" t="s">
        <v>5400</v>
      </c>
      <c r="M721" s="34" t="s">
        <v>41</v>
      </c>
      <c r="N721" s="26" t="s">
        <v>5355</v>
      </c>
      <c r="O721" s="26" t="s">
        <v>5401</v>
      </c>
      <c r="P721" s="14"/>
      <c r="Q721" s="34"/>
      <c r="R721" s="14"/>
      <c r="S721" s="14"/>
      <c r="T721" s="14"/>
      <c r="U721" s="14"/>
      <c r="V721" s="14"/>
      <c r="W721" s="14"/>
      <c r="X721" s="14"/>
      <c r="Y721" s="8" t="s">
        <v>2621</v>
      </c>
      <c r="Z721" s="15" t="s">
        <v>5402</v>
      </c>
      <c r="AA721" s="15" t="s">
        <v>5403</v>
      </c>
      <c r="AB721" s="15" t="s">
        <v>5404</v>
      </c>
      <c r="AC721" s="18" t="str">
        <f t="shared" si="1"/>
        <v>M5-MyM-22a-A-4</v>
      </c>
      <c r="AD721" s="6" t="s">
        <v>48</v>
      </c>
      <c r="AE721" s="6" t="s">
        <v>427</v>
      </c>
      <c r="AF721" s="6" t="s">
        <v>49</v>
      </c>
    </row>
    <row r="722" ht="75.0" customHeight="1">
      <c r="A722" s="6" t="s">
        <v>5351</v>
      </c>
      <c r="B722" s="7" t="s">
        <v>5352</v>
      </c>
      <c r="C722" s="34" t="s">
        <v>62</v>
      </c>
      <c r="D722" s="6" t="s">
        <v>35</v>
      </c>
      <c r="E722" s="6"/>
      <c r="F722" s="26" t="s">
        <v>5405</v>
      </c>
      <c r="G722" s="26"/>
      <c r="H722" s="7" t="s">
        <v>5406</v>
      </c>
      <c r="I722" s="6" t="s">
        <v>53</v>
      </c>
      <c r="J722" s="6" t="s">
        <v>54</v>
      </c>
      <c r="K722" s="26" t="s">
        <v>40</v>
      </c>
      <c r="L722" s="26" t="s">
        <v>5362</v>
      </c>
      <c r="M722" s="34" t="s">
        <v>41</v>
      </c>
      <c r="N722" s="26" t="s">
        <v>5355</v>
      </c>
      <c r="O722" s="26" t="s">
        <v>5407</v>
      </c>
      <c r="P722" s="14"/>
      <c r="Q722" s="34"/>
      <c r="R722" s="14"/>
      <c r="S722" s="14"/>
      <c r="T722" s="14"/>
      <c r="U722" s="14"/>
      <c r="V722" s="14"/>
      <c r="W722" s="14"/>
      <c r="X722" s="14"/>
      <c r="Y722" s="8" t="s">
        <v>2621</v>
      </c>
      <c r="Z722" s="15" t="s">
        <v>5408</v>
      </c>
      <c r="AA722" s="15" t="s">
        <v>5409</v>
      </c>
      <c r="AB722" s="15" t="s">
        <v>5410</v>
      </c>
      <c r="AC722" s="18" t="str">
        <f t="shared" si="1"/>
        <v>M5-MyM-22a-A-5</v>
      </c>
      <c r="AD722" s="6" t="s">
        <v>48</v>
      </c>
      <c r="AE722" s="6" t="s">
        <v>427</v>
      </c>
      <c r="AF722" s="6" t="s">
        <v>49</v>
      </c>
    </row>
    <row r="723" ht="75.0" customHeight="1">
      <c r="A723" s="6" t="s">
        <v>5411</v>
      </c>
      <c r="B723" s="26" t="s">
        <v>5412</v>
      </c>
      <c r="C723" s="6" t="s">
        <v>34</v>
      </c>
      <c r="D723" s="6" t="s">
        <v>35</v>
      </c>
      <c r="E723" s="6"/>
      <c r="F723" s="26" t="s">
        <v>5413</v>
      </c>
      <c r="G723" s="26"/>
      <c r="H723" s="7"/>
      <c r="I723" s="8" t="s">
        <v>53</v>
      </c>
      <c r="J723" s="8" t="s">
        <v>357</v>
      </c>
      <c r="K723" s="11" t="s">
        <v>5414</v>
      </c>
      <c r="L723" s="11" t="s">
        <v>40</v>
      </c>
      <c r="M723" s="34" t="s">
        <v>41</v>
      </c>
      <c r="N723" s="11" t="s">
        <v>5355</v>
      </c>
      <c r="O723" s="11" t="s">
        <v>5415</v>
      </c>
      <c r="P723" s="14"/>
      <c r="Q723" s="34"/>
      <c r="R723" s="14"/>
      <c r="S723" s="14"/>
      <c r="T723" s="14"/>
      <c r="U723" s="14"/>
      <c r="V723" s="14"/>
      <c r="W723" s="14"/>
      <c r="X723" s="14"/>
      <c r="Y723" s="8" t="s">
        <v>2621</v>
      </c>
      <c r="Z723" s="38" t="s">
        <v>5416</v>
      </c>
      <c r="AA723" s="25"/>
      <c r="AB723" s="25" t="s">
        <v>5417</v>
      </c>
      <c r="AC723" s="18" t="str">
        <f t="shared" si="1"/>
        <v>M5-MyM-33a-I-1</v>
      </c>
      <c r="AD723" s="6" t="s">
        <v>48</v>
      </c>
      <c r="AE723" s="6"/>
      <c r="AF723" s="6" t="s">
        <v>49</v>
      </c>
    </row>
    <row r="724" ht="75.0" customHeight="1">
      <c r="A724" s="6" t="s">
        <v>5411</v>
      </c>
      <c r="B724" s="26" t="s">
        <v>5412</v>
      </c>
      <c r="C724" s="6" t="s">
        <v>34</v>
      </c>
      <c r="D724" s="6" t="s">
        <v>35</v>
      </c>
      <c r="E724" s="6"/>
      <c r="F724" s="11" t="s">
        <v>5418</v>
      </c>
      <c r="G724" s="26"/>
      <c r="H724" s="7"/>
      <c r="I724" s="8" t="s">
        <v>53</v>
      </c>
      <c r="J724" s="8" t="s">
        <v>357</v>
      </c>
      <c r="K724" s="11" t="s">
        <v>5414</v>
      </c>
      <c r="L724" s="11" t="s">
        <v>40</v>
      </c>
      <c r="M724" s="34" t="s">
        <v>41</v>
      </c>
      <c r="N724" s="11" t="s">
        <v>5355</v>
      </c>
      <c r="O724" s="11" t="s">
        <v>5419</v>
      </c>
      <c r="P724" s="14"/>
      <c r="Q724" s="34"/>
      <c r="R724" s="14"/>
      <c r="S724" s="14"/>
      <c r="T724" s="14"/>
      <c r="U724" s="14"/>
      <c r="V724" s="14"/>
      <c r="W724" s="14"/>
      <c r="X724" s="14"/>
      <c r="Y724" s="8" t="s">
        <v>2621</v>
      </c>
      <c r="Z724" s="38" t="s">
        <v>5420</v>
      </c>
      <c r="AA724" s="25"/>
      <c r="AB724" s="25" t="s">
        <v>5421</v>
      </c>
      <c r="AC724" s="18" t="str">
        <f t="shared" si="1"/>
        <v>M5-MyM-33a-I-2</v>
      </c>
      <c r="AD724" s="6" t="s">
        <v>48</v>
      </c>
      <c r="AE724" s="6"/>
      <c r="AF724" s="6" t="s">
        <v>49</v>
      </c>
    </row>
    <row r="725" ht="75.0" customHeight="1">
      <c r="A725" s="6" t="s">
        <v>5411</v>
      </c>
      <c r="B725" s="26" t="s">
        <v>5412</v>
      </c>
      <c r="C725" s="6" t="s">
        <v>34</v>
      </c>
      <c r="D725" s="6" t="s">
        <v>35</v>
      </c>
      <c r="E725" s="6"/>
      <c r="F725" s="11" t="s">
        <v>5422</v>
      </c>
      <c r="G725" s="26"/>
      <c r="H725" s="7"/>
      <c r="I725" s="8" t="s">
        <v>53</v>
      </c>
      <c r="J725" s="8" t="s">
        <v>357</v>
      </c>
      <c r="K725" s="11" t="s">
        <v>5414</v>
      </c>
      <c r="L725" s="11" t="s">
        <v>40</v>
      </c>
      <c r="M725" s="34" t="s">
        <v>41</v>
      </c>
      <c r="N725" s="11" t="s">
        <v>5355</v>
      </c>
      <c r="O725" s="11" t="s">
        <v>5423</v>
      </c>
      <c r="P725" s="14"/>
      <c r="Q725" s="34"/>
      <c r="R725" s="14"/>
      <c r="S725" s="14"/>
      <c r="T725" s="14"/>
      <c r="U725" s="14"/>
      <c r="V725" s="14"/>
      <c r="W725" s="14"/>
      <c r="X725" s="14"/>
      <c r="Y725" s="8" t="s">
        <v>2621</v>
      </c>
      <c r="Z725" s="38" t="s">
        <v>5424</v>
      </c>
      <c r="AA725" s="25"/>
      <c r="AB725" s="25" t="s">
        <v>5425</v>
      </c>
      <c r="AC725" s="18" t="str">
        <f t="shared" si="1"/>
        <v>M5-MyM-33a-I-3</v>
      </c>
      <c r="AD725" s="6" t="s">
        <v>48</v>
      </c>
      <c r="AE725" s="6"/>
      <c r="AF725" s="6" t="s">
        <v>49</v>
      </c>
    </row>
    <row r="726" ht="75.0" customHeight="1">
      <c r="A726" s="6" t="s">
        <v>5411</v>
      </c>
      <c r="B726" s="26" t="s">
        <v>5412</v>
      </c>
      <c r="C726" s="6" t="s">
        <v>50</v>
      </c>
      <c r="D726" s="6" t="s">
        <v>35</v>
      </c>
      <c r="E726" s="6"/>
      <c r="F726" s="11" t="s">
        <v>5426</v>
      </c>
      <c r="G726" s="26"/>
      <c r="H726" s="7"/>
      <c r="I726" s="8" t="s">
        <v>53</v>
      </c>
      <c r="J726" s="8" t="s">
        <v>2160</v>
      </c>
      <c r="K726" s="11" t="s">
        <v>5414</v>
      </c>
      <c r="L726" s="11" t="s">
        <v>5368</v>
      </c>
      <c r="M726" s="34" t="s">
        <v>41</v>
      </c>
      <c r="N726" s="11" t="s">
        <v>5355</v>
      </c>
      <c r="O726" s="11" t="s">
        <v>5427</v>
      </c>
      <c r="P726" s="14"/>
      <c r="Q726" s="34"/>
      <c r="R726" s="14"/>
      <c r="S726" s="14"/>
      <c r="T726" s="14"/>
      <c r="U726" s="14"/>
      <c r="V726" s="14"/>
      <c r="W726" s="14"/>
      <c r="X726" s="14"/>
      <c r="Y726" s="8" t="s">
        <v>2621</v>
      </c>
      <c r="Z726" s="15" t="s">
        <v>5428</v>
      </c>
      <c r="AA726" s="25"/>
      <c r="AB726" s="25" t="s">
        <v>5429</v>
      </c>
      <c r="AC726" s="18" t="str">
        <f t="shared" si="1"/>
        <v>M5-MyM-33a-E-1</v>
      </c>
      <c r="AD726" s="6" t="s">
        <v>48</v>
      </c>
      <c r="AE726" s="6"/>
      <c r="AF726" s="6" t="s">
        <v>49</v>
      </c>
    </row>
    <row r="727" ht="75.0" customHeight="1">
      <c r="A727" s="6" t="s">
        <v>5411</v>
      </c>
      <c r="B727" s="26" t="s">
        <v>5412</v>
      </c>
      <c r="C727" s="6" t="s">
        <v>50</v>
      </c>
      <c r="D727" s="6" t="s">
        <v>35</v>
      </c>
      <c r="E727" s="6"/>
      <c r="F727" s="11" t="s">
        <v>5430</v>
      </c>
      <c r="G727" s="26"/>
      <c r="H727" s="7"/>
      <c r="I727" s="8" t="s">
        <v>53</v>
      </c>
      <c r="J727" s="8" t="s">
        <v>2160</v>
      </c>
      <c r="K727" s="11" t="s">
        <v>5414</v>
      </c>
      <c r="L727" s="26" t="s">
        <v>5368</v>
      </c>
      <c r="M727" s="34" t="s">
        <v>41</v>
      </c>
      <c r="N727" s="11" t="s">
        <v>5355</v>
      </c>
      <c r="O727" s="11" t="s">
        <v>5431</v>
      </c>
      <c r="P727" s="14"/>
      <c r="Q727" s="34"/>
      <c r="R727" s="14"/>
      <c r="S727" s="14"/>
      <c r="T727" s="14"/>
      <c r="U727" s="14"/>
      <c r="V727" s="14"/>
      <c r="W727" s="14"/>
      <c r="X727" s="14"/>
      <c r="Y727" s="8" t="s">
        <v>2621</v>
      </c>
      <c r="Z727" s="15" t="s">
        <v>5432</v>
      </c>
      <c r="AA727" s="25"/>
      <c r="AB727" s="25" t="s">
        <v>5433</v>
      </c>
      <c r="AC727" s="18" t="str">
        <f t="shared" si="1"/>
        <v>M5-MyM-33a-E-2</v>
      </c>
      <c r="AD727" s="6" t="s">
        <v>48</v>
      </c>
      <c r="AE727" s="6"/>
      <c r="AF727" s="6" t="s">
        <v>49</v>
      </c>
    </row>
    <row r="728" ht="75.0" customHeight="1">
      <c r="A728" s="6" t="s">
        <v>5411</v>
      </c>
      <c r="B728" s="26" t="s">
        <v>5412</v>
      </c>
      <c r="C728" s="6" t="s">
        <v>50</v>
      </c>
      <c r="D728" s="6" t="s">
        <v>35</v>
      </c>
      <c r="E728" s="6"/>
      <c r="F728" s="11" t="s">
        <v>5434</v>
      </c>
      <c r="G728" s="26"/>
      <c r="H728" s="7"/>
      <c r="I728" s="8" t="s">
        <v>53</v>
      </c>
      <c r="J728" s="8" t="s">
        <v>2160</v>
      </c>
      <c r="K728" s="11" t="s">
        <v>5414</v>
      </c>
      <c r="L728" s="11" t="s">
        <v>5362</v>
      </c>
      <c r="M728" s="34" t="s">
        <v>41</v>
      </c>
      <c r="N728" s="11" t="s">
        <v>5355</v>
      </c>
      <c r="O728" s="11" t="s">
        <v>5435</v>
      </c>
      <c r="P728" s="14"/>
      <c r="Q728" s="34"/>
      <c r="R728" s="14"/>
      <c r="S728" s="14"/>
      <c r="T728" s="14"/>
      <c r="U728" s="14"/>
      <c r="V728" s="14"/>
      <c r="W728" s="14"/>
      <c r="X728" s="14"/>
      <c r="Y728" s="8" t="s">
        <v>2621</v>
      </c>
      <c r="Z728" s="15" t="s">
        <v>5436</v>
      </c>
      <c r="AA728" s="25"/>
      <c r="AB728" s="25" t="s">
        <v>5437</v>
      </c>
      <c r="AC728" s="18" t="str">
        <f t="shared" si="1"/>
        <v>M5-MyM-33a-E-3</v>
      </c>
      <c r="AD728" s="6" t="s">
        <v>48</v>
      </c>
      <c r="AE728" s="6"/>
      <c r="AF728" s="6" t="s">
        <v>49</v>
      </c>
    </row>
    <row r="729" ht="75.0" customHeight="1">
      <c r="A729" s="8" t="s">
        <v>5438</v>
      </c>
      <c r="B729" s="7" t="s">
        <v>5439</v>
      </c>
      <c r="C729" s="6" t="s">
        <v>34</v>
      </c>
      <c r="D729" s="6" t="s">
        <v>35</v>
      </c>
      <c r="E729" s="6"/>
      <c r="F729" s="9" t="s">
        <v>5440</v>
      </c>
      <c r="G729" s="9"/>
      <c r="H729" s="22"/>
      <c r="I729" s="57" t="s">
        <v>38</v>
      </c>
      <c r="J729" s="6" t="s">
        <v>285</v>
      </c>
      <c r="K729" s="10" t="s">
        <v>5441</v>
      </c>
      <c r="L729" s="9" t="s">
        <v>5442</v>
      </c>
      <c r="M729" s="34" t="s">
        <v>41</v>
      </c>
      <c r="N729" s="10" t="s">
        <v>5443</v>
      </c>
      <c r="O729" s="9" t="s">
        <v>5444</v>
      </c>
      <c r="P729" s="7"/>
      <c r="Q729" s="34"/>
      <c r="R729" s="14"/>
      <c r="S729" s="14"/>
      <c r="T729" s="14"/>
      <c r="U729" s="14"/>
      <c r="V729" s="14"/>
      <c r="W729" s="14"/>
      <c r="X729" s="14"/>
      <c r="Y729" s="8" t="s">
        <v>2621</v>
      </c>
      <c r="Z729" s="45" t="s">
        <v>5445</v>
      </c>
      <c r="AA729" s="38" t="s">
        <v>5446</v>
      </c>
      <c r="AB729" s="38"/>
      <c r="AC729" s="18" t="str">
        <f t="shared" si="1"/>
        <v>M5-MyM-15a-I-1</v>
      </c>
      <c r="AD729" s="6"/>
      <c r="AE729" s="6" t="s">
        <v>427</v>
      </c>
      <c r="AF729" s="6"/>
    </row>
    <row r="730" ht="75.0" customHeight="1">
      <c r="A730" s="8" t="s">
        <v>5438</v>
      </c>
      <c r="B730" s="7" t="s">
        <v>5439</v>
      </c>
      <c r="C730" s="6" t="s">
        <v>34</v>
      </c>
      <c r="D730" s="6" t="s">
        <v>35</v>
      </c>
      <c r="E730" s="6"/>
      <c r="F730" s="9" t="s">
        <v>5447</v>
      </c>
      <c r="G730" s="9"/>
      <c r="H730" s="22"/>
      <c r="I730" s="57" t="s">
        <v>38</v>
      </c>
      <c r="J730" s="6" t="s">
        <v>285</v>
      </c>
      <c r="K730" s="10" t="s">
        <v>5448</v>
      </c>
      <c r="L730" s="9" t="s">
        <v>5442</v>
      </c>
      <c r="M730" s="34" t="s">
        <v>41</v>
      </c>
      <c r="N730" s="10" t="s">
        <v>5449</v>
      </c>
      <c r="O730" s="9" t="s">
        <v>5444</v>
      </c>
      <c r="P730" s="7"/>
      <c r="Q730" s="34"/>
      <c r="R730" s="14"/>
      <c r="S730" s="14"/>
      <c r="T730" s="14"/>
      <c r="U730" s="14"/>
      <c r="V730" s="14"/>
      <c r="W730" s="14"/>
      <c r="X730" s="14"/>
      <c r="Y730" s="8" t="s">
        <v>2621</v>
      </c>
      <c r="Z730" s="45" t="s">
        <v>5450</v>
      </c>
      <c r="AA730" s="38" t="s">
        <v>5451</v>
      </c>
      <c r="AB730" s="38"/>
      <c r="AC730" s="18" t="str">
        <f t="shared" si="1"/>
        <v>M5-MyM-15a-I-2</v>
      </c>
      <c r="AD730" s="6"/>
      <c r="AE730" s="6" t="s">
        <v>427</v>
      </c>
      <c r="AF730" s="6"/>
    </row>
    <row r="731" ht="75.0" customHeight="1">
      <c r="A731" s="8" t="s">
        <v>5438</v>
      </c>
      <c r="B731" s="7" t="s">
        <v>5439</v>
      </c>
      <c r="C731" s="6" t="s">
        <v>50</v>
      </c>
      <c r="D731" s="6" t="s">
        <v>35</v>
      </c>
      <c r="E731" s="6"/>
      <c r="F731" s="10" t="s">
        <v>5452</v>
      </c>
      <c r="G731" s="10"/>
      <c r="H731" s="22"/>
      <c r="I731" s="57" t="s">
        <v>38</v>
      </c>
      <c r="J731" s="57" t="s">
        <v>2436</v>
      </c>
      <c r="K731" s="10" t="s">
        <v>5453</v>
      </c>
      <c r="L731" s="22" t="s">
        <v>40</v>
      </c>
      <c r="M731" s="34" t="s">
        <v>41</v>
      </c>
      <c r="N731" s="11" t="s">
        <v>5454</v>
      </c>
      <c r="O731" s="26" t="s">
        <v>5455</v>
      </c>
      <c r="P731" s="7" t="s">
        <v>5456</v>
      </c>
      <c r="Q731" s="34"/>
      <c r="R731" s="14"/>
      <c r="S731" s="14"/>
      <c r="T731" s="14"/>
      <c r="U731" s="14"/>
      <c r="V731" s="14"/>
      <c r="W731" s="14"/>
      <c r="X731" s="14"/>
      <c r="Y731" s="8" t="s">
        <v>2621</v>
      </c>
      <c r="Z731" s="45" t="s">
        <v>5457</v>
      </c>
      <c r="AA731" s="38" t="s">
        <v>5458</v>
      </c>
      <c r="AB731" s="38"/>
      <c r="AC731" s="18" t="str">
        <f t="shared" si="1"/>
        <v>M5-MyM-15a-E-1</v>
      </c>
      <c r="AD731" s="6"/>
      <c r="AE731" s="6" t="s">
        <v>427</v>
      </c>
      <c r="AF731" s="6"/>
    </row>
    <row r="732" ht="75.0" customHeight="1">
      <c r="A732" s="8" t="s">
        <v>5438</v>
      </c>
      <c r="B732" s="7" t="s">
        <v>5439</v>
      </c>
      <c r="C732" s="6" t="s">
        <v>50</v>
      </c>
      <c r="D732" s="6" t="s">
        <v>35</v>
      </c>
      <c r="E732" s="6"/>
      <c r="F732" s="10" t="s">
        <v>5459</v>
      </c>
      <c r="G732" s="10"/>
      <c r="H732" s="22"/>
      <c r="I732" s="57" t="s">
        <v>38</v>
      </c>
      <c r="J732" s="57" t="s">
        <v>2436</v>
      </c>
      <c r="K732" s="10" t="s">
        <v>5453</v>
      </c>
      <c r="L732" s="22" t="s">
        <v>40</v>
      </c>
      <c r="M732" s="34" t="s">
        <v>41</v>
      </c>
      <c r="N732" s="11" t="s">
        <v>5460</v>
      </c>
      <c r="O732" s="26" t="s">
        <v>5461</v>
      </c>
      <c r="P732" s="7" t="s">
        <v>5456</v>
      </c>
      <c r="Q732" s="34"/>
      <c r="R732" s="14"/>
      <c r="S732" s="14"/>
      <c r="T732" s="14"/>
      <c r="U732" s="14"/>
      <c r="V732" s="14"/>
      <c r="W732" s="14"/>
      <c r="X732" s="14"/>
      <c r="Y732" s="8" t="s">
        <v>2621</v>
      </c>
      <c r="Z732" s="45" t="s">
        <v>5462</v>
      </c>
      <c r="AA732" s="38" t="s">
        <v>5463</v>
      </c>
      <c r="AB732" s="38"/>
      <c r="AC732" s="18" t="str">
        <f t="shared" si="1"/>
        <v>M5-MyM-15a-E-2</v>
      </c>
      <c r="AD732" s="6"/>
      <c r="AE732" s="6" t="s">
        <v>427</v>
      </c>
      <c r="AF732" s="6"/>
    </row>
    <row r="733" ht="75.0" customHeight="1">
      <c r="A733" s="8" t="s">
        <v>5438</v>
      </c>
      <c r="B733" s="7" t="s">
        <v>5439</v>
      </c>
      <c r="C733" s="34" t="s">
        <v>62</v>
      </c>
      <c r="D733" s="6" t="s">
        <v>35</v>
      </c>
      <c r="E733" s="6"/>
      <c r="F733" s="9" t="s">
        <v>5464</v>
      </c>
      <c r="G733" s="9"/>
      <c r="H733" s="22"/>
      <c r="I733" s="34" t="s">
        <v>1864</v>
      </c>
      <c r="J733" s="34" t="s">
        <v>751</v>
      </c>
      <c r="K733" s="10" t="s">
        <v>5465</v>
      </c>
      <c r="L733" s="9" t="s">
        <v>5466</v>
      </c>
      <c r="M733" s="34" t="s">
        <v>41</v>
      </c>
      <c r="N733" s="11" t="s">
        <v>5467</v>
      </c>
      <c r="O733" s="26" t="s">
        <v>5468</v>
      </c>
      <c r="P733" s="7" t="s">
        <v>5469</v>
      </c>
      <c r="Q733" s="34"/>
      <c r="R733" s="14"/>
      <c r="S733" s="14"/>
      <c r="T733" s="14"/>
      <c r="U733" s="14"/>
      <c r="V733" s="14"/>
      <c r="W733" s="14"/>
      <c r="X733" s="14"/>
      <c r="Y733" s="8" t="s">
        <v>2621</v>
      </c>
      <c r="Z733" s="45" t="s">
        <v>5470</v>
      </c>
      <c r="AA733" s="38" t="s">
        <v>5471</v>
      </c>
      <c r="AB733" s="38"/>
      <c r="AC733" s="18" t="str">
        <f t="shared" si="1"/>
        <v>M5-MyM-15a-A-1</v>
      </c>
      <c r="AD733" s="6"/>
      <c r="AE733" s="6" t="s">
        <v>427</v>
      </c>
      <c r="AF733" s="6"/>
    </row>
    <row r="734" ht="75.0" customHeight="1">
      <c r="A734" s="8" t="s">
        <v>5438</v>
      </c>
      <c r="B734" s="7" t="s">
        <v>5439</v>
      </c>
      <c r="C734" s="34" t="s">
        <v>62</v>
      </c>
      <c r="D734" s="6" t="s">
        <v>35</v>
      </c>
      <c r="E734" s="6"/>
      <c r="F734" s="9" t="s">
        <v>5472</v>
      </c>
      <c r="G734" s="9"/>
      <c r="H734" s="22"/>
      <c r="I734" s="57" t="s">
        <v>38</v>
      </c>
      <c r="J734" s="57" t="s">
        <v>2436</v>
      </c>
      <c r="K734" s="10" t="s">
        <v>5473</v>
      </c>
      <c r="L734" s="22" t="s">
        <v>40</v>
      </c>
      <c r="M734" s="34" t="s">
        <v>41</v>
      </c>
      <c r="N734" s="11" t="s">
        <v>5474</v>
      </c>
      <c r="O734" s="26" t="s">
        <v>5475</v>
      </c>
      <c r="P734" s="7" t="s">
        <v>5476</v>
      </c>
      <c r="Q734" s="34"/>
      <c r="R734" s="14"/>
      <c r="S734" s="14"/>
      <c r="T734" s="14"/>
      <c r="U734" s="14"/>
      <c r="V734" s="14"/>
      <c r="W734" s="14"/>
      <c r="X734" s="14"/>
      <c r="Y734" s="8" t="s">
        <v>2621</v>
      </c>
      <c r="Z734" s="45" t="s">
        <v>5477</v>
      </c>
      <c r="AA734" s="38" t="s">
        <v>5478</v>
      </c>
      <c r="AB734" s="38"/>
      <c r="AC734" s="18" t="str">
        <f t="shared" si="1"/>
        <v>M5-MyM-15a-A-2</v>
      </c>
      <c r="AD734" s="6"/>
      <c r="AE734" s="6" t="s">
        <v>427</v>
      </c>
      <c r="AF734" s="6"/>
    </row>
    <row r="735" ht="75.0" customHeight="1">
      <c r="A735" s="8" t="s">
        <v>5438</v>
      </c>
      <c r="B735" s="7" t="s">
        <v>5439</v>
      </c>
      <c r="C735" s="34" t="s">
        <v>62</v>
      </c>
      <c r="D735" s="6" t="s">
        <v>35</v>
      </c>
      <c r="E735" s="6"/>
      <c r="F735" s="9" t="s">
        <v>5479</v>
      </c>
      <c r="G735" s="9"/>
      <c r="H735" s="22"/>
      <c r="I735" s="57" t="s">
        <v>38</v>
      </c>
      <c r="J735" s="6" t="s">
        <v>54</v>
      </c>
      <c r="K735" s="10" t="s">
        <v>5480</v>
      </c>
      <c r="L735" s="9" t="s">
        <v>5481</v>
      </c>
      <c r="M735" s="34" t="s">
        <v>41</v>
      </c>
      <c r="N735" s="11" t="s">
        <v>5482</v>
      </c>
      <c r="O735" s="26" t="s">
        <v>5483</v>
      </c>
      <c r="P735" s="7"/>
      <c r="Q735" s="34"/>
      <c r="R735" s="14"/>
      <c r="S735" s="14"/>
      <c r="T735" s="14"/>
      <c r="U735" s="14"/>
      <c r="V735" s="14"/>
      <c r="W735" s="14"/>
      <c r="X735" s="14"/>
      <c r="Y735" s="8" t="s">
        <v>2621</v>
      </c>
      <c r="Z735" s="45" t="s">
        <v>5484</v>
      </c>
      <c r="AA735" s="38" t="s">
        <v>5485</v>
      </c>
      <c r="AB735" s="38"/>
      <c r="AC735" s="18" t="str">
        <f t="shared" si="1"/>
        <v>M5-MyM-15a-A-3</v>
      </c>
      <c r="AD735" s="6"/>
      <c r="AE735" s="6" t="s">
        <v>427</v>
      </c>
      <c r="AF735" s="6"/>
    </row>
    <row r="736" ht="75.0" customHeight="1">
      <c r="A736" s="8" t="s">
        <v>5438</v>
      </c>
      <c r="B736" s="7" t="s">
        <v>5439</v>
      </c>
      <c r="C736" s="34" t="s">
        <v>62</v>
      </c>
      <c r="D736" s="6" t="s">
        <v>35</v>
      </c>
      <c r="E736" s="6"/>
      <c r="F736" s="9" t="s">
        <v>5486</v>
      </c>
      <c r="G736" s="9"/>
      <c r="H736" s="22"/>
      <c r="I736" s="34" t="s">
        <v>1864</v>
      </c>
      <c r="J736" s="34" t="s">
        <v>357</v>
      </c>
      <c r="K736" s="9" t="s">
        <v>5487</v>
      </c>
      <c r="L736" s="9" t="s">
        <v>5488</v>
      </c>
      <c r="M736" s="34" t="s">
        <v>41</v>
      </c>
      <c r="N736" s="11" t="s">
        <v>5489</v>
      </c>
      <c r="O736" s="26" t="s">
        <v>5490</v>
      </c>
      <c r="P736" s="7"/>
      <c r="Q736" s="34"/>
      <c r="R736" s="14"/>
      <c r="S736" s="14"/>
      <c r="T736" s="14"/>
      <c r="U736" s="14"/>
      <c r="V736" s="14"/>
      <c r="W736" s="14"/>
      <c r="X736" s="14"/>
      <c r="Y736" s="8" t="s">
        <v>2621</v>
      </c>
      <c r="Z736" s="45" t="s">
        <v>5491</v>
      </c>
      <c r="AA736" s="15" t="s">
        <v>5492</v>
      </c>
      <c r="AB736" s="15"/>
      <c r="AC736" s="18" t="str">
        <f t="shared" si="1"/>
        <v>M5-MyM-15a-A-4</v>
      </c>
      <c r="AD736" s="6"/>
      <c r="AE736" s="6" t="s">
        <v>427</v>
      </c>
      <c r="AF736" s="6"/>
    </row>
    <row r="737" ht="75.0" customHeight="1">
      <c r="A737" s="8" t="s">
        <v>5438</v>
      </c>
      <c r="B737" s="7" t="s">
        <v>5439</v>
      </c>
      <c r="C737" s="34" t="s">
        <v>62</v>
      </c>
      <c r="D737" s="6" t="s">
        <v>35</v>
      </c>
      <c r="E737" s="6"/>
      <c r="F737" s="9" t="s">
        <v>5493</v>
      </c>
      <c r="G737" s="9"/>
      <c r="H737" s="22"/>
      <c r="I737" s="57" t="s">
        <v>38</v>
      </c>
      <c r="J737" s="57" t="s">
        <v>2436</v>
      </c>
      <c r="K737" s="10" t="s">
        <v>5494</v>
      </c>
      <c r="L737" s="22" t="s">
        <v>40</v>
      </c>
      <c r="M737" s="34" t="s">
        <v>41</v>
      </c>
      <c r="N737" s="11" t="s">
        <v>5495</v>
      </c>
      <c r="O737" s="26" t="s">
        <v>5496</v>
      </c>
      <c r="P737" s="7" t="s">
        <v>5476</v>
      </c>
      <c r="Q737" s="34"/>
      <c r="R737" s="14"/>
      <c r="S737" s="14"/>
      <c r="T737" s="14"/>
      <c r="U737" s="14"/>
      <c r="V737" s="14"/>
      <c r="W737" s="14"/>
      <c r="X737" s="14"/>
      <c r="Y737" s="8" t="s">
        <v>2621</v>
      </c>
      <c r="Z737" s="45" t="s">
        <v>5497</v>
      </c>
      <c r="AA737" s="38" t="s">
        <v>5498</v>
      </c>
      <c r="AB737" s="38"/>
      <c r="AC737" s="18" t="str">
        <f t="shared" si="1"/>
        <v>M5-MyM-15a-A-5</v>
      </c>
      <c r="AD737" s="6"/>
      <c r="AE737" s="6" t="s">
        <v>427</v>
      </c>
      <c r="AF737" s="6"/>
    </row>
    <row r="738" ht="75.0" customHeight="1">
      <c r="A738" s="8" t="s">
        <v>5499</v>
      </c>
      <c r="B738" s="7" t="s">
        <v>5500</v>
      </c>
      <c r="C738" s="34" t="s">
        <v>34</v>
      </c>
      <c r="D738" s="6" t="s">
        <v>35</v>
      </c>
      <c r="E738" s="6"/>
      <c r="F738" s="26" t="s">
        <v>5501</v>
      </c>
      <c r="G738" s="26"/>
      <c r="H738" s="22"/>
      <c r="I738" s="57" t="s">
        <v>38</v>
      </c>
      <c r="J738" s="19" t="s">
        <v>357</v>
      </c>
      <c r="K738" s="9" t="s">
        <v>5502</v>
      </c>
      <c r="L738" s="9" t="s">
        <v>5503</v>
      </c>
      <c r="M738" s="34" t="s">
        <v>41</v>
      </c>
      <c r="N738" s="11" t="s">
        <v>5504</v>
      </c>
      <c r="O738" s="26" t="s">
        <v>5505</v>
      </c>
      <c r="P738" s="7"/>
      <c r="Q738" s="34"/>
      <c r="R738" s="14"/>
      <c r="S738" s="14"/>
      <c r="T738" s="14"/>
      <c r="U738" s="14"/>
      <c r="V738" s="14"/>
      <c r="W738" s="14"/>
      <c r="X738" s="14"/>
      <c r="Y738" s="8" t="s">
        <v>2621</v>
      </c>
      <c r="Z738" s="45" t="s">
        <v>5506</v>
      </c>
      <c r="AA738" s="15" t="s">
        <v>5507</v>
      </c>
      <c r="AB738" s="38"/>
      <c r="AC738" s="18" t="str">
        <f t="shared" si="1"/>
        <v>M5-MyM-15b-I-1</v>
      </c>
      <c r="AD738" s="6"/>
      <c r="AE738" s="6" t="s">
        <v>427</v>
      </c>
      <c r="AF738" s="6"/>
    </row>
    <row r="739" ht="75.0" customHeight="1">
      <c r="A739" s="8" t="s">
        <v>5499</v>
      </c>
      <c r="B739" s="7" t="s">
        <v>5500</v>
      </c>
      <c r="C739" s="34" t="s">
        <v>34</v>
      </c>
      <c r="D739" s="6" t="s">
        <v>35</v>
      </c>
      <c r="E739" s="6"/>
      <c r="F739" s="26" t="s">
        <v>5508</v>
      </c>
      <c r="G739" s="26"/>
      <c r="H739" s="22"/>
      <c r="I739" s="57" t="s">
        <v>38</v>
      </c>
      <c r="J739" s="19" t="s">
        <v>357</v>
      </c>
      <c r="K739" s="9" t="s">
        <v>5502</v>
      </c>
      <c r="L739" s="9" t="s">
        <v>5509</v>
      </c>
      <c r="M739" s="34" t="s">
        <v>41</v>
      </c>
      <c r="N739" s="11" t="s">
        <v>5510</v>
      </c>
      <c r="O739" s="26" t="s">
        <v>5511</v>
      </c>
      <c r="P739" s="7"/>
      <c r="Q739" s="34"/>
      <c r="R739" s="14"/>
      <c r="S739" s="14"/>
      <c r="T739" s="14"/>
      <c r="U739" s="14"/>
      <c r="V739" s="14"/>
      <c r="W739" s="14"/>
      <c r="X739" s="14"/>
      <c r="Y739" s="8" t="s">
        <v>2621</v>
      </c>
      <c r="Z739" s="45" t="s">
        <v>5512</v>
      </c>
      <c r="AA739" s="15" t="s">
        <v>5513</v>
      </c>
      <c r="AB739" s="38"/>
      <c r="AC739" s="18" t="str">
        <f t="shared" si="1"/>
        <v>M5-MyM-15b-I-2</v>
      </c>
      <c r="AD739" s="6"/>
      <c r="AE739" s="6" t="s">
        <v>427</v>
      </c>
      <c r="AF739" s="6"/>
    </row>
    <row r="740" ht="75.0" customHeight="1">
      <c r="A740" s="8" t="s">
        <v>5499</v>
      </c>
      <c r="B740" s="7" t="s">
        <v>5500</v>
      </c>
      <c r="C740" s="34" t="s">
        <v>50</v>
      </c>
      <c r="D740" s="6" t="s">
        <v>35</v>
      </c>
      <c r="E740" s="6"/>
      <c r="F740" s="26" t="s">
        <v>5514</v>
      </c>
      <c r="G740" s="26"/>
      <c r="H740" s="22"/>
      <c r="I740" s="57" t="s">
        <v>38</v>
      </c>
      <c r="J740" s="6" t="s">
        <v>54</v>
      </c>
      <c r="K740" s="10" t="s">
        <v>5515</v>
      </c>
      <c r="L740" s="9" t="s">
        <v>5088</v>
      </c>
      <c r="M740" s="34" t="s">
        <v>41</v>
      </c>
      <c r="N740" s="11" t="s">
        <v>5504</v>
      </c>
      <c r="O740" s="26" t="s">
        <v>5516</v>
      </c>
      <c r="P740" s="7"/>
      <c r="Q740" s="34"/>
      <c r="R740" s="14"/>
      <c r="S740" s="14"/>
      <c r="T740" s="14"/>
      <c r="U740" s="14"/>
      <c r="V740" s="14"/>
      <c r="W740" s="14"/>
      <c r="X740" s="14"/>
      <c r="Y740" s="8" t="s">
        <v>2621</v>
      </c>
      <c r="Z740" s="45" t="s">
        <v>5517</v>
      </c>
      <c r="AA740" s="38" t="s">
        <v>5518</v>
      </c>
      <c r="AB740" s="38"/>
      <c r="AC740" s="18" t="str">
        <f t="shared" si="1"/>
        <v>M5-MyM-15b-E-1</v>
      </c>
      <c r="AD740" s="6"/>
      <c r="AE740" s="6" t="s">
        <v>427</v>
      </c>
      <c r="AF740" s="6"/>
    </row>
    <row r="741" ht="75.0" customHeight="1">
      <c r="A741" s="8" t="s">
        <v>5499</v>
      </c>
      <c r="B741" s="7" t="s">
        <v>5500</v>
      </c>
      <c r="C741" s="34" t="s">
        <v>50</v>
      </c>
      <c r="D741" s="6" t="s">
        <v>35</v>
      </c>
      <c r="E741" s="6"/>
      <c r="F741" s="26" t="s">
        <v>5519</v>
      </c>
      <c r="G741" s="26"/>
      <c r="H741" s="22"/>
      <c r="I741" s="57" t="s">
        <v>38</v>
      </c>
      <c r="J741" s="6" t="s">
        <v>54</v>
      </c>
      <c r="K741" s="10" t="s">
        <v>5515</v>
      </c>
      <c r="L741" s="9" t="s">
        <v>5520</v>
      </c>
      <c r="M741" s="34" t="s">
        <v>41</v>
      </c>
      <c r="N741" s="11" t="s">
        <v>5510</v>
      </c>
      <c r="O741" s="26" t="s">
        <v>5521</v>
      </c>
      <c r="P741" s="7"/>
      <c r="Q741" s="34"/>
      <c r="R741" s="14"/>
      <c r="S741" s="14"/>
      <c r="T741" s="14"/>
      <c r="U741" s="14"/>
      <c r="V741" s="14"/>
      <c r="W741" s="14"/>
      <c r="X741" s="14"/>
      <c r="Y741" s="8" t="s">
        <v>2621</v>
      </c>
      <c r="Z741" s="45" t="s">
        <v>5522</v>
      </c>
      <c r="AA741" s="38" t="s">
        <v>5523</v>
      </c>
      <c r="AB741" s="38"/>
      <c r="AC741" s="18" t="str">
        <f t="shared" si="1"/>
        <v>M5-MyM-15b-E-2</v>
      </c>
      <c r="AD741" s="6"/>
      <c r="AE741" s="6" t="s">
        <v>427</v>
      </c>
      <c r="AF741" s="6"/>
    </row>
    <row r="742" ht="75.0" customHeight="1">
      <c r="A742" s="8" t="s">
        <v>5499</v>
      </c>
      <c r="B742" s="7" t="s">
        <v>5500</v>
      </c>
      <c r="C742" s="34" t="s">
        <v>62</v>
      </c>
      <c r="D742" s="6" t="s">
        <v>35</v>
      </c>
      <c r="E742" s="6"/>
      <c r="F742" s="26" t="s">
        <v>5524</v>
      </c>
      <c r="G742" s="26"/>
      <c r="H742" s="22"/>
      <c r="I742" s="57" t="s">
        <v>38</v>
      </c>
      <c r="J742" s="6" t="s">
        <v>54</v>
      </c>
      <c r="K742" s="10" t="s">
        <v>5525</v>
      </c>
      <c r="L742" s="9" t="s">
        <v>5088</v>
      </c>
      <c r="M742" s="34" t="s">
        <v>41</v>
      </c>
      <c r="N742" s="11" t="s">
        <v>5504</v>
      </c>
      <c r="O742" s="26" t="s">
        <v>5516</v>
      </c>
      <c r="P742" s="7"/>
      <c r="Q742" s="34"/>
      <c r="R742" s="14"/>
      <c r="S742" s="14"/>
      <c r="T742" s="14"/>
      <c r="U742" s="14"/>
      <c r="V742" s="14"/>
      <c r="W742" s="14"/>
      <c r="X742" s="14"/>
      <c r="Y742" s="8" t="s">
        <v>2621</v>
      </c>
      <c r="Z742" s="45" t="s">
        <v>5526</v>
      </c>
      <c r="AA742" s="38" t="s">
        <v>5527</v>
      </c>
      <c r="AB742" s="38"/>
      <c r="AC742" s="18" t="str">
        <f t="shared" si="1"/>
        <v>M5-MyM-15b-A-1</v>
      </c>
      <c r="AD742" s="6"/>
      <c r="AE742" s="6" t="s">
        <v>427</v>
      </c>
      <c r="AF742" s="6"/>
    </row>
    <row r="743" ht="75.0" customHeight="1">
      <c r="A743" s="8" t="s">
        <v>5499</v>
      </c>
      <c r="B743" s="7" t="s">
        <v>5500</v>
      </c>
      <c r="C743" s="34" t="s">
        <v>62</v>
      </c>
      <c r="D743" s="6" t="s">
        <v>35</v>
      </c>
      <c r="E743" s="6"/>
      <c r="F743" s="9" t="s">
        <v>5528</v>
      </c>
      <c r="G743" s="9"/>
      <c r="H743" s="22"/>
      <c r="I743" s="57" t="s">
        <v>38</v>
      </c>
      <c r="J743" s="6" t="s">
        <v>54</v>
      </c>
      <c r="K743" s="10" t="s">
        <v>5529</v>
      </c>
      <c r="L743" s="9" t="s">
        <v>5530</v>
      </c>
      <c r="M743" s="34" t="s">
        <v>41</v>
      </c>
      <c r="N743" s="11" t="s">
        <v>5531</v>
      </c>
      <c r="O743" s="26" t="s">
        <v>5521</v>
      </c>
      <c r="P743" s="7"/>
      <c r="Q743" s="34"/>
      <c r="R743" s="14"/>
      <c r="S743" s="14"/>
      <c r="T743" s="14"/>
      <c r="U743" s="14"/>
      <c r="V743" s="14"/>
      <c r="W743" s="14"/>
      <c r="X743" s="14"/>
      <c r="Y743" s="8" t="s">
        <v>2621</v>
      </c>
      <c r="Z743" s="45" t="s">
        <v>5532</v>
      </c>
      <c r="AA743" s="15" t="s">
        <v>5533</v>
      </c>
      <c r="AB743" s="38"/>
      <c r="AC743" s="18" t="str">
        <f t="shared" si="1"/>
        <v>M5-MyM-15b-A-2</v>
      </c>
      <c r="AD743" s="6"/>
      <c r="AE743" s="6" t="s">
        <v>427</v>
      </c>
      <c r="AF743" s="6"/>
    </row>
    <row r="744" ht="75.0" customHeight="1">
      <c r="A744" s="8" t="s">
        <v>5499</v>
      </c>
      <c r="B744" s="7" t="s">
        <v>5500</v>
      </c>
      <c r="C744" s="34" t="s">
        <v>62</v>
      </c>
      <c r="D744" s="6" t="s">
        <v>35</v>
      </c>
      <c r="E744" s="6"/>
      <c r="F744" s="9" t="s">
        <v>5534</v>
      </c>
      <c r="G744" s="9"/>
      <c r="H744" s="22"/>
      <c r="I744" s="57" t="s">
        <v>38</v>
      </c>
      <c r="J744" s="6" t="s">
        <v>54</v>
      </c>
      <c r="K744" s="10" t="s">
        <v>5535</v>
      </c>
      <c r="L744" s="9" t="s">
        <v>5088</v>
      </c>
      <c r="M744" s="34" t="s">
        <v>41</v>
      </c>
      <c r="N744" s="11" t="s">
        <v>5504</v>
      </c>
      <c r="O744" s="9" t="s">
        <v>5516</v>
      </c>
      <c r="P744" s="7"/>
      <c r="Q744" s="34"/>
      <c r="R744" s="14"/>
      <c r="S744" s="14"/>
      <c r="T744" s="14"/>
      <c r="U744" s="14"/>
      <c r="V744" s="14"/>
      <c r="W744" s="14"/>
      <c r="X744" s="14"/>
      <c r="Y744" s="8" t="s">
        <v>2621</v>
      </c>
      <c r="Z744" s="45" t="s">
        <v>5536</v>
      </c>
      <c r="AA744" s="38" t="s">
        <v>5537</v>
      </c>
      <c r="AB744" s="38"/>
      <c r="AC744" s="18" t="str">
        <f t="shared" si="1"/>
        <v>M5-MyM-15b-A-3</v>
      </c>
      <c r="AD744" s="6"/>
      <c r="AE744" s="6" t="s">
        <v>427</v>
      </c>
      <c r="AF744" s="6"/>
    </row>
    <row r="745" ht="75.0" customHeight="1">
      <c r="A745" s="8" t="s">
        <v>5499</v>
      </c>
      <c r="B745" s="7" t="s">
        <v>5500</v>
      </c>
      <c r="C745" s="34" t="s">
        <v>62</v>
      </c>
      <c r="D745" s="6" t="s">
        <v>35</v>
      </c>
      <c r="E745" s="6"/>
      <c r="F745" s="9" t="s">
        <v>5538</v>
      </c>
      <c r="G745" s="9"/>
      <c r="H745" s="22"/>
      <c r="I745" s="57" t="s">
        <v>38</v>
      </c>
      <c r="J745" s="6" t="s">
        <v>54</v>
      </c>
      <c r="K745" s="10" t="s">
        <v>5539</v>
      </c>
      <c r="L745" s="9" t="s">
        <v>5530</v>
      </c>
      <c r="M745" s="34" t="s">
        <v>41</v>
      </c>
      <c r="N745" s="26" t="s">
        <v>5540</v>
      </c>
      <c r="O745" s="26" t="s">
        <v>5521</v>
      </c>
      <c r="P745" s="7"/>
      <c r="Q745" s="34"/>
      <c r="R745" s="14"/>
      <c r="S745" s="14"/>
      <c r="T745" s="14"/>
      <c r="U745" s="14"/>
      <c r="V745" s="14"/>
      <c r="W745" s="14"/>
      <c r="X745" s="14"/>
      <c r="Y745" s="8" t="s">
        <v>2621</v>
      </c>
      <c r="Z745" s="45" t="s">
        <v>5541</v>
      </c>
      <c r="AA745" s="15" t="s">
        <v>5542</v>
      </c>
      <c r="AB745" s="38"/>
      <c r="AC745" s="18" t="str">
        <f t="shared" si="1"/>
        <v>M5-MyM-15b-A-4</v>
      </c>
      <c r="AD745" s="6"/>
      <c r="AE745" s="6" t="s">
        <v>427</v>
      </c>
      <c r="AF745" s="6"/>
    </row>
    <row r="746" ht="75.0" customHeight="1">
      <c r="A746" s="8" t="s">
        <v>5499</v>
      </c>
      <c r="B746" s="7" t="s">
        <v>5500</v>
      </c>
      <c r="C746" s="34" t="s">
        <v>62</v>
      </c>
      <c r="D746" s="6" t="s">
        <v>35</v>
      </c>
      <c r="E746" s="6"/>
      <c r="F746" s="9" t="s">
        <v>5543</v>
      </c>
      <c r="G746" s="9"/>
      <c r="H746" s="22"/>
      <c r="I746" s="57" t="s">
        <v>38</v>
      </c>
      <c r="J746" s="6" t="s">
        <v>54</v>
      </c>
      <c r="K746" s="10" t="s">
        <v>5544</v>
      </c>
      <c r="L746" s="9" t="s">
        <v>5545</v>
      </c>
      <c r="M746" s="34" t="s">
        <v>41</v>
      </c>
      <c r="N746" s="11" t="s">
        <v>5546</v>
      </c>
      <c r="O746" s="26" t="s">
        <v>5521</v>
      </c>
      <c r="P746" s="7"/>
      <c r="Q746" s="34"/>
      <c r="R746" s="14"/>
      <c r="S746" s="14"/>
      <c r="T746" s="14"/>
      <c r="U746" s="14"/>
      <c r="V746" s="14"/>
      <c r="W746" s="14"/>
      <c r="X746" s="14"/>
      <c r="Y746" s="8" t="s">
        <v>2621</v>
      </c>
      <c r="Z746" s="45" t="s">
        <v>5547</v>
      </c>
      <c r="AA746" s="38" t="s">
        <v>5548</v>
      </c>
      <c r="AB746" s="38"/>
      <c r="AC746" s="18" t="str">
        <f t="shared" si="1"/>
        <v>M5-MyM-15b-A-5</v>
      </c>
      <c r="AD746" s="6"/>
      <c r="AE746" s="6" t="s">
        <v>427</v>
      </c>
      <c r="AF746" s="6"/>
    </row>
    <row r="747" ht="75.0" customHeight="1">
      <c r="A747" s="8" t="s">
        <v>5549</v>
      </c>
      <c r="B747" s="7" t="s">
        <v>5550</v>
      </c>
      <c r="C747" s="34" t="s">
        <v>34</v>
      </c>
      <c r="D747" s="6" t="s">
        <v>35</v>
      </c>
      <c r="E747" s="6"/>
      <c r="F747" s="26" t="s">
        <v>5551</v>
      </c>
      <c r="G747" s="26"/>
      <c r="H747" s="7"/>
      <c r="I747" s="34" t="s">
        <v>38</v>
      </c>
      <c r="J747" s="8" t="s">
        <v>39</v>
      </c>
      <c r="K747" s="18" t="s">
        <v>5552</v>
      </c>
      <c r="L747" s="26" t="s">
        <v>5553</v>
      </c>
      <c r="M747" s="34" t="s">
        <v>41</v>
      </c>
      <c r="N747" s="18" t="s">
        <v>5554</v>
      </c>
      <c r="O747" s="18" t="s">
        <v>5555</v>
      </c>
      <c r="P747" s="14"/>
      <c r="Q747" s="34"/>
      <c r="R747" s="14"/>
      <c r="S747" s="14"/>
      <c r="T747" s="14"/>
      <c r="U747" s="14"/>
      <c r="V747" s="14"/>
      <c r="W747" s="14"/>
      <c r="X747" s="14"/>
      <c r="Y747" s="6" t="s">
        <v>5556</v>
      </c>
      <c r="Z747" s="15" t="s">
        <v>5557</v>
      </c>
      <c r="AA747" s="16" t="s">
        <v>5558</v>
      </c>
      <c r="AB747" s="16" t="s">
        <v>5559</v>
      </c>
      <c r="AC747" s="18" t="str">
        <f t="shared" si="1"/>
        <v>M5-NyO-1a-I-1</v>
      </c>
      <c r="AD747" s="6" t="s">
        <v>48</v>
      </c>
      <c r="AE747" s="6"/>
      <c r="AF747" s="6" t="s">
        <v>49</v>
      </c>
    </row>
    <row r="748" ht="75.0" customHeight="1">
      <c r="A748" s="8" t="s">
        <v>5549</v>
      </c>
      <c r="B748" s="7" t="s">
        <v>5550</v>
      </c>
      <c r="C748" s="34" t="s">
        <v>50</v>
      </c>
      <c r="D748" s="6" t="s">
        <v>35</v>
      </c>
      <c r="E748" s="6"/>
      <c r="F748" s="26" t="s">
        <v>5560</v>
      </c>
      <c r="G748" s="7"/>
      <c r="H748" s="7"/>
      <c r="I748" s="34" t="s">
        <v>38</v>
      </c>
      <c r="J748" s="34" t="s">
        <v>751</v>
      </c>
      <c r="K748" s="11" t="s">
        <v>5561</v>
      </c>
      <c r="L748" s="11" t="s">
        <v>5562</v>
      </c>
      <c r="M748" s="34" t="s">
        <v>41</v>
      </c>
      <c r="N748" s="18" t="s">
        <v>5554</v>
      </c>
      <c r="O748" s="26" t="s">
        <v>5563</v>
      </c>
      <c r="P748" s="14"/>
      <c r="Q748" s="34"/>
      <c r="R748" s="14"/>
      <c r="S748" s="14"/>
      <c r="T748" s="14"/>
      <c r="U748" s="14"/>
      <c r="V748" s="14"/>
      <c r="W748" s="14"/>
      <c r="X748" s="14"/>
      <c r="Y748" s="6" t="s">
        <v>5556</v>
      </c>
      <c r="Z748" s="38" t="s">
        <v>5564</v>
      </c>
      <c r="AA748" s="25" t="s">
        <v>5565</v>
      </c>
      <c r="AB748" s="25" t="s">
        <v>5566</v>
      </c>
      <c r="AC748" s="18" t="str">
        <f t="shared" si="1"/>
        <v>M5-NyO-1a-E-1</v>
      </c>
      <c r="AD748" s="6" t="s">
        <v>48</v>
      </c>
      <c r="AE748" s="6"/>
      <c r="AF748" s="6" t="s">
        <v>49</v>
      </c>
    </row>
    <row r="749" ht="75.0" customHeight="1">
      <c r="A749" s="8" t="s">
        <v>5549</v>
      </c>
      <c r="B749" s="7" t="s">
        <v>5550</v>
      </c>
      <c r="C749" s="34" t="s">
        <v>50</v>
      </c>
      <c r="D749" s="6" t="s">
        <v>35</v>
      </c>
      <c r="E749" s="6"/>
      <c r="F749" s="26" t="s">
        <v>5567</v>
      </c>
      <c r="G749" s="7"/>
      <c r="H749" s="7"/>
      <c r="I749" s="34" t="s">
        <v>38</v>
      </c>
      <c r="J749" s="34" t="s">
        <v>751</v>
      </c>
      <c r="K749" s="11" t="s">
        <v>5568</v>
      </c>
      <c r="L749" s="11" t="s">
        <v>5569</v>
      </c>
      <c r="M749" s="34" t="s">
        <v>41</v>
      </c>
      <c r="N749" s="18" t="s">
        <v>5554</v>
      </c>
      <c r="O749" s="26" t="s">
        <v>5563</v>
      </c>
      <c r="P749" s="14"/>
      <c r="Q749" s="34"/>
      <c r="R749" s="14"/>
      <c r="S749" s="14"/>
      <c r="T749" s="14"/>
      <c r="U749" s="14"/>
      <c r="V749" s="14"/>
      <c r="W749" s="14"/>
      <c r="X749" s="14"/>
      <c r="Y749" s="6" t="s">
        <v>5556</v>
      </c>
      <c r="Z749" s="38" t="s">
        <v>5570</v>
      </c>
      <c r="AA749" s="25" t="s">
        <v>5571</v>
      </c>
      <c r="AB749" s="25" t="s">
        <v>5572</v>
      </c>
      <c r="AC749" s="18" t="str">
        <f t="shared" si="1"/>
        <v>M5-NyO-1a-E-2</v>
      </c>
      <c r="AD749" s="6" t="s">
        <v>48</v>
      </c>
      <c r="AE749" s="6"/>
      <c r="AF749" s="6" t="s">
        <v>49</v>
      </c>
    </row>
    <row r="750" ht="75.0" customHeight="1">
      <c r="A750" s="8" t="s">
        <v>5549</v>
      </c>
      <c r="B750" s="7" t="s">
        <v>5550</v>
      </c>
      <c r="C750" s="34" t="s">
        <v>50</v>
      </c>
      <c r="D750" s="6" t="s">
        <v>35</v>
      </c>
      <c r="E750" s="6"/>
      <c r="F750" s="7" t="s">
        <v>5573</v>
      </c>
      <c r="G750" s="7"/>
      <c r="H750" s="7"/>
      <c r="I750" s="34" t="s">
        <v>38</v>
      </c>
      <c r="J750" s="34" t="s">
        <v>751</v>
      </c>
      <c r="K750" s="11" t="s">
        <v>5568</v>
      </c>
      <c r="L750" s="11" t="s">
        <v>5574</v>
      </c>
      <c r="M750" s="34" t="s">
        <v>41</v>
      </c>
      <c r="N750" s="18" t="s">
        <v>5554</v>
      </c>
      <c r="O750" s="26" t="s">
        <v>5563</v>
      </c>
      <c r="P750" s="14"/>
      <c r="Q750" s="34"/>
      <c r="R750" s="14"/>
      <c r="S750" s="14"/>
      <c r="T750" s="14"/>
      <c r="U750" s="14"/>
      <c r="V750" s="14"/>
      <c r="W750" s="14"/>
      <c r="X750" s="14"/>
      <c r="Y750" s="6" t="s">
        <v>5556</v>
      </c>
      <c r="Z750" s="38" t="s">
        <v>5575</v>
      </c>
      <c r="AA750" s="25" t="s">
        <v>5576</v>
      </c>
      <c r="AB750" s="25" t="s">
        <v>5577</v>
      </c>
      <c r="AC750" s="18" t="str">
        <f t="shared" si="1"/>
        <v>M5-NyO-1a-E-3</v>
      </c>
      <c r="AD750" s="6" t="s">
        <v>48</v>
      </c>
      <c r="AE750" s="6"/>
      <c r="AF750" s="6" t="s">
        <v>49</v>
      </c>
    </row>
    <row r="751" ht="75.0" customHeight="1">
      <c r="A751" s="8" t="s">
        <v>5549</v>
      </c>
      <c r="B751" s="7" t="s">
        <v>5550</v>
      </c>
      <c r="C751" s="34" t="s">
        <v>50</v>
      </c>
      <c r="D751" s="6" t="s">
        <v>35</v>
      </c>
      <c r="E751" s="6"/>
      <c r="F751" s="7" t="s">
        <v>5578</v>
      </c>
      <c r="G751" s="7"/>
      <c r="H751" s="7"/>
      <c r="I751" s="34" t="s">
        <v>38</v>
      </c>
      <c r="J751" s="34" t="s">
        <v>751</v>
      </c>
      <c r="K751" s="26" t="s">
        <v>5579</v>
      </c>
      <c r="L751" s="11" t="s">
        <v>5580</v>
      </c>
      <c r="M751" s="34" t="s">
        <v>41</v>
      </c>
      <c r="N751" s="18" t="s">
        <v>5554</v>
      </c>
      <c r="O751" s="26" t="s">
        <v>5563</v>
      </c>
      <c r="P751" s="14"/>
      <c r="Q751" s="34"/>
      <c r="R751" s="14"/>
      <c r="S751" s="14"/>
      <c r="T751" s="14"/>
      <c r="U751" s="14"/>
      <c r="V751" s="14"/>
      <c r="W751" s="14"/>
      <c r="X751" s="14"/>
      <c r="Y751" s="6" t="s">
        <v>5556</v>
      </c>
      <c r="Z751" s="38" t="s">
        <v>5581</v>
      </c>
      <c r="AA751" s="25" t="s">
        <v>5582</v>
      </c>
      <c r="AB751" s="25" t="s">
        <v>5583</v>
      </c>
      <c r="AC751" s="18" t="str">
        <f t="shared" si="1"/>
        <v>M5-NyO-1a-E-4</v>
      </c>
      <c r="AD751" s="6" t="s">
        <v>48</v>
      </c>
      <c r="AE751" s="6"/>
      <c r="AF751" s="6" t="s">
        <v>49</v>
      </c>
    </row>
    <row r="752" ht="75.0" customHeight="1">
      <c r="A752" s="8" t="s">
        <v>5549</v>
      </c>
      <c r="B752" s="7" t="s">
        <v>5550</v>
      </c>
      <c r="C752" s="34" t="s">
        <v>50</v>
      </c>
      <c r="D752" s="6" t="s">
        <v>35</v>
      </c>
      <c r="E752" s="6"/>
      <c r="F752" s="7" t="s">
        <v>5584</v>
      </c>
      <c r="G752" s="7"/>
      <c r="H752" s="7"/>
      <c r="I752" s="34" t="s">
        <v>38</v>
      </c>
      <c r="J752" s="34" t="s">
        <v>751</v>
      </c>
      <c r="K752" s="11" t="s">
        <v>5585</v>
      </c>
      <c r="L752" s="11" t="s">
        <v>5586</v>
      </c>
      <c r="M752" s="34" t="s">
        <v>41</v>
      </c>
      <c r="N752" s="18" t="s">
        <v>5554</v>
      </c>
      <c r="O752" s="26" t="s">
        <v>5563</v>
      </c>
      <c r="P752" s="14"/>
      <c r="Q752" s="34"/>
      <c r="R752" s="14"/>
      <c r="S752" s="14"/>
      <c r="T752" s="14"/>
      <c r="U752" s="14"/>
      <c r="V752" s="14"/>
      <c r="W752" s="14"/>
      <c r="X752" s="14"/>
      <c r="Y752" s="6" t="s">
        <v>5556</v>
      </c>
      <c r="Z752" s="38" t="s">
        <v>5587</v>
      </c>
      <c r="AA752" s="25" t="s">
        <v>5588</v>
      </c>
      <c r="AB752" s="25" t="s">
        <v>5589</v>
      </c>
      <c r="AC752" s="18" t="str">
        <f t="shared" si="1"/>
        <v>M5-NyO-1a-E-5</v>
      </c>
      <c r="AD752" s="6" t="s">
        <v>48</v>
      </c>
      <c r="AE752" s="6"/>
      <c r="AF752" s="6" t="s">
        <v>49</v>
      </c>
    </row>
    <row r="753" ht="75.0" customHeight="1">
      <c r="A753" s="8" t="s">
        <v>5549</v>
      </c>
      <c r="B753" s="7" t="s">
        <v>5550</v>
      </c>
      <c r="C753" s="34" t="s">
        <v>50</v>
      </c>
      <c r="D753" s="6" t="s">
        <v>35</v>
      </c>
      <c r="E753" s="6"/>
      <c r="F753" s="7" t="s">
        <v>5560</v>
      </c>
      <c r="G753" s="7"/>
      <c r="H753" s="7"/>
      <c r="I753" s="34" t="s">
        <v>38</v>
      </c>
      <c r="J753" s="34" t="s">
        <v>751</v>
      </c>
      <c r="K753" s="11" t="s">
        <v>5590</v>
      </c>
      <c r="L753" s="26" t="s">
        <v>5591</v>
      </c>
      <c r="M753" s="34" t="s">
        <v>41</v>
      </c>
      <c r="N753" s="18" t="s">
        <v>5554</v>
      </c>
      <c r="O753" s="26" t="s">
        <v>5563</v>
      </c>
      <c r="P753" s="14"/>
      <c r="Q753" s="34"/>
      <c r="R753" s="14"/>
      <c r="S753" s="14"/>
      <c r="T753" s="14"/>
      <c r="U753" s="14"/>
      <c r="V753" s="14"/>
      <c r="W753" s="14"/>
      <c r="X753" s="14"/>
      <c r="Y753" s="6" t="s">
        <v>5556</v>
      </c>
      <c r="Z753" s="38" t="s">
        <v>5592</v>
      </c>
      <c r="AA753" s="25" t="s">
        <v>5593</v>
      </c>
      <c r="AB753" s="25" t="s">
        <v>5594</v>
      </c>
      <c r="AC753" s="18" t="str">
        <f t="shared" si="1"/>
        <v>M5-NyO-1a-E-6</v>
      </c>
      <c r="AD753" s="6" t="s">
        <v>48</v>
      </c>
      <c r="AE753" s="6"/>
      <c r="AF753" s="6" t="s">
        <v>49</v>
      </c>
    </row>
    <row r="754" ht="75.0" customHeight="1">
      <c r="A754" s="8" t="s">
        <v>5549</v>
      </c>
      <c r="B754" s="7" t="s">
        <v>5550</v>
      </c>
      <c r="C754" s="34" t="s">
        <v>62</v>
      </c>
      <c r="D754" s="6" t="s">
        <v>35</v>
      </c>
      <c r="E754" s="6"/>
      <c r="F754" s="11" t="s">
        <v>5595</v>
      </c>
      <c r="G754" s="26"/>
      <c r="H754" s="7"/>
      <c r="I754" s="34" t="s">
        <v>38</v>
      </c>
      <c r="J754" s="8" t="s">
        <v>5596</v>
      </c>
      <c r="K754" s="11" t="s">
        <v>5561</v>
      </c>
      <c r="L754" s="11" t="s">
        <v>5562</v>
      </c>
      <c r="M754" s="34" t="s">
        <v>41</v>
      </c>
      <c r="N754" s="18" t="s">
        <v>5554</v>
      </c>
      <c r="O754" s="26" t="s">
        <v>5563</v>
      </c>
      <c r="P754" s="14"/>
      <c r="Q754" s="34"/>
      <c r="R754" s="14"/>
      <c r="S754" s="14"/>
      <c r="T754" s="14"/>
      <c r="U754" s="14"/>
      <c r="V754" s="14"/>
      <c r="W754" s="14"/>
      <c r="X754" s="14"/>
      <c r="Y754" s="6" t="s">
        <v>5556</v>
      </c>
      <c r="Z754" s="38" t="s">
        <v>5597</v>
      </c>
      <c r="AA754" s="25" t="s">
        <v>5598</v>
      </c>
      <c r="AB754" s="25" t="s">
        <v>5599</v>
      </c>
      <c r="AC754" s="18" t="str">
        <f t="shared" si="1"/>
        <v>M5-NyO-1a-A-1</v>
      </c>
      <c r="AD754" s="6" t="s">
        <v>48</v>
      </c>
      <c r="AE754" s="6"/>
      <c r="AF754" s="6" t="s">
        <v>49</v>
      </c>
    </row>
    <row r="755" ht="75.0" customHeight="1">
      <c r="A755" s="8" t="s">
        <v>5549</v>
      </c>
      <c r="B755" s="7" t="s">
        <v>5550</v>
      </c>
      <c r="C755" s="34" t="s">
        <v>62</v>
      </c>
      <c r="D755" s="6" t="s">
        <v>35</v>
      </c>
      <c r="E755" s="6"/>
      <c r="F755" s="11" t="s">
        <v>5600</v>
      </c>
      <c r="G755" s="26"/>
      <c r="H755" s="7"/>
      <c r="I755" s="34" t="s">
        <v>38</v>
      </c>
      <c r="J755" s="8" t="s">
        <v>5596</v>
      </c>
      <c r="K755" s="7" t="s">
        <v>5568</v>
      </c>
      <c r="L755" s="11" t="s">
        <v>5569</v>
      </c>
      <c r="M755" s="34" t="s">
        <v>41</v>
      </c>
      <c r="N755" s="18" t="s">
        <v>5554</v>
      </c>
      <c r="O755" s="26" t="s">
        <v>5563</v>
      </c>
      <c r="P755" s="14"/>
      <c r="Q755" s="34"/>
      <c r="R755" s="14"/>
      <c r="S755" s="14"/>
      <c r="T755" s="14"/>
      <c r="U755" s="14"/>
      <c r="V755" s="14"/>
      <c r="W755" s="14"/>
      <c r="X755" s="14"/>
      <c r="Y755" s="6" t="s">
        <v>5556</v>
      </c>
      <c r="Z755" s="38" t="s">
        <v>5601</v>
      </c>
      <c r="AA755" s="25" t="s">
        <v>5602</v>
      </c>
      <c r="AB755" s="25" t="s">
        <v>5603</v>
      </c>
      <c r="AC755" s="18" t="str">
        <f t="shared" si="1"/>
        <v>M5-NyO-1a-A-2</v>
      </c>
      <c r="AD755" s="6" t="s">
        <v>48</v>
      </c>
      <c r="AE755" s="6"/>
      <c r="AF755" s="6" t="s">
        <v>49</v>
      </c>
    </row>
    <row r="756" ht="75.0" customHeight="1">
      <c r="A756" s="8" t="s">
        <v>5549</v>
      </c>
      <c r="B756" s="7" t="s">
        <v>5550</v>
      </c>
      <c r="C756" s="34" t="s">
        <v>62</v>
      </c>
      <c r="D756" s="6" t="s">
        <v>35</v>
      </c>
      <c r="E756" s="6"/>
      <c r="F756" s="11" t="s">
        <v>5604</v>
      </c>
      <c r="G756" s="26"/>
      <c r="H756" s="7"/>
      <c r="I756" s="34" t="s">
        <v>38</v>
      </c>
      <c r="J756" s="8" t="s">
        <v>5596</v>
      </c>
      <c r="K756" s="26" t="s">
        <v>5605</v>
      </c>
      <c r="L756" s="11" t="s">
        <v>5574</v>
      </c>
      <c r="M756" s="34" t="s">
        <v>41</v>
      </c>
      <c r="N756" s="18" t="s">
        <v>5554</v>
      </c>
      <c r="O756" s="26" t="s">
        <v>5563</v>
      </c>
      <c r="P756" s="14"/>
      <c r="Q756" s="34"/>
      <c r="R756" s="14"/>
      <c r="S756" s="14"/>
      <c r="T756" s="14"/>
      <c r="U756" s="14"/>
      <c r="V756" s="14"/>
      <c r="W756" s="14"/>
      <c r="X756" s="14"/>
      <c r="Y756" s="6" t="s">
        <v>5556</v>
      </c>
      <c r="Z756" s="38" t="s">
        <v>5606</v>
      </c>
      <c r="AA756" s="25" t="s">
        <v>5607</v>
      </c>
      <c r="AB756" s="25" t="s">
        <v>5608</v>
      </c>
      <c r="AC756" s="18" t="str">
        <f t="shared" si="1"/>
        <v>M5-NyO-1a-A-3</v>
      </c>
      <c r="AD756" s="6" t="s">
        <v>48</v>
      </c>
      <c r="AE756" s="6"/>
      <c r="AF756" s="6" t="s">
        <v>49</v>
      </c>
    </row>
    <row r="757" ht="75.0" customHeight="1">
      <c r="A757" s="8" t="s">
        <v>5549</v>
      </c>
      <c r="B757" s="7" t="s">
        <v>5550</v>
      </c>
      <c r="C757" s="34" t="s">
        <v>62</v>
      </c>
      <c r="D757" s="6" t="s">
        <v>35</v>
      </c>
      <c r="E757" s="6"/>
      <c r="F757" s="26" t="s">
        <v>5609</v>
      </c>
      <c r="G757" s="26"/>
      <c r="H757" s="7"/>
      <c r="I757" s="34" t="s">
        <v>38</v>
      </c>
      <c r="J757" s="34" t="s">
        <v>751</v>
      </c>
      <c r="K757" s="7" t="s">
        <v>5610</v>
      </c>
      <c r="L757" s="26" t="s">
        <v>5611</v>
      </c>
      <c r="M757" s="34" t="s">
        <v>41</v>
      </c>
      <c r="N757" s="18" t="s">
        <v>5554</v>
      </c>
      <c r="O757" s="26" t="s">
        <v>5563</v>
      </c>
      <c r="P757" s="14"/>
      <c r="Q757" s="34"/>
      <c r="R757" s="14"/>
      <c r="S757" s="14"/>
      <c r="T757" s="14"/>
      <c r="U757" s="14"/>
      <c r="V757" s="14"/>
      <c r="W757" s="14"/>
      <c r="X757" s="14"/>
      <c r="Y757" s="6" t="s">
        <v>5556</v>
      </c>
      <c r="Z757" s="38" t="s">
        <v>5612</v>
      </c>
      <c r="AA757" s="44" t="s">
        <v>5613</v>
      </c>
      <c r="AB757" s="44" t="s">
        <v>5614</v>
      </c>
      <c r="AC757" s="18" t="str">
        <f t="shared" si="1"/>
        <v>M5-NyO-1a-A-4</v>
      </c>
      <c r="AD757" s="6" t="s">
        <v>48</v>
      </c>
      <c r="AE757" s="6"/>
      <c r="AF757" s="6" t="s">
        <v>49</v>
      </c>
    </row>
    <row r="758" ht="75.0" customHeight="1">
      <c r="A758" s="8" t="s">
        <v>5549</v>
      </c>
      <c r="B758" s="7" t="s">
        <v>5550</v>
      </c>
      <c r="C758" s="34" t="s">
        <v>62</v>
      </c>
      <c r="D758" s="6" t="s">
        <v>35</v>
      </c>
      <c r="E758" s="6"/>
      <c r="F758" s="26" t="s">
        <v>5615</v>
      </c>
      <c r="G758" s="26"/>
      <c r="H758" s="7"/>
      <c r="I758" s="34" t="s">
        <v>38</v>
      </c>
      <c r="J758" s="34" t="s">
        <v>751</v>
      </c>
      <c r="K758" s="7" t="s">
        <v>5585</v>
      </c>
      <c r="L758" s="11" t="s">
        <v>5586</v>
      </c>
      <c r="M758" s="34" t="s">
        <v>41</v>
      </c>
      <c r="N758" s="18" t="s">
        <v>5554</v>
      </c>
      <c r="O758" s="26" t="s">
        <v>5563</v>
      </c>
      <c r="P758" s="14"/>
      <c r="Q758" s="34"/>
      <c r="R758" s="14"/>
      <c r="S758" s="14"/>
      <c r="T758" s="14"/>
      <c r="U758" s="14"/>
      <c r="V758" s="14"/>
      <c r="W758" s="14"/>
      <c r="X758" s="14"/>
      <c r="Y758" s="6" t="s">
        <v>5556</v>
      </c>
      <c r="Z758" s="38" t="s">
        <v>5616</v>
      </c>
      <c r="AA758" s="44" t="s">
        <v>5617</v>
      </c>
      <c r="AB758" s="44" t="s">
        <v>5618</v>
      </c>
      <c r="AC758" s="18" t="str">
        <f t="shared" si="1"/>
        <v>M5-NyO-1a-A-5</v>
      </c>
      <c r="AD758" s="6" t="s">
        <v>48</v>
      </c>
      <c r="AE758" s="6"/>
      <c r="AF758" s="6" t="s">
        <v>49</v>
      </c>
    </row>
    <row r="759" ht="75.0" customHeight="1">
      <c r="A759" s="8" t="s">
        <v>5619</v>
      </c>
      <c r="B759" s="7" t="s">
        <v>5620</v>
      </c>
      <c r="C759" s="34" t="s">
        <v>34</v>
      </c>
      <c r="D759" s="6" t="s">
        <v>35</v>
      </c>
      <c r="E759" s="6"/>
      <c r="F759" s="26" t="s">
        <v>5621</v>
      </c>
      <c r="G759" s="26"/>
      <c r="H759" s="7"/>
      <c r="I759" s="6" t="s">
        <v>38</v>
      </c>
      <c r="J759" s="8" t="s">
        <v>39</v>
      </c>
      <c r="K759" s="26" t="s">
        <v>5622</v>
      </c>
      <c r="L759" s="26" t="s">
        <v>5623</v>
      </c>
      <c r="M759" s="34" t="s">
        <v>41</v>
      </c>
      <c r="N759" s="18" t="s">
        <v>5624</v>
      </c>
      <c r="O759" s="26" t="s">
        <v>5625</v>
      </c>
      <c r="P759" s="14"/>
      <c r="Q759" s="34"/>
      <c r="R759" s="14"/>
      <c r="S759" s="14"/>
      <c r="T759" s="14"/>
      <c r="U759" s="14"/>
      <c r="V759" s="14"/>
      <c r="W759" s="14"/>
      <c r="X759" s="14"/>
      <c r="Y759" s="6" t="s">
        <v>5556</v>
      </c>
      <c r="Z759" s="15" t="s">
        <v>5626</v>
      </c>
      <c r="AA759" s="16" t="s">
        <v>5627</v>
      </c>
      <c r="AB759" s="16" t="s">
        <v>5628</v>
      </c>
      <c r="AC759" s="18" t="str">
        <f t="shared" si="1"/>
        <v>M5-NyO-1b-I-1</v>
      </c>
      <c r="AD759" s="6" t="s">
        <v>48</v>
      </c>
      <c r="AE759" s="6"/>
      <c r="AF759" s="6" t="s">
        <v>49</v>
      </c>
    </row>
    <row r="760" ht="75.0" customHeight="1">
      <c r="A760" s="8" t="s">
        <v>5619</v>
      </c>
      <c r="B760" s="7" t="s">
        <v>5620</v>
      </c>
      <c r="C760" s="34" t="s">
        <v>50</v>
      </c>
      <c r="D760" s="6" t="s">
        <v>35</v>
      </c>
      <c r="E760" s="6"/>
      <c r="F760" s="26" t="s">
        <v>5629</v>
      </c>
      <c r="G760" s="26"/>
      <c r="H760" s="7"/>
      <c r="I760" s="34" t="s">
        <v>38</v>
      </c>
      <c r="J760" s="34" t="s">
        <v>743</v>
      </c>
      <c r="K760" s="26" t="s">
        <v>5630</v>
      </c>
      <c r="L760" s="7" t="s">
        <v>40</v>
      </c>
      <c r="M760" s="34" t="s">
        <v>41</v>
      </c>
      <c r="N760" s="26" t="s">
        <v>5624</v>
      </c>
      <c r="O760" s="26" t="s">
        <v>5631</v>
      </c>
      <c r="P760" s="14"/>
      <c r="Q760" s="34"/>
      <c r="R760" s="14"/>
      <c r="S760" s="14"/>
      <c r="T760" s="14"/>
      <c r="U760" s="14"/>
      <c r="V760" s="14"/>
      <c r="W760" s="14"/>
      <c r="X760" s="14"/>
      <c r="Y760" s="6" t="s">
        <v>5556</v>
      </c>
      <c r="Z760" s="38" t="s">
        <v>5632</v>
      </c>
      <c r="AA760" s="25" t="s">
        <v>5633</v>
      </c>
      <c r="AB760" s="25" t="s">
        <v>5634</v>
      </c>
      <c r="AC760" s="18" t="str">
        <f t="shared" si="1"/>
        <v>M5-NyO-1b-E-1</v>
      </c>
      <c r="AD760" s="6" t="s">
        <v>48</v>
      </c>
      <c r="AE760" s="6"/>
      <c r="AF760" s="6" t="s">
        <v>49</v>
      </c>
    </row>
    <row r="761" ht="75.0" customHeight="1">
      <c r="A761" s="8" t="s">
        <v>5635</v>
      </c>
      <c r="B761" s="26" t="s">
        <v>5636</v>
      </c>
      <c r="C761" s="34" t="s">
        <v>34</v>
      </c>
      <c r="D761" s="6" t="s">
        <v>35</v>
      </c>
      <c r="E761" s="6"/>
      <c r="F761" s="26" t="s">
        <v>5637</v>
      </c>
      <c r="G761" s="26"/>
      <c r="H761" s="7"/>
      <c r="I761" s="34" t="s">
        <v>38</v>
      </c>
      <c r="J761" s="6" t="s">
        <v>835</v>
      </c>
      <c r="K761" s="26" t="s">
        <v>5638</v>
      </c>
      <c r="L761" s="26" t="s">
        <v>5639</v>
      </c>
      <c r="M761" s="34" t="s">
        <v>41</v>
      </c>
      <c r="N761" s="18" t="s">
        <v>5640</v>
      </c>
      <c r="O761" s="26" t="s">
        <v>5641</v>
      </c>
      <c r="P761" s="18" t="s">
        <v>5642</v>
      </c>
      <c r="Q761" s="6" t="s">
        <v>53</v>
      </c>
      <c r="R761" s="14"/>
      <c r="S761" s="14"/>
      <c r="T761" s="14"/>
      <c r="U761" s="14"/>
      <c r="V761" s="14"/>
      <c r="W761" s="14"/>
      <c r="X761" s="14"/>
      <c r="Y761" s="6" t="s">
        <v>5556</v>
      </c>
      <c r="Z761" s="38" t="s">
        <v>5643</v>
      </c>
      <c r="AA761" s="52" t="s">
        <v>5644</v>
      </c>
      <c r="AB761" s="52" t="s">
        <v>5645</v>
      </c>
      <c r="AC761" s="18" t="str">
        <f t="shared" si="1"/>
        <v>M5-NyO-1c-I-1</v>
      </c>
      <c r="AD761" s="6" t="s">
        <v>48</v>
      </c>
      <c r="AE761" s="6"/>
      <c r="AF761" s="6" t="s">
        <v>49</v>
      </c>
    </row>
    <row r="762" ht="75.0" customHeight="1">
      <c r="A762" s="8" t="s">
        <v>5635</v>
      </c>
      <c r="B762" s="26" t="s">
        <v>5636</v>
      </c>
      <c r="C762" s="34" t="s">
        <v>34</v>
      </c>
      <c r="D762" s="6" t="s">
        <v>35</v>
      </c>
      <c r="E762" s="6"/>
      <c r="F762" s="26" t="s">
        <v>5646</v>
      </c>
      <c r="G762" s="26"/>
      <c r="H762" s="7"/>
      <c r="I762" s="34" t="s">
        <v>38</v>
      </c>
      <c r="J762" s="6" t="s">
        <v>835</v>
      </c>
      <c r="K762" s="26" t="s">
        <v>5647</v>
      </c>
      <c r="L762" s="81" t="s">
        <v>5648</v>
      </c>
      <c r="M762" s="34" t="s">
        <v>41</v>
      </c>
      <c r="N762" s="18" t="s">
        <v>5640</v>
      </c>
      <c r="O762" s="26" t="s">
        <v>5649</v>
      </c>
      <c r="P762" s="18" t="s">
        <v>5650</v>
      </c>
      <c r="Q762" s="6" t="s">
        <v>53</v>
      </c>
      <c r="R762" s="14"/>
      <c r="S762" s="14"/>
      <c r="T762" s="14"/>
      <c r="U762" s="14"/>
      <c r="V762" s="14"/>
      <c r="W762" s="14"/>
      <c r="X762" s="14"/>
      <c r="Y762" s="6" t="s">
        <v>5556</v>
      </c>
      <c r="Z762" s="15" t="s">
        <v>5651</v>
      </c>
      <c r="AA762" s="52" t="s">
        <v>5652</v>
      </c>
      <c r="AB762" s="79" t="s">
        <v>5653</v>
      </c>
      <c r="AC762" s="18" t="str">
        <f t="shared" si="1"/>
        <v>M5-NyO-1c-I-2</v>
      </c>
      <c r="AD762" s="6" t="s">
        <v>48</v>
      </c>
      <c r="AE762" s="6"/>
      <c r="AF762" s="6" t="s">
        <v>49</v>
      </c>
    </row>
    <row r="763" ht="75.0" customHeight="1">
      <c r="A763" s="8" t="s">
        <v>5635</v>
      </c>
      <c r="B763" s="26" t="s">
        <v>5636</v>
      </c>
      <c r="C763" s="34" t="s">
        <v>34</v>
      </c>
      <c r="D763" s="6" t="s">
        <v>35</v>
      </c>
      <c r="E763" s="6"/>
      <c r="F763" s="26" t="s">
        <v>5654</v>
      </c>
      <c r="G763" s="26"/>
      <c r="H763" s="7"/>
      <c r="I763" s="34" t="s">
        <v>38</v>
      </c>
      <c r="J763" s="6" t="s">
        <v>835</v>
      </c>
      <c r="K763" s="26" t="s">
        <v>5655</v>
      </c>
      <c r="L763" s="26" t="s">
        <v>5656</v>
      </c>
      <c r="M763" s="34" t="s">
        <v>41</v>
      </c>
      <c r="N763" s="18" t="s">
        <v>5640</v>
      </c>
      <c r="O763" s="26" t="s">
        <v>5657</v>
      </c>
      <c r="P763" s="18" t="s">
        <v>5658</v>
      </c>
      <c r="Q763" s="6" t="s">
        <v>53</v>
      </c>
      <c r="R763" s="14"/>
      <c r="S763" s="14"/>
      <c r="T763" s="14"/>
      <c r="U763" s="14"/>
      <c r="V763" s="14"/>
      <c r="W763" s="14"/>
      <c r="X763" s="14"/>
      <c r="Y763" s="6" t="s">
        <v>5556</v>
      </c>
      <c r="Z763" s="15" t="s">
        <v>5659</v>
      </c>
      <c r="AA763" s="52" t="s">
        <v>5660</v>
      </c>
      <c r="AB763" s="79" t="s">
        <v>5661</v>
      </c>
      <c r="AC763" s="18" t="str">
        <f t="shared" si="1"/>
        <v>M5-NyO-1c-I-3</v>
      </c>
      <c r="AD763" s="6" t="s">
        <v>48</v>
      </c>
      <c r="AE763" s="6"/>
      <c r="AF763" s="6" t="s">
        <v>49</v>
      </c>
    </row>
    <row r="764" ht="75.0" customHeight="1">
      <c r="A764" s="8" t="s">
        <v>5635</v>
      </c>
      <c r="B764" s="26" t="s">
        <v>5636</v>
      </c>
      <c r="C764" s="34" t="s">
        <v>50</v>
      </c>
      <c r="D764" s="6" t="s">
        <v>35</v>
      </c>
      <c r="E764" s="6"/>
      <c r="F764" s="26" t="s">
        <v>5662</v>
      </c>
      <c r="G764" s="26"/>
      <c r="H764" s="7"/>
      <c r="I764" s="34"/>
      <c r="J764" s="6" t="s">
        <v>54</v>
      </c>
      <c r="K764" s="26" t="s">
        <v>5663</v>
      </c>
      <c r="L764" s="26" t="s">
        <v>5664</v>
      </c>
      <c r="M764" s="34" t="s">
        <v>41</v>
      </c>
      <c r="N764" s="26" t="s">
        <v>5640</v>
      </c>
      <c r="O764" s="26" t="s">
        <v>5665</v>
      </c>
      <c r="P764" s="14"/>
      <c r="Q764" s="6" t="s">
        <v>53</v>
      </c>
      <c r="R764" s="14"/>
      <c r="S764" s="14"/>
      <c r="T764" s="14"/>
      <c r="U764" s="14"/>
      <c r="V764" s="14"/>
      <c r="W764" s="14"/>
      <c r="X764" s="14"/>
      <c r="Y764" s="6" t="s">
        <v>5556</v>
      </c>
      <c r="Z764" s="15" t="s">
        <v>5666</v>
      </c>
      <c r="AA764" s="25" t="s">
        <v>5667</v>
      </c>
      <c r="AB764" s="25" t="s">
        <v>5668</v>
      </c>
      <c r="AC764" s="18" t="str">
        <f t="shared" si="1"/>
        <v>M5-NyO-1c-E-1</v>
      </c>
      <c r="AD764" s="6" t="s">
        <v>48</v>
      </c>
      <c r="AE764" s="6"/>
      <c r="AF764" s="6" t="s">
        <v>49</v>
      </c>
    </row>
    <row r="765" ht="75.0" customHeight="1">
      <c r="A765" s="8" t="s">
        <v>5635</v>
      </c>
      <c r="B765" s="26" t="s">
        <v>5636</v>
      </c>
      <c r="C765" s="34" t="s">
        <v>50</v>
      </c>
      <c r="D765" s="6" t="s">
        <v>35</v>
      </c>
      <c r="E765" s="6"/>
      <c r="F765" s="26" t="s">
        <v>5669</v>
      </c>
      <c r="G765" s="26"/>
      <c r="H765" s="7"/>
      <c r="I765" s="34"/>
      <c r="J765" s="6" t="s">
        <v>54</v>
      </c>
      <c r="K765" s="26" t="s">
        <v>5670</v>
      </c>
      <c r="L765" s="26" t="s">
        <v>5671</v>
      </c>
      <c r="M765" s="34" t="s">
        <v>41</v>
      </c>
      <c r="N765" s="26" t="s">
        <v>5640</v>
      </c>
      <c r="O765" s="26" t="s">
        <v>5672</v>
      </c>
      <c r="P765" s="14"/>
      <c r="Q765" s="6" t="s">
        <v>53</v>
      </c>
      <c r="R765" s="14"/>
      <c r="S765" s="14"/>
      <c r="T765" s="14"/>
      <c r="U765" s="14"/>
      <c r="V765" s="14"/>
      <c r="W765" s="14"/>
      <c r="X765" s="14"/>
      <c r="Y765" s="6" t="s">
        <v>5556</v>
      </c>
      <c r="Z765" s="15" t="s">
        <v>5673</v>
      </c>
      <c r="AA765" s="25" t="s">
        <v>5674</v>
      </c>
      <c r="AB765" s="25" t="s">
        <v>5675</v>
      </c>
      <c r="AC765" s="18" t="str">
        <f t="shared" si="1"/>
        <v>M5-NyO-1c-E-2</v>
      </c>
      <c r="AD765" s="6" t="s">
        <v>48</v>
      </c>
      <c r="AE765" s="6"/>
      <c r="AF765" s="6" t="s">
        <v>49</v>
      </c>
    </row>
    <row r="766" ht="75.0" customHeight="1">
      <c r="A766" s="8" t="s">
        <v>5676</v>
      </c>
      <c r="B766" s="7" t="s">
        <v>5677</v>
      </c>
      <c r="C766" s="34" t="s">
        <v>34</v>
      </c>
      <c r="D766" s="6" t="s">
        <v>35</v>
      </c>
      <c r="E766" s="6"/>
      <c r="F766" s="26" t="s">
        <v>5678</v>
      </c>
      <c r="G766" s="26"/>
      <c r="H766" s="22"/>
      <c r="I766" s="6" t="s">
        <v>38</v>
      </c>
      <c r="J766" s="34" t="s">
        <v>743</v>
      </c>
      <c r="K766" s="26" t="s">
        <v>5679</v>
      </c>
      <c r="L766" s="7" t="s">
        <v>40</v>
      </c>
      <c r="M766" s="34" t="s">
        <v>41</v>
      </c>
      <c r="N766" s="26" t="s">
        <v>5680</v>
      </c>
      <c r="O766" s="26" t="s">
        <v>5681</v>
      </c>
      <c r="P766" s="14"/>
      <c r="Q766" s="34"/>
      <c r="R766" s="14"/>
      <c r="S766" s="14"/>
      <c r="T766" s="14"/>
      <c r="U766" s="14"/>
      <c r="V766" s="14"/>
      <c r="W766" s="14"/>
      <c r="X766" s="14"/>
      <c r="Y766" s="6" t="s">
        <v>5556</v>
      </c>
      <c r="Z766" s="38" t="s">
        <v>5682</v>
      </c>
      <c r="AA766" s="25" t="s">
        <v>5683</v>
      </c>
      <c r="AB766" s="25" t="s">
        <v>5684</v>
      </c>
      <c r="AC766" s="18" t="str">
        <f t="shared" si="1"/>
        <v>M5-NyO-1d-I-1</v>
      </c>
      <c r="AD766" s="6" t="s">
        <v>48</v>
      </c>
      <c r="AE766" s="6"/>
      <c r="AF766" s="6" t="s">
        <v>49</v>
      </c>
    </row>
    <row r="767" ht="75.0" customHeight="1">
      <c r="A767" s="8" t="s">
        <v>5676</v>
      </c>
      <c r="B767" s="7" t="s">
        <v>5677</v>
      </c>
      <c r="C767" s="34" t="s">
        <v>50</v>
      </c>
      <c r="D767" s="6" t="s">
        <v>35</v>
      </c>
      <c r="E767" s="6"/>
      <c r="F767" s="26" t="s">
        <v>5685</v>
      </c>
      <c r="G767" s="26"/>
      <c r="H767" s="7" t="s">
        <v>5686</v>
      </c>
      <c r="I767" s="6" t="s">
        <v>38</v>
      </c>
      <c r="J767" s="6" t="s">
        <v>54</v>
      </c>
      <c r="K767" s="26" t="s">
        <v>5687</v>
      </c>
      <c r="L767" s="26" t="s">
        <v>5688</v>
      </c>
      <c r="M767" s="34" t="s">
        <v>41</v>
      </c>
      <c r="N767" s="26" t="s">
        <v>5680</v>
      </c>
      <c r="O767" s="26" t="s">
        <v>5689</v>
      </c>
      <c r="P767" s="14"/>
      <c r="Q767" s="34"/>
      <c r="R767" s="14"/>
      <c r="S767" s="14"/>
      <c r="T767" s="14"/>
      <c r="U767" s="14"/>
      <c r="V767" s="14"/>
      <c r="W767" s="14"/>
      <c r="X767" s="14"/>
      <c r="Y767" s="6" t="s">
        <v>5556</v>
      </c>
      <c r="Z767" s="15" t="s">
        <v>5690</v>
      </c>
      <c r="AA767" s="25" t="s">
        <v>5691</v>
      </c>
      <c r="AB767" s="25" t="s">
        <v>5692</v>
      </c>
      <c r="AC767" s="18" t="str">
        <f t="shared" si="1"/>
        <v>M5-NyO-1d-E-1</v>
      </c>
      <c r="AD767" s="6" t="s">
        <v>48</v>
      </c>
      <c r="AE767" s="6"/>
      <c r="AF767" s="6" t="s">
        <v>49</v>
      </c>
    </row>
    <row r="768" ht="75.0" customHeight="1">
      <c r="A768" s="8" t="s">
        <v>5676</v>
      </c>
      <c r="B768" s="7" t="s">
        <v>5677</v>
      </c>
      <c r="C768" s="34" t="s">
        <v>50</v>
      </c>
      <c r="D768" s="6" t="s">
        <v>35</v>
      </c>
      <c r="E768" s="6"/>
      <c r="F768" s="26" t="s">
        <v>5693</v>
      </c>
      <c r="G768" s="26"/>
      <c r="H768" s="7" t="s">
        <v>5686</v>
      </c>
      <c r="I768" s="6" t="s">
        <v>38</v>
      </c>
      <c r="J768" s="6" t="s">
        <v>54</v>
      </c>
      <c r="K768" s="26" t="s">
        <v>5687</v>
      </c>
      <c r="L768" s="26" t="s">
        <v>5694</v>
      </c>
      <c r="M768" s="34" t="s">
        <v>41</v>
      </c>
      <c r="N768" s="26" t="s">
        <v>5680</v>
      </c>
      <c r="O768" s="26" t="s">
        <v>5695</v>
      </c>
      <c r="P768" s="14"/>
      <c r="Q768" s="34"/>
      <c r="R768" s="14"/>
      <c r="S768" s="14"/>
      <c r="T768" s="14"/>
      <c r="U768" s="14"/>
      <c r="V768" s="14"/>
      <c r="W768" s="14"/>
      <c r="X768" s="14"/>
      <c r="Y768" s="6" t="s">
        <v>5556</v>
      </c>
      <c r="Z768" s="15" t="s">
        <v>5696</v>
      </c>
      <c r="AA768" s="25" t="s">
        <v>5697</v>
      </c>
      <c r="AB768" s="25" t="s">
        <v>5698</v>
      </c>
      <c r="AC768" s="18" t="str">
        <f t="shared" si="1"/>
        <v>M5-NyO-1d-E-2</v>
      </c>
      <c r="AD768" s="6" t="s">
        <v>48</v>
      </c>
      <c r="AE768" s="6"/>
      <c r="AF768" s="6" t="s">
        <v>49</v>
      </c>
    </row>
    <row r="769" ht="75.0" customHeight="1">
      <c r="A769" s="8" t="s">
        <v>5676</v>
      </c>
      <c r="B769" s="7" t="s">
        <v>5677</v>
      </c>
      <c r="C769" s="34" t="s">
        <v>50</v>
      </c>
      <c r="D769" s="6" t="s">
        <v>35</v>
      </c>
      <c r="E769" s="6"/>
      <c r="F769" s="26" t="s">
        <v>5699</v>
      </c>
      <c r="G769" s="26"/>
      <c r="H769" s="7" t="s">
        <v>5686</v>
      </c>
      <c r="I769" s="6" t="s">
        <v>38</v>
      </c>
      <c r="J769" s="6" t="s">
        <v>54</v>
      </c>
      <c r="K769" s="26" t="s">
        <v>5700</v>
      </c>
      <c r="L769" s="26" t="s">
        <v>5701</v>
      </c>
      <c r="M769" s="34" t="s">
        <v>41</v>
      </c>
      <c r="N769" s="26" t="s">
        <v>5680</v>
      </c>
      <c r="O769" s="26" t="s">
        <v>5695</v>
      </c>
      <c r="P769" s="14"/>
      <c r="Q769" s="34"/>
      <c r="R769" s="14"/>
      <c r="S769" s="14"/>
      <c r="T769" s="14"/>
      <c r="U769" s="14"/>
      <c r="V769" s="14"/>
      <c r="W769" s="14"/>
      <c r="X769" s="14"/>
      <c r="Y769" s="6" t="s">
        <v>5556</v>
      </c>
      <c r="Z769" s="15" t="s">
        <v>5702</v>
      </c>
      <c r="AA769" s="25" t="s">
        <v>5703</v>
      </c>
      <c r="AB769" s="25" t="s">
        <v>5704</v>
      </c>
      <c r="AC769" s="18" t="str">
        <f t="shared" si="1"/>
        <v>M5-NyO-1d-E-3</v>
      </c>
      <c r="AD769" s="6" t="s">
        <v>48</v>
      </c>
      <c r="AE769" s="6"/>
      <c r="AF769" s="6" t="s">
        <v>49</v>
      </c>
    </row>
    <row r="770" ht="75.0" customHeight="1">
      <c r="A770" s="8" t="s">
        <v>5676</v>
      </c>
      <c r="B770" s="7" t="s">
        <v>5677</v>
      </c>
      <c r="C770" s="34" t="s">
        <v>62</v>
      </c>
      <c r="D770" s="6" t="s">
        <v>35</v>
      </c>
      <c r="E770" s="6"/>
      <c r="F770" s="26" t="s">
        <v>5705</v>
      </c>
      <c r="G770" s="26"/>
      <c r="H770" s="7"/>
      <c r="I770" s="6" t="s">
        <v>38</v>
      </c>
      <c r="J770" s="6" t="s">
        <v>54</v>
      </c>
      <c r="K770" s="26" t="s">
        <v>5687</v>
      </c>
      <c r="L770" s="26" t="s">
        <v>5706</v>
      </c>
      <c r="M770" s="34" t="s">
        <v>41</v>
      </c>
      <c r="N770" s="26" t="s">
        <v>5680</v>
      </c>
      <c r="O770" s="26" t="s">
        <v>5707</v>
      </c>
      <c r="P770" s="14"/>
      <c r="Q770" s="34"/>
      <c r="R770" s="14"/>
      <c r="S770" s="14"/>
      <c r="T770" s="14"/>
      <c r="U770" s="14"/>
      <c r="V770" s="14"/>
      <c r="W770" s="14"/>
      <c r="X770" s="14"/>
      <c r="Y770" s="6" t="s">
        <v>5556</v>
      </c>
      <c r="Z770" s="15" t="s">
        <v>5708</v>
      </c>
      <c r="AA770" s="25" t="s">
        <v>5709</v>
      </c>
      <c r="AB770" s="25" t="s">
        <v>5710</v>
      </c>
      <c r="AC770" s="18" t="str">
        <f t="shared" si="1"/>
        <v>M5-NyO-1d-A-1</v>
      </c>
      <c r="AD770" s="6" t="s">
        <v>48</v>
      </c>
      <c r="AE770" s="6"/>
      <c r="AF770" s="6" t="s">
        <v>49</v>
      </c>
    </row>
    <row r="771" ht="75.0" customHeight="1">
      <c r="A771" s="8" t="s">
        <v>5676</v>
      </c>
      <c r="B771" s="7" t="s">
        <v>5677</v>
      </c>
      <c r="C771" s="34" t="s">
        <v>62</v>
      </c>
      <c r="D771" s="6" t="s">
        <v>35</v>
      </c>
      <c r="E771" s="6"/>
      <c r="F771" s="26" t="s">
        <v>5711</v>
      </c>
      <c r="G771" s="26"/>
      <c r="H771" s="7"/>
      <c r="I771" s="34" t="s">
        <v>38</v>
      </c>
      <c r="J771" s="6" t="s">
        <v>54</v>
      </c>
      <c r="K771" s="26" t="s">
        <v>5687</v>
      </c>
      <c r="L771" s="26" t="s">
        <v>5706</v>
      </c>
      <c r="M771" s="34" t="s">
        <v>41</v>
      </c>
      <c r="N771" s="26" t="s">
        <v>5680</v>
      </c>
      <c r="O771" s="26" t="s">
        <v>5712</v>
      </c>
      <c r="P771" s="14"/>
      <c r="Q771" s="34"/>
      <c r="R771" s="14"/>
      <c r="S771" s="14"/>
      <c r="T771" s="14"/>
      <c r="U771" s="14"/>
      <c r="V771" s="14"/>
      <c r="W771" s="14"/>
      <c r="X771" s="14"/>
      <c r="Y771" s="6" t="s">
        <v>5556</v>
      </c>
      <c r="Z771" s="15" t="s">
        <v>5713</v>
      </c>
      <c r="AA771" s="25" t="s">
        <v>5714</v>
      </c>
      <c r="AB771" s="25" t="s">
        <v>5715</v>
      </c>
      <c r="AC771" s="18" t="str">
        <f t="shared" si="1"/>
        <v>M5-NyO-1d-A-2</v>
      </c>
      <c r="AD771" s="6" t="s">
        <v>48</v>
      </c>
      <c r="AE771" s="6"/>
      <c r="AF771" s="6" t="s">
        <v>49</v>
      </c>
    </row>
    <row r="772" ht="75.0" customHeight="1">
      <c r="A772" s="8" t="s">
        <v>5676</v>
      </c>
      <c r="B772" s="7" t="s">
        <v>5677</v>
      </c>
      <c r="C772" s="34" t="s">
        <v>62</v>
      </c>
      <c r="D772" s="6" t="s">
        <v>35</v>
      </c>
      <c r="E772" s="6"/>
      <c r="F772" s="26" t="s">
        <v>5716</v>
      </c>
      <c r="G772" s="26"/>
      <c r="H772" s="7"/>
      <c r="I772" s="34" t="s">
        <v>38</v>
      </c>
      <c r="J772" s="6" t="s">
        <v>54</v>
      </c>
      <c r="K772" s="26" t="s">
        <v>5687</v>
      </c>
      <c r="L772" s="26" t="s">
        <v>5717</v>
      </c>
      <c r="M772" s="34" t="s">
        <v>41</v>
      </c>
      <c r="N772" s="26" t="s">
        <v>5680</v>
      </c>
      <c r="O772" s="26" t="s">
        <v>5718</v>
      </c>
      <c r="P772" s="14"/>
      <c r="Q772" s="34"/>
      <c r="R772" s="14"/>
      <c r="S772" s="14"/>
      <c r="T772" s="14"/>
      <c r="U772" s="14"/>
      <c r="V772" s="14"/>
      <c r="W772" s="14"/>
      <c r="X772" s="14"/>
      <c r="Y772" s="6" t="s">
        <v>5556</v>
      </c>
      <c r="Z772" s="15" t="s">
        <v>5719</v>
      </c>
      <c r="AA772" s="25" t="s">
        <v>5720</v>
      </c>
      <c r="AB772" s="25" t="s">
        <v>5721</v>
      </c>
      <c r="AC772" s="18" t="str">
        <f t="shared" si="1"/>
        <v>M5-NyO-1d-A-3</v>
      </c>
      <c r="AD772" s="6" t="s">
        <v>48</v>
      </c>
      <c r="AE772" s="6"/>
      <c r="AF772" s="6" t="s">
        <v>49</v>
      </c>
    </row>
    <row r="773" ht="75.0" customHeight="1">
      <c r="A773" s="8" t="s">
        <v>5676</v>
      </c>
      <c r="B773" s="7" t="s">
        <v>5677</v>
      </c>
      <c r="C773" s="34" t="s">
        <v>62</v>
      </c>
      <c r="D773" s="6" t="s">
        <v>35</v>
      </c>
      <c r="E773" s="6"/>
      <c r="F773" s="26" t="s">
        <v>5722</v>
      </c>
      <c r="G773" s="26"/>
      <c r="H773" s="7"/>
      <c r="I773" s="34" t="s">
        <v>38</v>
      </c>
      <c r="J773" s="6" t="s">
        <v>54</v>
      </c>
      <c r="K773" s="26" t="s">
        <v>5723</v>
      </c>
      <c r="L773" s="26" t="s">
        <v>5706</v>
      </c>
      <c r="M773" s="34" t="s">
        <v>41</v>
      </c>
      <c r="N773" s="26" t="s">
        <v>5680</v>
      </c>
      <c r="O773" s="26" t="s">
        <v>5724</v>
      </c>
      <c r="P773" s="14"/>
      <c r="Q773" s="34"/>
      <c r="R773" s="14"/>
      <c r="S773" s="14"/>
      <c r="T773" s="14"/>
      <c r="U773" s="14"/>
      <c r="V773" s="14"/>
      <c r="W773" s="14"/>
      <c r="X773" s="14"/>
      <c r="Y773" s="6" t="s">
        <v>5556</v>
      </c>
      <c r="Z773" s="15" t="s">
        <v>5725</v>
      </c>
      <c r="AA773" s="25" t="s">
        <v>5726</v>
      </c>
      <c r="AB773" s="25" t="s">
        <v>5727</v>
      </c>
      <c r="AC773" s="18" t="str">
        <f t="shared" si="1"/>
        <v>M5-NyO-1d-A-4</v>
      </c>
      <c r="AD773" s="6" t="s">
        <v>48</v>
      </c>
      <c r="AE773" s="6"/>
      <c r="AF773" s="6" t="s">
        <v>49</v>
      </c>
    </row>
    <row r="774" ht="75.0" customHeight="1">
      <c r="A774" s="8" t="s">
        <v>5676</v>
      </c>
      <c r="B774" s="7" t="s">
        <v>5677</v>
      </c>
      <c r="C774" s="34" t="s">
        <v>62</v>
      </c>
      <c r="D774" s="6" t="s">
        <v>35</v>
      </c>
      <c r="E774" s="6"/>
      <c r="F774" s="26" t="s">
        <v>5728</v>
      </c>
      <c r="G774" s="26"/>
      <c r="H774" s="7"/>
      <c r="I774" s="34" t="s">
        <v>38</v>
      </c>
      <c r="J774" s="6" t="s">
        <v>54</v>
      </c>
      <c r="K774" s="26" t="s">
        <v>5723</v>
      </c>
      <c r="L774" s="26" t="s">
        <v>5729</v>
      </c>
      <c r="M774" s="34" t="s">
        <v>41</v>
      </c>
      <c r="N774" s="26" t="s">
        <v>5680</v>
      </c>
      <c r="O774" s="26" t="s">
        <v>5730</v>
      </c>
      <c r="P774" s="14"/>
      <c r="Q774" s="34"/>
      <c r="R774" s="14"/>
      <c r="S774" s="14"/>
      <c r="T774" s="14"/>
      <c r="U774" s="14"/>
      <c r="V774" s="14"/>
      <c r="W774" s="14"/>
      <c r="X774" s="14"/>
      <c r="Y774" s="6" t="s">
        <v>5556</v>
      </c>
      <c r="Z774" s="15" t="s">
        <v>5731</v>
      </c>
      <c r="AA774" s="25" t="s">
        <v>5732</v>
      </c>
      <c r="AB774" s="25" t="s">
        <v>5733</v>
      </c>
      <c r="AC774" s="18" t="str">
        <f t="shared" si="1"/>
        <v>M5-NyO-1d-A-5</v>
      </c>
      <c r="AD774" s="6" t="s">
        <v>48</v>
      </c>
      <c r="AE774" s="6"/>
      <c r="AF774" s="6" t="s">
        <v>49</v>
      </c>
    </row>
    <row r="775" ht="75.0" customHeight="1">
      <c r="A775" s="8" t="s">
        <v>5734</v>
      </c>
      <c r="B775" s="7" t="s">
        <v>5735</v>
      </c>
      <c r="C775" s="34" t="s">
        <v>34</v>
      </c>
      <c r="D775" s="6" t="s">
        <v>35</v>
      </c>
      <c r="E775" s="6"/>
      <c r="F775" s="26" t="s">
        <v>5736</v>
      </c>
      <c r="G775" s="26"/>
      <c r="H775" s="7"/>
      <c r="I775" s="6" t="s">
        <v>38</v>
      </c>
      <c r="J775" s="6" t="s">
        <v>285</v>
      </c>
      <c r="K775" s="26" t="s">
        <v>5737</v>
      </c>
      <c r="L775" s="26" t="s">
        <v>5738</v>
      </c>
      <c r="M775" s="34" t="s">
        <v>41</v>
      </c>
      <c r="N775" s="26" t="s">
        <v>5739</v>
      </c>
      <c r="O775" s="26" t="s">
        <v>5740</v>
      </c>
      <c r="P775" s="14"/>
      <c r="Q775" s="34"/>
      <c r="R775" s="14"/>
      <c r="S775" s="14"/>
      <c r="T775" s="14"/>
      <c r="U775" s="14"/>
      <c r="V775" s="14"/>
      <c r="W775" s="14"/>
      <c r="X775" s="14"/>
      <c r="Y775" s="6" t="s">
        <v>5556</v>
      </c>
      <c r="Z775" s="15" t="s">
        <v>5741</v>
      </c>
      <c r="AA775" s="25" t="s">
        <v>5742</v>
      </c>
      <c r="AB775" s="25" t="s">
        <v>5743</v>
      </c>
      <c r="AC775" s="18" t="str">
        <f t="shared" si="1"/>
        <v>M5-NyO-1e-I-1</v>
      </c>
      <c r="AD775" s="6" t="s">
        <v>48</v>
      </c>
      <c r="AE775" s="6"/>
      <c r="AF775" s="6" t="s">
        <v>49</v>
      </c>
    </row>
    <row r="776" ht="75.0" customHeight="1">
      <c r="A776" s="8" t="s">
        <v>5734</v>
      </c>
      <c r="B776" s="7" t="s">
        <v>5735</v>
      </c>
      <c r="C776" s="34" t="s">
        <v>50</v>
      </c>
      <c r="D776" s="6" t="s">
        <v>35</v>
      </c>
      <c r="E776" s="6"/>
      <c r="F776" s="26" t="s">
        <v>5744</v>
      </c>
      <c r="G776" s="26"/>
      <c r="H776" s="7"/>
      <c r="I776" s="6" t="s">
        <v>38</v>
      </c>
      <c r="J776" s="6" t="s">
        <v>54</v>
      </c>
      <c r="K776" s="26" t="s">
        <v>5737</v>
      </c>
      <c r="L776" s="26" t="s">
        <v>5745</v>
      </c>
      <c r="M776" s="34" t="s">
        <v>41</v>
      </c>
      <c r="N776" s="26" t="s">
        <v>5739</v>
      </c>
      <c r="O776" s="26" t="s">
        <v>5740</v>
      </c>
      <c r="P776" s="14"/>
      <c r="Q776" s="34"/>
      <c r="R776" s="14"/>
      <c r="S776" s="14"/>
      <c r="T776" s="14"/>
      <c r="U776" s="14"/>
      <c r="V776" s="14"/>
      <c r="W776" s="14"/>
      <c r="X776" s="14"/>
      <c r="Y776" s="6" t="s">
        <v>5556</v>
      </c>
      <c r="Z776" s="15" t="s">
        <v>5746</v>
      </c>
      <c r="AA776" s="25" t="s">
        <v>5747</v>
      </c>
      <c r="AB776" s="25" t="s">
        <v>5748</v>
      </c>
      <c r="AC776" s="18" t="str">
        <f t="shared" si="1"/>
        <v>M5-NyO-1e-E-1</v>
      </c>
      <c r="AD776" s="6" t="s">
        <v>48</v>
      </c>
      <c r="AE776" s="6"/>
      <c r="AF776" s="6" t="s">
        <v>49</v>
      </c>
    </row>
    <row r="777" ht="75.0" customHeight="1">
      <c r="A777" s="8" t="s">
        <v>5749</v>
      </c>
      <c r="B777" s="7" t="s">
        <v>5750</v>
      </c>
      <c r="C777" s="34" t="s">
        <v>34</v>
      </c>
      <c r="D777" s="6" t="s">
        <v>35</v>
      </c>
      <c r="E777" s="6"/>
      <c r="F777" s="26" t="s">
        <v>5751</v>
      </c>
      <c r="G777" s="26"/>
      <c r="H777" s="7"/>
      <c r="I777" s="34" t="s">
        <v>38</v>
      </c>
      <c r="J777" s="34" t="s">
        <v>743</v>
      </c>
      <c r="K777" s="7" t="s">
        <v>5752</v>
      </c>
      <c r="L777" s="7" t="s">
        <v>5753</v>
      </c>
      <c r="M777" s="6" t="s">
        <v>41</v>
      </c>
      <c r="N777" s="18" t="s">
        <v>5754</v>
      </c>
      <c r="O777" s="18" t="s">
        <v>5755</v>
      </c>
      <c r="P777" s="14"/>
      <c r="Q777" s="34"/>
      <c r="R777" s="14"/>
      <c r="S777" s="14"/>
      <c r="T777" s="14"/>
      <c r="U777" s="14"/>
      <c r="V777" s="14"/>
      <c r="W777" s="14"/>
      <c r="X777" s="14"/>
      <c r="Y777" s="6" t="s">
        <v>5556</v>
      </c>
      <c r="Z777" s="38" t="s">
        <v>5756</v>
      </c>
      <c r="AA777" s="52" t="s">
        <v>5757</v>
      </c>
      <c r="AB777" s="52" t="s">
        <v>5758</v>
      </c>
      <c r="AC777" s="18" t="str">
        <f t="shared" si="1"/>
        <v>M5-NyO-2a-I-1</v>
      </c>
      <c r="AD777" s="6" t="s">
        <v>48</v>
      </c>
      <c r="AE777" s="6"/>
      <c r="AF777" s="6" t="s">
        <v>49</v>
      </c>
    </row>
    <row r="778" ht="75.0" customHeight="1">
      <c r="A778" s="8" t="s">
        <v>5749</v>
      </c>
      <c r="B778" s="7" t="s">
        <v>5750</v>
      </c>
      <c r="C778" s="34" t="s">
        <v>50</v>
      </c>
      <c r="D778" s="6" t="s">
        <v>35</v>
      </c>
      <c r="E778" s="6"/>
      <c r="F778" s="26" t="s">
        <v>5759</v>
      </c>
      <c r="G778" s="26"/>
      <c r="H778" s="7"/>
      <c r="I778" s="34" t="s">
        <v>38</v>
      </c>
      <c r="J778" s="6" t="s">
        <v>2436</v>
      </c>
      <c r="K778" s="26" t="s">
        <v>5760</v>
      </c>
      <c r="L778" s="7"/>
      <c r="M778" s="6" t="s">
        <v>41</v>
      </c>
      <c r="N778" s="18" t="s">
        <v>5761</v>
      </c>
      <c r="O778" s="18" t="s">
        <v>5762</v>
      </c>
      <c r="P778" s="14"/>
      <c r="Q778" s="34"/>
      <c r="R778" s="14"/>
      <c r="S778" s="14"/>
      <c r="T778" s="14"/>
      <c r="U778" s="14"/>
      <c r="V778" s="14"/>
      <c r="W778" s="14"/>
      <c r="X778" s="14"/>
      <c r="Y778" s="6" t="s">
        <v>5556</v>
      </c>
      <c r="Z778" s="38" t="s">
        <v>5763</v>
      </c>
      <c r="AA778" s="52" t="s">
        <v>5764</v>
      </c>
      <c r="AB778" s="52" t="s">
        <v>5765</v>
      </c>
      <c r="AC778" s="18" t="str">
        <f t="shared" si="1"/>
        <v>M5-NyO-2a-E-1</v>
      </c>
      <c r="AD778" s="6" t="s">
        <v>48</v>
      </c>
      <c r="AE778" s="6"/>
      <c r="AF778" s="6" t="s">
        <v>49</v>
      </c>
    </row>
    <row r="779" ht="75.0" customHeight="1">
      <c r="A779" s="8" t="s">
        <v>5749</v>
      </c>
      <c r="B779" s="7" t="s">
        <v>5750</v>
      </c>
      <c r="C779" s="34" t="s">
        <v>62</v>
      </c>
      <c r="D779" s="6" t="s">
        <v>35</v>
      </c>
      <c r="E779" s="6"/>
      <c r="F779" s="26" t="s">
        <v>5766</v>
      </c>
      <c r="G779" s="26"/>
      <c r="H779" s="7"/>
      <c r="I779" s="34" t="s">
        <v>38</v>
      </c>
      <c r="J779" s="34" t="s">
        <v>357</v>
      </c>
      <c r="K779" s="26" t="s">
        <v>5767</v>
      </c>
      <c r="L779" s="7" t="s">
        <v>5768</v>
      </c>
      <c r="M779" s="6" t="s">
        <v>41</v>
      </c>
      <c r="N779" s="18" t="s">
        <v>5761</v>
      </c>
      <c r="O779" s="18" t="s">
        <v>5762</v>
      </c>
      <c r="P779" s="14"/>
      <c r="Q779" s="34"/>
      <c r="R779" s="14"/>
      <c r="S779" s="14"/>
      <c r="T779" s="14"/>
      <c r="U779" s="14"/>
      <c r="V779" s="14"/>
      <c r="W779" s="14"/>
      <c r="X779" s="14"/>
      <c r="Y779" s="6" t="s">
        <v>5556</v>
      </c>
      <c r="Z779" s="15" t="s">
        <v>5769</v>
      </c>
      <c r="AA779" s="52" t="s">
        <v>5770</v>
      </c>
      <c r="AB779" s="52" t="s">
        <v>5771</v>
      </c>
      <c r="AC779" s="18" t="str">
        <f t="shared" si="1"/>
        <v>M5-NyO-2a-A-1</v>
      </c>
      <c r="AD779" s="6" t="s">
        <v>48</v>
      </c>
      <c r="AE779" s="6"/>
      <c r="AF779" s="6" t="s">
        <v>49</v>
      </c>
    </row>
    <row r="780" ht="75.0" customHeight="1">
      <c r="A780" s="8" t="s">
        <v>5749</v>
      </c>
      <c r="B780" s="7" t="s">
        <v>5750</v>
      </c>
      <c r="C780" s="34" t="s">
        <v>62</v>
      </c>
      <c r="D780" s="6" t="s">
        <v>35</v>
      </c>
      <c r="E780" s="6"/>
      <c r="F780" s="26" t="s">
        <v>5772</v>
      </c>
      <c r="G780" s="26"/>
      <c r="H780" s="7"/>
      <c r="I780" s="34" t="s">
        <v>38</v>
      </c>
      <c r="J780" s="34" t="s">
        <v>357</v>
      </c>
      <c r="K780" s="26" t="s">
        <v>5773</v>
      </c>
      <c r="L780" s="7" t="s">
        <v>5768</v>
      </c>
      <c r="M780" s="6" t="s">
        <v>41</v>
      </c>
      <c r="N780" s="18" t="s">
        <v>5761</v>
      </c>
      <c r="O780" s="18" t="s">
        <v>5762</v>
      </c>
      <c r="P780" s="14"/>
      <c r="Q780" s="34"/>
      <c r="R780" s="14"/>
      <c r="S780" s="14"/>
      <c r="T780" s="14"/>
      <c r="U780" s="14"/>
      <c r="V780" s="14"/>
      <c r="W780" s="14"/>
      <c r="X780" s="14"/>
      <c r="Y780" s="6" t="s">
        <v>5556</v>
      </c>
      <c r="Z780" s="15" t="s">
        <v>5774</v>
      </c>
      <c r="AA780" s="52" t="s">
        <v>5775</v>
      </c>
      <c r="AB780" s="52" t="s">
        <v>5776</v>
      </c>
      <c r="AC780" s="18" t="str">
        <f t="shared" si="1"/>
        <v>M5-NyO-2a-A-2</v>
      </c>
      <c r="AD780" s="6" t="s">
        <v>48</v>
      </c>
      <c r="AE780" s="6"/>
      <c r="AF780" s="6" t="s">
        <v>49</v>
      </c>
    </row>
    <row r="781" ht="75.0" customHeight="1">
      <c r="A781" s="8" t="s">
        <v>5749</v>
      </c>
      <c r="B781" s="7" t="s">
        <v>5750</v>
      </c>
      <c r="C781" s="34" t="s">
        <v>62</v>
      </c>
      <c r="D781" s="6" t="s">
        <v>35</v>
      </c>
      <c r="E781" s="6"/>
      <c r="F781" s="26" t="s">
        <v>5777</v>
      </c>
      <c r="G781" s="26"/>
      <c r="H781" s="7"/>
      <c r="I781" s="34" t="s">
        <v>38</v>
      </c>
      <c r="J781" s="34" t="s">
        <v>357</v>
      </c>
      <c r="K781" s="18" t="s">
        <v>5778</v>
      </c>
      <c r="L781" s="7" t="s">
        <v>5768</v>
      </c>
      <c r="M781" s="6" t="s">
        <v>41</v>
      </c>
      <c r="N781" s="18" t="s">
        <v>5761</v>
      </c>
      <c r="O781" s="18" t="s">
        <v>5762</v>
      </c>
      <c r="P781" s="14"/>
      <c r="Q781" s="34"/>
      <c r="R781" s="14"/>
      <c r="S781" s="14"/>
      <c r="T781" s="14"/>
      <c r="U781" s="14"/>
      <c r="V781" s="14"/>
      <c r="W781" s="14"/>
      <c r="X781" s="14"/>
      <c r="Y781" s="6" t="s">
        <v>5556</v>
      </c>
      <c r="Z781" s="15" t="s">
        <v>5779</v>
      </c>
      <c r="AA781" s="52" t="s">
        <v>5780</v>
      </c>
      <c r="AB781" s="52" t="s">
        <v>5781</v>
      </c>
      <c r="AC781" s="18" t="str">
        <f t="shared" si="1"/>
        <v>M5-NyO-2a-A-3</v>
      </c>
      <c r="AD781" s="6" t="s">
        <v>48</v>
      </c>
      <c r="AE781" s="6"/>
      <c r="AF781" s="6" t="s">
        <v>49</v>
      </c>
    </row>
    <row r="782" ht="75.0" customHeight="1">
      <c r="A782" s="8" t="s">
        <v>5749</v>
      </c>
      <c r="B782" s="7" t="s">
        <v>5750</v>
      </c>
      <c r="C782" s="34" t="s">
        <v>62</v>
      </c>
      <c r="D782" s="6" t="s">
        <v>35</v>
      </c>
      <c r="E782" s="6"/>
      <c r="F782" s="26" t="s">
        <v>5782</v>
      </c>
      <c r="G782" s="26"/>
      <c r="H782" s="7"/>
      <c r="I782" s="34" t="s">
        <v>38</v>
      </c>
      <c r="J782" s="34" t="s">
        <v>357</v>
      </c>
      <c r="K782" s="26" t="s">
        <v>5783</v>
      </c>
      <c r="L782" s="7" t="s">
        <v>5768</v>
      </c>
      <c r="M782" s="6" t="s">
        <v>41</v>
      </c>
      <c r="N782" s="18" t="s">
        <v>5761</v>
      </c>
      <c r="O782" s="18" t="s">
        <v>5762</v>
      </c>
      <c r="P782" s="14"/>
      <c r="Q782" s="34"/>
      <c r="R782" s="14"/>
      <c r="S782" s="14"/>
      <c r="T782" s="14"/>
      <c r="U782" s="14"/>
      <c r="V782" s="14"/>
      <c r="W782" s="14"/>
      <c r="X782" s="14"/>
      <c r="Y782" s="6" t="s">
        <v>5556</v>
      </c>
      <c r="Z782" s="15" t="s">
        <v>5784</v>
      </c>
      <c r="AA782" s="52" t="s">
        <v>5785</v>
      </c>
      <c r="AB782" s="52" t="s">
        <v>5786</v>
      </c>
      <c r="AC782" s="18" t="str">
        <f t="shared" si="1"/>
        <v>M5-NyO-2a-A-4</v>
      </c>
      <c r="AD782" s="6" t="s">
        <v>48</v>
      </c>
      <c r="AE782" s="6"/>
      <c r="AF782" s="6" t="s">
        <v>49</v>
      </c>
    </row>
    <row r="783" ht="75.0" customHeight="1">
      <c r="A783" s="8" t="s">
        <v>5749</v>
      </c>
      <c r="B783" s="7" t="s">
        <v>5750</v>
      </c>
      <c r="C783" s="34" t="s">
        <v>62</v>
      </c>
      <c r="D783" s="6" t="s">
        <v>35</v>
      </c>
      <c r="E783" s="6"/>
      <c r="F783" s="26" t="s">
        <v>5787</v>
      </c>
      <c r="G783" s="26"/>
      <c r="H783" s="7"/>
      <c r="I783" s="34" t="s">
        <v>38</v>
      </c>
      <c r="J783" s="34" t="s">
        <v>357</v>
      </c>
      <c r="K783" s="26" t="s">
        <v>5788</v>
      </c>
      <c r="L783" s="7" t="s">
        <v>5768</v>
      </c>
      <c r="M783" s="6" t="s">
        <v>41</v>
      </c>
      <c r="N783" s="18" t="s">
        <v>5761</v>
      </c>
      <c r="O783" s="18" t="s">
        <v>5762</v>
      </c>
      <c r="P783" s="14"/>
      <c r="Q783" s="34"/>
      <c r="R783" s="14"/>
      <c r="S783" s="14"/>
      <c r="T783" s="14"/>
      <c r="U783" s="14"/>
      <c r="V783" s="14"/>
      <c r="W783" s="14"/>
      <c r="X783" s="14"/>
      <c r="Y783" s="6" t="s">
        <v>5556</v>
      </c>
      <c r="Z783" s="15" t="s">
        <v>5789</v>
      </c>
      <c r="AA783" s="52" t="s">
        <v>5790</v>
      </c>
      <c r="AB783" s="52" t="s">
        <v>5791</v>
      </c>
      <c r="AC783" s="18" t="str">
        <f t="shared" si="1"/>
        <v>M5-NyO-2a-A-5</v>
      </c>
      <c r="AD783" s="6" t="s">
        <v>48</v>
      </c>
      <c r="AE783" s="6"/>
      <c r="AF783" s="6" t="s">
        <v>49</v>
      </c>
    </row>
    <row r="784" ht="75.0" customHeight="1">
      <c r="A784" s="8" t="s">
        <v>5792</v>
      </c>
      <c r="B784" s="7" t="s">
        <v>5793</v>
      </c>
      <c r="C784" s="34" t="s">
        <v>34</v>
      </c>
      <c r="D784" s="6" t="s">
        <v>35</v>
      </c>
      <c r="E784" s="6"/>
      <c r="F784" s="26" t="s">
        <v>5794</v>
      </c>
      <c r="G784" s="26"/>
      <c r="H784" s="7"/>
      <c r="I784" s="6" t="s">
        <v>53</v>
      </c>
      <c r="J784" s="34" t="s">
        <v>357</v>
      </c>
      <c r="K784" s="26" t="s">
        <v>5795</v>
      </c>
      <c r="L784" s="9" t="s">
        <v>5796</v>
      </c>
      <c r="M784" s="34" t="s">
        <v>41</v>
      </c>
      <c r="N784" s="18" t="s">
        <v>5797</v>
      </c>
      <c r="O784" s="26" t="s">
        <v>5798</v>
      </c>
      <c r="P784" s="14"/>
      <c r="Q784" s="34"/>
      <c r="R784" s="14"/>
      <c r="S784" s="14"/>
      <c r="T784" s="14"/>
      <c r="U784" s="14"/>
      <c r="V784" s="14"/>
      <c r="W784" s="14"/>
      <c r="X784" s="14"/>
      <c r="Y784" s="6" t="s">
        <v>5556</v>
      </c>
      <c r="Z784" s="15" t="s">
        <v>5799</v>
      </c>
      <c r="AA784" s="52" t="s">
        <v>5800</v>
      </c>
      <c r="AB784" s="52" t="s">
        <v>5801</v>
      </c>
      <c r="AC784" s="18" t="str">
        <f t="shared" si="1"/>
        <v>M5-NyO-2b-I-1</v>
      </c>
      <c r="AD784" s="6" t="s">
        <v>48</v>
      </c>
      <c r="AE784" s="6"/>
      <c r="AF784" s="6" t="s">
        <v>49</v>
      </c>
    </row>
    <row r="785" ht="75.0" customHeight="1">
      <c r="A785" s="8" t="s">
        <v>5792</v>
      </c>
      <c r="B785" s="7" t="s">
        <v>5793</v>
      </c>
      <c r="C785" s="34" t="s">
        <v>34</v>
      </c>
      <c r="D785" s="6" t="s">
        <v>35</v>
      </c>
      <c r="E785" s="6"/>
      <c r="F785" s="26" t="s">
        <v>5802</v>
      </c>
      <c r="G785" s="26"/>
      <c r="H785" s="7"/>
      <c r="I785" s="6" t="s">
        <v>53</v>
      </c>
      <c r="J785" s="34" t="s">
        <v>357</v>
      </c>
      <c r="K785" s="26" t="s">
        <v>5795</v>
      </c>
      <c r="L785" s="9" t="s">
        <v>5803</v>
      </c>
      <c r="M785" s="34" t="s">
        <v>41</v>
      </c>
      <c r="N785" s="18" t="s">
        <v>5797</v>
      </c>
      <c r="O785" s="26" t="s">
        <v>5804</v>
      </c>
      <c r="P785" s="14"/>
      <c r="Q785" s="34"/>
      <c r="R785" s="14"/>
      <c r="S785" s="14"/>
      <c r="T785" s="14"/>
      <c r="U785" s="14"/>
      <c r="V785" s="14"/>
      <c r="W785" s="14"/>
      <c r="X785" s="14"/>
      <c r="Y785" s="6" t="s">
        <v>5556</v>
      </c>
      <c r="Z785" s="15" t="s">
        <v>5805</v>
      </c>
      <c r="AA785" s="52" t="s">
        <v>5806</v>
      </c>
      <c r="AB785" s="52" t="s">
        <v>5807</v>
      </c>
      <c r="AC785" s="18" t="str">
        <f t="shared" si="1"/>
        <v>M5-NyO-2b-I-2</v>
      </c>
      <c r="AD785" s="6" t="s">
        <v>48</v>
      </c>
      <c r="AE785" s="6"/>
      <c r="AF785" s="6" t="s">
        <v>49</v>
      </c>
    </row>
    <row r="786" ht="75.0" customHeight="1">
      <c r="A786" s="8" t="s">
        <v>5792</v>
      </c>
      <c r="B786" s="7" t="s">
        <v>5793</v>
      </c>
      <c r="C786" s="34" t="s">
        <v>34</v>
      </c>
      <c r="D786" s="6" t="s">
        <v>35</v>
      </c>
      <c r="E786" s="6"/>
      <c r="F786" s="26" t="s">
        <v>5808</v>
      </c>
      <c r="G786" s="26"/>
      <c r="H786" s="7"/>
      <c r="I786" s="6" t="s">
        <v>53</v>
      </c>
      <c r="J786" s="34" t="s">
        <v>357</v>
      </c>
      <c r="K786" s="26" t="s">
        <v>5795</v>
      </c>
      <c r="L786" s="9" t="s">
        <v>5809</v>
      </c>
      <c r="M786" s="34" t="s">
        <v>41</v>
      </c>
      <c r="N786" s="18" t="s">
        <v>5797</v>
      </c>
      <c r="O786" s="26" t="s">
        <v>5810</v>
      </c>
      <c r="P786" s="14"/>
      <c r="Q786" s="34"/>
      <c r="R786" s="14"/>
      <c r="S786" s="14"/>
      <c r="T786" s="14"/>
      <c r="U786" s="14"/>
      <c r="V786" s="14"/>
      <c r="W786" s="14"/>
      <c r="X786" s="14"/>
      <c r="Y786" s="6" t="s">
        <v>5556</v>
      </c>
      <c r="Z786" s="15" t="s">
        <v>5811</v>
      </c>
      <c r="AA786" s="52" t="s">
        <v>5812</v>
      </c>
      <c r="AB786" s="52" t="s">
        <v>5813</v>
      </c>
      <c r="AC786" s="18" t="str">
        <f t="shared" si="1"/>
        <v>M5-NyO-2b-I-3</v>
      </c>
      <c r="AD786" s="6" t="s">
        <v>48</v>
      </c>
      <c r="AE786" s="6"/>
      <c r="AF786" s="6" t="s">
        <v>49</v>
      </c>
    </row>
    <row r="787" ht="75.0" customHeight="1">
      <c r="A787" s="8" t="s">
        <v>5792</v>
      </c>
      <c r="B787" s="7" t="s">
        <v>5793</v>
      </c>
      <c r="C787" s="34" t="s">
        <v>34</v>
      </c>
      <c r="D787" s="6" t="s">
        <v>35</v>
      </c>
      <c r="E787" s="6"/>
      <c r="F787" s="26" t="s">
        <v>5814</v>
      </c>
      <c r="G787" s="26"/>
      <c r="H787" s="7"/>
      <c r="I787" s="6" t="s">
        <v>53</v>
      </c>
      <c r="J787" s="34" t="s">
        <v>357</v>
      </c>
      <c r="K787" s="26" t="s">
        <v>5795</v>
      </c>
      <c r="L787" s="9" t="s">
        <v>5815</v>
      </c>
      <c r="M787" s="34" t="s">
        <v>41</v>
      </c>
      <c r="N787" s="18" t="s">
        <v>5797</v>
      </c>
      <c r="O787" s="26" t="s">
        <v>5816</v>
      </c>
      <c r="P787" s="14"/>
      <c r="Q787" s="34"/>
      <c r="R787" s="14"/>
      <c r="S787" s="14"/>
      <c r="T787" s="14"/>
      <c r="U787" s="14"/>
      <c r="V787" s="14"/>
      <c r="W787" s="14"/>
      <c r="X787" s="14"/>
      <c r="Y787" s="6" t="s">
        <v>5556</v>
      </c>
      <c r="Z787" s="15" t="s">
        <v>5817</v>
      </c>
      <c r="AA787" s="52" t="s">
        <v>5818</v>
      </c>
      <c r="AB787" s="52" t="s">
        <v>5819</v>
      </c>
      <c r="AC787" s="18" t="str">
        <f t="shared" si="1"/>
        <v>M5-NyO-2b-I-4</v>
      </c>
      <c r="AD787" s="6" t="s">
        <v>48</v>
      </c>
      <c r="AE787" s="6"/>
      <c r="AF787" s="6" t="s">
        <v>49</v>
      </c>
    </row>
    <row r="788" ht="75.0" customHeight="1">
      <c r="A788" s="8" t="s">
        <v>5820</v>
      </c>
      <c r="B788" s="7" t="s">
        <v>5821</v>
      </c>
      <c r="C788" s="34" t="s">
        <v>34</v>
      </c>
      <c r="D788" s="6" t="s">
        <v>35</v>
      </c>
      <c r="E788" s="32"/>
      <c r="F788" s="26" t="s">
        <v>5822</v>
      </c>
      <c r="G788" s="26"/>
      <c r="H788" s="7"/>
      <c r="I788" s="6" t="s">
        <v>38</v>
      </c>
      <c r="J788" s="8" t="s">
        <v>39</v>
      </c>
      <c r="K788" s="26" t="s">
        <v>5823</v>
      </c>
      <c r="L788" s="26" t="s">
        <v>5824</v>
      </c>
      <c r="M788" s="34" t="s">
        <v>41</v>
      </c>
      <c r="N788" s="18" t="s">
        <v>5825</v>
      </c>
      <c r="O788" s="26" t="s">
        <v>5826</v>
      </c>
      <c r="P788" s="14"/>
      <c r="Q788" s="34"/>
      <c r="R788" s="14"/>
      <c r="S788" s="14"/>
      <c r="T788" s="14"/>
      <c r="U788" s="14"/>
      <c r="V788" s="14"/>
      <c r="W788" s="14"/>
      <c r="X788" s="14"/>
      <c r="Y788" s="6" t="s">
        <v>5556</v>
      </c>
      <c r="Z788" s="45" t="s">
        <v>5827</v>
      </c>
      <c r="AA788" s="16" t="s">
        <v>5828</v>
      </c>
      <c r="AB788" s="16"/>
      <c r="AC788" s="18" t="str">
        <f t="shared" si="1"/>
        <v>M5-NyO-3a-I-1</v>
      </c>
      <c r="AD788" s="6"/>
      <c r="AE788" s="6"/>
      <c r="AF788" s="6"/>
    </row>
    <row r="789" ht="75.0" customHeight="1">
      <c r="A789" s="8" t="s">
        <v>5820</v>
      </c>
      <c r="B789" s="7" t="s">
        <v>5821</v>
      </c>
      <c r="C789" s="34" t="s">
        <v>50</v>
      </c>
      <c r="D789" s="6" t="s">
        <v>35</v>
      </c>
      <c r="E789" s="32"/>
      <c r="F789" s="26" t="s">
        <v>5829</v>
      </c>
      <c r="G789" s="26"/>
      <c r="H789" s="7"/>
      <c r="I789" s="6" t="s">
        <v>38</v>
      </c>
      <c r="J789" s="6" t="s">
        <v>751</v>
      </c>
      <c r="K789" s="26" t="s">
        <v>5830</v>
      </c>
      <c r="L789" s="26" t="s">
        <v>5831</v>
      </c>
      <c r="M789" s="34" t="s">
        <v>41</v>
      </c>
      <c r="N789" s="18" t="s">
        <v>5825</v>
      </c>
      <c r="O789" s="26" t="s">
        <v>5826</v>
      </c>
      <c r="P789" s="14"/>
      <c r="Q789" s="34"/>
      <c r="R789" s="14"/>
      <c r="S789" s="14"/>
      <c r="T789" s="14"/>
      <c r="U789" s="14"/>
      <c r="V789" s="14"/>
      <c r="W789" s="14"/>
      <c r="X789" s="14"/>
      <c r="Y789" s="6" t="s">
        <v>5556</v>
      </c>
      <c r="Z789" s="45" t="s">
        <v>5832</v>
      </c>
      <c r="AA789" s="52" t="s">
        <v>5833</v>
      </c>
      <c r="AB789" s="52"/>
      <c r="AC789" s="18" t="str">
        <f t="shared" si="1"/>
        <v>M5-NyO-3a-E-1</v>
      </c>
      <c r="AD789" s="6"/>
      <c r="AE789" s="6"/>
      <c r="AF789" s="6"/>
    </row>
    <row r="790" ht="75.0" customHeight="1">
      <c r="A790" s="8" t="s">
        <v>5820</v>
      </c>
      <c r="B790" s="7" t="s">
        <v>5821</v>
      </c>
      <c r="C790" s="34" t="s">
        <v>62</v>
      </c>
      <c r="D790" s="6" t="s">
        <v>35</v>
      </c>
      <c r="E790" s="6"/>
      <c r="F790" s="26" t="s">
        <v>5834</v>
      </c>
      <c r="G790" s="26"/>
      <c r="H790" s="7"/>
      <c r="I790" s="6" t="s">
        <v>38</v>
      </c>
      <c r="J790" s="6" t="s">
        <v>751</v>
      </c>
      <c r="K790" s="26" t="s">
        <v>5835</v>
      </c>
      <c r="L790" s="26" t="s">
        <v>5836</v>
      </c>
      <c r="M790" s="34" t="s">
        <v>41</v>
      </c>
      <c r="N790" s="18" t="s">
        <v>5825</v>
      </c>
      <c r="O790" s="26" t="s">
        <v>5837</v>
      </c>
      <c r="P790" s="18" t="s">
        <v>5838</v>
      </c>
      <c r="Q790" s="34"/>
      <c r="R790" s="14"/>
      <c r="S790" s="14"/>
      <c r="T790" s="14"/>
      <c r="U790" s="14"/>
      <c r="V790" s="14"/>
      <c r="W790" s="14"/>
      <c r="X790" s="14"/>
      <c r="Y790" s="6" t="s">
        <v>5556</v>
      </c>
      <c r="Z790" s="45" t="s">
        <v>5839</v>
      </c>
      <c r="AA790" s="52" t="s">
        <v>5840</v>
      </c>
      <c r="AB790" s="52"/>
      <c r="AC790" s="18" t="str">
        <f t="shared" si="1"/>
        <v>M5-NyO-3a-A-1</v>
      </c>
      <c r="AD790" s="6"/>
      <c r="AE790" s="6"/>
      <c r="AF790" s="6"/>
    </row>
    <row r="791" ht="75.0" customHeight="1">
      <c r="A791" s="8" t="s">
        <v>5820</v>
      </c>
      <c r="B791" s="7" t="s">
        <v>5821</v>
      </c>
      <c r="C791" s="34" t="s">
        <v>62</v>
      </c>
      <c r="D791" s="6" t="s">
        <v>35</v>
      </c>
      <c r="E791" s="6"/>
      <c r="F791" s="26" t="s">
        <v>5841</v>
      </c>
      <c r="G791" s="26"/>
      <c r="H791" s="7"/>
      <c r="I791" s="6" t="s">
        <v>38</v>
      </c>
      <c r="J791" s="6" t="s">
        <v>751</v>
      </c>
      <c r="K791" s="26" t="s">
        <v>5842</v>
      </c>
      <c r="L791" s="26" t="s">
        <v>5831</v>
      </c>
      <c r="M791" s="34" t="s">
        <v>41</v>
      </c>
      <c r="N791" s="18" t="s">
        <v>5825</v>
      </c>
      <c r="O791" s="26" t="s">
        <v>5843</v>
      </c>
      <c r="P791" s="18" t="s">
        <v>5844</v>
      </c>
      <c r="Q791" s="34"/>
      <c r="R791" s="14"/>
      <c r="S791" s="14"/>
      <c r="T791" s="14"/>
      <c r="U791" s="14"/>
      <c r="V791" s="14"/>
      <c r="W791" s="14"/>
      <c r="X791" s="14"/>
      <c r="Y791" s="6" t="s">
        <v>5556</v>
      </c>
      <c r="Z791" s="45" t="s">
        <v>5845</v>
      </c>
      <c r="AA791" s="52" t="s">
        <v>5846</v>
      </c>
      <c r="AB791" s="52"/>
      <c r="AC791" s="18" t="str">
        <f t="shared" si="1"/>
        <v>M5-NyO-3a-A-2</v>
      </c>
      <c r="AD791" s="6"/>
      <c r="AE791" s="6"/>
      <c r="AF791" s="6"/>
    </row>
    <row r="792" ht="75.0" customHeight="1">
      <c r="A792" s="8" t="s">
        <v>5820</v>
      </c>
      <c r="B792" s="7" t="s">
        <v>5821</v>
      </c>
      <c r="C792" s="34" t="s">
        <v>62</v>
      </c>
      <c r="D792" s="6" t="s">
        <v>35</v>
      </c>
      <c r="E792" s="6"/>
      <c r="F792" s="26" t="s">
        <v>5847</v>
      </c>
      <c r="G792" s="26"/>
      <c r="H792" s="7"/>
      <c r="I792" s="6" t="s">
        <v>38</v>
      </c>
      <c r="J792" s="6" t="s">
        <v>751</v>
      </c>
      <c r="K792" s="26" t="s">
        <v>5848</v>
      </c>
      <c r="L792" s="26" t="s">
        <v>5831</v>
      </c>
      <c r="M792" s="34" t="s">
        <v>41</v>
      </c>
      <c r="N792" s="18" t="s">
        <v>5825</v>
      </c>
      <c r="O792" s="26" t="s">
        <v>5843</v>
      </c>
      <c r="P792" s="18" t="s">
        <v>5844</v>
      </c>
      <c r="Q792" s="34"/>
      <c r="R792" s="14"/>
      <c r="S792" s="14"/>
      <c r="T792" s="14"/>
      <c r="U792" s="14"/>
      <c r="V792" s="14"/>
      <c r="W792" s="14"/>
      <c r="X792" s="14"/>
      <c r="Y792" s="6" t="s">
        <v>5556</v>
      </c>
      <c r="Z792" s="45" t="s">
        <v>5849</v>
      </c>
      <c r="AA792" s="52" t="s">
        <v>5850</v>
      </c>
      <c r="AB792" s="52"/>
      <c r="AC792" s="18" t="str">
        <f t="shared" si="1"/>
        <v>M5-NyO-3a-A-3</v>
      </c>
      <c r="AD792" s="6"/>
      <c r="AE792" s="6"/>
      <c r="AF792" s="6"/>
    </row>
    <row r="793" ht="75.0" customHeight="1">
      <c r="A793" s="8" t="s">
        <v>5820</v>
      </c>
      <c r="B793" s="7" t="s">
        <v>5821</v>
      </c>
      <c r="C793" s="34" t="s">
        <v>62</v>
      </c>
      <c r="D793" s="6" t="s">
        <v>35</v>
      </c>
      <c r="E793" s="6"/>
      <c r="F793" s="26" t="s">
        <v>5851</v>
      </c>
      <c r="G793" s="26"/>
      <c r="H793" s="7"/>
      <c r="I793" s="6" t="s">
        <v>38</v>
      </c>
      <c r="J793" s="6" t="s">
        <v>751</v>
      </c>
      <c r="K793" s="26" t="s">
        <v>5842</v>
      </c>
      <c r="L793" s="26" t="s">
        <v>5836</v>
      </c>
      <c r="M793" s="34" t="s">
        <v>41</v>
      </c>
      <c r="N793" s="18" t="s">
        <v>5825</v>
      </c>
      <c r="O793" s="26" t="s">
        <v>5837</v>
      </c>
      <c r="P793" s="18" t="s">
        <v>5838</v>
      </c>
      <c r="Q793" s="34"/>
      <c r="R793" s="14"/>
      <c r="S793" s="14"/>
      <c r="T793" s="14"/>
      <c r="U793" s="14"/>
      <c r="V793" s="14"/>
      <c r="W793" s="14"/>
      <c r="X793" s="14"/>
      <c r="Y793" s="6" t="s">
        <v>5556</v>
      </c>
      <c r="Z793" s="45" t="s">
        <v>5852</v>
      </c>
      <c r="AA793" s="52" t="s">
        <v>5853</v>
      </c>
      <c r="AB793" s="52"/>
      <c r="AC793" s="18" t="str">
        <f t="shared" si="1"/>
        <v>M5-NyO-3a-A-4</v>
      </c>
      <c r="AD793" s="6"/>
      <c r="AE793" s="6"/>
      <c r="AF793" s="6"/>
    </row>
    <row r="794" ht="75.0" customHeight="1">
      <c r="A794" s="8" t="s">
        <v>5820</v>
      </c>
      <c r="B794" s="7" t="s">
        <v>5821</v>
      </c>
      <c r="C794" s="34" t="s">
        <v>62</v>
      </c>
      <c r="D794" s="6" t="s">
        <v>35</v>
      </c>
      <c r="E794" s="6"/>
      <c r="F794" s="26" t="s">
        <v>5854</v>
      </c>
      <c r="G794" s="26"/>
      <c r="H794" s="7"/>
      <c r="I794" s="6" t="s">
        <v>38</v>
      </c>
      <c r="J794" s="6" t="s">
        <v>751</v>
      </c>
      <c r="K794" s="26" t="s">
        <v>5848</v>
      </c>
      <c r="L794" s="26" t="s">
        <v>5831</v>
      </c>
      <c r="M794" s="34" t="s">
        <v>41</v>
      </c>
      <c r="N794" s="18" t="s">
        <v>5825</v>
      </c>
      <c r="O794" s="26" t="s">
        <v>5843</v>
      </c>
      <c r="P794" s="18" t="s">
        <v>5844</v>
      </c>
      <c r="Q794" s="34"/>
      <c r="R794" s="14"/>
      <c r="S794" s="14"/>
      <c r="T794" s="14"/>
      <c r="U794" s="14"/>
      <c r="V794" s="14"/>
      <c r="W794" s="14"/>
      <c r="X794" s="14"/>
      <c r="Y794" s="6" t="s">
        <v>5556</v>
      </c>
      <c r="Z794" s="45" t="s">
        <v>5855</v>
      </c>
      <c r="AA794" s="52" t="s">
        <v>5856</v>
      </c>
      <c r="AB794" s="52"/>
      <c r="AC794" s="18" t="str">
        <f t="shared" si="1"/>
        <v>M5-NyO-3a-A-5</v>
      </c>
      <c r="AD794" s="6"/>
      <c r="AE794" s="6"/>
      <c r="AF794" s="6"/>
    </row>
    <row r="795" ht="75.0" customHeight="1">
      <c r="A795" s="8" t="s">
        <v>5857</v>
      </c>
      <c r="B795" s="7" t="s">
        <v>5858</v>
      </c>
      <c r="C795" s="34" t="s">
        <v>34</v>
      </c>
      <c r="D795" s="6" t="s">
        <v>35</v>
      </c>
      <c r="E795" s="6"/>
      <c r="F795" s="26" t="s">
        <v>5859</v>
      </c>
      <c r="G795" s="26"/>
      <c r="H795" s="7" t="s">
        <v>5860</v>
      </c>
      <c r="I795" s="34" t="s">
        <v>38</v>
      </c>
      <c r="J795" s="6" t="s">
        <v>357</v>
      </c>
      <c r="K795" s="26" t="s">
        <v>5861</v>
      </c>
      <c r="L795" s="26" t="s">
        <v>5862</v>
      </c>
      <c r="M795" s="6" t="s">
        <v>41</v>
      </c>
      <c r="N795" s="7" t="s">
        <v>5863</v>
      </c>
      <c r="O795" s="18" t="s">
        <v>5864</v>
      </c>
      <c r="P795" s="18" t="s">
        <v>5865</v>
      </c>
      <c r="Q795" s="34"/>
      <c r="R795" s="14"/>
      <c r="S795" s="14"/>
      <c r="T795" s="14"/>
      <c r="U795" s="14"/>
      <c r="V795" s="14"/>
      <c r="W795" s="14"/>
      <c r="X795" s="14"/>
      <c r="Y795" s="6" t="s">
        <v>5556</v>
      </c>
      <c r="Z795" s="15" t="s">
        <v>5866</v>
      </c>
      <c r="AA795" s="15" t="s">
        <v>5867</v>
      </c>
      <c r="AB795" s="15" t="s">
        <v>5868</v>
      </c>
      <c r="AC795" s="18" t="str">
        <f t="shared" si="1"/>
        <v>M5-NyO-4a-I-1</v>
      </c>
      <c r="AD795" s="6" t="s">
        <v>48</v>
      </c>
      <c r="AE795" s="6" t="s">
        <v>427</v>
      </c>
      <c r="AF795" s="6" t="s">
        <v>49</v>
      </c>
    </row>
    <row r="796" ht="75.0" customHeight="1">
      <c r="A796" s="8" t="s">
        <v>5857</v>
      </c>
      <c r="B796" s="7" t="s">
        <v>5858</v>
      </c>
      <c r="C796" s="34" t="s">
        <v>34</v>
      </c>
      <c r="D796" s="6" t="s">
        <v>35</v>
      </c>
      <c r="E796" s="6"/>
      <c r="F796" s="26" t="s">
        <v>5869</v>
      </c>
      <c r="G796" s="26"/>
      <c r="H796" s="7" t="s">
        <v>5860</v>
      </c>
      <c r="I796" s="34" t="s">
        <v>38</v>
      </c>
      <c r="J796" s="6" t="s">
        <v>357</v>
      </c>
      <c r="K796" s="26" t="s">
        <v>5870</v>
      </c>
      <c r="L796" s="26" t="s">
        <v>5871</v>
      </c>
      <c r="M796" s="6" t="s">
        <v>41</v>
      </c>
      <c r="N796" s="7" t="s">
        <v>5872</v>
      </c>
      <c r="O796" s="18" t="s">
        <v>5873</v>
      </c>
      <c r="P796" s="18" t="s">
        <v>5874</v>
      </c>
      <c r="Q796" s="34"/>
      <c r="R796" s="14"/>
      <c r="S796" s="14"/>
      <c r="T796" s="14"/>
      <c r="U796" s="14"/>
      <c r="V796" s="14"/>
      <c r="W796" s="14"/>
      <c r="X796" s="14"/>
      <c r="Y796" s="6" t="s">
        <v>5556</v>
      </c>
      <c r="Z796" s="15" t="s">
        <v>5875</v>
      </c>
      <c r="AA796" s="15" t="s">
        <v>5876</v>
      </c>
      <c r="AB796" s="15" t="s">
        <v>5877</v>
      </c>
      <c r="AC796" s="18" t="str">
        <f t="shared" si="1"/>
        <v>M5-NyO-4a-I-2</v>
      </c>
      <c r="AD796" s="6" t="s">
        <v>48</v>
      </c>
      <c r="AE796" s="6" t="s">
        <v>427</v>
      </c>
      <c r="AF796" s="6" t="s">
        <v>49</v>
      </c>
    </row>
    <row r="797" ht="75.0" customHeight="1">
      <c r="A797" s="8" t="s">
        <v>5857</v>
      </c>
      <c r="B797" s="7" t="s">
        <v>5858</v>
      </c>
      <c r="C797" s="34" t="s">
        <v>34</v>
      </c>
      <c r="D797" s="6" t="s">
        <v>35</v>
      </c>
      <c r="E797" s="6"/>
      <c r="F797" s="26" t="s">
        <v>5878</v>
      </c>
      <c r="G797" s="26"/>
      <c r="H797" s="7" t="s">
        <v>5860</v>
      </c>
      <c r="I797" s="34" t="s">
        <v>38</v>
      </c>
      <c r="J797" s="6" t="s">
        <v>357</v>
      </c>
      <c r="K797" s="26" t="s">
        <v>5879</v>
      </c>
      <c r="L797" s="26" t="s">
        <v>5880</v>
      </c>
      <c r="M797" s="6" t="s">
        <v>41</v>
      </c>
      <c r="N797" s="7" t="s">
        <v>5881</v>
      </c>
      <c r="O797" s="18" t="s">
        <v>5882</v>
      </c>
      <c r="P797" s="18" t="s">
        <v>5883</v>
      </c>
      <c r="Q797" s="34"/>
      <c r="R797" s="14"/>
      <c r="S797" s="14"/>
      <c r="T797" s="14"/>
      <c r="U797" s="14"/>
      <c r="V797" s="14"/>
      <c r="W797" s="14"/>
      <c r="X797" s="14"/>
      <c r="Y797" s="6" t="s">
        <v>5556</v>
      </c>
      <c r="Z797" s="15" t="s">
        <v>5884</v>
      </c>
      <c r="AA797" s="15" t="s">
        <v>5885</v>
      </c>
      <c r="AB797" s="15" t="s">
        <v>5886</v>
      </c>
      <c r="AC797" s="18" t="str">
        <f t="shared" si="1"/>
        <v>M5-NyO-4a-I-3</v>
      </c>
      <c r="AD797" s="6" t="s">
        <v>48</v>
      </c>
      <c r="AE797" s="6" t="s">
        <v>427</v>
      </c>
      <c r="AF797" s="6" t="s">
        <v>49</v>
      </c>
    </row>
    <row r="798" ht="75.0" customHeight="1">
      <c r="A798" s="8" t="s">
        <v>5857</v>
      </c>
      <c r="B798" s="7" t="s">
        <v>5858</v>
      </c>
      <c r="C798" s="34" t="s">
        <v>50</v>
      </c>
      <c r="D798" s="6" t="s">
        <v>35</v>
      </c>
      <c r="E798" s="6"/>
      <c r="F798" s="26" t="s">
        <v>5887</v>
      </c>
      <c r="G798" s="26"/>
      <c r="H798" s="7"/>
      <c r="I798" s="34" t="s">
        <v>38</v>
      </c>
      <c r="J798" s="6" t="s">
        <v>54</v>
      </c>
      <c r="K798" s="26" t="s">
        <v>5861</v>
      </c>
      <c r="L798" s="26" t="s">
        <v>5888</v>
      </c>
      <c r="M798" s="6" t="s">
        <v>41</v>
      </c>
      <c r="N798" s="7" t="s">
        <v>5863</v>
      </c>
      <c r="O798" s="18" t="s">
        <v>5864</v>
      </c>
      <c r="P798" s="18" t="s">
        <v>5865</v>
      </c>
      <c r="Q798" s="34"/>
      <c r="R798" s="14"/>
      <c r="S798" s="14"/>
      <c r="T798" s="14"/>
      <c r="U798" s="14"/>
      <c r="V798" s="14"/>
      <c r="W798" s="14"/>
      <c r="X798" s="14"/>
      <c r="Y798" s="6" t="s">
        <v>5556</v>
      </c>
      <c r="Z798" s="15" t="s">
        <v>5889</v>
      </c>
      <c r="AA798" s="15" t="s">
        <v>5890</v>
      </c>
      <c r="AB798" s="15" t="s">
        <v>5891</v>
      </c>
      <c r="AC798" s="18" t="str">
        <f t="shared" si="1"/>
        <v>M5-NyO-4a-E-1</v>
      </c>
      <c r="AD798" s="6" t="s">
        <v>48</v>
      </c>
      <c r="AE798" s="6" t="s">
        <v>427</v>
      </c>
      <c r="AF798" s="6" t="s">
        <v>49</v>
      </c>
    </row>
    <row r="799" ht="75.0" customHeight="1">
      <c r="A799" s="8" t="s">
        <v>5857</v>
      </c>
      <c r="B799" s="7" t="s">
        <v>5858</v>
      </c>
      <c r="C799" s="34" t="s">
        <v>50</v>
      </c>
      <c r="D799" s="6" t="s">
        <v>35</v>
      </c>
      <c r="E799" s="6"/>
      <c r="F799" s="26" t="s">
        <v>5892</v>
      </c>
      <c r="G799" s="26"/>
      <c r="H799" s="7"/>
      <c r="I799" s="34" t="s">
        <v>38</v>
      </c>
      <c r="J799" s="6" t="s">
        <v>54</v>
      </c>
      <c r="K799" s="26" t="s">
        <v>5870</v>
      </c>
      <c r="L799" s="26" t="s">
        <v>5893</v>
      </c>
      <c r="M799" s="6" t="s">
        <v>41</v>
      </c>
      <c r="N799" s="7" t="s">
        <v>5872</v>
      </c>
      <c r="O799" s="18" t="s">
        <v>5873</v>
      </c>
      <c r="P799" s="18" t="s">
        <v>5874</v>
      </c>
      <c r="Q799" s="34"/>
      <c r="R799" s="14"/>
      <c r="S799" s="14"/>
      <c r="T799" s="14"/>
      <c r="U799" s="14"/>
      <c r="V799" s="14"/>
      <c r="W799" s="14"/>
      <c r="X799" s="14"/>
      <c r="Y799" s="6" t="s">
        <v>5556</v>
      </c>
      <c r="Z799" s="15" t="s">
        <v>5894</v>
      </c>
      <c r="AA799" s="15" t="s">
        <v>5895</v>
      </c>
      <c r="AB799" s="15" t="s">
        <v>5896</v>
      </c>
      <c r="AC799" s="18" t="str">
        <f t="shared" si="1"/>
        <v>M5-NyO-4a-E-2</v>
      </c>
      <c r="AD799" s="6" t="s">
        <v>48</v>
      </c>
      <c r="AE799" s="6" t="s">
        <v>427</v>
      </c>
      <c r="AF799" s="6" t="s">
        <v>49</v>
      </c>
    </row>
    <row r="800" ht="75.0" customHeight="1">
      <c r="A800" s="8" t="s">
        <v>5857</v>
      </c>
      <c r="B800" s="7" t="s">
        <v>5858</v>
      </c>
      <c r="C800" s="34" t="s">
        <v>50</v>
      </c>
      <c r="D800" s="6" t="s">
        <v>35</v>
      </c>
      <c r="E800" s="6"/>
      <c r="F800" s="26" t="s">
        <v>5897</v>
      </c>
      <c r="G800" s="26"/>
      <c r="H800" s="7"/>
      <c r="I800" s="34" t="s">
        <v>38</v>
      </c>
      <c r="J800" s="6" t="s">
        <v>54</v>
      </c>
      <c r="K800" s="26" t="s">
        <v>5879</v>
      </c>
      <c r="L800" s="26" t="s">
        <v>5898</v>
      </c>
      <c r="M800" s="6" t="s">
        <v>41</v>
      </c>
      <c r="N800" s="7" t="s">
        <v>5881</v>
      </c>
      <c r="O800" s="18" t="s">
        <v>5899</v>
      </c>
      <c r="P800" s="18" t="s">
        <v>5883</v>
      </c>
      <c r="Q800" s="34"/>
      <c r="R800" s="14"/>
      <c r="S800" s="14"/>
      <c r="T800" s="14"/>
      <c r="U800" s="14"/>
      <c r="V800" s="14"/>
      <c r="W800" s="14"/>
      <c r="X800" s="14"/>
      <c r="Y800" s="6" t="s">
        <v>5556</v>
      </c>
      <c r="Z800" s="15" t="s">
        <v>5900</v>
      </c>
      <c r="AA800" s="15" t="s">
        <v>5901</v>
      </c>
      <c r="AB800" s="15" t="s">
        <v>5902</v>
      </c>
      <c r="AC800" s="18" t="str">
        <f t="shared" si="1"/>
        <v>M5-NyO-4a-E-3</v>
      </c>
      <c r="AD800" s="6" t="s">
        <v>48</v>
      </c>
      <c r="AE800" s="6" t="s">
        <v>427</v>
      </c>
      <c r="AF800" s="6" t="s">
        <v>49</v>
      </c>
    </row>
    <row r="801" ht="75.0" customHeight="1">
      <c r="A801" s="8" t="s">
        <v>5857</v>
      </c>
      <c r="B801" s="7" t="s">
        <v>5858</v>
      </c>
      <c r="C801" s="34" t="s">
        <v>62</v>
      </c>
      <c r="D801" s="6" t="s">
        <v>35</v>
      </c>
      <c r="E801" s="6"/>
      <c r="F801" s="26" t="s">
        <v>5903</v>
      </c>
      <c r="G801" s="26"/>
      <c r="H801" s="7" t="s">
        <v>5904</v>
      </c>
      <c r="I801" s="34" t="s">
        <v>38</v>
      </c>
      <c r="J801" s="6" t="s">
        <v>54</v>
      </c>
      <c r="K801" s="26" t="s">
        <v>5905</v>
      </c>
      <c r="L801" s="26" t="s">
        <v>5893</v>
      </c>
      <c r="M801" s="34" t="s">
        <v>67</v>
      </c>
      <c r="N801" s="14"/>
      <c r="O801" s="14"/>
      <c r="P801" s="14"/>
      <c r="Q801" s="34"/>
      <c r="R801" s="18"/>
      <c r="S801" s="18" t="s">
        <v>5906</v>
      </c>
      <c r="T801" s="18" t="s">
        <v>5907</v>
      </c>
      <c r="U801" s="18" t="s">
        <v>5908</v>
      </c>
      <c r="V801" s="18" t="s">
        <v>5909</v>
      </c>
      <c r="W801" s="18" t="s">
        <v>5910</v>
      </c>
      <c r="X801" s="14"/>
      <c r="Y801" s="6" t="s">
        <v>5556</v>
      </c>
      <c r="Z801" s="15" t="s">
        <v>5911</v>
      </c>
      <c r="AA801" s="15" t="s">
        <v>5912</v>
      </c>
      <c r="AB801" s="15" t="s">
        <v>5913</v>
      </c>
      <c r="AC801" s="18" t="str">
        <f t="shared" si="1"/>
        <v>M5-NyO-4a-A-1</v>
      </c>
      <c r="AD801" s="6" t="s">
        <v>48</v>
      </c>
      <c r="AE801" s="6" t="s">
        <v>427</v>
      </c>
      <c r="AF801" s="6" t="s">
        <v>49</v>
      </c>
    </row>
    <row r="802" ht="75.0" customHeight="1">
      <c r="A802" s="8" t="s">
        <v>5857</v>
      </c>
      <c r="B802" s="7" t="s">
        <v>5858</v>
      </c>
      <c r="C802" s="34" t="s">
        <v>62</v>
      </c>
      <c r="D802" s="6" t="s">
        <v>35</v>
      </c>
      <c r="E802" s="6"/>
      <c r="F802" s="26" t="s">
        <v>5914</v>
      </c>
      <c r="G802" s="26"/>
      <c r="H802" s="7" t="s">
        <v>5915</v>
      </c>
      <c r="I802" s="34" t="s">
        <v>38</v>
      </c>
      <c r="J802" s="6" t="s">
        <v>54</v>
      </c>
      <c r="K802" s="26" t="s">
        <v>5916</v>
      </c>
      <c r="L802" s="26" t="s">
        <v>5888</v>
      </c>
      <c r="M802" s="34" t="s">
        <v>67</v>
      </c>
      <c r="N802" s="14"/>
      <c r="O802" s="14"/>
      <c r="P802" s="14"/>
      <c r="Q802" s="34"/>
      <c r="R802" s="18"/>
      <c r="S802" s="18" t="s">
        <v>5917</v>
      </c>
      <c r="T802" s="18" t="s">
        <v>5918</v>
      </c>
      <c r="U802" s="18" t="s">
        <v>5919</v>
      </c>
      <c r="V802" s="18" t="s">
        <v>5920</v>
      </c>
      <c r="W802" s="18" t="s">
        <v>5921</v>
      </c>
      <c r="X802" s="14"/>
      <c r="Y802" s="6" t="s">
        <v>5556</v>
      </c>
      <c r="Z802" s="15" t="s">
        <v>5922</v>
      </c>
      <c r="AA802" s="15" t="s">
        <v>5923</v>
      </c>
      <c r="AB802" s="15" t="s">
        <v>5924</v>
      </c>
      <c r="AC802" s="18" t="str">
        <f t="shared" si="1"/>
        <v>M5-NyO-4a-A-2</v>
      </c>
      <c r="AD802" s="6" t="s">
        <v>48</v>
      </c>
      <c r="AE802" s="6" t="s">
        <v>427</v>
      </c>
      <c r="AF802" s="6" t="s">
        <v>49</v>
      </c>
    </row>
    <row r="803" ht="75.0" customHeight="1">
      <c r="A803" s="8" t="s">
        <v>5857</v>
      </c>
      <c r="B803" s="7" t="s">
        <v>5858</v>
      </c>
      <c r="C803" s="34" t="s">
        <v>62</v>
      </c>
      <c r="D803" s="6" t="s">
        <v>35</v>
      </c>
      <c r="E803" s="6"/>
      <c r="F803" s="26" t="s">
        <v>5925</v>
      </c>
      <c r="G803" s="26"/>
      <c r="H803" s="7" t="s">
        <v>5926</v>
      </c>
      <c r="I803" s="34" t="s">
        <v>38</v>
      </c>
      <c r="J803" s="6" t="s">
        <v>54</v>
      </c>
      <c r="K803" s="26" t="s">
        <v>5927</v>
      </c>
      <c r="L803" s="26" t="s">
        <v>5898</v>
      </c>
      <c r="M803" s="34" t="s">
        <v>67</v>
      </c>
      <c r="N803" s="14"/>
      <c r="O803" s="14"/>
      <c r="P803" s="14"/>
      <c r="Q803" s="34"/>
      <c r="R803" s="18"/>
      <c r="S803" s="18" t="s">
        <v>5928</v>
      </c>
      <c r="T803" s="18" t="s">
        <v>5929</v>
      </c>
      <c r="U803" s="18" t="s">
        <v>5930</v>
      </c>
      <c r="V803" s="18" t="s">
        <v>5931</v>
      </c>
      <c r="W803" s="18" t="s">
        <v>5932</v>
      </c>
      <c r="X803" s="14"/>
      <c r="Y803" s="6" t="s">
        <v>5556</v>
      </c>
      <c r="Z803" s="15" t="s">
        <v>5933</v>
      </c>
      <c r="AA803" s="15" t="s">
        <v>5934</v>
      </c>
      <c r="AB803" s="15" t="s">
        <v>5935</v>
      </c>
      <c r="AC803" s="18" t="str">
        <f t="shared" si="1"/>
        <v>M5-NyO-4a-A-3</v>
      </c>
      <c r="AD803" s="6" t="s">
        <v>48</v>
      </c>
      <c r="AE803" s="6" t="s">
        <v>427</v>
      </c>
      <c r="AF803" s="6" t="s">
        <v>49</v>
      </c>
    </row>
    <row r="804" ht="75.0" customHeight="1">
      <c r="A804" s="8" t="s">
        <v>5857</v>
      </c>
      <c r="B804" s="7" t="s">
        <v>5858</v>
      </c>
      <c r="C804" s="34" t="s">
        <v>62</v>
      </c>
      <c r="D804" s="6" t="s">
        <v>35</v>
      </c>
      <c r="E804" s="6"/>
      <c r="F804" s="26" t="s">
        <v>5936</v>
      </c>
      <c r="G804" s="26"/>
      <c r="H804" s="7" t="s">
        <v>5937</v>
      </c>
      <c r="I804" s="34" t="s">
        <v>38</v>
      </c>
      <c r="J804" s="6" t="s">
        <v>54</v>
      </c>
      <c r="K804" s="26" t="s">
        <v>5938</v>
      </c>
      <c r="L804" s="26" t="s">
        <v>5888</v>
      </c>
      <c r="M804" s="34" t="s">
        <v>67</v>
      </c>
      <c r="N804" s="14"/>
      <c r="O804" s="14"/>
      <c r="P804" s="14"/>
      <c r="Q804" s="34"/>
      <c r="R804" s="18"/>
      <c r="S804" s="18" t="s">
        <v>5939</v>
      </c>
      <c r="T804" s="18" t="s">
        <v>5940</v>
      </c>
      <c r="U804" s="18" t="s">
        <v>5919</v>
      </c>
      <c r="V804" s="18" t="s">
        <v>5920</v>
      </c>
      <c r="W804" s="18" t="s">
        <v>5941</v>
      </c>
      <c r="X804" s="14"/>
      <c r="Y804" s="6" t="s">
        <v>5556</v>
      </c>
      <c r="Z804" s="15" t="s">
        <v>5942</v>
      </c>
      <c r="AA804" s="15" t="s">
        <v>5943</v>
      </c>
      <c r="AB804" s="15" t="s">
        <v>5944</v>
      </c>
      <c r="AC804" s="18" t="str">
        <f t="shared" si="1"/>
        <v>M5-NyO-4a-A-4</v>
      </c>
      <c r="AD804" s="6" t="s">
        <v>48</v>
      </c>
      <c r="AE804" s="6" t="s">
        <v>427</v>
      </c>
      <c r="AF804" s="6" t="s">
        <v>49</v>
      </c>
    </row>
    <row r="805" ht="75.0" customHeight="1">
      <c r="A805" s="8" t="s">
        <v>5857</v>
      </c>
      <c r="B805" s="7" t="s">
        <v>5858</v>
      </c>
      <c r="C805" s="34" t="s">
        <v>62</v>
      </c>
      <c r="D805" s="6" t="s">
        <v>35</v>
      </c>
      <c r="E805" s="6"/>
      <c r="F805" s="26" t="s">
        <v>5945</v>
      </c>
      <c r="G805" s="26"/>
      <c r="H805" s="7" t="s">
        <v>5946</v>
      </c>
      <c r="I805" s="34" t="s">
        <v>38</v>
      </c>
      <c r="J805" s="6" t="s">
        <v>54</v>
      </c>
      <c r="K805" s="26" t="s">
        <v>5947</v>
      </c>
      <c r="L805" s="26" t="s">
        <v>5893</v>
      </c>
      <c r="M805" s="34" t="s">
        <v>67</v>
      </c>
      <c r="N805" s="14"/>
      <c r="O805" s="14"/>
      <c r="P805" s="14"/>
      <c r="Q805" s="34"/>
      <c r="R805" s="18"/>
      <c r="S805" s="18" t="s">
        <v>5948</v>
      </c>
      <c r="T805" s="18" t="s">
        <v>5949</v>
      </c>
      <c r="U805" s="18" t="s">
        <v>5908</v>
      </c>
      <c r="V805" s="18" t="s">
        <v>5909</v>
      </c>
      <c r="W805" s="18" t="s">
        <v>5950</v>
      </c>
      <c r="X805" s="14"/>
      <c r="Y805" s="6" t="s">
        <v>5556</v>
      </c>
      <c r="Z805" s="15" t="s">
        <v>5951</v>
      </c>
      <c r="AA805" s="15" t="s">
        <v>5952</v>
      </c>
      <c r="AB805" s="15" t="s">
        <v>5953</v>
      </c>
      <c r="AC805" s="18" t="str">
        <f t="shared" si="1"/>
        <v>M5-NyO-4a-A-5</v>
      </c>
      <c r="AD805" s="6" t="s">
        <v>48</v>
      </c>
      <c r="AE805" s="6" t="s">
        <v>427</v>
      </c>
      <c r="AF805" s="6" t="s">
        <v>49</v>
      </c>
    </row>
    <row r="806" ht="75.0" customHeight="1">
      <c r="A806" s="8" t="s">
        <v>5954</v>
      </c>
      <c r="B806" s="7" t="s">
        <v>5955</v>
      </c>
      <c r="C806" s="34" t="s">
        <v>34</v>
      </c>
      <c r="D806" s="6" t="s">
        <v>35</v>
      </c>
      <c r="E806" s="6"/>
      <c r="F806" s="18" t="s">
        <v>5956</v>
      </c>
      <c r="G806" s="18"/>
      <c r="H806" s="7"/>
      <c r="I806" s="34" t="s">
        <v>38</v>
      </c>
      <c r="J806" s="8" t="s">
        <v>39</v>
      </c>
      <c r="K806" s="26" t="s">
        <v>5957</v>
      </c>
      <c r="L806" s="26" t="s">
        <v>5958</v>
      </c>
      <c r="M806" s="6" t="s">
        <v>41</v>
      </c>
      <c r="N806" s="26" t="s">
        <v>5959</v>
      </c>
      <c r="O806" s="26" t="s">
        <v>5960</v>
      </c>
      <c r="P806" s="14"/>
      <c r="Q806" s="34"/>
      <c r="R806" s="18"/>
      <c r="S806" s="18" t="s">
        <v>5961</v>
      </c>
      <c r="T806" s="14"/>
      <c r="U806" s="14"/>
      <c r="V806" s="14"/>
      <c r="W806" s="14"/>
      <c r="X806" s="14"/>
      <c r="Y806" s="6" t="s">
        <v>5556</v>
      </c>
      <c r="Z806" s="45" t="s">
        <v>5962</v>
      </c>
      <c r="AA806" s="15" t="s">
        <v>5963</v>
      </c>
      <c r="AB806" s="15" t="s">
        <v>5964</v>
      </c>
      <c r="AC806" s="18" t="str">
        <f t="shared" si="1"/>
        <v>M5-NyO-5a-I-1</v>
      </c>
      <c r="AD806" s="6"/>
      <c r="AE806" s="6" t="s">
        <v>427</v>
      </c>
      <c r="AF806" s="6" t="s">
        <v>49</v>
      </c>
    </row>
    <row r="807" ht="75.0" customHeight="1">
      <c r="A807" s="8" t="s">
        <v>5954</v>
      </c>
      <c r="B807" s="7" t="s">
        <v>5955</v>
      </c>
      <c r="C807" s="34" t="s">
        <v>50</v>
      </c>
      <c r="D807" s="6" t="s">
        <v>35</v>
      </c>
      <c r="E807" s="6"/>
      <c r="F807" s="26" t="s">
        <v>5965</v>
      </c>
      <c r="G807" s="26"/>
      <c r="H807" s="7"/>
      <c r="I807" s="34" t="s">
        <v>38</v>
      </c>
      <c r="J807" s="34" t="s">
        <v>751</v>
      </c>
      <c r="K807" s="9" t="s">
        <v>5966</v>
      </c>
      <c r="L807" s="26" t="s">
        <v>5967</v>
      </c>
      <c r="M807" s="6" t="s">
        <v>41</v>
      </c>
      <c r="N807" s="26" t="s">
        <v>5959</v>
      </c>
      <c r="O807" s="26" t="s">
        <v>5960</v>
      </c>
      <c r="P807" s="14"/>
      <c r="Q807" s="34"/>
      <c r="R807" s="14"/>
      <c r="S807" s="14"/>
      <c r="T807" s="14"/>
      <c r="U807" s="14"/>
      <c r="V807" s="14"/>
      <c r="W807" s="14"/>
      <c r="X807" s="14"/>
      <c r="Y807" s="6" t="s">
        <v>5556</v>
      </c>
      <c r="Z807" s="45" t="s">
        <v>5968</v>
      </c>
      <c r="AA807" s="15" t="s">
        <v>5969</v>
      </c>
      <c r="AB807" s="15" t="s">
        <v>5970</v>
      </c>
      <c r="AC807" s="18" t="str">
        <f t="shared" si="1"/>
        <v>M5-NyO-5a-E-1</v>
      </c>
      <c r="AD807" s="6"/>
      <c r="AE807" s="6" t="s">
        <v>427</v>
      </c>
      <c r="AF807" s="6" t="s">
        <v>49</v>
      </c>
    </row>
    <row r="808" ht="75.0" customHeight="1">
      <c r="A808" s="8" t="s">
        <v>5954</v>
      </c>
      <c r="B808" s="7" t="s">
        <v>5955</v>
      </c>
      <c r="C808" s="34" t="s">
        <v>62</v>
      </c>
      <c r="D808" s="6" t="s">
        <v>35</v>
      </c>
      <c r="E808" s="6"/>
      <c r="F808" s="26" t="s">
        <v>5971</v>
      </c>
      <c r="G808" s="26"/>
      <c r="H808" s="7" t="s">
        <v>5972</v>
      </c>
      <c r="I808" s="34" t="s">
        <v>38</v>
      </c>
      <c r="J808" s="34" t="s">
        <v>751</v>
      </c>
      <c r="K808" s="9" t="s">
        <v>5973</v>
      </c>
      <c r="L808" s="26" t="s">
        <v>5967</v>
      </c>
      <c r="M808" s="6" t="s">
        <v>41</v>
      </c>
      <c r="N808" s="26" t="s">
        <v>5959</v>
      </c>
      <c r="O808" s="26" t="s">
        <v>5960</v>
      </c>
      <c r="P808" s="14"/>
      <c r="Q808" s="34"/>
      <c r="R808" s="14"/>
      <c r="S808" s="14"/>
      <c r="T808" s="14"/>
      <c r="U808" s="14"/>
      <c r="V808" s="14"/>
      <c r="W808" s="14"/>
      <c r="X808" s="14"/>
      <c r="Y808" s="6" t="s">
        <v>5556</v>
      </c>
      <c r="Z808" s="45" t="s">
        <v>5974</v>
      </c>
      <c r="AA808" s="15" t="s">
        <v>5975</v>
      </c>
      <c r="AB808" s="15" t="s">
        <v>5976</v>
      </c>
      <c r="AC808" s="18" t="str">
        <f t="shared" si="1"/>
        <v>M5-NyO-5a-A-1</v>
      </c>
      <c r="AD808" s="6"/>
      <c r="AE808" s="6" t="s">
        <v>427</v>
      </c>
      <c r="AF808" s="6" t="s">
        <v>49</v>
      </c>
    </row>
    <row r="809" ht="75.0" customHeight="1">
      <c r="A809" s="8" t="s">
        <v>5954</v>
      </c>
      <c r="B809" s="7" t="s">
        <v>5955</v>
      </c>
      <c r="C809" s="34" t="s">
        <v>62</v>
      </c>
      <c r="D809" s="6" t="s">
        <v>35</v>
      </c>
      <c r="E809" s="6"/>
      <c r="F809" s="26" t="s">
        <v>5977</v>
      </c>
      <c r="G809" s="26"/>
      <c r="H809" s="7" t="s">
        <v>5978</v>
      </c>
      <c r="I809" s="34" t="s">
        <v>38</v>
      </c>
      <c r="J809" s="34" t="s">
        <v>751</v>
      </c>
      <c r="K809" s="9" t="s">
        <v>5979</v>
      </c>
      <c r="L809" s="26" t="s">
        <v>5967</v>
      </c>
      <c r="M809" s="6" t="s">
        <v>41</v>
      </c>
      <c r="N809" s="26" t="s">
        <v>5959</v>
      </c>
      <c r="O809" s="26" t="s">
        <v>5960</v>
      </c>
      <c r="P809" s="14"/>
      <c r="Q809" s="34"/>
      <c r="R809" s="14"/>
      <c r="S809" s="14"/>
      <c r="T809" s="14"/>
      <c r="U809" s="14"/>
      <c r="V809" s="14"/>
      <c r="W809" s="14"/>
      <c r="X809" s="14"/>
      <c r="Y809" s="6" t="s">
        <v>5556</v>
      </c>
      <c r="Z809" s="45" t="s">
        <v>5980</v>
      </c>
      <c r="AA809" s="15" t="s">
        <v>5981</v>
      </c>
      <c r="AB809" s="15" t="s">
        <v>5982</v>
      </c>
      <c r="AC809" s="18" t="str">
        <f t="shared" si="1"/>
        <v>M5-NyO-5a-A-2</v>
      </c>
      <c r="AD809" s="6"/>
      <c r="AE809" s="6" t="s">
        <v>427</v>
      </c>
      <c r="AF809" s="6" t="s">
        <v>49</v>
      </c>
    </row>
    <row r="810" ht="75.0" customHeight="1">
      <c r="A810" s="8" t="s">
        <v>5954</v>
      </c>
      <c r="B810" s="7" t="s">
        <v>5955</v>
      </c>
      <c r="C810" s="34" t="s">
        <v>62</v>
      </c>
      <c r="D810" s="6" t="s">
        <v>35</v>
      </c>
      <c r="E810" s="6"/>
      <c r="F810" s="26" t="s">
        <v>5983</v>
      </c>
      <c r="G810" s="26"/>
      <c r="H810" s="7" t="s">
        <v>5984</v>
      </c>
      <c r="I810" s="34" t="s">
        <v>38</v>
      </c>
      <c r="J810" s="6" t="s">
        <v>54</v>
      </c>
      <c r="K810" s="9" t="s">
        <v>5985</v>
      </c>
      <c r="L810" s="26" t="s">
        <v>5986</v>
      </c>
      <c r="M810" s="6" t="s">
        <v>41</v>
      </c>
      <c r="N810" s="26" t="s">
        <v>5959</v>
      </c>
      <c r="O810" s="26" t="s">
        <v>5960</v>
      </c>
      <c r="P810" s="14"/>
      <c r="Q810" s="34"/>
      <c r="R810" s="14"/>
      <c r="S810" s="14"/>
      <c r="T810" s="14"/>
      <c r="U810" s="14"/>
      <c r="V810" s="14"/>
      <c r="W810" s="14"/>
      <c r="X810" s="14"/>
      <c r="Y810" s="6" t="s">
        <v>5556</v>
      </c>
      <c r="Z810" s="45" t="s">
        <v>5987</v>
      </c>
      <c r="AA810" s="15" t="s">
        <v>5988</v>
      </c>
      <c r="AB810" s="15" t="s">
        <v>5989</v>
      </c>
      <c r="AC810" s="18" t="str">
        <f t="shared" si="1"/>
        <v>M5-NyO-5a-A-3</v>
      </c>
      <c r="AD810" s="6"/>
      <c r="AE810" s="6" t="s">
        <v>427</v>
      </c>
      <c r="AF810" s="6" t="s">
        <v>49</v>
      </c>
    </row>
    <row r="811" ht="75.0" customHeight="1">
      <c r="A811" s="8" t="s">
        <v>5954</v>
      </c>
      <c r="B811" s="7" t="s">
        <v>5955</v>
      </c>
      <c r="C811" s="34" t="s">
        <v>62</v>
      </c>
      <c r="D811" s="6" t="s">
        <v>35</v>
      </c>
      <c r="E811" s="6"/>
      <c r="F811" s="26" t="s">
        <v>5990</v>
      </c>
      <c r="G811" s="26"/>
      <c r="H811" s="7" t="s">
        <v>5991</v>
      </c>
      <c r="I811" s="34" t="s">
        <v>38</v>
      </c>
      <c r="J811" s="6" t="s">
        <v>54</v>
      </c>
      <c r="K811" s="9" t="s">
        <v>5992</v>
      </c>
      <c r="L811" s="26" t="s">
        <v>5986</v>
      </c>
      <c r="M811" s="6" t="s">
        <v>41</v>
      </c>
      <c r="N811" s="26" t="s">
        <v>5959</v>
      </c>
      <c r="O811" s="26" t="s">
        <v>5960</v>
      </c>
      <c r="P811" s="14"/>
      <c r="Q811" s="34"/>
      <c r="R811" s="14"/>
      <c r="S811" s="14"/>
      <c r="T811" s="14"/>
      <c r="U811" s="14"/>
      <c r="V811" s="14"/>
      <c r="W811" s="14"/>
      <c r="X811" s="14"/>
      <c r="Y811" s="6" t="s">
        <v>5556</v>
      </c>
      <c r="Z811" s="45" t="s">
        <v>5993</v>
      </c>
      <c r="AA811" s="15" t="s">
        <v>5994</v>
      </c>
      <c r="AB811" s="15" t="s">
        <v>5995</v>
      </c>
      <c r="AC811" s="18" t="str">
        <f t="shared" si="1"/>
        <v>M5-NyO-5a-A-4</v>
      </c>
      <c r="AD811" s="6"/>
      <c r="AE811" s="6" t="s">
        <v>427</v>
      </c>
      <c r="AF811" s="6" t="s">
        <v>49</v>
      </c>
    </row>
    <row r="812" ht="75.0" customHeight="1">
      <c r="A812" s="8" t="s">
        <v>5954</v>
      </c>
      <c r="B812" s="7" t="s">
        <v>5955</v>
      </c>
      <c r="C812" s="34" t="s">
        <v>62</v>
      </c>
      <c r="D812" s="6" t="s">
        <v>35</v>
      </c>
      <c r="E812" s="6"/>
      <c r="F812" s="26" t="s">
        <v>5996</v>
      </c>
      <c r="G812" s="26"/>
      <c r="H812" s="7" t="s">
        <v>5997</v>
      </c>
      <c r="I812" s="34" t="s">
        <v>38</v>
      </c>
      <c r="J812" s="34" t="s">
        <v>751</v>
      </c>
      <c r="K812" s="9" t="s">
        <v>5998</v>
      </c>
      <c r="L812" s="26" t="s">
        <v>5999</v>
      </c>
      <c r="M812" s="34" t="s">
        <v>41</v>
      </c>
      <c r="N812" s="18" t="s">
        <v>6000</v>
      </c>
      <c r="O812" s="18" t="s">
        <v>6001</v>
      </c>
      <c r="P812" s="18" t="s">
        <v>6002</v>
      </c>
      <c r="Q812" s="34"/>
      <c r="R812" s="14"/>
      <c r="S812" s="14"/>
      <c r="T812" s="14"/>
      <c r="U812" s="14"/>
      <c r="V812" s="14"/>
      <c r="W812" s="14"/>
      <c r="X812" s="14"/>
      <c r="Y812" s="6" t="s">
        <v>5556</v>
      </c>
      <c r="Z812" s="45" t="s">
        <v>6003</v>
      </c>
      <c r="AA812" s="15" t="s">
        <v>6004</v>
      </c>
      <c r="AB812" s="15" t="s">
        <v>6005</v>
      </c>
      <c r="AC812" s="18" t="str">
        <f t="shared" si="1"/>
        <v>M5-NyO-5a-A-5</v>
      </c>
      <c r="AD812" s="6"/>
      <c r="AE812" s="6" t="s">
        <v>427</v>
      </c>
      <c r="AF812" s="6" t="s">
        <v>49</v>
      </c>
    </row>
    <row r="813" ht="75.0" customHeight="1">
      <c r="A813" s="8" t="s">
        <v>6006</v>
      </c>
      <c r="B813" s="7" t="s">
        <v>6007</v>
      </c>
      <c r="C813" s="34" t="s">
        <v>34</v>
      </c>
      <c r="D813" s="6" t="s">
        <v>35</v>
      </c>
      <c r="E813" s="6"/>
      <c r="F813" s="7" t="s">
        <v>6008</v>
      </c>
      <c r="G813" s="7"/>
      <c r="H813" s="7" t="s">
        <v>6009</v>
      </c>
      <c r="I813" s="34" t="s">
        <v>38</v>
      </c>
      <c r="J813" s="6" t="s">
        <v>285</v>
      </c>
      <c r="K813" s="26" t="s">
        <v>6010</v>
      </c>
      <c r="L813" s="26" t="s">
        <v>6011</v>
      </c>
      <c r="M813" s="34" t="s">
        <v>41</v>
      </c>
      <c r="N813" s="26" t="s">
        <v>6012</v>
      </c>
      <c r="O813" s="26" t="s">
        <v>6013</v>
      </c>
      <c r="P813" s="18" t="s">
        <v>6014</v>
      </c>
      <c r="Q813" s="34"/>
      <c r="R813" s="14"/>
      <c r="S813" s="14"/>
      <c r="T813" s="14"/>
      <c r="U813" s="14"/>
      <c r="V813" s="14"/>
      <c r="W813" s="14"/>
      <c r="X813" s="14"/>
      <c r="Y813" s="6" t="s">
        <v>5556</v>
      </c>
      <c r="Z813" s="15" t="s">
        <v>6015</v>
      </c>
      <c r="AA813" s="15" t="s">
        <v>6016</v>
      </c>
      <c r="AB813" s="15" t="s">
        <v>6017</v>
      </c>
      <c r="AC813" s="18" t="str">
        <f t="shared" si="1"/>
        <v>M5-NyO-6a-I-1</v>
      </c>
      <c r="AD813" s="6" t="s">
        <v>48</v>
      </c>
      <c r="AE813" s="6" t="s">
        <v>427</v>
      </c>
      <c r="AF813" s="6" t="s">
        <v>49</v>
      </c>
    </row>
    <row r="814" ht="75.0" customHeight="1">
      <c r="A814" s="8" t="s">
        <v>6006</v>
      </c>
      <c r="B814" s="7" t="s">
        <v>6007</v>
      </c>
      <c r="C814" s="34" t="s">
        <v>50</v>
      </c>
      <c r="D814" s="6" t="s">
        <v>35</v>
      </c>
      <c r="E814" s="6"/>
      <c r="F814" s="7" t="s">
        <v>6018</v>
      </c>
      <c r="G814" s="7"/>
      <c r="H814" s="7" t="s">
        <v>6019</v>
      </c>
      <c r="I814" s="34" t="s">
        <v>38</v>
      </c>
      <c r="J814" s="6" t="s">
        <v>54</v>
      </c>
      <c r="K814" s="26" t="s">
        <v>6020</v>
      </c>
      <c r="L814" s="26" t="s">
        <v>6021</v>
      </c>
      <c r="M814" s="34" t="s">
        <v>41</v>
      </c>
      <c r="N814" s="26" t="s">
        <v>6012</v>
      </c>
      <c r="O814" s="26" t="s">
        <v>6022</v>
      </c>
      <c r="P814" s="18" t="s">
        <v>6014</v>
      </c>
      <c r="Q814" s="34"/>
      <c r="R814" s="14"/>
      <c r="S814" s="14"/>
      <c r="T814" s="14"/>
      <c r="U814" s="14"/>
      <c r="V814" s="14"/>
      <c r="W814" s="14"/>
      <c r="X814" s="14"/>
      <c r="Y814" s="6" t="s">
        <v>5556</v>
      </c>
      <c r="Z814" s="15" t="s">
        <v>6023</v>
      </c>
      <c r="AA814" s="15" t="s">
        <v>6024</v>
      </c>
      <c r="AB814" s="15" t="s">
        <v>6025</v>
      </c>
      <c r="AC814" s="18" t="str">
        <f t="shared" si="1"/>
        <v>M5-NyO-6a-E-1</v>
      </c>
      <c r="AD814" s="6" t="s">
        <v>48</v>
      </c>
      <c r="AE814" s="6" t="s">
        <v>427</v>
      </c>
      <c r="AF814" s="6" t="s">
        <v>49</v>
      </c>
    </row>
    <row r="815" ht="75.0" customHeight="1">
      <c r="A815" s="8" t="s">
        <v>6006</v>
      </c>
      <c r="B815" s="7" t="s">
        <v>6007</v>
      </c>
      <c r="C815" s="34" t="s">
        <v>62</v>
      </c>
      <c r="D815" s="6" t="s">
        <v>35</v>
      </c>
      <c r="E815" s="6"/>
      <c r="F815" s="26" t="s">
        <v>6026</v>
      </c>
      <c r="G815" s="26"/>
      <c r="H815" s="7" t="s">
        <v>6027</v>
      </c>
      <c r="I815" s="34" t="s">
        <v>38</v>
      </c>
      <c r="J815" s="6" t="s">
        <v>54</v>
      </c>
      <c r="K815" s="26" t="s">
        <v>6028</v>
      </c>
      <c r="L815" s="26" t="s">
        <v>6021</v>
      </c>
      <c r="M815" s="34" t="s">
        <v>41</v>
      </c>
      <c r="N815" s="26" t="s">
        <v>6029</v>
      </c>
      <c r="O815" s="26" t="s">
        <v>6030</v>
      </c>
      <c r="P815" s="18" t="s">
        <v>6014</v>
      </c>
      <c r="Q815" s="34"/>
      <c r="R815" s="14"/>
      <c r="S815" s="14"/>
      <c r="T815" s="14"/>
      <c r="U815" s="14"/>
      <c r="V815" s="14"/>
      <c r="W815" s="14"/>
      <c r="X815" s="14"/>
      <c r="Y815" s="6" t="s">
        <v>5556</v>
      </c>
      <c r="Z815" s="15" t="s">
        <v>6031</v>
      </c>
      <c r="AA815" s="15" t="s">
        <v>6032</v>
      </c>
      <c r="AB815" s="15" t="s">
        <v>6033</v>
      </c>
      <c r="AC815" s="18" t="str">
        <f t="shared" si="1"/>
        <v>M5-NyO-6a-A-1</v>
      </c>
      <c r="AD815" s="6" t="s">
        <v>48</v>
      </c>
      <c r="AE815" s="6" t="s">
        <v>427</v>
      </c>
      <c r="AF815" s="6" t="s">
        <v>49</v>
      </c>
    </row>
    <row r="816" ht="75.0" customHeight="1">
      <c r="A816" s="8" t="s">
        <v>6006</v>
      </c>
      <c r="B816" s="7" t="s">
        <v>6007</v>
      </c>
      <c r="C816" s="34" t="s">
        <v>62</v>
      </c>
      <c r="D816" s="6" t="s">
        <v>35</v>
      </c>
      <c r="E816" s="6"/>
      <c r="F816" s="26" t="s">
        <v>6034</v>
      </c>
      <c r="G816" s="26"/>
      <c r="H816" s="7" t="s">
        <v>6035</v>
      </c>
      <c r="I816" s="34" t="s">
        <v>38</v>
      </c>
      <c r="J816" s="6" t="s">
        <v>54</v>
      </c>
      <c r="K816" s="26" t="s">
        <v>6020</v>
      </c>
      <c r="L816" s="26" t="s">
        <v>6021</v>
      </c>
      <c r="M816" s="34" t="s">
        <v>41</v>
      </c>
      <c r="N816" s="26" t="s">
        <v>6036</v>
      </c>
      <c r="O816" s="26" t="s">
        <v>6037</v>
      </c>
      <c r="P816" s="18" t="s">
        <v>6014</v>
      </c>
      <c r="Q816" s="34"/>
      <c r="R816" s="14"/>
      <c r="S816" s="14"/>
      <c r="T816" s="14"/>
      <c r="U816" s="14"/>
      <c r="V816" s="14"/>
      <c r="W816" s="14"/>
      <c r="X816" s="14"/>
      <c r="Y816" s="6" t="s">
        <v>5556</v>
      </c>
      <c r="Z816" s="15" t="s">
        <v>6038</v>
      </c>
      <c r="AA816" s="15" t="s">
        <v>6039</v>
      </c>
      <c r="AB816" s="15" t="s">
        <v>6040</v>
      </c>
      <c r="AC816" s="18" t="str">
        <f t="shared" si="1"/>
        <v>M5-NyO-6a-A-2</v>
      </c>
      <c r="AD816" s="6" t="s">
        <v>48</v>
      </c>
      <c r="AE816" s="6" t="s">
        <v>427</v>
      </c>
      <c r="AF816" s="6" t="s">
        <v>49</v>
      </c>
    </row>
    <row r="817" ht="75.0" customHeight="1">
      <c r="A817" s="8" t="s">
        <v>6006</v>
      </c>
      <c r="B817" s="7" t="s">
        <v>6007</v>
      </c>
      <c r="C817" s="34" t="s">
        <v>62</v>
      </c>
      <c r="D817" s="6" t="s">
        <v>35</v>
      </c>
      <c r="E817" s="6"/>
      <c r="F817" s="26" t="s">
        <v>6041</v>
      </c>
      <c r="G817" s="26"/>
      <c r="H817" s="7" t="s">
        <v>6042</v>
      </c>
      <c r="I817" s="34" t="s">
        <v>38</v>
      </c>
      <c r="J817" s="6" t="s">
        <v>54</v>
      </c>
      <c r="K817" s="26" t="s">
        <v>6043</v>
      </c>
      <c r="L817" s="26" t="s">
        <v>6021</v>
      </c>
      <c r="M817" s="34" t="s">
        <v>41</v>
      </c>
      <c r="N817" s="26" t="s">
        <v>6036</v>
      </c>
      <c r="O817" s="26" t="s">
        <v>6044</v>
      </c>
      <c r="P817" s="18" t="s">
        <v>6014</v>
      </c>
      <c r="Q817" s="34"/>
      <c r="R817" s="14"/>
      <c r="S817" s="14"/>
      <c r="T817" s="14"/>
      <c r="U817" s="14"/>
      <c r="V817" s="14"/>
      <c r="W817" s="14"/>
      <c r="X817" s="14"/>
      <c r="Y817" s="6" t="s">
        <v>5556</v>
      </c>
      <c r="Z817" s="15" t="s">
        <v>6045</v>
      </c>
      <c r="AA817" s="15" t="s">
        <v>6046</v>
      </c>
      <c r="AB817" s="15" t="s">
        <v>6047</v>
      </c>
      <c r="AC817" s="18" t="str">
        <f t="shared" si="1"/>
        <v>M5-NyO-6a-A-3</v>
      </c>
      <c r="AD817" s="6" t="s">
        <v>48</v>
      </c>
      <c r="AE817" s="6" t="s">
        <v>427</v>
      </c>
      <c r="AF817" s="6" t="s">
        <v>49</v>
      </c>
    </row>
    <row r="818" ht="75.0" customHeight="1">
      <c r="A818" s="8" t="s">
        <v>6006</v>
      </c>
      <c r="B818" s="7" t="s">
        <v>6007</v>
      </c>
      <c r="C818" s="34" t="s">
        <v>62</v>
      </c>
      <c r="D818" s="6" t="s">
        <v>35</v>
      </c>
      <c r="E818" s="6"/>
      <c r="F818" s="26" t="s">
        <v>6048</v>
      </c>
      <c r="G818" s="26"/>
      <c r="H818" s="7" t="s">
        <v>6049</v>
      </c>
      <c r="I818" s="34" t="s">
        <v>38</v>
      </c>
      <c r="J818" s="6" t="s">
        <v>54</v>
      </c>
      <c r="K818" s="26" t="s">
        <v>6050</v>
      </c>
      <c r="L818" s="26" t="s">
        <v>6021</v>
      </c>
      <c r="M818" s="34" t="s">
        <v>41</v>
      </c>
      <c r="N818" s="26" t="s">
        <v>6051</v>
      </c>
      <c r="O818" s="26" t="s">
        <v>6052</v>
      </c>
      <c r="P818" s="18" t="s">
        <v>6014</v>
      </c>
      <c r="Q818" s="34"/>
      <c r="R818" s="14"/>
      <c r="S818" s="14"/>
      <c r="T818" s="14"/>
      <c r="U818" s="14"/>
      <c r="V818" s="14"/>
      <c r="W818" s="14"/>
      <c r="X818" s="14"/>
      <c r="Y818" s="6" t="s">
        <v>5556</v>
      </c>
      <c r="Z818" s="42" t="s">
        <v>6053</v>
      </c>
      <c r="AA818" s="15" t="s">
        <v>6054</v>
      </c>
      <c r="AB818" s="15" t="s">
        <v>6055</v>
      </c>
      <c r="AC818" s="18" t="str">
        <f t="shared" si="1"/>
        <v>M5-NyO-6a-A-4</v>
      </c>
      <c r="AD818" s="6" t="s">
        <v>48</v>
      </c>
      <c r="AE818" s="6" t="s">
        <v>427</v>
      </c>
      <c r="AF818" s="6" t="s">
        <v>49</v>
      </c>
    </row>
    <row r="819" ht="75.0" customHeight="1">
      <c r="A819" s="8" t="s">
        <v>6006</v>
      </c>
      <c r="B819" s="7" t="s">
        <v>6007</v>
      </c>
      <c r="C819" s="34" t="s">
        <v>62</v>
      </c>
      <c r="D819" s="6" t="s">
        <v>35</v>
      </c>
      <c r="E819" s="6"/>
      <c r="F819" s="26" t="s">
        <v>6056</v>
      </c>
      <c r="G819" s="26"/>
      <c r="H819" s="7" t="s">
        <v>6057</v>
      </c>
      <c r="I819" s="34" t="s">
        <v>38</v>
      </c>
      <c r="J819" s="6" t="s">
        <v>54</v>
      </c>
      <c r="K819" s="26" t="s">
        <v>6058</v>
      </c>
      <c r="L819" s="26" t="s">
        <v>6021</v>
      </c>
      <c r="M819" s="34" t="s">
        <v>41</v>
      </c>
      <c r="N819" s="26" t="s">
        <v>6036</v>
      </c>
      <c r="O819" s="26" t="s">
        <v>6059</v>
      </c>
      <c r="P819" s="18" t="s">
        <v>6014</v>
      </c>
      <c r="Q819" s="34"/>
      <c r="R819" s="14"/>
      <c r="S819" s="14"/>
      <c r="T819" s="14"/>
      <c r="U819" s="14"/>
      <c r="V819" s="14"/>
      <c r="W819" s="14"/>
      <c r="X819" s="14"/>
      <c r="Y819" s="6" t="s">
        <v>5556</v>
      </c>
      <c r="Z819" s="15" t="s">
        <v>6060</v>
      </c>
      <c r="AA819" s="15" t="s">
        <v>6061</v>
      </c>
      <c r="AB819" s="15" t="s">
        <v>6062</v>
      </c>
      <c r="AC819" s="18" t="str">
        <f t="shared" si="1"/>
        <v>M5-NyO-6a-A-5</v>
      </c>
      <c r="AD819" s="6" t="s">
        <v>48</v>
      </c>
      <c r="AE819" s="6" t="s">
        <v>427</v>
      </c>
      <c r="AF819" s="6" t="s">
        <v>49</v>
      </c>
    </row>
    <row r="820" ht="75.0" customHeight="1">
      <c r="A820" s="8" t="s">
        <v>6063</v>
      </c>
      <c r="B820" s="7" t="s">
        <v>6064</v>
      </c>
      <c r="C820" s="34" t="s">
        <v>34</v>
      </c>
      <c r="D820" s="6" t="s">
        <v>35</v>
      </c>
      <c r="E820" s="6"/>
      <c r="F820" s="26" t="s">
        <v>6065</v>
      </c>
      <c r="G820" s="26"/>
      <c r="H820" s="7" t="s">
        <v>6066</v>
      </c>
      <c r="I820" s="34" t="s">
        <v>38</v>
      </c>
      <c r="J820" s="6" t="s">
        <v>357</v>
      </c>
      <c r="K820" s="26" t="s">
        <v>6067</v>
      </c>
      <c r="L820" s="26" t="s">
        <v>6068</v>
      </c>
      <c r="M820" s="34" t="s">
        <v>41</v>
      </c>
      <c r="N820" s="26" t="s">
        <v>6069</v>
      </c>
      <c r="O820" s="26" t="s">
        <v>6070</v>
      </c>
      <c r="P820" s="14"/>
      <c r="Q820" s="34"/>
      <c r="R820" s="14"/>
      <c r="S820" s="14"/>
      <c r="T820" s="14"/>
      <c r="U820" s="14"/>
      <c r="V820" s="14"/>
      <c r="W820" s="14"/>
      <c r="X820" s="14"/>
      <c r="Y820" s="6" t="s">
        <v>5556</v>
      </c>
      <c r="Z820" s="15" t="s">
        <v>6071</v>
      </c>
      <c r="AA820" s="15" t="s">
        <v>6072</v>
      </c>
      <c r="AB820" s="15" t="s">
        <v>6073</v>
      </c>
      <c r="AC820" s="18" t="str">
        <f t="shared" si="1"/>
        <v>M5-NyO-6b-I-1</v>
      </c>
      <c r="AD820" s="6" t="s">
        <v>48</v>
      </c>
      <c r="AE820" s="6" t="s">
        <v>427</v>
      </c>
      <c r="AF820" s="6" t="s">
        <v>49</v>
      </c>
    </row>
    <row r="821" ht="75.0" customHeight="1">
      <c r="A821" s="8" t="s">
        <v>6063</v>
      </c>
      <c r="B821" s="7" t="s">
        <v>6064</v>
      </c>
      <c r="C821" s="34" t="s">
        <v>34</v>
      </c>
      <c r="D821" s="6" t="s">
        <v>35</v>
      </c>
      <c r="E821" s="6"/>
      <c r="F821" s="26" t="s">
        <v>6074</v>
      </c>
      <c r="G821" s="26"/>
      <c r="H821" s="7" t="s">
        <v>6066</v>
      </c>
      <c r="I821" s="34" t="s">
        <v>38</v>
      </c>
      <c r="J821" s="6" t="s">
        <v>357</v>
      </c>
      <c r="K821" s="26" t="s">
        <v>6067</v>
      </c>
      <c r="L821" s="26" t="s">
        <v>6075</v>
      </c>
      <c r="M821" s="34" t="s">
        <v>41</v>
      </c>
      <c r="N821" s="26" t="s">
        <v>6076</v>
      </c>
      <c r="O821" s="26" t="s">
        <v>6077</v>
      </c>
      <c r="P821" s="14"/>
      <c r="Q821" s="34"/>
      <c r="R821" s="14"/>
      <c r="S821" s="14"/>
      <c r="T821" s="14"/>
      <c r="U821" s="14"/>
      <c r="V821" s="14"/>
      <c r="W821" s="14"/>
      <c r="X821" s="14"/>
      <c r="Y821" s="6" t="s">
        <v>5556</v>
      </c>
      <c r="Z821" s="15" t="s">
        <v>6078</v>
      </c>
      <c r="AA821" s="15" t="s">
        <v>6079</v>
      </c>
      <c r="AB821" s="15" t="s">
        <v>6080</v>
      </c>
      <c r="AC821" s="18" t="str">
        <f t="shared" si="1"/>
        <v>M5-NyO-6b-I-2</v>
      </c>
      <c r="AD821" s="6" t="s">
        <v>48</v>
      </c>
      <c r="AE821" s="6" t="s">
        <v>427</v>
      </c>
      <c r="AF821" s="6" t="s">
        <v>49</v>
      </c>
    </row>
    <row r="822" ht="75.0" customHeight="1">
      <c r="A822" s="8" t="s">
        <v>6063</v>
      </c>
      <c r="B822" s="7" t="s">
        <v>6064</v>
      </c>
      <c r="C822" s="34" t="s">
        <v>50</v>
      </c>
      <c r="D822" s="6" t="s">
        <v>35</v>
      </c>
      <c r="E822" s="6"/>
      <c r="F822" s="26" t="s">
        <v>6081</v>
      </c>
      <c r="G822" s="26"/>
      <c r="H822" s="7" t="s">
        <v>6082</v>
      </c>
      <c r="I822" s="34" t="s">
        <v>38</v>
      </c>
      <c r="J822" s="6" t="s">
        <v>54</v>
      </c>
      <c r="K822" s="26" t="s">
        <v>6083</v>
      </c>
      <c r="L822" s="26" t="s">
        <v>6084</v>
      </c>
      <c r="M822" s="57" t="s">
        <v>41</v>
      </c>
      <c r="N822" s="26" t="s">
        <v>6085</v>
      </c>
      <c r="O822" s="26" t="s">
        <v>6070</v>
      </c>
      <c r="P822" s="14"/>
      <c r="Q822" s="34"/>
      <c r="R822" s="14"/>
      <c r="S822" s="14"/>
      <c r="T822" s="14"/>
      <c r="U822" s="14"/>
      <c r="V822" s="14"/>
      <c r="W822" s="14"/>
      <c r="X822" s="14"/>
      <c r="Y822" s="6" t="s">
        <v>5556</v>
      </c>
      <c r="Z822" s="15" t="s">
        <v>6086</v>
      </c>
      <c r="AA822" s="15" t="s">
        <v>6087</v>
      </c>
      <c r="AB822" s="15" t="s">
        <v>6088</v>
      </c>
      <c r="AC822" s="18" t="str">
        <f t="shared" si="1"/>
        <v>M5-NyO-6b-E-1</v>
      </c>
      <c r="AD822" s="6" t="s">
        <v>48</v>
      </c>
      <c r="AE822" s="6" t="s">
        <v>427</v>
      </c>
      <c r="AF822" s="6" t="s">
        <v>49</v>
      </c>
    </row>
    <row r="823" ht="75.0" customHeight="1">
      <c r="A823" s="8" t="s">
        <v>6063</v>
      </c>
      <c r="B823" s="7" t="s">
        <v>6064</v>
      </c>
      <c r="C823" s="34" t="s">
        <v>50</v>
      </c>
      <c r="D823" s="6" t="s">
        <v>35</v>
      </c>
      <c r="E823" s="6"/>
      <c r="F823" s="26" t="s">
        <v>6089</v>
      </c>
      <c r="G823" s="26"/>
      <c r="H823" s="7" t="s">
        <v>6082</v>
      </c>
      <c r="I823" s="34" t="s">
        <v>38</v>
      </c>
      <c r="J823" s="6" t="s">
        <v>54</v>
      </c>
      <c r="K823" s="26" t="s">
        <v>6083</v>
      </c>
      <c r="L823" s="26" t="s">
        <v>6084</v>
      </c>
      <c r="M823" s="57" t="s">
        <v>41</v>
      </c>
      <c r="N823" s="26" t="s">
        <v>6090</v>
      </c>
      <c r="O823" s="26" t="s">
        <v>6077</v>
      </c>
      <c r="P823" s="14"/>
      <c r="Q823" s="34"/>
      <c r="R823" s="14"/>
      <c r="S823" s="14"/>
      <c r="T823" s="14"/>
      <c r="U823" s="14"/>
      <c r="V823" s="14"/>
      <c r="W823" s="14"/>
      <c r="X823" s="14"/>
      <c r="Y823" s="6" t="s">
        <v>5556</v>
      </c>
      <c r="Z823" s="15" t="s">
        <v>6091</v>
      </c>
      <c r="AA823" s="15" t="s">
        <v>6092</v>
      </c>
      <c r="AB823" s="15" t="s">
        <v>6093</v>
      </c>
      <c r="AC823" s="18" t="str">
        <f t="shared" si="1"/>
        <v>M5-NyO-6b-E-2</v>
      </c>
      <c r="AD823" s="6" t="s">
        <v>48</v>
      </c>
      <c r="AE823" s="6" t="s">
        <v>427</v>
      </c>
      <c r="AF823" s="6" t="s">
        <v>49</v>
      </c>
    </row>
    <row r="824" ht="75.0" customHeight="1">
      <c r="A824" s="8" t="s">
        <v>6063</v>
      </c>
      <c r="B824" s="7" t="s">
        <v>6064</v>
      </c>
      <c r="C824" s="34" t="s">
        <v>62</v>
      </c>
      <c r="D824" s="6" t="s">
        <v>35</v>
      </c>
      <c r="E824" s="6"/>
      <c r="F824" s="26" t="s">
        <v>6094</v>
      </c>
      <c r="G824" s="26"/>
      <c r="H824" s="7" t="s">
        <v>6095</v>
      </c>
      <c r="I824" s="34" t="s">
        <v>38</v>
      </c>
      <c r="J824" s="6" t="s">
        <v>54</v>
      </c>
      <c r="K824" s="26" t="s">
        <v>6083</v>
      </c>
      <c r="L824" s="26" t="s">
        <v>6084</v>
      </c>
      <c r="M824" s="6" t="s">
        <v>67</v>
      </c>
      <c r="N824" s="14"/>
      <c r="O824" s="14"/>
      <c r="P824" s="14"/>
      <c r="Q824" s="34"/>
      <c r="R824" s="26"/>
      <c r="S824" s="26" t="s">
        <v>6096</v>
      </c>
      <c r="T824" s="26" t="s">
        <v>6097</v>
      </c>
      <c r="U824" s="26" t="s">
        <v>6098</v>
      </c>
      <c r="V824" s="26" t="s">
        <v>6099</v>
      </c>
      <c r="W824" s="26" t="s">
        <v>6100</v>
      </c>
      <c r="X824" s="7"/>
      <c r="Y824" s="6" t="s">
        <v>5556</v>
      </c>
      <c r="Z824" s="15" t="s">
        <v>6101</v>
      </c>
      <c r="AA824" s="15" t="s">
        <v>6102</v>
      </c>
      <c r="AB824" s="15" t="s">
        <v>6103</v>
      </c>
      <c r="AC824" s="18" t="str">
        <f t="shared" si="1"/>
        <v>M5-NyO-6b-A-1</v>
      </c>
      <c r="AD824" s="6" t="s">
        <v>48</v>
      </c>
      <c r="AE824" s="6" t="s">
        <v>427</v>
      </c>
      <c r="AF824" s="6" t="s">
        <v>49</v>
      </c>
    </row>
    <row r="825" ht="75.0" customHeight="1">
      <c r="A825" s="8" t="s">
        <v>6063</v>
      </c>
      <c r="B825" s="7" t="s">
        <v>6064</v>
      </c>
      <c r="C825" s="34" t="s">
        <v>62</v>
      </c>
      <c r="D825" s="6" t="s">
        <v>35</v>
      </c>
      <c r="E825" s="6"/>
      <c r="F825" s="26" t="s">
        <v>6104</v>
      </c>
      <c r="G825" s="26"/>
      <c r="H825" s="7" t="s">
        <v>6105</v>
      </c>
      <c r="I825" s="34" t="s">
        <v>38</v>
      </c>
      <c r="J825" s="6" t="s">
        <v>54</v>
      </c>
      <c r="K825" s="26" t="s">
        <v>6106</v>
      </c>
      <c r="L825" s="26" t="s">
        <v>6084</v>
      </c>
      <c r="M825" s="6" t="s">
        <v>67</v>
      </c>
      <c r="N825" s="14"/>
      <c r="O825" s="14"/>
      <c r="P825" s="14"/>
      <c r="Q825" s="34"/>
      <c r="R825" s="26"/>
      <c r="S825" s="26" t="s">
        <v>6107</v>
      </c>
      <c r="T825" s="26" t="s">
        <v>6108</v>
      </c>
      <c r="U825" s="26" t="s">
        <v>6109</v>
      </c>
      <c r="V825" s="26" t="s">
        <v>6110</v>
      </c>
      <c r="W825" s="26" t="s">
        <v>6111</v>
      </c>
      <c r="X825" s="7"/>
      <c r="Y825" s="6" t="s">
        <v>5556</v>
      </c>
      <c r="Z825" s="15" t="s">
        <v>6112</v>
      </c>
      <c r="AA825" s="15" t="s">
        <v>6113</v>
      </c>
      <c r="AB825" s="15" t="s">
        <v>6114</v>
      </c>
      <c r="AC825" s="18" t="str">
        <f t="shared" si="1"/>
        <v>M5-NyO-6b-A-2</v>
      </c>
      <c r="AD825" s="6" t="s">
        <v>48</v>
      </c>
      <c r="AE825" s="6" t="s">
        <v>427</v>
      </c>
      <c r="AF825" s="6" t="s">
        <v>49</v>
      </c>
    </row>
    <row r="826" ht="75.0" customHeight="1">
      <c r="A826" s="8" t="s">
        <v>6063</v>
      </c>
      <c r="B826" s="7" t="s">
        <v>6064</v>
      </c>
      <c r="C826" s="34" t="s">
        <v>62</v>
      </c>
      <c r="D826" s="6" t="s">
        <v>35</v>
      </c>
      <c r="E826" s="6"/>
      <c r="F826" s="26" t="s">
        <v>6115</v>
      </c>
      <c r="G826" s="26"/>
      <c r="H826" s="7" t="s">
        <v>6116</v>
      </c>
      <c r="I826" s="34" t="s">
        <v>38</v>
      </c>
      <c r="J826" s="6" t="s">
        <v>54</v>
      </c>
      <c r="K826" s="26" t="s">
        <v>6117</v>
      </c>
      <c r="L826" s="26" t="s">
        <v>6084</v>
      </c>
      <c r="M826" s="6" t="s">
        <v>67</v>
      </c>
      <c r="N826" s="14"/>
      <c r="O826" s="14"/>
      <c r="P826" s="14"/>
      <c r="Q826" s="34"/>
      <c r="R826" s="26"/>
      <c r="S826" s="26" t="s">
        <v>6118</v>
      </c>
      <c r="T826" s="26" t="s">
        <v>6119</v>
      </c>
      <c r="U826" s="26" t="s">
        <v>6109</v>
      </c>
      <c r="V826" s="26" t="s">
        <v>6110</v>
      </c>
      <c r="W826" s="26" t="s">
        <v>6120</v>
      </c>
      <c r="X826" s="7"/>
      <c r="Y826" s="6" t="s">
        <v>5556</v>
      </c>
      <c r="Z826" s="15" t="s">
        <v>6121</v>
      </c>
      <c r="AA826" s="15" t="s">
        <v>6122</v>
      </c>
      <c r="AB826" s="15" t="s">
        <v>6123</v>
      </c>
      <c r="AC826" s="18" t="str">
        <f t="shared" si="1"/>
        <v>M5-NyO-6b-A-3</v>
      </c>
      <c r="AD826" s="6" t="s">
        <v>48</v>
      </c>
      <c r="AE826" s="6" t="s">
        <v>427</v>
      </c>
      <c r="AF826" s="6" t="s">
        <v>49</v>
      </c>
    </row>
    <row r="827" ht="75.0" customHeight="1">
      <c r="A827" s="8" t="s">
        <v>6063</v>
      </c>
      <c r="B827" s="7" t="s">
        <v>6064</v>
      </c>
      <c r="C827" s="34" t="s">
        <v>62</v>
      </c>
      <c r="D827" s="6" t="s">
        <v>35</v>
      </c>
      <c r="E827" s="6"/>
      <c r="F827" s="26" t="s">
        <v>6124</v>
      </c>
      <c r="G827" s="26"/>
      <c r="H827" s="7" t="s">
        <v>6125</v>
      </c>
      <c r="I827" s="34" t="s">
        <v>38</v>
      </c>
      <c r="J827" s="6" t="s">
        <v>54</v>
      </c>
      <c r="K827" s="26" t="s">
        <v>6126</v>
      </c>
      <c r="L827" s="26" t="s">
        <v>6084</v>
      </c>
      <c r="M827" s="6" t="s">
        <v>67</v>
      </c>
      <c r="N827" s="14"/>
      <c r="O827" s="14"/>
      <c r="P827" s="14"/>
      <c r="Q827" s="34"/>
      <c r="R827" s="26"/>
      <c r="S827" s="26" t="s">
        <v>6127</v>
      </c>
      <c r="T827" s="26" t="s">
        <v>6128</v>
      </c>
      <c r="U827" s="26" t="s">
        <v>6109</v>
      </c>
      <c r="V827" s="26" t="s">
        <v>6110</v>
      </c>
      <c r="W827" s="26" t="s">
        <v>6129</v>
      </c>
      <c r="X827" s="7"/>
      <c r="Y827" s="6" t="s">
        <v>5556</v>
      </c>
      <c r="Z827" s="15" t="s">
        <v>6130</v>
      </c>
      <c r="AA827" s="15" t="s">
        <v>6131</v>
      </c>
      <c r="AB827" s="15" t="s">
        <v>6132</v>
      </c>
      <c r="AC827" s="18" t="str">
        <f t="shared" si="1"/>
        <v>M5-NyO-6b-A-4</v>
      </c>
      <c r="AD827" s="6" t="s">
        <v>48</v>
      </c>
      <c r="AE827" s="6" t="s">
        <v>427</v>
      </c>
      <c r="AF827" s="6" t="s">
        <v>49</v>
      </c>
    </row>
    <row r="828" ht="75.0" customHeight="1">
      <c r="A828" s="8" t="s">
        <v>6063</v>
      </c>
      <c r="B828" s="7" t="s">
        <v>6064</v>
      </c>
      <c r="C828" s="34" t="s">
        <v>62</v>
      </c>
      <c r="D828" s="6" t="s">
        <v>35</v>
      </c>
      <c r="E828" s="6"/>
      <c r="F828" s="26" t="s">
        <v>6133</v>
      </c>
      <c r="G828" s="26"/>
      <c r="H828" s="7" t="s">
        <v>6134</v>
      </c>
      <c r="I828" s="34" t="s">
        <v>38</v>
      </c>
      <c r="J828" s="6" t="s">
        <v>54</v>
      </c>
      <c r="K828" s="18" t="s">
        <v>6135</v>
      </c>
      <c r="L828" s="26" t="s">
        <v>6084</v>
      </c>
      <c r="M828" s="6" t="s">
        <v>67</v>
      </c>
      <c r="N828" s="14"/>
      <c r="O828" s="14"/>
      <c r="P828" s="14"/>
      <c r="Q828" s="34"/>
      <c r="R828" s="26"/>
      <c r="S828" s="26" t="s">
        <v>6136</v>
      </c>
      <c r="T828" s="26" t="s">
        <v>6137</v>
      </c>
      <c r="U828" s="26" t="s">
        <v>6109</v>
      </c>
      <c r="V828" s="26" t="s">
        <v>6110</v>
      </c>
      <c r="W828" s="26" t="s">
        <v>6138</v>
      </c>
      <c r="X828" s="7"/>
      <c r="Y828" s="6" t="s">
        <v>5556</v>
      </c>
      <c r="Z828" s="15" t="s">
        <v>6139</v>
      </c>
      <c r="AA828" s="15" t="s">
        <v>6140</v>
      </c>
      <c r="AB828" s="15" t="s">
        <v>6141</v>
      </c>
      <c r="AC828" s="18" t="str">
        <f t="shared" si="1"/>
        <v>M5-NyO-6b-A-5</v>
      </c>
      <c r="AD828" s="6" t="s">
        <v>48</v>
      </c>
      <c r="AE828" s="6" t="s">
        <v>427</v>
      </c>
      <c r="AF828" s="6" t="s">
        <v>49</v>
      </c>
    </row>
    <row r="829" ht="75.0" customHeight="1">
      <c r="A829" s="6" t="s">
        <v>6142</v>
      </c>
      <c r="B829" s="7" t="s">
        <v>6143</v>
      </c>
      <c r="C829" s="34" t="s">
        <v>34</v>
      </c>
      <c r="D829" s="6" t="s">
        <v>35</v>
      </c>
      <c r="E829" s="6"/>
      <c r="F829" s="9" t="s">
        <v>6144</v>
      </c>
      <c r="G829" s="9"/>
      <c r="H829" s="22" t="s">
        <v>6145</v>
      </c>
      <c r="I829" s="57" t="s">
        <v>38</v>
      </c>
      <c r="J829" s="34" t="s">
        <v>743</v>
      </c>
      <c r="K829" s="26" t="s">
        <v>6146</v>
      </c>
      <c r="L829" s="7" t="s">
        <v>40</v>
      </c>
      <c r="M829" s="34" t="s">
        <v>41</v>
      </c>
      <c r="N829" s="18" t="s">
        <v>6147</v>
      </c>
      <c r="O829" s="18" t="s">
        <v>6148</v>
      </c>
      <c r="P829" s="18" t="s">
        <v>6149</v>
      </c>
      <c r="Q829" s="34"/>
      <c r="R829" s="14"/>
      <c r="S829" s="14"/>
      <c r="T829" s="14"/>
      <c r="U829" s="14"/>
      <c r="V829" s="14"/>
      <c r="W829" s="14"/>
      <c r="X829" s="14"/>
      <c r="Y829" s="6" t="s">
        <v>5556</v>
      </c>
      <c r="Z829" s="38" t="s">
        <v>6150</v>
      </c>
      <c r="AA829" s="38" t="s">
        <v>6151</v>
      </c>
      <c r="AB829" s="15" t="s">
        <v>6152</v>
      </c>
      <c r="AC829" s="18" t="str">
        <f t="shared" si="1"/>
        <v>M5-NyO-48a-I-1</v>
      </c>
      <c r="AD829" s="6" t="s">
        <v>48</v>
      </c>
      <c r="AE829" s="6" t="s">
        <v>427</v>
      </c>
      <c r="AF829" s="6" t="s">
        <v>49</v>
      </c>
    </row>
    <row r="830" ht="75.0" customHeight="1">
      <c r="A830" s="6" t="s">
        <v>6142</v>
      </c>
      <c r="B830" s="7" t="s">
        <v>6143</v>
      </c>
      <c r="C830" s="34" t="s">
        <v>50</v>
      </c>
      <c r="D830" s="6" t="s">
        <v>35</v>
      </c>
      <c r="E830" s="6"/>
      <c r="F830" s="26" t="s">
        <v>6153</v>
      </c>
      <c r="G830" s="26"/>
      <c r="H830" s="7"/>
      <c r="I830" s="57" t="s">
        <v>38</v>
      </c>
      <c r="J830" s="6" t="s">
        <v>54</v>
      </c>
      <c r="K830" s="7" t="s">
        <v>6154</v>
      </c>
      <c r="L830" s="26" t="s">
        <v>6155</v>
      </c>
      <c r="M830" s="34" t="s">
        <v>41</v>
      </c>
      <c r="N830" s="18" t="s">
        <v>6147</v>
      </c>
      <c r="O830" s="18" t="s">
        <v>6156</v>
      </c>
      <c r="P830" s="18" t="s">
        <v>6149</v>
      </c>
      <c r="Q830" s="34"/>
      <c r="R830" s="14"/>
      <c r="S830" s="14"/>
      <c r="T830" s="14"/>
      <c r="U830" s="14"/>
      <c r="V830" s="14"/>
      <c r="W830" s="14"/>
      <c r="X830" s="14"/>
      <c r="Y830" s="6" t="s">
        <v>5556</v>
      </c>
      <c r="Z830" s="15" t="s">
        <v>6157</v>
      </c>
      <c r="AA830" s="15" t="s">
        <v>6158</v>
      </c>
      <c r="AB830" s="15" t="s">
        <v>6159</v>
      </c>
      <c r="AC830" s="18" t="str">
        <f t="shared" si="1"/>
        <v>M5-NyO-48a-E-1</v>
      </c>
      <c r="AD830" s="6" t="s">
        <v>48</v>
      </c>
      <c r="AE830" s="6" t="s">
        <v>427</v>
      </c>
      <c r="AF830" s="6" t="s">
        <v>49</v>
      </c>
    </row>
    <row r="831" ht="75.0" customHeight="1">
      <c r="A831" s="6" t="s">
        <v>6160</v>
      </c>
      <c r="B831" s="7" t="s">
        <v>6161</v>
      </c>
      <c r="C831" s="34" t="s">
        <v>34</v>
      </c>
      <c r="D831" s="6" t="s">
        <v>35</v>
      </c>
      <c r="E831" s="6"/>
      <c r="F831" s="26" t="s">
        <v>6162</v>
      </c>
      <c r="G831" s="26"/>
      <c r="H831" s="7"/>
      <c r="I831" s="57" t="s">
        <v>38</v>
      </c>
      <c r="J831" s="34" t="s">
        <v>2882</v>
      </c>
      <c r="K831" s="26" t="s">
        <v>6146</v>
      </c>
      <c r="L831" s="7" t="s">
        <v>40</v>
      </c>
      <c r="M831" s="57" t="s">
        <v>41</v>
      </c>
      <c r="N831" s="18" t="s">
        <v>6163</v>
      </c>
      <c r="O831" s="18" t="s">
        <v>6164</v>
      </c>
      <c r="P831" s="18" t="s">
        <v>6165</v>
      </c>
      <c r="Q831" s="34"/>
      <c r="R831" s="14"/>
      <c r="S831" s="14"/>
      <c r="T831" s="14"/>
      <c r="U831" s="14"/>
      <c r="V831" s="14"/>
      <c r="W831" s="14"/>
      <c r="X831" s="14"/>
      <c r="Y831" s="6" t="s">
        <v>5556</v>
      </c>
      <c r="Z831" s="15" t="s">
        <v>6166</v>
      </c>
      <c r="AA831" s="15" t="s">
        <v>6167</v>
      </c>
      <c r="AB831" s="15" t="s">
        <v>6168</v>
      </c>
      <c r="AC831" s="18" t="str">
        <f t="shared" si="1"/>
        <v>M5-NyO-48b-I-1</v>
      </c>
      <c r="AD831" s="6" t="s">
        <v>48</v>
      </c>
      <c r="AE831" s="6" t="s">
        <v>427</v>
      </c>
      <c r="AF831" s="6" t="s">
        <v>49</v>
      </c>
    </row>
    <row r="832" ht="75.0" customHeight="1">
      <c r="A832" s="6" t="s">
        <v>6160</v>
      </c>
      <c r="B832" s="7" t="s">
        <v>6161</v>
      </c>
      <c r="C832" s="34" t="s">
        <v>50</v>
      </c>
      <c r="D832" s="6" t="s">
        <v>35</v>
      </c>
      <c r="E832" s="6"/>
      <c r="F832" s="26" t="s">
        <v>6169</v>
      </c>
      <c r="G832" s="26"/>
      <c r="H832" s="7" t="s">
        <v>6170</v>
      </c>
      <c r="I832" s="57" t="s">
        <v>38</v>
      </c>
      <c r="J832" s="6" t="s">
        <v>54</v>
      </c>
      <c r="K832" s="7" t="s">
        <v>6171</v>
      </c>
      <c r="L832" s="26" t="s">
        <v>6172</v>
      </c>
      <c r="M832" s="57" t="s">
        <v>41</v>
      </c>
      <c r="N832" s="18" t="s">
        <v>6163</v>
      </c>
      <c r="O832" s="26" t="s">
        <v>6173</v>
      </c>
      <c r="P832" s="14"/>
      <c r="Q832" s="34"/>
      <c r="R832" s="14"/>
      <c r="S832" s="14"/>
      <c r="T832" s="14"/>
      <c r="U832" s="14"/>
      <c r="V832" s="14"/>
      <c r="W832" s="14"/>
      <c r="X832" s="14"/>
      <c r="Y832" s="6" t="s">
        <v>5556</v>
      </c>
      <c r="Z832" s="15" t="s">
        <v>6174</v>
      </c>
      <c r="AA832" s="15" t="s">
        <v>6175</v>
      </c>
      <c r="AB832" s="15" t="s">
        <v>6176</v>
      </c>
      <c r="AC832" s="18" t="str">
        <f t="shared" si="1"/>
        <v>M5-NyO-48b-E-1</v>
      </c>
      <c r="AD832" s="6" t="s">
        <v>48</v>
      </c>
      <c r="AE832" s="6" t="s">
        <v>427</v>
      </c>
      <c r="AF832" s="6" t="s">
        <v>49</v>
      </c>
    </row>
    <row r="833" ht="75.0" customHeight="1">
      <c r="A833" s="6" t="s">
        <v>6160</v>
      </c>
      <c r="B833" s="7" t="s">
        <v>6161</v>
      </c>
      <c r="C833" s="34" t="s">
        <v>50</v>
      </c>
      <c r="D833" s="6" t="s">
        <v>35</v>
      </c>
      <c r="E833" s="6"/>
      <c r="F833" s="26" t="s">
        <v>6177</v>
      </c>
      <c r="G833" s="26"/>
      <c r="H833" s="7" t="s">
        <v>6170</v>
      </c>
      <c r="I833" s="57" t="s">
        <v>38</v>
      </c>
      <c r="J833" s="6" t="s">
        <v>54</v>
      </c>
      <c r="K833" s="7" t="s">
        <v>6171</v>
      </c>
      <c r="L833" s="26" t="s">
        <v>6178</v>
      </c>
      <c r="M833" s="57" t="s">
        <v>41</v>
      </c>
      <c r="N833" s="18" t="s">
        <v>6163</v>
      </c>
      <c r="O833" s="26" t="s">
        <v>6179</v>
      </c>
      <c r="P833" s="14"/>
      <c r="Q833" s="34"/>
      <c r="R833" s="14"/>
      <c r="S833" s="14"/>
      <c r="T833" s="14"/>
      <c r="U833" s="14"/>
      <c r="V833" s="14"/>
      <c r="W833" s="14"/>
      <c r="X833" s="14"/>
      <c r="Y833" s="6" t="s">
        <v>5556</v>
      </c>
      <c r="Z833" s="15" t="s">
        <v>6180</v>
      </c>
      <c r="AA833" s="15" t="s">
        <v>6181</v>
      </c>
      <c r="AB833" s="15" t="s">
        <v>6182</v>
      </c>
      <c r="AC833" s="18" t="str">
        <f t="shared" si="1"/>
        <v>M5-NyO-48b-E-2</v>
      </c>
      <c r="AD833" s="6" t="s">
        <v>48</v>
      </c>
      <c r="AE833" s="6" t="s">
        <v>427</v>
      </c>
      <c r="AF833" s="6" t="s">
        <v>49</v>
      </c>
    </row>
    <row r="834" ht="75.0" customHeight="1">
      <c r="A834" s="8" t="s">
        <v>6183</v>
      </c>
      <c r="B834" s="7" t="s">
        <v>6184</v>
      </c>
      <c r="C834" s="34" t="s">
        <v>34</v>
      </c>
      <c r="D834" s="6" t="s">
        <v>35</v>
      </c>
      <c r="E834" s="6"/>
      <c r="F834" s="26" t="s">
        <v>6185</v>
      </c>
      <c r="G834" s="26"/>
      <c r="H834" s="7"/>
      <c r="I834" s="57" t="s">
        <v>38</v>
      </c>
      <c r="J834" s="6" t="s">
        <v>835</v>
      </c>
      <c r="K834" s="26" t="s">
        <v>6186</v>
      </c>
      <c r="L834" s="26" t="s">
        <v>6187</v>
      </c>
      <c r="M834" s="57" t="s">
        <v>41</v>
      </c>
      <c r="N834" s="26" t="s">
        <v>6188</v>
      </c>
      <c r="O834" s="26" t="s">
        <v>6189</v>
      </c>
      <c r="P834" s="18" t="s">
        <v>6190</v>
      </c>
      <c r="Q834" s="34"/>
      <c r="R834" s="14"/>
      <c r="S834" s="14"/>
      <c r="T834" s="14"/>
      <c r="U834" s="14"/>
      <c r="V834" s="14"/>
      <c r="W834" s="14"/>
      <c r="X834" s="14"/>
      <c r="Y834" s="6" t="s">
        <v>5556</v>
      </c>
      <c r="Z834" s="15" t="s">
        <v>6191</v>
      </c>
      <c r="AA834" s="15" t="s">
        <v>6192</v>
      </c>
      <c r="AB834" s="15" t="s">
        <v>6193</v>
      </c>
      <c r="AC834" s="18" t="str">
        <f t="shared" si="1"/>
        <v>M5-NyO-7a-I-1</v>
      </c>
      <c r="AD834" s="6" t="s">
        <v>48</v>
      </c>
      <c r="AE834" s="6" t="s">
        <v>427</v>
      </c>
      <c r="AF834" s="6" t="s">
        <v>49</v>
      </c>
    </row>
    <row r="835" ht="75.0" customHeight="1">
      <c r="A835" s="8" t="s">
        <v>6183</v>
      </c>
      <c r="B835" s="7" t="s">
        <v>6184</v>
      </c>
      <c r="C835" s="34" t="s">
        <v>50</v>
      </c>
      <c r="D835" s="6" t="s">
        <v>35</v>
      </c>
      <c r="E835" s="6"/>
      <c r="F835" s="26" t="s">
        <v>6194</v>
      </c>
      <c r="G835" s="26"/>
      <c r="H835" s="7"/>
      <c r="I835" s="57" t="s">
        <v>38</v>
      </c>
      <c r="J835" s="6" t="s">
        <v>54</v>
      </c>
      <c r="K835" s="26" t="s">
        <v>6195</v>
      </c>
      <c r="L835" s="9" t="s">
        <v>6196</v>
      </c>
      <c r="M835" s="57" t="s">
        <v>41</v>
      </c>
      <c r="N835" s="26" t="s">
        <v>6188</v>
      </c>
      <c r="O835" s="26" t="s">
        <v>6189</v>
      </c>
      <c r="P835" s="18" t="s">
        <v>6190</v>
      </c>
      <c r="Q835" s="34"/>
      <c r="R835" s="14"/>
      <c r="S835" s="14"/>
      <c r="T835" s="14"/>
      <c r="U835" s="14"/>
      <c r="V835" s="14"/>
      <c r="W835" s="14"/>
      <c r="X835" s="14"/>
      <c r="Y835" s="6" t="s">
        <v>5556</v>
      </c>
      <c r="Z835" s="15" t="s">
        <v>6197</v>
      </c>
      <c r="AA835" s="15" t="s">
        <v>6198</v>
      </c>
      <c r="AB835" s="15" t="s">
        <v>6199</v>
      </c>
      <c r="AC835" s="18" t="str">
        <f t="shared" si="1"/>
        <v>M5-NyO-7a-E-1</v>
      </c>
      <c r="AD835" s="6" t="s">
        <v>48</v>
      </c>
      <c r="AE835" s="6" t="s">
        <v>427</v>
      </c>
      <c r="AF835" s="6" t="s">
        <v>49</v>
      </c>
    </row>
    <row r="836" ht="75.0" customHeight="1">
      <c r="A836" s="8" t="s">
        <v>6183</v>
      </c>
      <c r="B836" s="7" t="s">
        <v>6184</v>
      </c>
      <c r="C836" s="34" t="s">
        <v>62</v>
      </c>
      <c r="D836" s="6" t="s">
        <v>35</v>
      </c>
      <c r="E836" s="6"/>
      <c r="F836" s="26" t="s">
        <v>6200</v>
      </c>
      <c r="G836" s="26"/>
      <c r="H836" s="7" t="s">
        <v>6201</v>
      </c>
      <c r="I836" s="57" t="s">
        <v>38</v>
      </c>
      <c r="J836" s="6" t="s">
        <v>54</v>
      </c>
      <c r="K836" s="7" t="s">
        <v>6202</v>
      </c>
      <c r="L836" s="26" t="s">
        <v>6203</v>
      </c>
      <c r="M836" s="57" t="s">
        <v>41</v>
      </c>
      <c r="N836" s="26" t="s">
        <v>6204</v>
      </c>
      <c r="O836" s="26" t="s">
        <v>6205</v>
      </c>
      <c r="P836" s="18" t="s">
        <v>6206</v>
      </c>
      <c r="Q836" s="34"/>
      <c r="R836" s="14"/>
      <c r="S836" s="14"/>
      <c r="T836" s="14"/>
      <c r="U836" s="14"/>
      <c r="V836" s="14"/>
      <c r="W836" s="14"/>
      <c r="X836" s="14"/>
      <c r="Y836" s="6" t="s">
        <v>5556</v>
      </c>
      <c r="Z836" s="15" t="s">
        <v>6207</v>
      </c>
      <c r="AA836" s="15" t="s">
        <v>6208</v>
      </c>
      <c r="AB836" s="15" t="s">
        <v>6209</v>
      </c>
      <c r="AC836" s="18" t="str">
        <f t="shared" si="1"/>
        <v>M5-NyO-7a-A-1</v>
      </c>
      <c r="AD836" s="6" t="s">
        <v>48</v>
      </c>
      <c r="AE836" s="6" t="s">
        <v>427</v>
      </c>
      <c r="AF836" s="6" t="s">
        <v>49</v>
      </c>
    </row>
    <row r="837" ht="75.0" customHeight="1">
      <c r="A837" s="8" t="s">
        <v>6183</v>
      </c>
      <c r="B837" s="7" t="s">
        <v>6184</v>
      </c>
      <c r="C837" s="34" t="s">
        <v>62</v>
      </c>
      <c r="D837" s="6" t="s">
        <v>35</v>
      </c>
      <c r="E837" s="6"/>
      <c r="F837" s="26" t="s">
        <v>6210</v>
      </c>
      <c r="G837" s="26"/>
      <c r="H837" s="7"/>
      <c r="I837" s="57" t="s">
        <v>38</v>
      </c>
      <c r="J837" s="6" t="s">
        <v>54</v>
      </c>
      <c r="K837" s="26" t="s">
        <v>6211</v>
      </c>
      <c r="L837" s="26" t="s">
        <v>4323</v>
      </c>
      <c r="M837" s="57" t="s">
        <v>41</v>
      </c>
      <c r="N837" s="26" t="s">
        <v>6188</v>
      </c>
      <c r="O837" s="26" t="s">
        <v>6212</v>
      </c>
      <c r="P837" s="18" t="s">
        <v>6190</v>
      </c>
      <c r="Q837" s="34"/>
      <c r="R837" s="14"/>
      <c r="S837" s="14"/>
      <c r="T837" s="14"/>
      <c r="U837" s="14"/>
      <c r="V837" s="14"/>
      <c r="W837" s="14"/>
      <c r="X837" s="14"/>
      <c r="Y837" s="6" t="s">
        <v>5556</v>
      </c>
      <c r="Z837" s="15" t="s">
        <v>6213</v>
      </c>
      <c r="AA837" s="15" t="s">
        <v>6214</v>
      </c>
      <c r="AB837" s="15" t="s">
        <v>6215</v>
      </c>
      <c r="AC837" s="18" t="str">
        <f t="shared" si="1"/>
        <v>M5-NyO-7a-A-2</v>
      </c>
      <c r="AD837" s="6" t="s">
        <v>48</v>
      </c>
      <c r="AE837" s="6" t="s">
        <v>427</v>
      </c>
      <c r="AF837" s="6" t="s">
        <v>49</v>
      </c>
    </row>
    <row r="838" ht="75.0" customHeight="1">
      <c r="A838" s="8" t="s">
        <v>6183</v>
      </c>
      <c r="B838" s="7" t="s">
        <v>6184</v>
      </c>
      <c r="C838" s="34" t="s">
        <v>62</v>
      </c>
      <c r="D838" s="6" t="s">
        <v>35</v>
      </c>
      <c r="E838" s="6"/>
      <c r="F838" s="26" t="s">
        <v>6216</v>
      </c>
      <c r="G838" s="26"/>
      <c r="H838" s="7"/>
      <c r="I838" s="57" t="s">
        <v>38</v>
      </c>
      <c r="J838" s="6" t="s">
        <v>54</v>
      </c>
      <c r="K838" s="7" t="s">
        <v>6217</v>
      </c>
      <c r="L838" s="9" t="s">
        <v>6196</v>
      </c>
      <c r="M838" s="57" t="s">
        <v>41</v>
      </c>
      <c r="N838" s="26" t="s">
        <v>6218</v>
      </c>
      <c r="O838" s="26" t="s">
        <v>6219</v>
      </c>
      <c r="P838" s="18" t="s">
        <v>6190</v>
      </c>
      <c r="Q838" s="34"/>
      <c r="R838" s="14"/>
      <c r="S838" s="14"/>
      <c r="T838" s="14"/>
      <c r="U838" s="14"/>
      <c r="V838" s="14"/>
      <c r="W838" s="14"/>
      <c r="X838" s="14"/>
      <c r="Y838" s="6" t="s">
        <v>5556</v>
      </c>
      <c r="Z838" s="15" t="s">
        <v>6220</v>
      </c>
      <c r="AA838" s="15" t="s">
        <v>6221</v>
      </c>
      <c r="AB838" s="15" t="s">
        <v>6222</v>
      </c>
      <c r="AC838" s="18" t="str">
        <f t="shared" si="1"/>
        <v>M5-NyO-7a-A-3</v>
      </c>
      <c r="AD838" s="6" t="s">
        <v>48</v>
      </c>
      <c r="AE838" s="6" t="s">
        <v>427</v>
      </c>
      <c r="AF838" s="6" t="s">
        <v>49</v>
      </c>
    </row>
    <row r="839" ht="75.0" customHeight="1">
      <c r="A839" s="8" t="s">
        <v>6183</v>
      </c>
      <c r="B839" s="7" t="s">
        <v>6184</v>
      </c>
      <c r="C839" s="34" t="s">
        <v>62</v>
      </c>
      <c r="D839" s="6" t="s">
        <v>35</v>
      </c>
      <c r="E839" s="6"/>
      <c r="F839" s="26" t="s">
        <v>6223</v>
      </c>
      <c r="G839" s="26"/>
      <c r="H839" s="7" t="s">
        <v>6224</v>
      </c>
      <c r="I839" s="57" t="s">
        <v>38</v>
      </c>
      <c r="J839" s="6" t="s">
        <v>54</v>
      </c>
      <c r="K839" s="7" t="s">
        <v>6225</v>
      </c>
      <c r="L839" s="26" t="s">
        <v>6203</v>
      </c>
      <c r="M839" s="57" t="s">
        <v>41</v>
      </c>
      <c r="N839" s="26" t="s">
        <v>6226</v>
      </c>
      <c r="O839" s="26" t="s">
        <v>6227</v>
      </c>
      <c r="P839" s="18" t="s">
        <v>6206</v>
      </c>
      <c r="Q839" s="34"/>
      <c r="R839" s="14"/>
      <c r="S839" s="14"/>
      <c r="T839" s="14"/>
      <c r="U839" s="14"/>
      <c r="V839" s="14"/>
      <c r="W839" s="14"/>
      <c r="X839" s="14"/>
      <c r="Y839" s="6" t="s">
        <v>5556</v>
      </c>
      <c r="Z839" s="15" t="s">
        <v>6228</v>
      </c>
      <c r="AA839" s="15" t="s">
        <v>6229</v>
      </c>
      <c r="AB839" s="15" t="s">
        <v>6230</v>
      </c>
      <c r="AC839" s="18" t="str">
        <f t="shared" si="1"/>
        <v>M5-NyO-7a-A-4</v>
      </c>
      <c r="AD839" s="6" t="s">
        <v>48</v>
      </c>
      <c r="AE839" s="6" t="s">
        <v>427</v>
      </c>
      <c r="AF839" s="6" t="s">
        <v>49</v>
      </c>
    </row>
    <row r="840" ht="75.0" customHeight="1">
      <c r="A840" s="8" t="s">
        <v>6183</v>
      </c>
      <c r="B840" s="7" t="s">
        <v>6184</v>
      </c>
      <c r="C840" s="34" t="s">
        <v>62</v>
      </c>
      <c r="D840" s="6" t="s">
        <v>35</v>
      </c>
      <c r="E840" s="6"/>
      <c r="F840" s="26" t="s">
        <v>6231</v>
      </c>
      <c r="G840" s="26"/>
      <c r="H840" s="7"/>
      <c r="I840" s="34" t="s">
        <v>38</v>
      </c>
      <c r="J840" s="6" t="s">
        <v>54</v>
      </c>
      <c r="K840" s="26" t="s">
        <v>6232</v>
      </c>
      <c r="L840" s="9" t="s">
        <v>6196</v>
      </c>
      <c r="M840" s="57" t="s">
        <v>41</v>
      </c>
      <c r="N840" s="26" t="s">
        <v>6188</v>
      </c>
      <c r="O840" s="26" t="s">
        <v>6233</v>
      </c>
      <c r="P840" s="18" t="s">
        <v>6190</v>
      </c>
      <c r="Q840" s="34"/>
      <c r="R840" s="14"/>
      <c r="S840" s="14"/>
      <c r="T840" s="14"/>
      <c r="U840" s="14"/>
      <c r="V840" s="14"/>
      <c r="W840" s="14"/>
      <c r="X840" s="14"/>
      <c r="Y840" s="6" t="s">
        <v>5556</v>
      </c>
      <c r="Z840" s="15" t="s">
        <v>6234</v>
      </c>
      <c r="AA840" s="15" t="s">
        <v>6235</v>
      </c>
      <c r="AB840" s="15" t="s">
        <v>6236</v>
      </c>
      <c r="AC840" s="18" t="str">
        <f t="shared" si="1"/>
        <v>M5-NyO-7a-A-5</v>
      </c>
      <c r="AD840" s="6" t="s">
        <v>48</v>
      </c>
      <c r="AE840" s="6" t="s">
        <v>427</v>
      </c>
      <c r="AF840" s="6" t="s">
        <v>49</v>
      </c>
    </row>
    <row r="841" ht="156.75" customHeight="1">
      <c r="A841" s="8" t="s">
        <v>6237</v>
      </c>
      <c r="B841" s="7" t="s">
        <v>6238</v>
      </c>
      <c r="C841" s="34" t="s">
        <v>34</v>
      </c>
      <c r="D841" s="6" t="s">
        <v>35</v>
      </c>
      <c r="E841" s="6"/>
      <c r="F841" s="26" t="s">
        <v>6239</v>
      </c>
      <c r="G841" s="26"/>
      <c r="H841" s="7"/>
      <c r="I841" s="57" t="s">
        <v>38</v>
      </c>
      <c r="J841" s="6" t="s">
        <v>357</v>
      </c>
      <c r="K841" s="26" t="s">
        <v>6240</v>
      </c>
      <c r="L841" s="26" t="s">
        <v>6241</v>
      </c>
      <c r="M841" s="57" t="s">
        <v>41</v>
      </c>
      <c r="N841" s="26" t="s">
        <v>6242</v>
      </c>
      <c r="O841" s="26" t="s">
        <v>6243</v>
      </c>
      <c r="P841" s="14"/>
      <c r="Q841" s="34"/>
      <c r="R841" s="14"/>
      <c r="S841" s="14"/>
      <c r="T841" s="14"/>
      <c r="U841" s="14"/>
      <c r="V841" s="14"/>
      <c r="W841" s="14"/>
      <c r="X841" s="14"/>
      <c r="Y841" s="6" t="s">
        <v>5556</v>
      </c>
      <c r="Z841" s="15" t="s">
        <v>6244</v>
      </c>
      <c r="AA841" s="15" t="s">
        <v>6245</v>
      </c>
      <c r="AB841" s="15" t="s">
        <v>6246</v>
      </c>
      <c r="AC841" s="18" t="str">
        <f t="shared" si="1"/>
        <v>M5-NyO-7b-I-1</v>
      </c>
      <c r="AD841" s="6" t="s">
        <v>48</v>
      </c>
      <c r="AE841" s="6" t="s">
        <v>427</v>
      </c>
      <c r="AF841" s="6" t="s">
        <v>49</v>
      </c>
    </row>
    <row r="842" ht="75.0" customHeight="1">
      <c r="A842" s="8" t="s">
        <v>6237</v>
      </c>
      <c r="B842" s="7" t="s">
        <v>6238</v>
      </c>
      <c r="C842" s="34" t="s">
        <v>34</v>
      </c>
      <c r="D842" s="6" t="s">
        <v>35</v>
      </c>
      <c r="E842" s="6"/>
      <c r="F842" s="26" t="s">
        <v>6247</v>
      </c>
      <c r="G842" s="26"/>
      <c r="H842" s="7"/>
      <c r="I842" s="57" t="s">
        <v>38</v>
      </c>
      <c r="J842" s="6" t="s">
        <v>357</v>
      </c>
      <c r="K842" s="26" t="s">
        <v>6248</v>
      </c>
      <c r="L842" s="26" t="s">
        <v>6249</v>
      </c>
      <c r="M842" s="57" t="s">
        <v>41</v>
      </c>
      <c r="N842" s="26" t="s">
        <v>6250</v>
      </c>
      <c r="O842" s="26" t="s">
        <v>6251</v>
      </c>
      <c r="P842" s="14"/>
      <c r="Q842" s="34"/>
      <c r="R842" s="14"/>
      <c r="S842" s="14"/>
      <c r="T842" s="14"/>
      <c r="U842" s="14"/>
      <c r="V842" s="14"/>
      <c r="W842" s="14"/>
      <c r="X842" s="14"/>
      <c r="Y842" s="6" t="s">
        <v>5556</v>
      </c>
      <c r="Z842" s="15" t="s">
        <v>6252</v>
      </c>
      <c r="AA842" s="15" t="s">
        <v>6253</v>
      </c>
      <c r="AB842" s="15" t="s">
        <v>6254</v>
      </c>
      <c r="AC842" s="18" t="str">
        <f t="shared" si="1"/>
        <v>M5-NyO-7b-I-2</v>
      </c>
      <c r="AD842" s="6" t="s">
        <v>48</v>
      </c>
      <c r="AE842" s="6" t="s">
        <v>427</v>
      </c>
      <c r="AF842" s="6" t="s">
        <v>49</v>
      </c>
    </row>
    <row r="843" ht="75.0" customHeight="1">
      <c r="A843" s="8" t="s">
        <v>6237</v>
      </c>
      <c r="B843" s="7" t="s">
        <v>6238</v>
      </c>
      <c r="C843" s="34" t="s">
        <v>50</v>
      </c>
      <c r="D843" s="6" t="s">
        <v>35</v>
      </c>
      <c r="E843" s="6"/>
      <c r="F843" s="26" t="s">
        <v>6255</v>
      </c>
      <c r="G843" s="26"/>
      <c r="H843" s="7"/>
      <c r="I843" s="57" t="s">
        <v>38</v>
      </c>
      <c r="J843" s="6" t="s">
        <v>54</v>
      </c>
      <c r="K843" s="26" t="s">
        <v>6256</v>
      </c>
      <c r="L843" s="26" t="s">
        <v>6257</v>
      </c>
      <c r="M843" s="57" t="s">
        <v>41</v>
      </c>
      <c r="N843" s="26" t="s">
        <v>6258</v>
      </c>
      <c r="O843" s="26" t="s">
        <v>6243</v>
      </c>
      <c r="P843" s="14"/>
      <c r="Q843" s="34"/>
      <c r="R843" s="14"/>
      <c r="S843" s="14"/>
      <c r="T843" s="14"/>
      <c r="U843" s="14"/>
      <c r="V843" s="14"/>
      <c r="W843" s="14"/>
      <c r="X843" s="14"/>
      <c r="Y843" s="6" t="s">
        <v>5556</v>
      </c>
      <c r="Z843" s="15" t="s">
        <v>6259</v>
      </c>
      <c r="AA843" s="15" t="s">
        <v>6260</v>
      </c>
      <c r="AB843" s="15" t="s">
        <v>6261</v>
      </c>
      <c r="AC843" s="18" t="str">
        <f t="shared" si="1"/>
        <v>M5-NyO-7b-E-1</v>
      </c>
      <c r="AD843" s="6" t="s">
        <v>48</v>
      </c>
      <c r="AE843" s="6" t="s">
        <v>427</v>
      </c>
      <c r="AF843" s="6" t="s">
        <v>49</v>
      </c>
    </row>
    <row r="844" ht="75.0" customHeight="1">
      <c r="A844" s="8" t="s">
        <v>6237</v>
      </c>
      <c r="B844" s="7" t="s">
        <v>6238</v>
      </c>
      <c r="C844" s="34" t="s">
        <v>50</v>
      </c>
      <c r="D844" s="6" t="s">
        <v>35</v>
      </c>
      <c r="E844" s="6"/>
      <c r="F844" s="7" t="s">
        <v>6262</v>
      </c>
      <c r="G844" s="7"/>
      <c r="H844" s="7"/>
      <c r="I844" s="57" t="s">
        <v>38</v>
      </c>
      <c r="J844" s="6" t="s">
        <v>54</v>
      </c>
      <c r="K844" s="26" t="s">
        <v>6256</v>
      </c>
      <c r="L844" s="26" t="s">
        <v>5088</v>
      </c>
      <c r="M844" s="57" t="s">
        <v>41</v>
      </c>
      <c r="N844" s="26" t="s">
        <v>6263</v>
      </c>
      <c r="O844" s="26" t="s">
        <v>6251</v>
      </c>
      <c r="P844" s="14"/>
      <c r="Q844" s="34"/>
      <c r="R844" s="14"/>
      <c r="S844" s="14"/>
      <c r="T844" s="14"/>
      <c r="U844" s="14"/>
      <c r="V844" s="14"/>
      <c r="W844" s="14"/>
      <c r="X844" s="14"/>
      <c r="Y844" s="6" t="s">
        <v>5556</v>
      </c>
      <c r="Z844" s="15" t="s">
        <v>6264</v>
      </c>
      <c r="AA844" s="15" t="s">
        <v>6265</v>
      </c>
      <c r="AB844" s="15" t="s">
        <v>6266</v>
      </c>
      <c r="AC844" s="18" t="str">
        <f t="shared" si="1"/>
        <v>M5-NyO-7b-E-2</v>
      </c>
      <c r="AD844" s="6" t="s">
        <v>48</v>
      </c>
      <c r="AE844" s="6" t="s">
        <v>427</v>
      </c>
      <c r="AF844" s="6" t="s">
        <v>49</v>
      </c>
    </row>
    <row r="845" ht="75.0" customHeight="1">
      <c r="A845" s="8" t="s">
        <v>6237</v>
      </c>
      <c r="B845" s="7" t="s">
        <v>6238</v>
      </c>
      <c r="C845" s="34" t="s">
        <v>62</v>
      </c>
      <c r="D845" s="6" t="s">
        <v>35</v>
      </c>
      <c r="E845" s="6"/>
      <c r="F845" s="26" t="s">
        <v>6267</v>
      </c>
      <c r="G845" s="26"/>
      <c r="H845" s="7" t="s">
        <v>6268</v>
      </c>
      <c r="I845" s="57" t="s">
        <v>38</v>
      </c>
      <c r="J845" s="6" t="s">
        <v>54</v>
      </c>
      <c r="K845" s="26" t="s">
        <v>6269</v>
      </c>
      <c r="L845" s="26" t="s">
        <v>6270</v>
      </c>
      <c r="M845" s="19" t="s">
        <v>67</v>
      </c>
      <c r="N845" s="14"/>
      <c r="O845" s="14"/>
      <c r="P845" s="14"/>
      <c r="Q845" s="34"/>
      <c r="R845" s="18"/>
      <c r="S845" s="18" t="s">
        <v>6271</v>
      </c>
      <c r="T845" s="18" t="s">
        <v>6272</v>
      </c>
      <c r="U845" s="18" t="s">
        <v>6273</v>
      </c>
      <c r="V845" s="18" t="s">
        <v>6274</v>
      </c>
      <c r="W845" s="18" t="s">
        <v>6275</v>
      </c>
      <c r="X845" s="14"/>
      <c r="Y845" s="6" t="s">
        <v>5556</v>
      </c>
      <c r="Z845" s="15" t="s">
        <v>6276</v>
      </c>
      <c r="AA845" s="15" t="s">
        <v>6277</v>
      </c>
      <c r="AB845" s="15" t="s">
        <v>6278</v>
      </c>
      <c r="AC845" s="18" t="str">
        <f t="shared" si="1"/>
        <v>M5-NyO-7b-A-1</v>
      </c>
      <c r="AD845" s="6" t="s">
        <v>48</v>
      </c>
      <c r="AE845" s="6" t="s">
        <v>427</v>
      </c>
      <c r="AF845" s="6" t="s">
        <v>49</v>
      </c>
    </row>
    <row r="846" ht="75.0" customHeight="1">
      <c r="A846" s="8" t="s">
        <v>6237</v>
      </c>
      <c r="B846" s="7" t="s">
        <v>6238</v>
      </c>
      <c r="C846" s="34" t="s">
        <v>62</v>
      </c>
      <c r="D846" s="6" t="s">
        <v>35</v>
      </c>
      <c r="E846" s="6"/>
      <c r="F846" s="26" t="s">
        <v>6279</v>
      </c>
      <c r="G846" s="26"/>
      <c r="H846" s="7"/>
      <c r="I846" s="57" t="s">
        <v>38</v>
      </c>
      <c r="J846" s="6" t="s">
        <v>54</v>
      </c>
      <c r="K846" s="7" t="s">
        <v>6280</v>
      </c>
      <c r="L846" s="26" t="s">
        <v>6281</v>
      </c>
      <c r="M846" s="19" t="s">
        <v>67</v>
      </c>
      <c r="N846" s="14"/>
      <c r="O846" s="14"/>
      <c r="P846" s="14"/>
      <c r="Q846" s="7"/>
      <c r="R846" s="26"/>
      <c r="S846" s="26" t="s">
        <v>6282</v>
      </c>
      <c r="T846" s="26" t="s">
        <v>6283</v>
      </c>
      <c r="U846" s="26" t="s">
        <v>6284</v>
      </c>
      <c r="V846" s="26" t="s">
        <v>6285</v>
      </c>
      <c r="W846" s="26" t="s">
        <v>6286</v>
      </c>
      <c r="X846" s="7"/>
      <c r="Y846" s="6" t="s">
        <v>5556</v>
      </c>
      <c r="Z846" s="15" t="s">
        <v>6287</v>
      </c>
      <c r="AA846" s="15" t="s">
        <v>6288</v>
      </c>
      <c r="AB846" s="15" t="s">
        <v>6289</v>
      </c>
      <c r="AC846" s="18" t="str">
        <f t="shared" si="1"/>
        <v>M5-NyO-7b-A-2</v>
      </c>
      <c r="AD846" s="6" t="s">
        <v>48</v>
      </c>
      <c r="AE846" s="6" t="s">
        <v>427</v>
      </c>
      <c r="AF846" s="6" t="s">
        <v>49</v>
      </c>
    </row>
    <row r="847" ht="75.0" customHeight="1">
      <c r="A847" s="8" t="s">
        <v>6237</v>
      </c>
      <c r="B847" s="7" t="s">
        <v>6238</v>
      </c>
      <c r="C847" s="34" t="s">
        <v>62</v>
      </c>
      <c r="D847" s="6" t="s">
        <v>35</v>
      </c>
      <c r="E847" s="6"/>
      <c r="F847" s="26" t="s">
        <v>6290</v>
      </c>
      <c r="G847" s="26"/>
      <c r="H847" s="7"/>
      <c r="I847" s="57" t="s">
        <v>38</v>
      </c>
      <c r="J847" s="6" t="s">
        <v>54</v>
      </c>
      <c r="K847" s="7" t="s">
        <v>6291</v>
      </c>
      <c r="L847" s="26" t="s">
        <v>5088</v>
      </c>
      <c r="M847" s="19" t="s">
        <v>67</v>
      </c>
      <c r="N847" s="14"/>
      <c r="O847" s="14"/>
      <c r="P847" s="14"/>
      <c r="Q847" s="7"/>
      <c r="R847" s="26"/>
      <c r="S847" s="26" t="s">
        <v>6292</v>
      </c>
      <c r="T847" s="26" t="s">
        <v>6293</v>
      </c>
      <c r="U847" s="26" t="s">
        <v>6294</v>
      </c>
      <c r="V847" s="26" t="s">
        <v>6295</v>
      </c>
      <c r="W847" s="26" t="s">
        <v>6296</v>
      </c>
      <c r="X847" s="7"/>
      <c r="Y847" s="6" t="s">
        <v>5556</v>
      </c>
      <c r="Z847" s="15" t="s">
        <v>6297</v>
      </c>
      <c r="AA847" s="15" t="s">
        <v>6298</v>
      </c>
      <c r="AB847" s="15" t="s">
        <v>6299</v>
      </c>
      <c r="AC847" s="18" t="str">
        <f t="shared" si="1"/>
        <v>M5-NyO-7b-A-3</v>
      </c>
      <c r="AD847" s="6" t="s">
        <v>48</v>
      </c>
      <c r="AE847" s="6" t="s">
        <v>427</v>
      </c>
      <c r="AF847" s="6" t="s">
        <v>49</v>
      </c>
    </row>
    <row r="848" ht="75.0" customHeight="1">
      <c r="A848" s="8" t="s">
        <v>6237</v>
      </c>
      <c r="B848" s="7" t="s">
        <v>6238</v>
      </c>
      <c r="C848" s="34" t="s">
        <v>62</v>
      </c>
      <c r="D848" s="6" t="s">
        <v>35</v>
      </c>
      <c r="E848" s="6"/>
      <c r="F848" s="26" t="s">
        <v>6300</v>
      </c>
      <c r="G848" s="26"/>
      <c r="H848" s="7" t="s">
        <v>6301</v>
      </c>
      <c r="I848" s="57" t="s">
        <v>38</v>
      </c>
      <c r="J848" s="6" t="s">
        <v>54</v>
      </c>
      <c r="K848" s="7" t="s">
        <v>6302</v>
      </c>
      <c r="L848" s="26" t="s">
        <v>6270</v>
      </c>
      <c r="M848" s="19" t="s">
        <v>67</v>
      </c>
      <c r="N848" s="14"/>
      <c r="O848" s="14"/>
      <c r="P848" s="14"/>
      <c r="Q848" s="7"/>
      <c r="R848" s="26"/>
      <c r="S848" s="26" t="s">
        <v>6303</v>
      </c>
      <c r="T848" s="26" t="s">
        <v>6304</v>
      </c>
      <c r="U848" s="26" t="s">
        <v>6273</v>
      </c>
      <c r="V848" s="26" t="s">
        <v>6274</v>
      </c>
      <c r="W848" s="26" t="s">
        <v>6305</v>
      </c>
      <c r="X848" s="7"/>
      <c r="Y848" s="6" t="s">
        <v>5556</v>
      </c>
      <c r="Z848" s="15" t="s">
        <v>6306</v>
      </c>
      <c r="AA848" s="15" t="s">
        <v>6307</v>
      </c>
      <c r="AB848" s="15" t="s">
        <v>6308</v>
      </c>
      <c r="AC848" s="18" t="str">
        <f t="shared" si="1"/>
        <v>M5-NyO-7b-A-4</v>
      </c>
      <c r="AD848" s="6" t="s">
        <v>48</v>
      </c>
      <c r="AE848" s="6" t="s">
        <v>427</v>
      </c>
      <c r="AF848" s="6" t="s">
        <v>49</v>
      </c>
    </row>
    <row r="849" ht="75.0" customHeight="1">
      <c r="A849" s="8" t="s">
        <v>6237</v>
      </c>
      <c r="B849" s="7" t="s">
        <v>6238</v>
      </c>
      <c r="C849" s="34" t="s">
        <v>62</v>
      </c>
      <c r="D849" s="6" t="s">
        <v>35</v>
      </c>
      <c r="E849" s="6"/>
      <c r="F849" s="26" t="s">
        <v>6309</v>
      </c>
      <c r="G849" s="26"/>
      <c r="H849" s="7"/>
      <c r="I849" s="57" t="s">
        <v>38</v>
      </c>
      <c r="J849" s="6" t="s">
        <v>54</v>
      </c>
      <c r="K849" s="26" t="s">
        <v>6310</v>
      </c>
      <c r="L849" s="26" t="s">
        <v>5088</v>
      </c>
      <c r="M849" s="19" t="s">
        <v>67</v>
      </c>
      <c r="N849" s="14"/>
      <c r="O849" s="14"/>
      <c r="P849" s="14"/>
      <c r="Q849" s="7"/>
      <c r="R849" s="26"/>
      <c r="S849" s="26" t="s">
        <v>6311</v>
      </c>
      <c r="T849" s="26" t="s">
        <v>6312</v>
      </c>
      <c r="U849" s="26" t="s">
        <v>6284</v>
      </c>
      <c r="V849" s="26" t="s">
        <v>6285</v>
      </c>
      <c r="W849" s="26" t="s">
        <v>6313</v>
      </c>
      <c r="X849" s="7"/>
      <c r="Y849" s="6" t="s">
        <v>5556</v>
      </c>
      <c r="Z849" s="15" t="s">
        <v>6314</v>
      </c>
      <c r="AA849" s="15" t="s">
        <v>6315</v>
      </c>
      <c r="AB849" s="15" t="s">
        <v>6316</v>
      </c>
      <c r="AC849" s="18" t="str">
        <f t="shared" si="1"/>
        <v>M5-NyO-7b-A-5</v>
      </c>
      <c r="AD849" s="6" t="s">
        <v>48</v>
      </c>
      <c r="AE849" s="6" t="s">
        <v>427</v>
      </c>
      <c r="AF849" s="6" t="s">
        <v>49</v>
      </c>
    </row>
    <row r="850" ht="75.0" customHeight="1">
      <c r="A850" s="8" t="s">
        <v>6317</v>
      </c>
      <c r="B850" s="7" t="s">
        <v>6318</v>
      </c>
      <c r="C850" s="34" t="s">
        <v>34</v>
      </c>
      <c r="D850" s="6" t="s">
        <v>35</v>
      </c>
      <c r="E850" s="6"/>
      <c r="F850" s="26" t="s">
        <v>6319</v>
      </c>
      <c r="G850" s="26"/>
      <c r="H850" s="7"/>
      <c r="I850" s="57" t="s">
        <v>38</v>
      </c>
      <c r="J850" s="34" t="s">
        <v>743</v>
      </c>
      <c r="K850" s="52" t="s">
        <v>6320</v>
      </c>
      <c r="L850" s="52" t="s">
        <v>6321</v>
      </c>
      <c r="M850" s="82" t="s">
        <v>41</v>
      </c>
      <c r="N850" s="26" t="s">
        <v>6322</v>
      </c>
      <c r="O850" s="9" t="s">
        <v>6323</v>
      </c>
      <c r="P850" s="18" t="s">
        <v>6324</v>
      </c>
      <c r="Q850" s="34"/>
      <c r="R850" s="14"/>
      <c r="S850" s="14"/>
      <c r="T850" s="14"/>
      <c r="U850" s="14"/>
      <c r="V850" s="14"/>
      <c r="W850" s="14"/>
      <c r="X850" s="14"/>
      <c r="Y850" s="6" t="s">
        <v>5556</v>
      </c>
      <c r="Z850" s="38" t="s">
        <v>6325</v>
      </c>
      <c r="AA850" s="38" t="s">
        <v>6326</v>
      </c>
      <c r="AB850" s="15" t="s">
        <v>6327</v>
      </c>
      <c r="AC850" s="18" t="str">
        <f t="shared" si="1"/>
        <v>M5-NyO-49a-I-1</v>
      </c>
      <c r="AD850" s="6" t="s">
        <v>48</v>
      </c>
      <c r="AE850" s="6" t="s">
        <v>427</v>
      </c>
      <c r="AF850" s="6" t="s">
        <v>49</v>
      </c>
    </row>
    <row r="851" ht="75.0" customHeight="1">
      <c r="A851" s="8" t="s">
        <v>6317</v>
      </c>
      <c r="B851" s="7" t="s">
        <v>6318</v>
      </c>
      <c r="C851" s="34" t="s">
        <v>50</v>
      </c>
      <c r="D851" s="6" t="s">
        <v>35</v>
      </c>
      <c r="E851" s="6"/>
      <c r="F851" s="26" t="s">
        <v>6328</v>
      </c>
      <c r="G851" s="26"/>
      <c r="H851" s="7" t="s">
        <v>6329</v>
      </c>
      <c r="I851" s="34" t="s">
        <v>38</v>
      </c>
      <c r="J851" s="6" t="s">
        <v>54</v>
      </c>
      <c r="K851" s="26" t="s">
        <v>6330</v>
      </c>
      <c r="L851" s="26" t="s">
        <v>6331</v>
      </c>
      <c r="M851" s="34" t="s">
        <v>41</v>
      </c>
      <c r="N851" s="26" t="s">
        <v>6332</v>
      </c>
      <c r="O851" s="9" t="s">
        <v>6333</v>
      </c>
      <c r="P851" s="14"/>
      <c r="Q851" s="34"/>
      <c r="R851" s="14"/>
      <c r="S851" s="14"/>
      <c r="T851" s="14"/>
      <c r="U851" s="14"/>
      <c r="V851" s="14"/>
      <c r="W851" s="14"/>
      <c r="X851" s="14"/>
      <c r="Y851" s="6" t="s">
        <v>5556</v>
      </c>
      <c r="Z851" s="15" t="s">
        <v>6334</v>
      </c>
      <c r="AA851" s="15" t="s">
        <v>6335</v>
      </c>
      <c r="AB851" s="15" t="s">
        <v>6336</v>
      </c>
      <c r="AC851" s="18" t="str">
        <f t="shared" si="1"/>
        <v>M5-NyO-49a-E-1</v>
      </c>
      <c r="AD851" s="6" t="s">
        <v>48</v>
      </c>
      <c r="AE851" s="6" t="s">
        <v>427</v>
      </c>
      <c r="AF851" s="6" t="s">
        <v>49</v>
      </c>
    </row>
    <row r="852" ht="75.0" customHeight="1">
      <c r="A852" s="8" t="s">
        <v>6317</v>
      </c>
      <c r="B852" s="7" t="s">
        <v>6318</v>
      </c>
      <c r="C852" s="34" t="s">
        <v>50</v>
      </c>
      <c r="D852" s="6" t="s">
        <v>35</v>
      </c>
      <c r="E852" s="6"/>
      <c r="F852" s="26" t="s">
        <v>6337</v>
      </c>
      <c r="G852" s="26"/>
      <c r="H852" s="7" t="s">
        <v>6338</v>
      </c>
      <c r="I852" s="34" t="s">
        <v>38</v>
      </c>
      <c r="J852" s="6" t="s">
        <v>54</v>
      </c>
      <c r="K852" s="26" t="s">
        <v>6330</v>
      </c>
      <c r="L852" s="26" t="s">
        <v>6339</v>
      </c>
      <c r="M852" s="34" t="s">
        <v>41</v>
      </c>
      <c r="N852" s="26" t="s">
        <v>6340</v>
      </c>
      <c r="O852" s="9" t="s">
        <v>6333</v>
      </c>
      <c r="P852" s="14"/>
      <c r="Q852" s="34"/>
      <c r="R852" s="14"/>
      <c r="S852" s="14"/>
      <c r="T852" s="14"/>
      <c r="U852" s="14"/>
      <c r="V852" s="14"/>
      <c r="W852" s="14"/>
      <c r="X852" s="14"/>
      <c r="Y852" s="6" t="s">
        <v>5556</v>
      </c>
      <c r="Z852" s="15" t="s">
        <v>6341</v>
      </c>
      <c r="AA852" s="15" t="s">
        <v>6342</v>
      </c>
      <c r="AB852" s="15" t="s">
        <v>6343</v>
      </c>
      <c r="AC852" s="18" t="str">
        <f t="shared" si="1"/>
        <v>M5-NyO-49a-E-2</v>
      </c>
      <c r="AD852" s="6" t="s">
        <v>48</v>
      </c>
      <c r="AE852" s="6" t="s">
        <v>427</v>
      </c>
      <c r="AF852" s="6" t="s">
        <v>49</v>
      </c>
    </row>
    <row r="853" ht="75.0" customHeight="1">
      <c r="A853" s="8" t="s">
        <v>6344</v>
      </c>
      <c r="B853" s="7" t="s">
        <v>6345</v>
      </c>
      <c r="C853" s="34" t="s">
        <v>34</v>
      </c>
      <c r="D853" s="6" t="s">
        <v>35</v>
      </c>
      <c r="E853" s="6"/>
      <c r="F853" s="26" t="s">
        <v>6346</v>
      </c>
      <c r="G853" s="26"/>
      <c r="H853" s="7" t="s">
        <v>6347</v>
      </c>
      <c r="I853" s="34" t="s">
        <v>38</v>
      </c>
      <c r="J853" s="6" t="s">
        <v>357</v>
      </c>
      <c r="K853" s="26" t="s">
        <v>6348</v>
      </c>
      <c r="L853" s="26" t="s">
        <v>6349</v>
      </c>
      <c r="M853" s="34" t="s">
        <v>41</v>
      </c>
      <c r="N853" s="18" t="s">
        <v>6350</v>
      </c>
      <c r="O853" s="18" t="s">
        <v>6351</v>
      </c>
      <c r="P853" s="14"/>
      <c r="Q853" s="34"/>
      <c r="R853" s="14"/>
      <c r="S853" s="14"/>
      <c r="T853" s="14"/>
      <c r="U853" s="14"/>
      <c r="V853" s="14"/>
      <c r="W853" s="14"/>
      <c r="X853" s="14"/>
      <c r="Y853" s="6" t="s">
        <v>5556</v>
      </c>
      <c r="Z853" s="38" t="s">
        <v>6352</v>
      </c>
      <c r="AA853" s="38" t="s">
        <v>6353</v>
      </c>
      <c r="AB853" s="15" t="s">
        <v>6354</v>
      </c>
      <c r="AC853" s="18" t="str">
        <f t="shared" si="1"/>
        <v>M5-NyO-8a-I-1</v>
      </c>
      <c r="AD853" s="6" t="s">
        <v>48</v>
      </c>
      <c r="AE853" s="6" t="s">
        <v>427</v>
      </c>
      <c r="AF853" s="6" t="s">
        <v>49</v>
      </c>
    </row>
    <row r="854" ht="75.0" customHeight="1">
      <c r="A854" s="8" t="s">
        <v>6344</v>
      </c>
      <c r="B854" s="7" t="s">
        <v>6345</v>
      </c>
      <c r="C854" s="34" t="s">
        <v>50</v>
      </c>
      <c r="D854" s="6" t="s">
        <v>35</v>
      </c>
      <c r="E854" s="6"/>
      <c r="F854" s="26" t="s">
        <v>6355</v>
      </c>
      <c r="G854" s="26"/>
      <c r="H854" s="7" t="s">
        <v>6356</v>
      </c>
      <c r="I854" s="34" t="s">
        <v>38</v>
      </c>
      <c r="J854" s="34" t="s">
        <v>751</v>
      </c>
      <c r="K854" s="26" t="s">
        <v>6357</v>
      </c>
      <c r="L854" s="26" t="s">
        <v>6358</v>
      </c>
      <c r="M854" s="34" t="s">
        <v>41</v>
      </c>
      <c r="N854" s="18" t="s">
        <v>6350</v>
      </c>
      <c r="O854" s="18" t="s">
        <v>6351</v>
      </c>
      <c r="P854" s="14"/>
      <c r="Q854" s="34"/>
      <c r="R854" s="14"/>
      <c r="S854" s="14"/>
      <c r="T854" s="14"/>
      <c r="U854" s="14"/>
      <c r="V854" s="14"/>
      <c r="W854" s="14"/>
      <c r="X854" s="14"/>
      <c r="Y854" s="6" t="s">
        <v>5556</v>
      </c>
      <c r="Z854" s="38" t="s">
        <v>6359</v>
      </c>
      <c r="AA854" s="38" t="s">
        <v>6360</v>
      </c>
      <c r="AB854" s="15" t="s">
        <v>6361</v>
      </c>
      <c r="AC854" s="18" t="str">
        <f t="shared" si="1"/>
        <v>M5-NyO-8a-E-1</v>
      </c>
      <c r="AD854" s="6" t="s">
        <v>48</v>
      </c>
      <c r="AE854" s="6" t="s">
        <v>427</v>
      </c>
      <c r="AF854" s="6" t="s">
        <v>49</v>
      </c>
    </row>
    <row r="855" ht="75.0" customHeight="1">
      <c r="A855" s="8" t="s">
        <v>6344</v>
      </c>
      <c r="B855" s="7" t="s">
        <v>6345</v>
      </c>
      <c r="C855" s="34" t="s">
        <v>50</v>
      </c>
      <c r="D855" s="6" t="s">
        <v>35</v>
      </c>
      <c r="E855" s="6"/>
      <c r="F855" s="26" t="s">
        <v>6362</v>
      </c>
      <c r="G855" s="26"/>
      <c r="H855" s="7" t="s">
        <v>6356</v>
      </c>
      <c r="I855" s="34" t="s">
        <v>38</v>
      </c>
      <c r="J855" s="34" t="s">
        <v>751</v>
      </c>
      <c r="K855" s="26" t="s">
        <v>6357</v>
      </c>
      <c r="L855" s="26" t="s">
        <v>6363</v>
      </c>
      <c r="M855" s="34" t="s">
        <v>41</v>
      </c>
      <c r="N855" s="18" t="s">
        <v>6350</v>
      </c>
      <c r="O855" s="18" t="s">
        <v>6351</v>
      </c>
      <c r="P855" s="14"/>
      <c r="Q855" s="34"/>
      <c r="R855" s="14"/>
      <c r="S855" s="14"/>
      <c r="T855" s="14"/>
      <c r="U855" s="14"/>
      <c r="V855" s="14"/>
      <c r="W855" s="14"/>
      <c r="X855" s="14"/>
      <c r="Y855" s="6" t="s">
        <v>5556</v>
      </c>
      <c r="Z855" s="38" t="s">
        <v>6364</v>
      </c>
      <c r="AA855" s="38" t="s">
        <v>6365</v>
      </c>
      <c r="AB855" s="15" t="s">
        <v>6366</v>
      </c>
      <c r="AC855" s="18" t="str">
        <f t="shared" si="1"/>
        <v>M5-NyO-8a-E-2</v>
      </c>
      <c r="AD855" s="6" t="s">
        <v>48</v>
      </c>
      <c r="AE855" s="6" t="s">
        <v>427</v>
      </c>
      <c r="AF855" s="6" t="s">
        <v>49</v>
      </c>
    </row>
    <row r="856" ht="75.0" customHeight="1">
      <c r="A856" s="8" t="s">
        <v>6367</v>
      </c>
      <c r="B856" s="7" t="s">
        <v>6368</v>
      </c>
      <c r="C856" s="34" t="s">
        <v>34</v>
      </c>
      <c r="D856" s="6" t="s">
        <v>35</v>
      </c>
      <c r="E856" s="6"/>
      <c r="F856" s="26" t="s">
        <v>6369</v>
      </c>
      <c r="G856" s="26"/>
      <c r="H856" s="7" t="s">
        <v>6370</v>
      </c>
      <c r="I856" s="34" t="s">
        <v>38</v>
      </c>
      <c r="J856" s="34" t="s">
        <v>357</v>
      </c>
      <c r="K856" s="26" t="s">
        <v>6371</v>
      </c>
      <c r="L856" s="9" t="s">
        <v>6372</v>
      </c>
      <c r="M856" s="34" t="s">
        <v>41</v>
      </c>
      <c r="N856" s="18" t="s">
        <v>6373</v>
      </c>
      <c r="O856" s="18" t="s">
        <v>6374</v>
      </c>
      <c r="P856" s="14"/>
      <c r="Q856" s="34"/>
      <c r="R856" s="14"/>
      <c r="S856" s="14"/>
      <c r="T856" s="14"/>
      <c r="U856" s="14"/>
      <c r="V856" s="14"/>
      <c r="W856" s="14"/>
      <c r="X856" s="14"/>
      <c r="Y856" s="6" t="s">
        <v>5556</v>
      </c>
      <c r="Z856" s="15" t="s">
        <v>6375</v>
      </c>
      <c r="AA856" s="15" t="s">
        <v>6376</v>
      </c>
      <c r="AB856" s="15" t="s">
        <v>6377</v>
      </c>
      <c r="AC856" s="18" t="str">
        <f t="shared" si="1"/>
        <v>M5-NyO-8b-I-1</v>
      </c>
      <c r="AD856" s="6" t="s">
        <v>48</v>
      </c>
      <c r="AE856" s="6" t="s">
        <v>427</v>
      </c>
      <c r="AF856" s="6" t="s">
        <v>49</v>
      </c>
    </row>
    <row r="857" ht="75.0" customHeight="1">
      <c r="A857" s="8" t="s">
        <v>6367</v>
      </c>
      <c r="B857" s="7" t="s">
        <v>6368</v>
      </c>
      <c r="C857" s="34" t="s">
        <v>50</v>
      </c>
      <c r="D857" s="6" t="s">
        <v>35</v>
      </c>
      <c r="E857" s="6"/>
      <c r="F857" s="26" t="s">
        <v>6378</v>
      </c>
      <c r="G857" s="26"/>
      <c r="H857" s="7" t="s">
        <v>6379</v>
      </c>
      <c r="I857" s="34" t="s">
        <v>38</v>
      </c>
      <c r="J857" s="6" t="s">
        <v>54</v>
      </c>
      <c r="K857" s="26" t="s">
        <v>6380</v>
      </c>
      <c r="L857" s="9" t="s">
        <v>6381</v>
      </c>
      <c r="M857" s="34" t="s">
        <v>41</v>
      </c>
      <c r="N857" s="18" t="s">
        <v>6373</v>
      </c>
      <c r="O857" s="18" t="s">
        <v>6382</v>
      </c>
      <c r="P857" s="14"/>
      <c r="Q857" s="34"/>
      <c r="R857" s="7"/>
      <c r="S857" s="7"/>
      <c r="T857" s="7"/>
      <c r="U857" s="7"/>
      <c r="V857" s="7"/>
      <c r="W857" s="7"/>
      <c r="X857" s="7"/>
      <c r="Y857" s="6" t="s">
        <v>5556</v>
      </c>
      <c r="Z857" s="15" t="s">
        <v>6383</v>
      </c>
      <c r="AA857" s="15" t="s">
        <v>6384</v>
      </c>
      <c r="AB857" s="15" t="s">
        <v>6385</v>
      </c>
      <c r="AC857" s="18" t="str">
        <f t="shared" si="1"/>
        <v>M5-NyO-8b-E-1</v>
      </c>
      <c r="AD857" s="6" t="s">
        <v>48</v>
      </c>
      <c r="AE857" s="6" t="s">
        <v>427</v>
      </c>
      <c r="AF857" s="6" t="s">
        <v>49</v>
      </c>
    </row>
    <row r="858" ht="75.0" customHeight="1">
      <c r="A858" s="8" t="s">
        <v>6367</v>
      </c>
      <c r="B858" s="7" t="s">
        <v>6368</v>
      </c>
      <c r="C858" s="34" t="s">
        <v>62</v>
      </c>
      <c r="D858" s="6" t="s">
        <v>35</v>
      </c>
      <c r="E858" s="6"/>
      <c r="F858" s="26" t="s">
        <v>6386</v>
      </c>
      <c r="G858" s="26"/>
      <c r="H858" s="7" t="s">
        <v>6387</v>
      </c>
      <c r="I858" s="34" t="s">
        <v>38</v>
      </c>
      <c r="J858" s="6" t="s">
        <v>54</v>
      </c>
      <c r="K858" s="26" t="s">
        <v>6388</v>
      </c>
      <c r="L858" s="9" t="s">
        <v>6381</v>
      </c>
      <c r="M858" s="34" t="s">
        <v>41</v>
      </c>
      <c r="N858" s="18" t="s">
        <v>6373</v>
      </c>
      <c r="O858" s="18" t="s">
        <v>6382</v>
      </c>
      <c r="P858" s="14"/>
      <c r="Q858" s="34"/>
      <c r="R858" s="7"/>
      <c r="S858" s="7"/>
      <c r="T858" s="7"/>
      <c r="U858" s="7"/>
      <c r="V858" s="7"/>
      <c r="W858" s="7"/>
      <c r="X858" s="7"/>
      <c r="Y858" s="6" t="s">
        <v>5556</v>
      </c>
      <c r="Z858" s="15" t="s">
        <v>6389</v>
      </c>
      <c r="AA858" s="15" t="s">
        <v>6390</v>
      </c>
      <c r="AB858" s="15" t="s">
        <v>6391</v>
      </c>
      <c r="AC858" s="18" t="str">
        <f t="shared" si="1"/>
        <v>M5-NyO-8b-A-1</v>
      </c>
      <c r="AD858" s="6" t="s">
        <v>48</v>
      </c>
      <c r="AE858" s="6" t="s">
        <v>427</v>
      </c>
      <c r="AF858" s="6" t="s">
        <v>49</v>
      </c>
    </row>
    <row r="859" ht="75.0" customHeight="1">
      <c r="A859" s="8" t="s">
        <v>6367</v>
      </c>
      <c r="B859" s="7" t="s">
        <v>6368</v>
      </c>
      <c r="C859" s="34" t="s">
        <v>62</v>
      </c>
      <c r="D859" s="6" t="s">
        <v>35</v>
      </c>
      <c r="E859" s="6"/>
      <c r="F859" s="26" t="s">
        <v>6392</v>
      </c>
      <c r="G859" s="26"/>
      <c r="H859" s="7" t="s">
        <v>6393</v>
      </c>
      <c r="I859" s="34" t="s">
        <v>38</v>
      </c>
      <c r="J859" s="6" t="s">
        <v>54</v>
      </c>
      <c r="K859" s="26" t="s">
        <v>6394</v>
      </c>
      <c r="L859" s="9" t="s">
        <v>6381</v>
      </c>
      <c r="M859" s="34" t="s">
        <v>41</v>
      </c>
      <c r="N859" s="18" t="s">
        <v>6373</v>
      </c>
      <c r="O859" s="18" t="s">
        <v>6382</v>
      </c>
      <c r="P859" s="14"/>
      <c r="Q859" s="34"/>
      <c r="R859" s="7"/>
      <c r="S859" s="7"/>
      <c r="T859" s="7"/>
      <c r="U859" s="7"/>
      <c r="V859" s="7"/>
      <c r="W859" s="7"/>
      <c r="X859" s="7"/>
      <c r="Y859" s="6" t="s">
        <v>5556</v>
      </c>
      <c r="Z859" s="15" t="s">
        <v>6395</v>
      </c>
      <c r="AA859" s="15" t="s">
        <v>6396</v>
      </c>
      <c r="AB859" s="15" t="s">
        <v>6397</v>
      </c>
      <c r="AC859" s="18" t="str">
        <f t="shared" si="1"/>
        <v>M5-NyO-8b-A-2</v>
      </c>
      <c r="AD859" s="6" t="s">
        <v>48</v>
      </c>
      <c r="AE859" s="6" t="s">
        <v>427</v>
      </c>
      <c r="AF859" s="6" t="s">
        <v>49</v>
      </c>
    </row>
    <row r="860" ht="75.0" customHeight="1">
      <c r="A860" s="8" t="s">
        <v>6367</v>
      </c>
      <c r="B860" s="7" t="s">
        <v>6368</v>
      </c>
      <c r="C860" s="34" t="s">
        <v>62</v>
      </c>
      <c r="D860" s="6" t="s">
        <v>35</v>
      </c>
      <c r="E860" s="6"/>
      <c r="F860" s="26" t="s">
        <v>6398</v>
      </c>
      <c r="G860" s="26"/>
      <c r="H860" s="7" t="s">
        <v>6399</v>
      </c>
      <c r="I860" s="34" t="s">
        <v>38</v>
      </c>
      <c r="J860" s="6" t="s">
        <v>54</v>
      </c>
      <c r="K860" s="26" t="s">
        <v>6400</v>
      </c>
      <c r="L860" s="9" t="s">
        <v>66</v>
      </c>
      <c r="M860" s="34" t="s">
        <v>41</v>
      </c>
      <c r="N860" s="18" t="s">
        <v>6373</v>
      </c>
      <c r="O860" s="18" t="s">
        <v>6382</v>
      </c>
      <c r="P860" s="14"/>
      <c r="Q860" s="34"/>
      <c r="R860" s="7"/>
      <c r="S860" s="7"/>
      <c r="T860" s="7"/>
      <c r="U860" s="7"/>
      <c r="V860" s="7"/>
      <c r="W860" s="7"/>
      <c r="X860" s="7"/>
      <c r="Y860" s="6" t="s">
        <v>5556</v>
      </c>
      <c r="Z860" s="15" t="s">
        <v>6401</v>
      </c>
      <c r="AA860" s="15" t="s">
        <v>6402</v>
      </c>
      <c r="AB860" s="15" t="s">
        <v>6403</v>
      </c>
      <c r="AC860" s="18" t="str">
        <f t="shared" si="1"/>
        <v>M5-NyO-8b-A-3</v>
      </c>
      <c r="AD860" s="6" t="s">
        <v>48</v>
      </c>
      <c r="AE860" s="6" t="s">
        <v>427</v>
      </c>
      <c r="AF860" s="6" t="s">
        <v>49</v>
      </c>
    </row>
    <row r="861" ht="75.0" customHeight="1">
      <c r="A861" s="8" t="s">
        <v>6367</v>
      </c>
      <c r="B861" s="7" t="s">
        <v>6368</v>
      </c>
      <c r="C861" s="34" t="s">
        <v>62</v>
      </c>
      <c r="D861" s="6" t="s">
        <v>35</v>
      </c>
      <c r="E861" s="6"/>
      <c r="F861" s="26" t="s">
        <v>6404</v>
      </c>
      <c r="G861" s="26"/>
      <c r="H861" s="7" t="s">
        <v>6405</v>
      </c>
      <c r="I861" s="34" t="s">
        <v>38</v>
      </c>
      <c r="J861" s="6" t="s">
        <v>54</v>
      </c>
      <c r="K861" s="26" t="s">
        <v>6406</v>
      </c>
      <c r="L861" s="9" t="s">
        <v>66</v>
      </c>
      <c r="M861" s="34" t="s">
        <v>41</v>
      </c>
      <c r="N861" s="18" t="s">
        <v>6373</v>
      </c>
      <c r="O861" s="18" t="s">
        <v>6382</v>
      </c>
      <c r="P861" s="14"/>
      <c r="Q861" s="34"/>
      <c r="R861" s="7"/>
      <c r="S861" s="7"/>
      <c r="T861" s="7"/>
      <c r="U861" s="7"/>
      <c r="V861" s="7"/>
      <c r="W861" s="7"/>
      <c r="X861" s="7"/>
      <c r="Y861" s="6" t="s">
        <v>5556</v>
      </c>
      <c r="Z861" s="15" t="s">
        <v>6407</v>
      </c>
      <c r="AA861" s="15" t="s">
        <v>6408</v>
      </c>
      <c r="AB861" s="15" t="s">
        <v>6409</v>
      </c>
      <c r="AC861" s="18" t="str">
        <f t="shared" si="1"/>
        <v>M5-NyO-8b-A-4</v>
      </c>
      <c r="AD861" s="6" t="s">
        <v>48</v>
      </c>
      <c r="AE861" s="6" t="s">
        <v>427</v>
      </c>
      <c r="AF861" s="6" t="s">
        <v>49</v>
      </c>
    </row>
    <row r="862" ht="75.0" customHeight="1">
      <c r="A862" s="8" t="s">
        <v>6367</v>
      </c>
      <c r="B862" s="7" t="s">
        <v>6368</v>
      </c>
      <c r="C862" s="34" t="s">
        <v>62</v>
      </c>
      <c r="D862" s="6" t="s">
        <v>35</v>
      </c>
      <c r="E862" s="6"/>
      <c r="F862" s="26" t="s">
        <v>6410</v>
      </c>
      <c r="G862" s="26"/>
      <c r="H862" s="7" t="s">
        <v>6411</v>
      </c>
      <c r="I862" s="34" t="s">
        <v>38</v>
      </c>
      <c r="J862" s="6" t="s">
        <v>54</v>
      </c>
      <c r="K862" s="26" t="s">
        <v>6412</v>
      </c>
      <c r="L862" s="9" t="s">
        <v>591</v>
      </c>
      <c r="M862" s="34" t="s">
        <v>41</v>
      </c>
      <c r="N862" s="18" t="s">
        <v>6373</v>
      </c>
      <c r="O862" s="18" t="s">
        <v>6382</v>
      </c>
      <c r="P862" s="14"/>
      <c r="Q862" s="34"/>
      <c r="R862" s="7"/>
      <c r="S862" s="7"/>
      <c r="T862" s="7"/>
      <c r="U862" s="7"/>
      <c r="V862" s="7"/>
      <c r="W862" s="7"/>
      <c r="X862" s="7"/>
      <c r="Y862" s="6" t="s">
        <v>5556</v>
      </c>
      <c r="Z862" s="15" t="s">
        <v>6413</v>
      </c>
      <c r="AA862" s="15" t="s">
        <v>6414</v>
      </c>
      <c r="AB862" s="15" t="s">
        <v>6415</v>
      </c>
      <c r="AC862" s="18" t="str">
        <f t="shared" si="1"/>
        <v>M5-NyO-8b-A-5</v>
      </c>
      <c r="AD862" s="6" t="s">
        <v>48</v>
      </c>
      <c r="AE862" s="6" t="s">
        <v>427</v>
      </c>
      <c r="AF862" s="6" t="s">
        <v>49</v>
      </c>
    </row>
    <row r="863" ht="75.0" customHeight="1">
      <c r="A863" s="6" t="s">
        <v>6416</v>
      </c>
      <c r="B863" s="7" t="s">
        <v>6417</v>
      </c>
      <c r="C863" s="34" t="s">
        <v>34</v>
      </c>
      <c r="D863" s="6" t="s">
        <v>35</v>
      </c>
      <c r="E863" s="6"/>
      <c r="F863" s="26" t="s">
        <v>6418</v>
      </c>
      <c r="G863" s="26"/>
      <c r="H863" s="7" t="s">
        <v>6419</v>
      </c>
      <c r="I863" s="34" t="s">
        <v>38</v>
      </c>
      <c r="J863" s="34" t="s">
        <v>357</v>
      </c>
      <c r="K863" s="26" t="s">
        <v>6420</v>
      </c>
      <c r="L863" s="26" t="s">
        <v>40</v>
      </c>
      <c r="M863" s="34" t="s">
        <v>41</v>
      </c>
      <c r="N863" s="18" t="s">
        <v>6421</v>
      </c>
      <c r="O863" s="26" t="s">
        <v>6422</v>
      </c>
      <c r="P863" s="46" t="s">
        <v>6423</v>
      </c>
      <c r="Q863" s="34"/>
      <c r="R863" s="14"/>
      <c r="S863" s="14"/>
      <c r="T863" s="14"/>
      <c r="U863" s="14"/>
      <c r="V863" s="14"/>
      <c r="W863" s="14"/>
      <c r="X863" s="14"/>
      <c r="Y863" s="6" t="s">
        <v>5556</v>
      </c>
      <c r="Z863" s="38" t="s">
        <v>6424</v>
      </c>
      <c r="AA863" s="38" t="s">
        <v>6425</v>
      </c>
      <c r="AB863" s="15" t="s">
        <v>6426</v>
      </c>
      <c r="AC863" s="18" t="str">
        <f t="shared" si="1"/>
        <v>M5-NyO-50a-I-1</v>
      </c>
      <c r="AD863" s="6" t="s">
        <v>48</v>
      </c>
      <c r="AE863" s="6" t="s">
        <v>427</v>
      </c>
      <c r="AF863" s="6" t="s">
        <v>49</v>
      </c>
    </row>
    <row r="864" ht="75.0" customHeight="1">
      <c r="A864" s="6" t="s">
        <v>6416</v>
      </c>
      <c r="B864" s="7" t="s">
        <v>6417</v>
      </c>
      <c r="C864" s="34" t="s">
        <v>50</v>
      </c>
      <c r="D864" s="6" t="s">
        <v>35</v>
      </c>
      <c r="E864" s="6"/>
      <c r="F864" s="26" t="s">
        <v>6427</v>
      </c>
      <c r="G864" s="26"/>
      <c r="H864" s="7" t="s">
        <v>6428</v>
      </c>
      <c r="I864" s="34" t="s">
        <v>38</v>
      </c>
      <c r="J864" s="6" t="s">
        <v>54</v>
      </c>
      <c r="K864" s="26" t="s">
        <v>6429</v>
      </c>
      <c r="L864" s="26" t="s">
        <v>6430</v>
      </c>
      <c r="M864" s="34" t="s">
        <v>41</v>
      </c>
      <c r="N864" s="18" t="s">
        <v>6421</v>
      </c>
      <c r="O864" s="26" t="s">
        <v>6431</v>
      </c>
      <c r="P864" s="14"/>
      <c r="Q864" s="34"/>
      <c r="R864" s="14"/>
      <c r="S864" s="14"/>
      <c r="T864" s="14"/>
      <c r="U864" s="14"/>
      <c r="V864" s="14"/>
      <c r="W864" s="14"/>
      <c r="X864" s="14"/>
      <c r="Y864" s="6" t="s">
        <v>5556</v>
      </c>
      <c r="Z864" s="15" t="s">
        <v>6432</v>
      </c>
      <c r="AA864" s="15" t="s">
        <v>6433</v>
      </c>
      <c r="AB864" s="15" t="s">
        <v>6434</v>
      </c>
      <c r="AC864" s="18" t="str">
        <f t="shared" si="1"/>
        <v>M5-NyO-50a-E-1</v>
      </c>
      <c r="AD864" s="6" t="s">
        <v>48</v>
      </c>
      <c r="AE864" s="6" t="s">
        <v>427</v>
      </c>
      <c r="AF864" s="6" t="s">
        <v>49</v>
      </c>
    </row>
    <row r="865" ht="75.0" customHeight="1">
      <c r="A865" s="6" t="s">
        <v>6435</v>
      </c>
      <c r="B865" s="7" t="s">
        <v>6436</v>
      </c>
      <c r="C865" s="34" t="s">
        <v>34</v>
      </c>
      <c r="D865" s="6" t="s">
        <v>35</v>
      </c>
      <c r="E865" s="6"/>
      <c r="F865" s="26" t="s">
        <v>6437</v>
      </c>
      <c r="G865" s="26"/>
      <c r="H865" s="7"/>
      <c r="I865" s="34" t="s">
        <v>38</v>
      </c>
      <c r="J865" s="34" t="s">
        <v>357</v>
      </c>
      <c r="K865" s="26" t="s">
        <v>6420</v>
      </c>
      <c r="L865" s="26" t="s">
        <v>40</v>
      </c>
      <c r="M865" s="34" t="s">
        <v>41</v>
      </c>
      <c r="N865" s="18" t="s">
        <v>6438</v>
      </c>
      <c r="O865" s="26" t="s">
        <v>6439</v>
      </c>
      <c r="P865" s="26" t="s">
        <v>6440</v>
      </c>
      <c r="Q865" s="34"/>
      <c r="R865" s="14"/>
      <c r="S865" s="14"/>
      <c r="T865" s="14"/>
      <c r="U865" s="14"/>
      <c r="V865" s="14"/>
      <c r="W865" s="14"/>
      <c r="X865" s="14"/>
      <c r="Y865" s="6" t="s">
        <v>5556</v>
      </c>
      <c r="Z865" s="38" t="s">
        <v>6441</v>
      </c>
      <c r="AA865" s="38" t="s">
        <v>6442</v>
      </c>
      <c r="AB865" s="15" t="s">
        <v>6443</v>
      </c>
      <c r="AC865" s="18" t="str">
        <f t="shared" si="1"/>
        <v>M5-NyO-50b-I-1</v>
      </c>
      <c r="AD865" s="6" t="s">
        <v>48</v>
      </c>
      <c r="AE865" s="6" t="s">
        <v>427</v>
      </c>
      <c r="AF865" s="6" t="s">
        <v>49</v>
      </c>
    </row>
    <row r="866" ht="75.0" customHeight="1">
      <c r="A866" s="6" t="s">
        <v>6435</v>
      </c>
      <c r="B866" s="7" t="s">
        <v>6436</v>
      </c>
      <c r="C866" s="34" t="s">
        <v>50</v>
      </c>
      <c r="D866" s="6" t="s">
        <v>35</v>
      </c>
      <c r="E866" s="6"/>
      <c r="F866" s="26" t="s">
        <v>6444</v>
      </c>
      <c r="G866" s="26"/>
      <c r="H866" s="7" t="s">
        <v>6445</v>
      </c>
      <c r="I866" s="34" t="s">
        <v>38</v>
      </c>
      <c r="J866" s="6" t="s">
        <v>54</v>
      </c>
      <c r="K866" s="26" t="s">
        <v>6446</v>
      </c>
      <c r="L866" s="26" t="s">
        <v>6447</v>
      </c>
      <c r="M866" s="34" t="s">
        <v>41</v>
      </c>
      <c r="N866" s="18" t="s">
        <v>6438</v>
      </c>
      <c r="O866" s="26" t="s">
        <v>6448</v>
      </c>
      <c r="P866" s="18" t="s">
        <v>6449</v>
      </c>
      <c r="Q866" s="34"/>
      <c r="R866" s="14"/>
      <c r="S866" s="14"/>
      <c r="T866" s="14"/>
      <c r="U866" s="14"/>
      <c r="V866" s="14"/>
      <c r="W866" s="14"/>
      <c r="X866" s="14"/>
      <c r="Y866" s="6" t="s">
        <v>5556</v>
      </c>
      <c r="Z866" s="15" t="s">
        <v>6450</v>
      </c>
      <c r="AA866" s="15" t="s">
        <v>6451</v>
      </c>
      <c r="AB866" s="15" t="s">
        <v>6452</v>
      </c>
      <c r="AC866" s="18" t="str">
        <f t="shared" si="1"/>
        <v>M5-NyO-50b-E-1</v>
      </c>
      <c r="AD866" s="6" t="s">
        <v>48</v>
      </c>
      <c r="AE866" s="6" t="s">
        <v>427</v>
      </c>
      <c r="AF866" s="6" t="s">
        <v>49</v>
      </c>
    </row>
    <row r="867" ht="75.0" customHeight="1">
      <c r="A867" s="6" t="s">
        <v>6435</v>
      </c>
      <c r="B867" s="7" t="s">
        <v>6436</v>
      </c>
      <c r="C867" s="34" t="s">
        <v>50</v>
      </c>
      <c r="D867" s="6" t="s">
        <v>35</v>
      </c>
      <c r="E867" s="6"/>
      <c r="F867" s="26" t="s">
        <v>6453</v>
      </c>
      <c r="G867" s="26"/>
      <c r="H867" s="7" t="s">
        <v>6445</v>
      </c>
      <c r="I867" s="34" t="s">
        <v>38</v>
      </c>
      <c r="J867" s="6" t="s">
        <v>54</v>
      </c>
      <c r="K867" s="26" t="s">
        <v>6446</v>
      </c>
      <c r="L867" s="26" t="s">
        <v>6454</v>
      </c>
      <c r="M867" s="34" t="s">
        <v>41</v>
      </c>
      <c r="N867" s="18" t="s">
        <v>6438</v>
      </c>
      <c r="O867" s="26" t="s">
        <v>6448</v>
      </c>
      <c r="P867" s="18" t="s">
        <v>6449</v>
      </c>
      <c r="Q867" s="34"/>
      <c r="R867" s="14"/>
      <c r="S867" s="14"/>
      <c r="T867" s="14"/>
      <c r="U867" s="14"/>
      <c r="V867" s="14"/>
      <c r="W867" s="14"/>
      <c r="X867" s="14"/>
      <c r="Y867" s="6" t="s">
        <v>5556</v>
      </c>
      <c r="Z867" s="15" t="s">
        <v>6455</v>
      </c>
      <c r="AA867" s="15" t="s">
        <v>6456</v>
      </c>
      <c r="AB867" s="15" t="s">
        <v>6457</v>
      </c>
      <c r="AC867" s="18" t="str">
        <f t="shared" si="1"/>
        <v>M5-NyO-50b-E-2</v>
      </c>
      <c r="AD867" s="6" t="s">
        <v>48</v>
      </c>
      <c r="AE867" s="6" t="s">
        <v>427</v>
      </c>
      <c r="AF867" s="6" t="s">
        <v>49</v>
      </c>
    </row>
    <row r="868" ht="75.0" customHeight="1">
      <c r="A868" s="6" t="s">
        <v>6458</v>
      </c>
      <c r="B868" s="7" t="s">
        <v>6459</v>
      </c>
      <c r="C868" s="34" t="s">
        <v>34</v>
      </c>
      <c r="D868" s="6" t="s">
        <v>35</v>
      </c>
      <c r="E868" s="6"/>
      <c r="F868" s="26" t="s">
        <v>6460</v>
      </c>
      <c r="G868" s="26"/>
      <c r="H868" s="7"/>
      <c r="I868" s="34" t="s">
        <v>38</v>
      </c>
      <c r="J868" s="34" t="s">
        <v>357</v>
      </c>
      <c r="K868" s="26" t="s">
        <v>6420</v>
      </c>
      <c r="L868" s="26" t="s">
        <v>40</v>
      </c>
      <c r="M868" s="34" t="s">
        <v>41</v>
      </c>
      <c r="N868" s="18" t="s">
        <v>6461</v>
      </c>
      <c r="O868" s="26" t="s">
        <v>6462</v>
      </c>
      <c r="P868" s="26" t="s">
        <v>6463</v>
      </c>
      <c r="Q868" s="34"/>
      <c r="R868" s="14"/>
      <c r="S868" s="14"/>
      <c r="T868" s="14"/>
      <c r="U868" s="14"/>
      <c r="V868" s="14"/>
      <c r="W868" s="14"/>
      <c r="X868" s="14"/>
      <c r="Y868" s="6" t="s">
        <v>5556</v>
      </c>
      <c r="Z868" s="38" t="s">
        <v>6464</v>
      </c>
      <c r="AA868" s="38" t="s">
        <v>6465</v>
      </c>
      <c r="AB868" s="15" t="s">
        <v>6466</v>
      </c>
      <c r="AC868" s="18" t="str">
        <f t="shared" si="1"/>
        <v>M5-NyO-50c-I-1</v>
      </c>
      <c r="AD868" s="6" t="s">
        <v>48</v>
      </c>
      <c r="AE868" s="6" t="s">
        <v>427</v>
      </c>
      <c r="AF868" s="6" t="s">
        <v>49</v>
      </c>
    </row>
    <row r="869" ht="75.0" customHeight="1">
      <c r="A869" s="6" t="s">
        <v>6458</v>
      </c>
      <c r="B869" s="7" t="s">
        <v>6459</v>
      </c>
      <c r="C869" s="34" t="s">
        <v>50</v>
      </c>
      <c r="D869" s="6" t="s">
        <v>35</v>
      </c>
      <c r="E869" s="6"/>
      <c r="F869" s="26" t="s">
        <v>6467</v>
      </c>
      <c r="G869" s="26"/>
      <c r="H869" s="7" t="s">
        <v>6468</v>
      </c>
      <c r="I869" s="34" t="s">
        <v>38</v>
      </c>
      <c r="J869" s="6" t="s">
        <v>54</v>
      </c>
      <c r="K869" s="26" t="s">
        <v>6446</v>
      </c>
      <c r="L869" s="9" t="s">
        <v>6469</v>
      </c>
      <c r="M869" s="34" t="s">
        <v>41</v>
      </c>
      <c r="N869" s="18" t="s">
        <v>6461</v>
      </c>
      <c r="O869" s="18" t="s">
        <v>6470</v>
      </c>
      <c r="P869" s="18" t="s">
        <v>6471</v>
      </c>
      <c r="Q869" s="34"/>
      <c r="R869" s="14"/>
      <c r="S869" s="14"/>
      <c r="T869" s="14"/>
      <c r="U869" s="14"/>
      <c r="V869" s="14"/>
      <c r="W869" s="14"/>
      <c r="X869" s="14"/>
      <c r="Y869" s="6" t="s">
        <v>5556</v>
      </c>
      <c r="Z869" s="15" t="s">
        <v>6472</v>
      </c>
      <c r="AA869" s="15" t="s">
        <v>6473</v>
      </c>
      <c r="AB869" s="15" t="s">
        <v>6474</v>
      </c>
      <c r="AC869" s="18" t="str">
        <f t="shared" si="1"/>
        <v>M5-NyO-50c-E-1</v>
      </c>
      <c r="AD869" s="6" t="s">
        <v>48</v>
      </c>
      <c r="AE869" s="6" t="s">
        <v>427</v>
      </c>
      <c r="AF869" s="6" t="s">
        <v>49</v>
      </c>
    </row>
    <row r="870" ht="75.0" customHeight="1">
      <c r="A870" s="6" t="s">
        <v>6458</v>
      </c>
      <c r="B870" s="7" t="s">
        <v>6459</v>
      </c>
      <c r="C870" s="34" t="s">
        <v>50</v>
      </c>
      <c r="D870" s="6" t="s">
        <v>35</v>
      </c>
      <c r="E870" s="6"/>
      <c r="F870" s="26" t="s">
        <v>6475</v>
      </c>
      <c r="G870" s="26"/>
      <c r="H870" s="7" t="s">
        <v>6468</v>
      </c>
      <c r="I870" s="34" t="s">
        <v>38</v>
      </c>
      <c r="J870" s="6" t="s">
        <v>54</v>
      </c>
      <c r="K870" s="26" t="s">
        <v>6446</v>
      </c>
      <c r="L870" s="9" t="s">
        <v>6476</v>
      </c>
      <c r="M870" s="34" t="s">
        <v>41</v>
      </c>
      <c r="N870" s="18" t="s">
        <v>6461</v>
      </c>
      <c r="O870" s="18" t="s">
        <v>6470</v>
      </c>
      <c r="P870" s="18" t="s">
        <v>6471</v>
      </c>
      <c r="Q870" s="34"/>
      <c r="R870" s="14"/>
      <c r="S870" s="14"/>
      <c r="T870" s="14"/>
      <c r="U870" s="14"/>
      <c r="V870" s="14"/>
      <c r="W870" s="14"/>
      <c r="X870" s="14"/>
      <c r="Y870" s="6" t="s">
        <v>5556</v>
      </c>
      <c r="Z870" s="15" t="s">
        <v>6477</v>
      </c>
      <c r="AA870" s="15" t="s">
        <v>6478</v>
      </c>
      <c r="AB870" s="15" t="s">
        <v>6479</v>
      </c>
      <c r="AC870" s="18" t="str">
        <f t="shared" si="1"/>
        <v>M5-NyO-50c-E-2</v>
      </c>
      <c r="AD870" s="6" t="s">
        <v>48</v>
      </c>
      <c r="AE870" s="6" t="s">
        <v>427</v>
      </c>
      <c r="AF870" s="6" t="s">
        <v>49</v>
      </c>
    </row>
    <row r="871" ht="75.0" customHeight="1">
      <c r="A871" s="6" t="s">
        <v>6458</v>
      </c>
      <c r="B871" s="7" t="s">
        <v>6459</v>
      </c>
      <c r="C871" s="34" t="s">
        <v>62</v>
      </c>
      <c r="D871" s="6" t="s">
        <v>35</v>
      </c>
      <c r="E871" s="6"/>
      <c r="F871" s="26" t="s">
        <v>6480</v>
      </c>
      <c r="G871" s="26"/>
      <c r="H871" s="7" t="s">
        <v>6481</v>
      </c>
      <c r="I871" s="34" t="s">
        <v>38</v>
      </c>
      <c r="J871" s="6" t="s">
        <v>54</v>
      </c>
      <c r="K871" s="26" t="s">
        <v>6482</v>
      </c>
      <c r="L871" s="9" t="s">
        <v>6483</v>
      </c>
      <c r="M871" s="34" t="s">
        <v>41</v>
      </c>
      <c r="N871" s="18" t="s">
        <v>6461</v>
      </c>
      <c r="O871" s="18" t="s">
        <v>6484</v>
      </c>
      <c r="P871" s="18" t="s">
        <v>6485</v>
      </c>
      <c r="Q871" s="34"/>
      <c r="R871" s="14"/>
      <c r="S871" s="14"/>
      <c r="T871" s="14"/>
      <c r="U871" s="14"/>
      <c r="V871" s="14"/>
      <c r="W871" s="14"/>
      <c r="X871" s="14"/>
      <c r="Y871" s="6" t="s">
        <v>5556</v>
      </c>
      <c r="Z871" s="15" t="s">
        <v>6486</v>
      </c>
      <c r="AA871" s="15" t="s">
        <v>6487</v>
      </c>
      <c r="AB871" s="15" t="s">
        <v>6488</v>
      </c>
      <c r="AC871" s="18" t="str">
        <f t="shared" si="1"/>
        <v>M5-NyO-50c-A-1</v>
      </c>
      <c r="AD871" s="6" t="s">
        <v>48</v>
      </c>
      <c r="AE871" s="6" t="s">
        <v>427</v>
      </c>
      <c r="AF871" s="6" t="s">
        <v>49</v>
      </c>
    </row>
    <row r="872" ht="75.0" customHeight="1">
      <c r="A872" s="6" t="s">
        <v>6458</v>
      </c>
      <c r="B872" s="7" t="s">
        <v>6459</v>
      </c>
      <c r="C872" s="34" t="s">
        <v>62</v>
      </c>
      <c r="D872" s="6" t="s">
        <v>35</v>
      </c>
      <c r="E872" s="6"/>
      <c r="F872" s="26" t="s">
        <v>6489</v>
      </c>
      <c r="G872" s="26"/>
      <c r="H872" s="7" t="s">
        <v>6490</v>
      </c>
      <c r="I872" s="34" t="s">
        <v>38</v>
      </c>
      <c r="J872" s="6" t="s">
        <v>54</v>
      </c>
      <c r="K872" s="26" t="s">
        <v>6491</v>
      </c>
      <c r="L872" s="9" t="s">
        <v>6483</v>
      </c>
      <c r="M872" s="34" t="s">
        <v>41</v>
      </c>
      <c r="N872" s="18" t="s">
        <v>6461</v>
      </c>
      <c r="O872" s="18" t="s">
        <v>6492</v>
      </c>
      <c r="P872" s="18" t="s">
        <v>6485</v>
      </c>
      <c r="Q872" s="34"/>
      <c r="R872" s="14"/>
      <c r="S872" s="14"/>
      <c r="T872" s="14"/>
      <c r="U872" s="14"/>
      <c r="V872" s="14"/>
      <c r="W872" s="14"/>
      <c r="X872" s="14"/>
      <c r="Y872" s="6" t="s">
        <v>5556</v>
      </c>
      <c r="Z872" s="15" t="s">
        <v>6493</v>
      </c>
      <c r="AA872" s="15" t="s">
        <v>6494</v>
      </c>
      <c r="AB872" s="15" t="s">
        <v>6495</v>
      </c>
      <c r="AC872" s="18" t="str">
        <f t="shared" si="1"/>
        <v>M5-NyO-50c-A-2</v>
      </c>
      <c r="AD872" s="6" t="s">
        <v>48</v>
      </c>
      <c r="AE872" s="6" t="s">
        <v>427</v>
      </c>
      <c r="AF872" s="6" t="s">
        <v>49</v>
      </c>
    </row>
    <row r="873" ht="75.0" customHeight="1">
      <c r="A873" s="6" t="s">
        <v>6458</v>
      </c>
      <c r="B873" s="7" t="s">
        <v>6459</v>
      </c>
      <c r="C873" s="34" t="s">
        <v>62</v>
      </c>
      <c r="D873" s="6" t="s">
        <v>35</v>
      </c>
      <c r="E873" s="6"/>
      <c r="F873" s="26" t="s">
        <v>6496</v>
      </c>
      <c r="G873" s="26"/>
      <c r="H873" s="7" t="s">
        <v>6497</v>
      </c>
      <c r="I873" s="34" t="s">
        <v>38</v>
      </c>
      <c r="J873" s="6" t="s">
        <v>54</v>
      </c>
      <c r="K873" s="26" t="s">
        <v>6498</v>
      </c>
      <c r="L873" s="9" t="s">
        <v>6483</v>
      </c>
      <c r="M873" s="34" t="s">
        <v>41</v>
      </c>
      <c r="N873" s="18" t="s">
        <v>6461</v>
      </c>
      <c r="O873" s="18" t="s">
        <v>6499</v>
      </c>
      <c r="P873" s="18" t="s">
        <v>6485</v>
      </c>
      <c r="Q873" s="34"/>
      <c r="R873" s="14"/>
      <c r="S873" s="14"/>
      <c r="T873" s="14"/>
      <c r="U873" s="14"/>
      <c r="V873" s="14"/>
      <c r="W873" s="14"/>
      <c r="X873" s="14"/>
      <c r="Y873" s="6" t="s">
        <v>5556</v>
      </c>
      <c r="Z873" s="15" t="s">
        <v>6500</v>
      </c>
      <c r="AA873" s="15" t="s">
        <v>6501</v>
      </c>
      <c r="AB873" s="15" t="s">
        <v>6502</v>
      </c>
      <c r="AC873" s="18" t="str">
        <f t="shared" si="1"/>
        <v>M5-NyO-50c-A-3</v>
      </c>
      <c r="AD873" s="6" t="s">
        <v>48</v>
      </c>
      <c r="AE873" s="6" t="s">
        <v>427</v>
      </c>
      <c r="AF873" s="6" t="s">
        <v>49</v>
      </c>
    </row>
    <row r="874" ht="75.0" customHeight="1">
      <c r="A874" s="6" t="s">
        <v>6458</v>
      </c>
      <c r="B874" s="7" t="s">
        <v>6459</v>
      </c>
      <c r="C874" s="34" t="s">
        <v>62</v>
      </c>
      <c r="D874" s="6" t="s">
        <v>35</v>
      </c>
      <c r="E874" s="6"/>
      <c r="F874" s="26" t="s">
        <v>6503</v>
      </c>
      <c r="G874" s="26"/>
      <c r="H874" s="7" t="s">
        <v>6504</v>
      </c>
      <c r="I874" s="34" t="s">
        <v>38</v>
      </c>
      <c r="J874" s="6" t="s">
        <v>54</v>
      </c>
      <c r="K874" s="26" t="s">
        <v>6505</v>
      </c>
      <c r="L874" s="9" t="s">
        <v>6483</v>
      </c>
      <c r="M874" s="34" t="s">
        <v>41</v>
      </c>
      <c r="N874" s="18" t="s">
        <v>6461</v>
      </c>
      <c r="O874" s="18" t="s">
        <v>6506</v>
      </c>
      <c r="P874" s="18" t="s">
        <v>6485</v>
      </c>
      <c r="Q874" s="34"/>
      <c r="R874" s="14"/>
      <c r="S874" s="14"/>
      <c r="T874" s="14"/>
      <c r="U874" s="14"/>
      <c r="V874" s="14"/>
      <c r="W874" s="14"/>
      <c r="X874" s="14"/>
      <c r="Y874" s="6" t="s">
        <v>5556</v>
      </c>
      <c r="Z874" s="15" t="s">
        <v>6507</v>
      </c>
      <c r="AA874" s="15" t="s">
        <v>6508</v>
      </c>
      <c r="AB874" s="15" t="s">
        <v>6509</v>
      </c>
      <c r="AC874" s="18" t="str">
        <f t="shared" si="1"/>
        <v>M5-NyO-50c-A-4</v>
      </c>
      <c r="AD874" s="6" t="s">
        <v>48</v>
      </c>
      <c r="AE874" s="6" t="s">
        <v>427</v>
      </c>
      <c r="AF874" s="6" t="s">
        <v>49</v>
      </c>
    </row>
    <row r="875" ht="75.0" customHeight="1">
      <c r="A875" s="6" t="s">
        <v>6458</v>
      </c>
      <c r="B875" s="7" t="s">
        <v>6459</v>
      </c>
      <c r="C875" s="34" t="s">
        <v>62</v>
      </c>
      <c r="D875" s="6" t="s">
        <v>35</v>
      </c>
      <c r="E875" s="6"/>
      <c r="F875" s="26" t="s">
        <v>6510</v>
      </c>
      <c r="G875" s="26"/>
      <c r="H875" s="7" t="s">
        <v>6511</v>
      </c>
      <c r="I875" s="34" t="s">
        <v>38</v>
      </c>
      <c r="J875" s="6" t="s">
        <v>54</v>
      </c>
      <c r="K875" s="26" t="s">
        <v>6512</v>
      </c>
      <c r="L875" s="9" t="s">
        <v>6513</v>
      </c>
      <c r="M875" s="34" t="s">
        <v>41</v>
      </c>
      <c r="N875" s="18" t="s">
        <v>6461</v>
      </c>
      <c r="O875" s="18" t="s">
        <v>6514</v>
      </c>
      <c r="P875" s="18" t="s">
        <v>6515</v>
      </c>
      <c r="Q875" s="34"/>
      <c r="R875" s="14"/>
      <c r="S875" s="14"/>
      <c r="T875" s="14"/>
      <c r="U875" s="14"/>
      <c r="V875" s="14"/>
      <c r="W875" s="14"/>
      <c r="X875" s="14"/>
      <c r="Y875" s="6" t="s">
        <v>5556</v>
      </c>
      <c r="Z875" s="15" t="s">
        <v>6516</v>
      </c>
      <c r="AA875" s="15" t="s">
        <v>6517</v>
      </c>
      <c r="AB875" s="15" t="s">
        <v>6518</v>
      </c>
      <c r="AC875" s="18" t="str">
        <f t="shared" si="1"/>
        <v>M5-NyO-50c-A-5</v>
      </c>
      <c r="AD875" s="6" t="s">
        <v>48</v>
      </c>
      <c r="AE875" s="6" t="s">
        <v>427</v>
      </c>
      <c r="AF875" s="6" t="s">
        <v>49</v>
      </c>
    </row>
    <row r="876" ht="75.0" customHeight="1">
      <c r="A876" s="6" t="s">
        <v>6519</v>
      </c>
      <c r="B876" s="7" t="s">
        <v>6520</v>
      </c>
      <c r="C876" s="83" t="s">
        <v>34</v>
      </c>
      <c r="D876" s="6" t="s">
        <v>35</v>
      </c>
      <c r="E876" s="6"/>
      <c r="F876" s="26" t="s">
        <v>6521</v>
      </c>
      <c r="G876" s="26"/>
      <c r="H876" s="7"/>
      <c r="I876" s="6" t="s">
        <v>38</v>
      </c>
      <c r="J876" s="6" t="s">
        <v>6522</v>
      </c>
      <c r="K876" s="26" t="s">
        <v>6523</v>
      </c>
      <c r="L876" s="9"/>
      <c r="M876" s="34" t="s">
        <v>41</v>
      </c>
      <c r="N876" s="18" t="s">
        <v>6524</v>
      </c>
      <c r="O876" s="18" t="s">
        <v>6524</v>
      </c>
      <c r="P876" s="18"/>
      <c r="Q876" s="34"/>
      <c r="R876" s="14"/>
      <c r="S876" s="14"/>
      <c r="T876" s="14"/>
      <c r="U876" s="14"/>
      <c r="V876" s="14"/>
      <c r="W876" s="14"/>
      <c r="X876" s="14"/>
      <c r="Y876" s="6" t="s">
        <v>5556</v>
      </c>
      <c r="Z876" s="38" t="s">
        <v>6525</v>
      </c>
      <c r="AA876" s="38" t="s">
        <v>6526</v>
      </c>
      <c r="AB876" s="15" t="s">
        <v>6527</v>
      </c>
      <c r="AC876" s="18" t="str">
        <f t="shared" si="1"/>
        <v>M5-NyO-51a-I-1</v>
      </c>
      <c r="AD876" s="6" t="s">
        <v>48</v>
      </c>
      <c r="AE876" s="6" t="s">
        <v>427</v>
      </c>
      <c r="AF876" s="6" t="s">
        <v>49</v>
      </c>
    </row>
    <row r="877" ht="75.0" customHeight="1">
      <c r="A877" s="6" t="s">
        <v>6519</v>
      </c>
      <c r="B877" s="7" t="s">
        <v>6520</v>
      </c>
      <c r="C877" s="83" t="s">
        <v>34</v>
      </c>
      <c r="D877" s="6" t="s">
        <v>35</v>
      </c>
      <c r="E877" s="6"/>
      <c r="F877" s="26" t="s">
        <v>6521</v>
      </c>
      <c r="G877" s="26"/>
      <c r="H877" s="7"/>
      <c r="I877" s="6" t="s">
        <v>38</v>
      </c>
      <c r="J877" s="6" t="s">
        <v>6522</v>
      </c>
      <c r="K877" s="26" t="s">
        <v>6528</v>
      </c>
      <c r="L877" s="9"/>
      <c r="M877" s="34" t="s">
        <v>41</v>
      </c>
      <c r="N877" s="18" t="s">
        <v>6524</v>
      </c>
      <c r="O877" s="18" t="s">
        <v>6524</v>
      </c>
      <c r="P877" s="18"/>
      <c r="Q877" s="34"/>
      <c r="R877" s="14"/>
      <c r="S877" s="14"/>
      <c r="T877" s="14"/>
      <c r="U877" s="14"/>
      <c r="V877" s="14"/>
      <c r="W877" s="14"/>
      <c r="X877" s="14"/>
      <c r="Y877" s="6" t="s">
        <v>5556</v>
      </c>
      <c r="Z877" s="38" t="s">
        <v>6529</v>
      </c>
      <c r="AA877" s="38" t="s">
        <v>6530</v>
      </c>
      <c r="AB877" s="15" t="s">
        <v>6531</v>
      </c>
      <c r="AC877" s="18" t="str">
        <f t="shared" si="1"/>
        <v>M5-NyO-51a-I-2</v>
      </c>
      <c r="AD877" s="6" t="s">
        <v>48</v>
      </c>
      <c r="AE877" s="6" t="s">
        <v>427</v>
      </c>
      <c r="AF877" s="6" t="s">
        <v>49</v>
      </c>
    </row>
    <row r="878" ht="75.0" customHeight="1">
      <c r="A878" s="6" t="s">
        <v>6519</v>
      </c>
      <c r="B878" s="7" t="s">
        <v>6520</v>
      </c>
      <c r="C878" s="83" t="s">
        <v>34</v>
      </c>
      <c r="D878" s="6" t="s">
        <v>35</v>
      </c>
      <c r="E878" s="6"/>
      <c r="F878" s="26" t="s">
        <v>6521</v>
      </c>
      <c r="G878" s="26"/>
      <c r="H878" s="7"/>
      <c r="I878" s="6" t="s">
        <v>38</v>
      </c>
      <c r="J878" s="6" t="s">
        <v>6522</v>
      </c>
      <c r="K878" s="26" t="s">
        <v>6532</v>
      </c>
      <c r="L878" s="9"/>
      <c r="M878" s="34" t="s">
        <v>41</v>
      </c>
      <c r="N878" s="18" t="s">
        <v>6524</v>
      </c>
      <c r="O878" s="18" t="s">
        <v>6524</v>
      </c>
      <c r="P878" s="18"/>
      <c r="Q878" s="34"/>
      <c r="R878" s="14"/>
      <c r="S878" s="14"/>
      <c r="T878" s="14"/>
      <c r="U878" s="14"/>
      <c r="V878" s="14"/>
      <c r="W878" s="14"/>
      <c r="X878" s="14"/>
      <c r="Y878" s="6" t="s">
        <v>5556</v>
      </c>
      <c r="Z878" s="38" t="s">
        <v>6533</v>
      </c>
      <c r="AA878" s="38" t="s">
        <v>6534</v>
      </c>
      <c r="AB878" s="15" t="s">
        <v>6535</v>
      </c>
      <c r="AC878" s="18" t="str">
        <f t="shared" si="1"/>
        <v>M5-NyO-51a-I-3</v>
      </c>
      <c r="AD878" s="6" t="s">
        <v>48</v>
      </c>
      <c r="AE878" s="6" t="s">
        <v>427</v>
      </c>
      <c r="AF878" s="6" t="s">
        <v>49</v>
      </c>
    </row>
    <row r="879" ht="75.0" customHeight="1">
      <c r="A879" s="8" t="s">
        <v>6536</v>
      </c>
      <c r="B879" s="7" t="s">
        <v>6537</v>
      </c>
      <c r="C879" s="34" t="s">
        <v>34</v>
      </c>
      <c r="D879" s="6" t="s">
        <v>35</v>
      </c>
      <c r="E879" s="6"/>
      <c r="F879" s="26" t="s">
        <v>6538</v>
      </c>
      <c r="G879" s="26"/>
      <c r="H879" s="7" t="s">
        <v>6539</v>
      </c>
      <c r="I879" s="34" t="s">
        <v>38</v>
      </c>
      <c r="J879" s="6" t="s">
        <v>357</v>
      </c>
      <c r="K879" s="18" t="s">
        <v>6540</v>
      </c>
      <c r="L879" s="26" t="s">
        <v>6541</v>
      </c>
      <c r="M879" s="34" t="s">
        <v>41</v>
      </c>
      <c r="N879" s="26" t="s">
        <v>6542</v>
      </c>
      <c r="O879" s="26" t="s">
        <v>6543</v>
      </c>
      <c r="P879" s="14"/>
      <c r="Q879" s="34"/>
      <c r="R879" s="14"/>
      <c r="S879" s="14"/>
      <c r="T879" s="14"/>
      <c r="U879" s="14"/>
      <c r="V879" s="14"/>
      <c r="W879" s="14"/>
      <c r="X879" s="14"/>
      <c r="Y879" s="6" t="s">
        <v>5556</v>
      </c>
      <c r="Z879" s="38" t="s">
        <v>6544</v>
      </c>
      <c r="AA879" s="38" t="s">
        <v>6545</v>
      </c>
      <c r="AB879" s="15" t="s">
        <v>6546</v>
      </c>
      <c r="AC879" s="18" t="str">
        <f t="shared" si="1"/>
        <v>M5-NyO-9a-I-1</v>
      </c>
      <c r="AD879" s="6" t="s">
        <v>48</v>
      </c>
      <c r="AE879" s="6" t="s">
        <v>427</v>
      </c>
      <c r="AF879" s="6" t="s">
        <v>49</v>
      </c>
    </row>
    <row r="880" ht="75.0" customHeight="1">
      <c r="A880" s="8" t="s">
        <v>6536</v>
      </c>
      <c r="B880" s="7" t="s">
        <v>6537</v>
      </c>
      <c r="C880" s="34" t="s">
        <v>50</v>
      </c>
      <c r="D880" s="6" t="s">
        <v>35</v>
      </c>
      <c r="E880" s="6"/>
      <c r="F880" s="26" t="s">
        <v>6547</v>
      </c>
      <c r="G880" s="26"/>
      <c r="H880" s="7" t="s">
        <v>6548</v>
      </c>
      <c r="I880" s="6" t="s">
        <v>38</v>
      </c>
      <c r="J880" s="6" t="s">
        <v>357</v>
      </c>
      <c r="K880" s="18" t="s">
        <v>6549</v>
      </c>
      <c r="L880" s="26" t="s">
        <v>6550</v>
      </c>
      <c r="M880" s="34" t="s">
        <v>41</v>
      </c>
      <c r="N880" s="26" t="s">
        <v>6542</v>
      </c>
      <c r="O880" s="26" t="s">
        <v>6551</v>
      </c>
      <c r="P880" s="14"/>
      <c r="Q880" s="34"/>
      <c r="R880" s="14"/>
      <c r="S880" s="14"/>
      <c r="T880" s="14"/>
      <c r="U880" s="14"/>
      <c r="V880" s="14"/>
      <c r="W880" s="14"/>
      <c r="X880" s="14"/>
      <c r="Y880" s="6" t="s">
        <v>5556</v>
      </c>
      <c r="Z880" s="15" t="s">
        <v>6552</v>
      </c>
      <c r="AA880" s="15" t="s">
        <v>6553</v>
      </c>
      <c r="AB880" s="15" t="s">
        <v>6554</v>
      </c>
      <c r="AC880" s="18" t="str">
        <f t="shared" si="1"/>
        <v>M5-NyO-9a-E-1</v>
      </c>
      <c r="AD880" s="6" t="s">
        <v>48</v>
      </c>
      <c r="AE880" s="6" t="s">
        <v>427</v>
      </c>
      <c r="AF880" s="6" t="s">
        <v>49</v>
      </c>
    </row>
    <row r="881" ht="75.0" customHeight="1">
      <c r="A881" s="8" t="s">
        <v>6555</v>
      </c>
      <c r="B881" s="26" t="s">
        <v>6556</v>
      </c>
      <c r="C881" s="34" t="s">
        <v>34</v>
      </c>
      <c r="D881" s="6" t="s">
        <v>35</v>
      </c>
      <c r="E881" s="6"/>
      <c r="F881" s="26" t="s">
        <v>6557</v>
      </c>
      <c r="G881" s="26"/>
      <c r="H881" s="7" t="s">
        <v>6558</v>
      </c>
      <c r="I881" s="34" t="s">
        <v>38</v>
      </c>
      <c r="J881" s="6" t="s">
        <v>835</v>
      </c>
      <c r="K881" s="26" t="s">
        <v>6559</v>
      </c>
      <c r="L881" s="26" t="s">
        <v>6560</v>
      </c>
      <c r="M881" s="34" t="s">
        <v>41</v>
      </c>
      <c r="N881" s="26" t="s">
        <v>6561</v>
      </c>
      <c r="O881" s="26" t="s">
        <v>6562</v>
      </c>
      <c r="P881" s="14"/>
      <c r="Q881" s="34"/>
      <c r="R881" s="14"/>
      <c r="S881" s="14"/>
      <c r="T881" s="14"/>
      <c r="U881" s="14"/>
      <c r="V881" s="14"/>
      <c r="W881" s="14"/>
      <c r="X881" s="14"/>
      <c r="Y881" s="6" t="s">
        <v>5556</v>
      </c>
      <c r="Z881" s="38" t="s">
        <v>6563</v>
      </c>
      <c r="AA881" s="38" t="s">
        <v>6564</v>
      </c>
      <c r="AB881" s="15" t="s">
        <v>6565</v>
      </c>
      <c r="AC881" s="18" t="str">
        <f t="shared" si="1"/>
        <v>M5-NyO-9b-I-1</v>
      </c>
      <c r="AD881" s="6" t="s">
        <v>48</v>
      </c>
      <c r="AE881" s="6" t="s">
        <v>427</v>
      </c>
      <c r="AF881" s="6" t="s">
        <v>49</v>
      </c>
    </row>
    <row r="882" ht="75.0" customHeight="1">
      <c r="A882" s="8" t="s">
        <v>6555</v>
      </c>
      <c r="B882" s="26" t="s">
        <v>6556</v>
      </c>
      <c r="C882" s="34" t="s">
        <v>50</v>
      </c>
      <c r="D882" s="6" t="s">
        <v>35</v>
      </c>
      <c r="E882" s="6"/>
      <c r="F882" s="26" t="s">
        <v>6566</v>
      </c>
      <c r="G882" s="26"/>
      <c r="H882" s="7" t="s">
        <v>6567</v>
      </c>
      <c r="I882" s="34" t="s">
        <v>38</v>
      </c>
      <c r="J882" s="6" t="s">
        <v>54</v>
      </c>
      <c r="K882" s="26" t="s">
        <v>6568</v>
      </c>
      <c r="L882" s="26" t="s">
        <v>6569</v>
      </c>
      <c r="M882" s="34" t="s">
        <v>41</v>
      </c>
      <c r="N882" s="26" t="s">
        <v>6561</v>
      </c>
      <c r="O882" s="26" t="s">
        <v>6570</v>
      </c>
      <c r="P882" s="14"/>
      <c r="Q882" s="34"/>
      <c r="R882" s="7"/>
      <c r="S882" s="7"/>
      <c r="T882" s="7"/>
      <c r="U882" s="26"/>
      <c r="V882" s="7"/>
      <c r="W882" s="7"/>
      <c r="X882" s="7"/>
      <c r="Y882" s="6" t="s">
        <v>5556</v>
      </c>
      <c r="Z882" s="15" t="s">
        <v>6571</v>
      </c>
      <c r="AA882" s="15" t="s">
        <v>6572</v>
      </c>
      <c r="AB882" s="15" t="s">
        <v>6573</v>
      </c>
      <c r="AC882" s="18" t="str">
        <f t="shared" si="1"/>
        <v>M5-NyO-9b-E-1</v>
      </c>
      <c r="AD882" s="6" t="s">
        <v>48</v>
      </c>
      <c r="AE882" s="6" t="s">
        <v>427</v>
      </c>
      <c r="AF882" s="6" t="s">
        <v>49</v>
      </c>
    </row>
    <row r="883" ht="75.0" customHeight="1">
      <c r="A883" s="8" t="s">
        <v>6555</v>
      </c>
      <c r="B883" s="26" t="s">
        <v>6556</v>
      </c>
      <c r="C883" s="34" t="s">
        <v>62</v>
      </c>
      <c r="D883" s="6" t="s">
        <v>35</v>
      </c>
      <c r="E883" s="6"/>
      <c r="F883" s="26" t="s">
        <v>6574</v>
      </c>
      <c r="G883" s="26"/>
      <c r="H883" s="7" t="s">
        <v>6575</v>
      </c>
      <c r="I883" s="34" t="s">
        <v>38</v>
      </c>
      <c r="J883" s="6" t="s">
        <v>54</v>
      </c>
      <c r="K883" s="26" t="s">
        <v>6576</v>
      </c>
      <c r="L883" s="26" t="s">
        <v>6569</v>
      </c>
      <c r="M883" s="34" t="s">
        <v>41</v>
      </c>
      <c r="N883" s="26" t="s">
        <v>6561</v>
      </c>
      <c r="O883" s="26" t="s">
        <v>6570</v>
      </c>
      <c r="P883" s="14"/>
      <c r="Q883" s="34"/>
      <c r="R883" s="7"/>
      <c r="S883" s="7"/>
      <c r="T883" s="7"/>
      <c r="U883" s="26"/>
      <c r="V883" s="7"/>
      <c r="W883" s="7"/>
      <c r="X883" s="7"/>
      <c r="Y883" s="6" t="s">
        <v>5556</v>
      </c>
      <c r="Z883" s="15" t="s">
        <v>6577</v>
      </c>
      <c r="AA883" s="15" t="s">
        <v>6578</v>
      </c>
      <c r="AB883" s="15" t="s">
        <v>6579</v>
      </c>
      <c r="AC883" s="18" t="str">
        <f t="shared" si="1"/>
        <v>M5-NyO-9b-A-1</v>
      </c>
      <c r="AD883" s="6" t="s">
        <v>48</v>
      </c>
      <c r="AE883" s="6" t="s">
        <v>427</v>
      </c>
      <c r="AF883" s="6" t="s">
        <v>49</v>
      </c>
    </row>
    <row r="884" ht="75.0" customHeight="1">
      <c r="A884" s="8" t="s">
        <v>6555</v>
      </c>
      <c r="B884" s="26" t="s">
        <v>6556</v>
      </c>
      <c r="C884" s="34" t="s">
        <v>62</v>
      </c>
      <c r="D884" s="6" t="s">
        <v>35</v>
      </c>
      <c r="E884" s="6"/>
      <c r="F884" s="26" t="s">
        <v>6580</v>
      </c>
      <c r="G884" s="26"/>
      <c r="H884" s="7" t="s">
        <v>6581</v>
      </c>
      <c r="I884" s="34" t="s">
        <v>38</v>
      </c>
      <c r="J884" s="6" t="s">
        <v>54</v>
      </c>
      <c r="K884" s="26" t="s">
        <v>6568</v>
      </c>
      <c r="L884" s="26" t="s">
        <v>6569</v>
      </c>
      <c r="M884" s="34" t="s">
        <v>41</v>
      </c>
      <c r="N884" s="26" t="s">
        <v>6561</v>
      </c>
      <c r="O884" s="26" t="s">
        <v>6570</v>
      </c>
      <c r="P884" s="14"/>
      <c r="Q884" s="34"/>
      <c r="R884" s="7"/>
      <c r="S884" s="7"/>
      <c r="T884" s="7"/>
      <c r="U884" s="26"/>
      <c r="V884" s="7"/>
      <c r="W884" s="7"/>
      <c r="X884" s="7"/>
      <c r="Y884" s="6" t="s">
        <v>5556</v>
      </c>
      <c r="Z884" s="15" t="s">
        <v>6582</v>
      </c>
      <c r="AA884" s="15" t="s">
        <v>6583</v>
      </c>
      <c r="AB884" s="15" t="s">
        <v>6584</v>
      </c>
      <c r="AC884" s="18" t="str">
        <f t="shared" si="1"/>
        <v>M5-NyO-9b-A-2</v>
      </c>
      <c r="AD884" s="6" t="s">
        <v>48</v>
      </c>
      <c r="AE884" s="6" t="s">
        <v>427</v>
      </c>
      <c r="AF884" s="6" t="s">
        <v>49</v>
      </c>
    </row>
    <row r="885" ht="75.0" customHeight="1">
      <c r="A885" s="8" t="s">
        <v>6555</v>
      </c>
      <c r="B885" s="26" t="s">
        <v>6556</v>
      </c>
      <c r="C885" s="34" t="s">
        <v>62</v>
      </c>
      <c r="D885" s="6" t="s">
        <v>35</v>
      </c>
      <c r="E885" s="6"/>
      <c r="F885" s="26" t="s">
        <v>6585</v>
      </c>
      <c r="G885" s="26"/>
      <c r="H885" s="7" t="s">
        <v>6586</v>
      </c>
      <c r="I885" s="34" t="s">
        <v>38</v>
      </c>
      <c r="J885" s="6" t="s">
        <v>54</v>
      </c>
      <c r="K885" s="26" t="s">
        <v>6576</v>
      </c>
      <c r="L885" s="26" t="s">
        <v>6569</v>
      </c>
      <c r="M885" s="34" t="s">
        <v>41</v>
      </c>
      <c r="N885" s="26" t="s">
        <v>6561</v>
      </c>
      <c r="O885" s="26" t="s">
        <v>6570</v>
      </c>
      <c r="P885" s="14"/>
      <c r="Q885" s="34"/>
      <c r="R885" s="7"/>
      <c r="S885" s="7"/>
      <c r="T885" s="7"/>
      <c r="U885" s="26"/>
      <c r="V885" s="7"/>
      <c r="W885" s="7"/>
      <c r="X885" s="7"/>
      <c r="Y885" s="6" t="s">
        <v>5556</v>
      </c>
      <c r="Z885" s="15" t="s">
        <v>6587</v>
      </c>
      <c r="AA885" s="15" t="s">
        <v>6588</v>
      </c>
      <c r="AB885" s="15" t="s">
        <v>6589</v>
      </c>
      <c r="AC885" s="18" t="str">
        <f t="shared" si="1"/>
        <v>M5-NyO-9b-A-3</v>
      </c>
      <c r="AD885" s="6" t="s">
        <v>48</v>
      </c>
      <c r="AE885" s="6" t="s">
        <v>427</v>
      </c>
      <c r="AF885" s="6" t="s">
        <v>49</v>
      </c>
    </row>
    <row r="886" ht="75.0" customHeight="1">
      <c r="A886" s="8" t="s">
        <v>6555</v>
      </c>
      <c r="B886" s="26" t="s">
        <v>6556</v>
      </c>
      <c r="C886" s="34" t="s">
        <v>62</v>
      </c>
      <c r="D886" s="6" t="s">
        <v>35</v>
      </c>
      <c r="E886" s="6"/>
      <c r="F886" s="26" t="s">
        <v>6590</v>
      </c>
      <c r="G886" s="26"/>
      <c r="H886" s="7" t="s">
        <v>6591</v>
      </c>
      <c r="I886" s="34" t="s">
        <v>38</v>
      </c>
      <c r="J886" s="6" t="s">
        <v>54</v>
      </c>
      <c r="K886" s="26" t="s">
        <v>6576</v>
      </c>
      <c r="L886" s="26" t="s">
        <v>6569</v>
      </c>
      <c r="M886" s="34" t="s">
        <v>41</v>
      </c>
      <c r="N886" s="26" t="s">
        <v>6561</v>
      </c>
      <c r="O886" s="26" t="s">
        <v>6570</v>
      </c>
      <c r="P886" s="14"/>
      <c r="Q886" s="34"/>
      <c r="R886" s="7"/>
      <c r="S886" s="7"/>
      <c r="T886" s="7"/>
      <c r="U886" s="26"/>
      <c r="V886" s="7"/>
      <c r="W886" s="7"/>
      <c r="X886" s="7"/>
      <c r="Y886" s="6" t="s">
        <v>5556</v>
      </c>
      <c r="Z886" s="15" t="s">
        <v>6592</v>
      </c>
      <c r="AA886" s="15" t="s">
        <v>6593</v>
      </c>
      <c r="AB886" s="15" t="s">
        <v>6594</v>
      </c>
      <c r="AC886" s="18" t="str">
        <f t="shared" si="1"/>
        <v>M5-NyO-9b-A-4</v>
      </c>
      <c r="AD886" s="6" t="s">
        <v>48</v>
      </c>
      <c r="AE886" s="6" t="s">
        <v>427</v>
      </c>
      <c r="AF886" s="6" t="s">
        <v>49</v>
      </c>
    </row>
    <row r="887" ht="75.0" customHeight="1">
      <c r="A887" s="8" t="s">
        <v>6555</v>
      </c>
      <c r="B887" s="26" t="s">
        <v>6556</v>
      </c>
      <c r="C887" s="34" t="s">
        <v>62</v>
      </c>
      <c r="D887" s="6" t="s">
        <v>35</v>
      </c>
      <c r="E887" s="6"/>
      <c r="F887" s="26" t="s">
        <v>6595</v>
      </c>
      <c r="G887" s="26"/>
      <c r="H887" s="7" t="s">
        <v>6596</v>
      </c>
      <c r="I887" s="34" t="s">
        <v>38</v>
      </c>
      <c r="J887" s="6" t="s">
        <v>54</v>
      </c>
      <c r="K887" s="26" t="s">
        <v>6576</v>
      </c>
      <c r="L887" s="26" t="s">
        <v>6569</v>
      </c>
      <c r="M887" s="34" t="s">
        <v>41</v>
      </c>
      <c r="N887" s="26" t="s">
        <v>6561</v>
      </c>
      <c r="O887" s="26" t="s">
        <v>6570</v>
      </c>
      <c r="P887" s="14"/>
      <c r="Q887" s="34"/>
      <c r="R887" s="7"/>
      <c r="S887" s="7"/>
      <c r="T887" s="7"/>
      <c r="U887" s="26"/>
      <c r="V887" s="7"/>
      <c r="W887" s="7"/>
      <c r="X887" s="7"/>
      <c r="Y887" s="6" t="s">
        <v>5556</v>
      </c>
      <c r="Z887" s="15" t="s">
        <v>6597</v>
      </c>
      <c r="AA887" s="15" t="s">
        <v>6598</v>
      </c>
      <c r="AB887" s="15" t="s">
        <v>6599</v>
      </c>
      <c r="AC887" s="18" t="str">
        <f t="shared" si="1"/>
        <v>M5-NyO-9b-A-5</v>
      </c>
      <c r="AD887" s="6" t="s">
        <v>48</v>
      </c>
      <c r="AE887" s="6" t="s">
        <v>427</v>
      </c>
      <c r="AF887" s="6" t="s">
        <v>49</v>
      </c>
    </row>
    <row r="888" ht="75.0" customHeight="1">
      <c r="A888" s="8" t="s">
        <v>6600</v>
      </c>
      <c r="B888" s="7" t="s">
        <v>6601</v>
      </c>
      <c r="C888" s="34" t="s">
        <v>34</v>
      </c>
      <c r="D888" s="6" t="s">
        <v>35</v>
      </c>
      <c r="E888" s="6"/>
      <c r="F888" s="26" t="s">
        <v>6602</v>
      </c>
      <c r="G888" s="26"/>
      <c r="H888" s="7" t="s">
        <v>6603</v>
      </c>
      <c r="I888" s="34" t="s">
        <v>38</v>
      </c>
      <c r="J888" s="34" t="s">
        <v>420</v>
      </c>
      <c r="K888" s="26" t="s">
        <v>6604</v>
      </c>
      <c r="L888" s="26" t="s">
        <v>6605</v>
      </c>
      <c r="M888" s="34" t="s">
        <v>41</v>
      </c>
      <c r="N888" s="18" t="s">
        <v>6606</v>
      </c>
      <c r="O888" s="18" t="s">
        <v>6607</v>
      </c>
      <c r="P888" s="18" t="s">
        <v>6608</v>
      </c>
      <c r="Q888" s="34"/>
      <c r="R888" s="14"/>
      <c r="S888" s="14"/>
      <c r="T888" s="14"/>
      <c r="U888" s="14"/>
      <c r="V888" s="14"/>
      <c r="W888" s="14"/>
      <c r="X888" s="18"/>
      <c r="Y888" s="6" t="s">
        <v>5556</v>
      </c>
      <c r="Z888" s="15" t="s">
        <v>6609</v>
      </c>
      <c r="AA888" s="15" t="s">
        <v>6610</v>
      </c>
      <c r="AB888" s="15" t="s">
        <v>6611</v>
      </c>
      <c r="AC888" s="18" t="str">
        <f t="shared" si="1"/>
        <v>M5-NyO-9c-I-1</v>
      </c>
      <c r="AD888" s="6" t="s">
        <v>48</v>
      </c>
      <c r="AE888" s="6" t="s">
        <v>427</v>
      </c>
      <c r="AF888" s="6" t="s">
        <v>49</v>
      </c>
    </row>
    <row r="889" ht="75.0" customHeight="1">
      <c r="A889" s="8" t="s">
        <v>6600</v>
      </c>
      <c r="B889" s="7" t="s">
        <v>6601</v>
      </c>
      <c r="C889" s="34" t="s">
        <v>50</v>
      </c>
      <c r="D889" s="6" t="s">
        <v>35</v>
      </c>
      <c r="E889" s="6"/>
      <c r="F889" s="26" t="s">
        <v>6612</v>
      </c>
      <c r="G889" s="26"/>
      <c r="H889" s="7" t="s">
        <v>6613</v>
      </c>
      <c r="I889" s="34" t="s">
        <v>38</v>
      </c>
      <c r="J889" s="6" t="s">
        <v>54</v>
      </c>
      <c r="K889" s="26" t="s">
        <v>6614</v>
      </c>
      <c r="L889" s="26" t="s">
        <v>6615</v>
      </c>
      <c r="M889" s="34" t="s">
        <v>41</v>
      </c>
      <c r="N889" s="18" t="s">
        <v>6616</v>
      </c>
      <c r="O889" s="18" t="s">
        <v>6617</v>
      </c>
      <c r="P889" s="14"/>
      <c r="Q889" s="34"/>
      <c r="R889" s="14"/>
      <c r="S889" s="14"/>
      <c r="T889" s="14"/>
      <c r="U889" s="14"/>
      <c r="V889" s="14"/>
      <c r="W889" s="14"/>
      <c r="X889" s="18"/>
      <c r="Y889" s="6" t="s">
        <v>5556</v>
      </c>
      <c r="Z889" s="15" t="s">
        <v>6618</v>
      </c>
      <c r="AA889" s="15" t="s">
        <v>6619</v>
      </c>
      <c r="AB889" s="15" t="s">
        <v>6620</v>
      </c>
      <c r="AC889" s="18" t="str">
        <f t="shared" si="1"/>
        <v>M5-NyO-9c-E-1</v>
      </c>
      <c r="AD889" s="6" t="s">
        <v>48</v>
      </c>
      <c r="AE889" s="6" t="s">
        <v>427</v>
      </c>
      <c r="AF889" s="6" t="s">
        <v>49</v>
      </c>
    </row>
    <row r="890" ht="75.0" customHeight="1">
      <c r="A890" s="8" t="s">
        <v>6621</v>
      </c>
      <c r="B890" s="26" t="s">
        <v>6622</v>
      </c>
      <c r="C890" s="34" t="s">
        <v>34</v>
      </c>
      <c r="D890" s="6" t="s">
        <v>35</v>
      </c>
      <c r="E890" s="6"/>
      <c r="F890" s="26" t="s">
        <v>6623</v>
      </c>
      <c r="G890" s="26"/>
      <c r="H890" s="7" t="s">
        <v>6624</v>
      </c>
      <c r="I890" s="34" t="s">
        <v>38</v>
      </c>
      <c r="J890" s="34" t="s">
        <v>357</v>
      </c>
      <c r="K890" s="26" t="s">
        <v>6625</v>
      </c>
      <c r="L890" s="26" t="s">
        <v>6626</v>
      </c>
      <c r="M890" s="34" t="s">
        <v>41</v>
      </c>
      <c r="N890" s="26" t="s">
        <v>6627</v>
      </c>
      <c r="O890" s="26" t="s">
        <v>6628</v>
      </c>
      <c r="P890" s="14"/>
      <c r="Q890" s="34"/>
      <c r="R890" s="14"/>
      <c r="S890" s="14"/>
      <c r="T890" s="14"/>
      <c r="U890" s="14"/>
      <c r="V890" s="14"/>
      <c r="W890" s="14"/>
      <c r="X890" s="18"/>
      <c r="Y890" s="6" t="s">
        <v>5556</v>
      </c>
      <c r="Z890" s="38" t="s">
        <v>6629</v>
      </c>
      <c r="AA890" s="38" t="s">
        <v>6630</v>
      </c>
      <c r="AB890" s="15" t="s">
        <v>6631</v>
      </c>
      <c r="AC890" s="18" t="str">
        <f t="shared" si="1"/>
        <v>M5-NyO-9d-I-1</v>
      </c>
      <c r="AD890" s="6" t="s">
        <v>48</v>
      </c>
      <c r="AE890" s="6" t="s">
        <v>427</v>
      </c>
      <c r="AF890" s="6" t="s">
        <v>49</v>
      </c>
    </row>
    <row r="891" ht="75.0" customHeight="1">
      <c r="A891" s="8" t="s">
        <v>6621</v>
      </c>
      <c r="B891" s="26" t="s">
        <v>6622</v>
      </c>
      <c r="C891" s="34" t="s">
        <v>50</v>
      </c>
      <c r="D891" s="6" t="s">
        <v>35</v>
      </c>
      <c r="E891" s="6"/>
      <c r="F891" s="26" t="s">
        <v>6632</v>
      </c>
      <c r="G891" s="26"/>
      <c r="H891" s="7" t="s">
        <v>6633</v>
      </c>
      <c r="I891" s="34" t="s">
        <v>38</v>
      </c>
      <c r="J891" s="6" t="s">
        <v>54</v>
      </c>
      <c r="K891" s="26" t="s">
        <v>6634</v>
      </c>
      <c r="L891" s="26" t="s">
        <v>6635</v>
      </c>
      <c r="M891" s="34" t="s">
        <v>41</v>
      </c>
      <c r="N891" s="26" t="s">
        <v>6627</v>
      </c>
      <c r="O891" s="26" t="s">
        <v>6636</v>
      </c>
      <c r="P891" s="14"/>
      <c r="Q891" s="34"/>
      <c r="R891" s="14"/>
      <c r="S891" s="14"/>
      <c r="T891" s="14"/>
      <c r="U891" s="14"/>
      <c r="V891" s="14"/>
      <c r="W891" s="14"/>
      <c r="X891" s="14"/>
      <c r="Y891" s="6" t="s">
        <v>5556</v>
      </c>
      <c r="Z891" s="15" t="s">
        <v>6637</v>
      </c>
      <c r="AA891" s="15" t="s">
        <v>6638</v>
      </c>
      <c r="AB891" s="15" t="s">
        <v>6639</v>
      </c>
      <c r="AC891" s="18" t="str">
        <f t="shared" si="1"/>
        <v>M5-NyO-9d-E-1</v>
      </c>
      <c r="AD891" s="6" t="s">
        <v>48</v>
      </c>
      <c r="AE891" s="6" t="s">
        <v>427</v>
      </c>
      <c r="AF891" s="6" t="s">
        <v>49</v>
      </c>
    </row>
    <row r="892" ht="75.0" customHeight="1">
      <c r="A892" s="8" t="s">
        <v>6621</v>
      </c>
      <c r="B892" s="26" t="s">
        <v>6622</v>
      </c>
      <c r="C892" s="34" t="s">
        <v>62</v>
      </c>
      <c r="D892" s="6" t="s">
        <v>35</v>
      </c>
      <c r="E892" s="6"/>
      <c r="F892" s="26" t="s">
        <v>6640</v>
      </c>
      <c r="G892" s="26"/>
      <c r="H892" s="14"/>
      <c r="I892" s="34" t="s">
        <v>38</v>
      </c>
      <c r="J892" s="6" t="s">
        <v>54</v>
      </c>
      <c r="K892" s="26" t="s">
        <v>6641</v>
      </c>
      <c r="L892" s="26" t="s">
        <v>6635</v>
      </c>
      <c r="M892" s="34" t="s">
        <v>41</v>
      </c>
      <c r="N892" s="26" t="s">
        <v>6627</v>
      </c>
      <c r="O892" s="26" t="s">
        <v>6642</v>
      </c>
      <c r="P892" s="14"/>
      <c r="Q892" s="34"/>
      <c r="R892" s="14"/>
      <c r="S892" s="14"/>
      <c r="T892" s="14"/>
      <c r="U892" s="14"/>
      <c r="V892" s="14"/>
      <c r="W892" s="14"/>
      <c r="X892" s="14"/>
      <c r="Y892" s="6" t="s">
        <v>5556</v>
      </c>
      <c r="Z892" s="15" t="s">
        <v>6643</v>
      </c>
      <c r="AA892" s="15" t="s">
        <v>6644</v>
      </c>
      <c r="AB892" s="15" t="s">
        <v>6645</v>
      </c>
      <c r="AC892" s="18" t="str">
        <f t="shared" si="1"/>
        <v>M5-NyO-9d-A-1</v>
      </c>
      <c r="AD892" s="6" t="s">
        <v>48</v>
      </c>
      <c r="AE892" s="6" t="s">
        <v>427</v>
      </c>
      <c r="AF892" s="6" t="s">
        <v>49</v>
      </c>
    </row>
    <row r="893" ht="75.0" customHeight="1">
      <c r="A893" s="8" t="s">
        <v>6621</v>
      </c>
      <c r="B893" s="26" t="s">
        <v>6622</v>
      </c>
      <c r="C893" s="34" t="s">
        <v>62</v>
      </c>
      <c r="D893" s="6" t="s">
        <v>35</v>
      </c>
      <c r="E893" s="6"/>
      <c r="F893" s="26" t="s">
        <v>6646</v>
      </c>
      <c r="G893" s="26"/>
      <c r="H893" s="14"/>
      <c r="I893" s="34" t="s">
        <v>38</v>
      </c>
      <c r="J893" s="6" t="s">
        <v>54</v>
      </c>
      <c r="K893" s="26" t="s">
        <v>6647</v>
      </c>
      <c r="L893" s="26" t="s">
        <v>6635</v>
      </c>
      <c r="M893" s="34" t="s">
        <v>41</v>
      </c>
      <c r="N893" s="26" t="s">
        <v>6627</v>
      </c>
      <c r="O893" s="26" t="s">
        <v>6648</v>
      </c>
      <c r="P893" s="14"/>
      <c r="Q893" s="34"/>
      <c r="R893" s="14"/>
      <c r="S893" s="14"/>
      <c r="T893" s="14"/>
      <c r="U893" s="14"/>
      <c r="V893" s="14"/>
      <c r="W893" s="14"/>
      <c r="X893" s="14"/>
      <c r="Y893" s="6" t="s">
        <v>5556</v>
      </c>
      <c r="Z893" s="15" t="s">
        <v>6649</v>
      </c>
      <c r="AA893" s="15" t="s">
        <v>6650</v>
      </c>
      <c r="AB893" s="15" t="s">
        <v>6651</v>
      </c>
      <c r="AC893" s="18" t="str">
        <f t="shared" si="1"/>
        <v>M5-NyO-9d-A-2</v>
      </c>
      <c r="AD893" s="6" t="s">
        <v>48</v>
      </c>
      <c r="AE893" s="6" t="s">
        <v>427</v>
      </c>
      <c r="AF893" s="6" t="s">
        <v>49</v>
      </c>
    </row>
    <row r="894" ht="75.0" customHeight="1">
      <c r="A894" s="8" t="s">
        <v>6621</v>
      </c>
      <c r="B894" s="26" t="s">
        <v>6622</v>
      </c>
      <c r="C894" s="34" t="s">
        <v>62</v>
      </c>
      <c r="D894" s="6" t="s">
        <v>35</v>
      </c>
      <c r="E894" s="6"/>
      <c r="F894" s="26" t="s">
        <v>6652</v>
      </c>
      <c r="G894" s="26"/>
      <c r="H894" s="14"/>
      <c r="I894" s="34" t="s">
        <v>38</v>
      </c>
      <c r="J894" s="6" t="s">
        <v>54</v>
      </c>
      <c r="K894" s="18" t="s">
        <v>6653</v>
      </c>
      <c r="L894" s="26" t="s">
        <v>6635</v>
      </c>
      <c r="M894" s="34" t="s">
        <v>41</v>
      </c>
      <c r="N894" s="26" t="s">
        <v>6627</v>
      </c>
      <c r="O894" s="26" t="s">
        <v>6654</v>
      </c>
      <c r="P894" s="14"/>
      <c r="Q894" s="34"/>
      <c r="R894" s="14"/>
      <c r="S894" s="14"/>
      <c r="T894" s="14"/>
      <c r="U894" s="14"/>
      <c r="V894" s="14"/>
      <c r="W894" s="14"/>
      <c r="X894" s="14"/>
      <c r="Y894" s="6" t="s">
        <v>5556</v>
      </c>
      <c r="Z894" s="15" t="s">
        <v>6655</v>
      </c>
      <c r="AA894" s="15" t="s">
        <v>6656</v>
      </c>
      <c r="AB894" s="15" t="s">
        <v>6657</v>
      </c>
      <c r="AC894" s="18" t="str">
        <f t="shared" si="1"/>
        <v>M5-NyO-9d-A-3</v>
      </c>
      <c r="AD894" s="6" t="s">
        <v>48</v>
      </c>
      <c r="AE894" s="6" t="s">
        <v>427</v>
      </c>
      <c r="AF894" s="6" t="s">
        <v>49</v>
      </c>
    </row>
    <row r="895" ht="75.0" customHeight="1">
      <c r="A895" s="8" t="s">
        <v>6621</v>
      </c>
      <c r="B895" s="26" t="s">
        <v>6622</v>
      </c>
      <c r="C895" s="34" t="s">
        <v>62</v>
      </c>
      <c r="D895" s="6" t="s">
        <v>35</v>
      </c>
      <c r="E895" s="6"/>
      <c r="F895" s="26" t="s">
        <v>6658</v>
      </c>
      <c r="G895" s="26"/>
      <c r="H895" s="14"/>
      <c r="I895" s="34" t="s">
        <v>38</v>
      </c>
      <c r="J895" s="6" t="s">
        <v>54</v>
      </c>
      <c r="K895" s="18" t="s">
        <v>6659</v>
      </c>
      <c r="L895" s="26" t="s">
        <v>6635</v>
      </c>
      <c r="M895" s="34" t="s">
        <v>41</v>
      </c>
      <c r="N895" s="26" t="s">
        <v>6627</v>
      </c>
      <c r="O895" s="26" t="s">
        <v>6660</v>
      </c>
      <c r="P895" s="14"/>
      <c r="Q895" s="34"/>
      <c r="R895" s="14"/>
      <c r="S895" s="14"/>
      <c r="T895" s="14"/>
      <c r="U895" s="14"/>
      <c r="V895" s="14"/>
      <c r="W895" s="14"/>
      <c r="X895" s="14"/>
      <c r="Y895" s="6" t="s">
        <v>5556</v>
      </c>
      <c r="Z895" s="15" t="s">
        <v>6661</v>
      </c>
      <c r="AA895" s="15" t="s">
        <v>6662</v>
      </c>
      <c r="AB895" s="15" t="s">
        <v>6663</v>
      </c>
      <c r="AC895" s="18" t="str">
        <f t="shared" si="1"/>
        <v>M5-NyO-9d-A-4</v>
      </c>
      <c r="AD895" s="6" t="s">
        <v>48</v>
      </c>
      <c r="AE895" s="6" t="s">
        <v>427</v>
      </c>
      <c r="AF895" s="6" t="s">
        <v>49</v>
      </c>
    </row>
    <row r="896" ht="75.0" customHeight="1">
      <c r="A896" s="8" t="s">
        <v>6621</v>
      </c>
      <c r="B896" s="26" t="s">
        <v>6622</v>
      </c>
      <c r="C896" s="34" t="s">
        <v>62</v>
      </c>
      <c r="D896" s="6" t="s">
        <v>35</v>
      </c>
      <c r="E896" s="6"/>
      <c r="F896" s="26" t="s">
        <v>6664</v>
      </c>
      <c r="G896" s="26"/>
      <c r="H896" s="14"/>
      <c r="I896" s="34" t="s">
        <v>38</v>
      </c>
      <c r="J896" s="6" t="s">
        <v>54</v>
      </c>
      <c r="K896" s="18" t="s">
        <v>6665</v>
      </c>
      <c r="L896" s="26" t="s">
        <v>6635</v>
      </c>
      <c r="M896" s="34" t="s">
        <v>41</v>
      </c>
      <c r="N896" s="26" t="s">
        <v>6627</v>
      </c>
      <c r="O896" s="26" t="s">
        <v>6666</v>
      </c>
      <c r="P896" s="14"/>
      <c r="Q896" s="34"/>
      <c r="R896" s="14"/>
      <c r="S896" s="14"/>
      <c r="T896" s="14"/>
      <c r="U896" s="14"/>
      <c r="V896" s="14"/>
      <c r="W896" s="14"/>
      <c r="X896" s="14"/>
      <c r="Y896" s="6" t="s">
        <v>5556</v>
      </c>
      <c r="Z896" s="15" t="s">
        <v>6667</v>
      </c>
      <c r="AA896" s="15" t="s">
        <v>6668</v>
      </c>
      <c r="AB896" s="15" t="s">
        <v>6669</v>
      </c>
      <c r="AC896" s="18" t="str">
        <f t="shared" si="1"/>
        <v>M5-NyO-9d-A-5</v>
      </c>
      <c r="AD896" s="6" t="s">
        <v>48</v>
      </c>
      <c r="AE896" s="6" t="s">
        <v>427</v>
      </c>
      <c r="AF896" s="6" t="s">
        <v>49</v>
      </c>
    </row>
    <row r="897" ht="75.0" customHeight="1">
      <c r="A897" s="8" t="s">
        <v>6670</v>
      </c>
      <c r="B897" s="7" t="s">
        <v>6671</v>
      </c>
      <c r="C897" s="34" t="s">
        <v>34</v>
      </c>
      <c r="D897" s="6" t="s">
        <v>35</v>
      </c>
      <c r="E897" s="6"/>
      <c r="F897" s="26" t="s">
        <v>6672</v>
      </c>
      <c r="G897" s="26"/>
      <c r="H897" s="7" t="s">
        <v>6673</v>
      </c>
      <c r="I897" s="34" t="s">
        <v>38</v>
      </c>
      <c r="J897" s="6" t="s">
        <v>357</v>
      </c>
      <c r="K897" s="26" t="s">
        <v>6674</v>
      </c>
      <c r="L897" s="26" t="s">
        <v>6675</v>
      </c>
      <c r="M897" s="34" t="s">
        <v>41</v>
      </c>
      <c r="N897" s="26" t="s">
        <v>6676</v>
      </c>
      <c r="O897" s="26" t="s">
        <v>6677</v>
      </c>
      <c r="P897" s="18" t="s">
        <v>6678</v>
      </c>
      <c r="Q897" s="34"/>
      <c r="R897" s="14"/>
      <c r="S897" s="14"/>
      <c r="T897" s="14"/>
      <c r="U897" s="14"/>
      <c r="V897" s="14"/>
      <c r="W897" s="14"/>
      <c r="X897" s="14"/>
      <c r="Y897" s="6" t="s">
        <v>5556</v>
      </c>
      <c r="Z897" s="15" t="s">
        <v>6679</v>
      </c>
      <c r="AA897" s="15" t="s">
        <v>6680</v>
      </c>
      <c r="AB897" s="15" t="s">
        <v>6681</v>
      </c>
      <c r="AC897" s="18" t="str">
        <f t="shared" si="1"/>
        <v>M5-NyO-10a-I-1</v>
      </c>
      <c r="AD897" s="6" t="s">
        <v>48</v>
      </c>
      <c r="AE897" s="6" t="s">
        <v>427</v>
      </c>
      <c r="AF897" s="6" t="s">
        <v>49</v>
      </c>
    </row>
    <row r="898" ht="75.0" customHeight="1">
      <c r="A898" s="8" t="s">
        <v>6670</v>
      </c>
      <c r="B898" s="7" t="s">
        <v>6671</v>
      </c>
      <c r="C898" s="34" t="s">
        <v>34</v>
      </c>
      <c r="D898" s="6" t="s">
        <v>35</v>
      </c>
      <c r="E898" s="6"/>
      <c r="F898" s="26" t="s">
        <v>6682</v>
      </c>
      <c r="G898" s="26"/>
      <c r="H898" s="7" t="s">
        <v>6673</v>
      </c>
      <c r="I898" s="34" t="s">
        <v>38</v>
      </c>
      <c r="J898" s="6" t="s">
        <v>357</v>
      </c>
      <c r="K898" s="26" t="s">
        <v>6683</v>
      </c>
      <c r="L898" s="26" t="s">
        <v>6684</v>
      </c>
      <c r="M898" s="34" t="s">
        <v>41</v>
      </c>
      <c r="N898" s="26" t="s">
        <v>6676</v>
      </c>
      <c r="O898" s="26" t="s">
        <v>6685</v>
      </c>
      <c r="P898" s="18" t="s">
        <v>6686</v>
      </c>
      <c r="Q898" s="34"/>
      <c r="R898" s="14"/>
      <c r="S898" s="14"/>
      <c r="T898" s="14"/>
      <c r="U898" s="14"/>
      <c r="V898" s="14"/>
      <c r="W898" s="14"/>
      <c r="X898" s="14"/>
      <c r="Y898" s="6" t="s">
        <v>5556</v>
      </c>
      <c r="Z898" s="15" t="s">
        <v>6687</v>
      </c>
      <c r="AA898" s="15" t="s">
        <v>6688</v>
      </c>
      <c r="AB898" s="15" t="s">
        <v>6689</v>
      </c>
      <c r="AC898" s="18" t="str">
        <f t="shared" si="1"/>
        <v>M5-NyO-10a-I-2</v>
      </c>
      <c r="AD898" s="6" t="s">
        <v>48</v>
      </c>
      <c r="AE898" s="6" t="s">
        <v>427</v>
      </c>
      <c r="AF898" s="6" t="s">
        <v>49</v>
      </c>
    </row>
    <row r="899" ht="75.0" customHeight="1">
      <c r="A899" s="8" t="s">
        <v>6670</v>
      </c>
      <c r="B899" s="7" t="s">
        <v>6671</v>
      </c>
      <c r="C899" s="34" t="s">
        <v>34</v>
      </c>
      <c r="D899" s="6" t="s">
        <v>35</v>
      </c>
      <c r="E899" s="6"/>
      <c r="F899" s="26" t="s">
        <v>6690</v>
      </c>
      <c r="G899" s="26"/>
      <c r="H899" s="7" t="s">
        <v>6673</v>
      </c>
      <c r="I899" s="34" t="s">
        <v>38</v>
      </c>
      <c r="J899" s="6" t="s">
        <v>357</v>
      </c>
      <c r="K899" s="26" t="s">
        <v>6691</v>
      </c>
      <c r="L899" s="26" t="s">
        <v>6692</v>
      </c>
      <c r="M899" s="34" t="s">
        <v>41</v>
      </c>
      <c r="N899" s="26" t="s">
        <v>6676</v>
      </c>
      <c r="O899" s="26" t="s">
        <v>6693</v>
      </c>
      <c r="P899" s="18" t="s">
        <v>6694</v>
      </c>
      <c r="Q899" s="34"/>
      <c r="R899" s="14"/>
      <c r="S899" s="14"/>
      <c r="T899" s="14"/>
      <c r="U899" s="14"/>
      <c r="V899" s="14"/>
      <c r="W899" s="14"/>
      <c r="X899" s="14"/>
      <c r="Y899" s="6" t="s">
        <v>5556</v>
      </c>
      <c r="Z899" s="15" t="s">
        <v>6695</v>
      </c>
      <c r="AA899" s="15" t="s">
        <v>6696</v>
      </c>
      <c r="AB899" s="15" t="s">
        <v>6697</v>
      </c>
      <c r="AC899" s="18" t="str">
        <f t="shared" si="1"/>
        <v>M5-NyO-10a-I-3</v>
      </c>
      <c r="AD899" s="6" t="s">
        <v>48</v>
      </c>
      <c r="AE899" s="6" t="s">
        <v>427</v>
      </c>
      <c r="AF899" s="6" t="s">
        <v>49</v>
      </c>
    </row>
    <row r="900" ht="75.0" customHeight="1">
      <c r="A900" s="8" t="s">
        <v>6670</v>
      </c>
      <c r="B900" s="7" t="s">
        <v>6671</v>
      </c>
      <c r="C900" s="34" t="s">
        <v>50</v>
      </c>
      <c r="D900" s="6" t="s">
        <v>35</v>
      </c>
      <c r="E900" s="6"/>
      <c r="F900" s="26" t="s">
        <v>6698</v>
      </c>
      <c r="G900" s="26"/>
      <c r="H900" s="7" t="s">
        <v>6699</v>
      </c>
      <c r="I900" s="34" t="s">
        <v>38</v>
      </c>
      <c r="J900" s="6" t="s">
        <v>54</v>
      </c>
      <c r="K900" s="26" t="s">
        <v>6700</v>
      </c>
      <c r="L900" s="26" t="s">
        <v>6701</v>
      </c>
      <c r="M900" s="6" t="s">
        <v>67</v>
      </c>
      <c r="N900" s="14"/>
      <c r="O900" s="14"/>
      <c r="P900" s="14"/>
      <c r="Q900" s="34"/>
      <c r="R900" s="26"/>
      <c r="S900" s="26" t="s">
        <v>6702</v>
      </c>
      <c r="T900" s="26" t="s">
        <v>6703</v>
      </c>
      <c r="U900" s="26" t="s">
        <v>6704</v>
      </c>
      <c r="V900" s="26" t="s">
        <v>6705</v>
      </c>
      <c r="W900" s="14"/>
      <c r="X900" s="14"/>
      <c r="Y900" s="6" t="s">
        <v>5556</v>
      </c>
      <c r="Z900" s="15" t="s">
        <v>6706</v>
      </c>
      <c r="AA900" s="15" t="s">
        <v>6707</v>
      </c>
      <c r="AB900" s="15" t="s">
        <v>6708</v>
      </c>
      <c r="AC900" s="18" t="str">
        <f t="shared" si="1"/>
        <v>M5-NyO-10a-E-1</v>
      </c>
      <c r="AD900" s="6" t="s">
        <v>48</v>
      </c>
      <c r="AE900" s="6" t="s">
        <v>427</v>
      </c>
      <c r="AF900" s="6" t="s">
        <v>49</v>
      </c>
    </row>
    <row r="901" ht="75.0" customHeight="1">
      <c r="A901" s="8" t="s">
        <v>6670</v>
      </c>
      <c r="B901" s="7" t="s">
        <v>6671</v>
      </c>
      <c r="C901" s="34" t="s">
        <v>50</v>
      </c>
      <c r="D901" s="6" t="s">
        <v>35</v>
      </c>
      <c r="E901" s="6"/>
      <c r="F901" s="26" t="s">
        <v>6709</v>
      </c>
      <c r="G901" s="26"/>
      <c r="H901" s="7"/>
      <c r="I901" s="34" t="s">
        <v>38</v>
      </c>
      <c r="J901" s="6" t="s">
        <v>54</v>
      </c>
      <c r="K901" s="26" t="s">
        <v>6710</v>
      </c>
      <c r="L901" s="26" t="s">
        <v>6711</v>
      </c>
      <c r="M901" s="6" t="s">
        <v>67</v>
      </c>
      <c r="N901" s="14"/>
      <c r="O901" s="14"/>
      <c r="P901" s="14"/>
      <c r="Q901" s="34"/>
      <c r="R901" s="26"/>
      <c r="S901" s="26" t="s">
        <v>6702</v>
      </c>
      <c r="T901" s="26" t="s">
        <v>6712</v>
      </c>
      <c r="U901" s="26" t="s">
        <v>6713</v>
      </c>
      <c r="V901" s="14"/>
      <c r="W901" s="14"/>
      <c r="X901" s="14"/>
      <c r="Y901" s="6" t="s">
        <v>5556</v>
      </c>
      <c r="Z901" s="15" t="s">
        <v>6714</v>
      </c>
      <c r="AA901" s="15" t="s">
        <v>6715</v>
      </c>
      <c r="AB901" s="15" t="s">
        <v>6716</v>
      </c>
      <c r="AC901" s="18" t="str">
        <f t="shared" si="1"/>
        <v>M5-NyO-10a-E-2</v>
      </c>
      <c r="AD901" s="6" t="s">
        <v>48</v>
      </c>
      <c r="AE901" s="6" t="s">
        <v>427</v>
      </c>
      <c r="AF901" s="6" t="s">
        <v>49</v>
      </c>
    </row>
    <row r="902" ht="75.0" customHeight="1">
      <c r="A902" s="8" t="s">
        <v>6670</v>
      </c>
      <c r="B902" s="7" t="s">
        <v>6671</v>
      </c>
      <c r="C902" s="34" t="s">
        <v>50</v>
      </c>
      <c r="D902" s="6" t="s">
        <v>35</v>
      </c>
      <c r="E902" s="6"/>
      <c r="F902" s="26" t="s">
        <v>6717</v>
      </c>
      <c r="G902" s="26"/>
      <c r="H902" s="7"/>
      <c r="I902" s="34" t="s">
        <v>38</v>
      </c>
      <c r="J902" s="6" t="s">
        <v>54</v>
      </c>
      <c r="K902" s="26" t="s">
        <v>6718</v>
      </c>
      <c r="L902" s="26" t="s">
        <v>6719</v>
      </c>
      <c r="M902" s="6" t="s">
        <v>67</v>
      </c>
      <c r="N902" s="14"/>
      <c r="O902" s="14"/>
      <c r="P902" s="14"/>
      <c r="Q902" s="34"/>
      <c r="R902" s="26"/>
      <c r="S902" s="26" t="s">
        <v>6702</v>
      </c>
      <c r="T902" s="26" t="s">
        <v>6720</v>
      </c>
      <c r="U902" s="26" t="s">
        <v>6721</v>
      </c>
      <c r="V902" s="26" t="s">
        <v>6722</v>
      </c>
      <c r="W902" s="14"/>
      <c r="X902" s="14"/>
      <c r="Y902" s="6" t="s">
        <v>5556</v>
      </c>
      <c r="Z902" s="15" t="s">
        <v>6723</v>
      </c>
      <c r="AA902" s="15" t="s">
        <v>6724</v>
      </c>
      <c r="AB902" s="15" t="s">
        <v>6725</v>
      </c>
      <c r="AC902" s="18" t="str">
        <f t="shared" si="1"/>
        <v>M5-NyO-10a-E-3</v>
      </c>
      <c r="AD902" s="6" t="s">
        <v>48</v>
      </c>
      <c r="AE902" s="6" t="s">
        <v>427</v>
      </c>
      <c r="AF902" s="6" t="s">
        <v>49</v>
      </c>
    </row>
    <row r="903" ht="75.0" customHeight="1">
      <c r="A903" s="8" t="s">
        <v>6670</v>
      </c>
      <c r="B903" s="7" t="s">
        <v>6671</v>
      </c>
      <c r="C903" s="34" t="s">
        <v>62</v>
      </c>
      <c r="D903" s="6" t="s">
        <v>35</v>
      </c>
      <c r="E903" s="6"/>
      <c r="F903" s="26" t="s">
        <v>6726</v>
      </c>
      <c r="G903" s="26"/>
      <c r="H903" s="7" t="s">
        <v>6727</v>
      </c>
      <c r="I903" s="34" t="s">
        <v>38</v>
      </c>
      <c r="J903" s="6" t="s">
        <v>54</v>
      </c>
      <c r="K903" s="26" t="s">
        <v>6728</v>
      </c>
      <c r="L903" s="26" t="s">
        <v>6729</v>
      </c>
      <c r="M903" s="6" t="s">
        <v>67</v>
      </c>
      <c r="N903" s="14"/>
      <c r="O903" s="14"/>
      <c r="P903" s="14"/>
      <c r="Q903" s="34"/>
      <c r="R903" s="26"/>
      <c r="S903" s="26" t="s">
        <v>6730</v>
      </c>
      <c r="T903" s="26" t="s">
        <v>6702</v>
      </c>
      <c r="U903" s="26" t="s">
        <v>6731</v>
      </c>
      <c r="V903" s="26" t="s">
        <v>6732</v>
      </c>
      <c r="W903" s="26" t="s">
        <v>6733</v>
      </c>
      <c r="X903" s="26"/>
      <c r="Y903" s="6" t="s">
        <v>5556</v>
      </c>
      <c r="Z903" s="15" t="s">
        <v>6734</v>
      </c>
      <c r="AA903" s="15" t="s">
        <v>6735</v>
      </c>
      <c r="AB903" s="15" t="s">
        <v>6736</v>
      </c>
      <c r="AC903" s="18" t="str">
        <f t="shared" si="1"/>
        <v>M5-NyO-10a-A-1</v>
      </c>
      <c r="AD903" s="6" t="s">
        <v>48</v>
      </c>
      <c r="AE903" s="6" t="s">
        <v>427</v>
      </c>
      <c r="AF903" s="6" t="s">
        <v>49</v>
      </c>
    </row>
    <row r="904" ht="75.0" customHeight="1">
      <c r="A904" s="8" t="s">
        <v>6670</v>
      </c>
      <c r="B904" s="7" t="s">
        <v>6671</v>
      </c>
      <c r="C904" s="34" t="s">
        <v>62</v>
      </c>
      <c r="D904" s="6" t="s">
        <v>35</v>
      </c>
      <c r="E904" s="6"/>
      <c r="F904" s="84" t="s">
        <v>6737</v>
      </c>
      <c r="G904" s="84"/>
      <c r="H904" s="85" t="s">
        <v>6738</v>
      </c>
      <c r="I904" s="34" t="s">
        <v>38</v>
      </c>
      <c r="J904" s="6" t="s">
        <v>54</v>
      </c>
      <c r="K904" s="26" t="s">
        <v>6739</v>
      </c>
      <c r="L904" s="26" t="s">
        <v>6740</v>
      </c>
      <c r="M904" s="6" t="s">
        <v>67</v>
      </c>
      <c r="N904" s="14"/>
      <c r="O904" s="14"/>
      <c r="P904" s="14"/>
      <c r="Q904" s="34"/>
      <c r="R904" s="26"/>
      <c r="S904" s="26" t="s">
        <v>6741</v>
      </c>
      <c r="T904" s="26" t="s">
        <v>6702</v>
      </c>
      <c r="U904" s="26" t="s">
        <v>6742</v>
      </c>
      <c r="V904" s="26" t="s">
        <v>6743</v>
      </c>
      <c r="W904" s="26" t="s">
        <v>6744</v>
      </c>
      <c r="X904" s="26"/>
      <c r="Y904" s="6" t="s">
        <v>5556</v>
      </c>
      <c r="Z904" s="15" t="s">
        <v>6745</v>
      </c>
      <c r="AA904" s="15" t="s">
        <v>6746</v>
      </c>
      <c r="AB904" s="15" t="s">
        <v>6747</v>
      </c>
      <c r="AC904" s="18" t="str">
        <f t="shared" si="1"/>
        <v>M5-NyO-10a-A-2</v>
      </c>
      <c r="AD904" s="6" t="s">
        <v>48</v>
      </c>
      <c r="AE904" s="6" t="s">
        <v>427</v>
      </c>
      <c r="AF904" s="6" t="s">
        <v>49</v>
      </c>
    </row>
    <row r="905" ht="75.0" customHeight="1">
      <c r="A905" s="8" t="s">
        <v>6670</v>
      </c>
      <c r="B905" s="7" t="s">
        <v>6671</v>
      </c>
      <c r="C905" s="34" t="s">
        <v>62</v>
      </c>
      <c r="D905" s="6" t="s">
        <v>35</v>
      </c>
      <c r="E905" s="6"/>
      <c r="F905" s="26" t="s">
        <v>6748</v>
      </c>
      <c r="G905" s="26"/>
      <c r="H905" s="7" t="s">
        <v>6749</v>
      </c>
      <c r="I905" s="34" t="s">
        <v>38</v>
      </c>
      <c r="J905" s="6" t="s">
        <v>54</v>
      </c>
      <c r="K905" s="26" t="s">
        <v>6750</v>
      </c>
      <c r="L905" s="26" t="s">
        <v>6751</v>
      </c>
      <c r="M905" s="6" t="s">
        <v>67</v>
      </c>
      <c r="N905" s="14"/>
      <c r="O905" s="14"/>
      <c r="P905" s="14"/>
      <c r="Q905" s="34"/>
      <c r="R905" s="26"/>
      <c r="S905" s="26" t="s">
        <v>6752</v>
      </c>
      <c r="T905" s="26" t="s">
        <v>6702</v>
      </c>
      <c r="U905" s="26" t="s">
        <v>6753</v>
      </c>
      <c r="V905" s="26" t="s">
        <v>6754</v>
      </c>
      <c r="W905" s="26"/>
      <c r="X905" s="26"/>
      <c r="Y905" s="6" t="s">
        <v>5556</v>
      </c>
      <c r="Z905" s="15" t="s">
        <v>6755</v>
      </c>
      <c r="AA905" s="15" t="s">
        <v>6756</v>
      </c>
      <c r="AB905" s="15" t="s">
        <v>6757</v>
      </c>
      <c r="AC905" s="18" t="str">
        <f t="shared" si="1"/>
        <v>M5-NyO-10a-A-3</v>
      </c>
      <c r="AD905" s="6" t="s">
        <v>48</v>
      </c>
      <c r="AE905" s="6" t="s">
        <v>427</v>
      </c>
      <c r="AF905" s="6" t="s">
        <v>49</v>
      </c>
    </row>
    <row r="906" ht="75.0" customHeight="1">
      <c r="A906" s="8" t="s">
        <v>6670</v>
      </c>
      <c r="B906" s="7" t="s">
        <v>6671</v>
      </c>
      <c r="C906" s="34" t="s">
        <v>62</v>
      </c>
      <c r="D906" s="6" t="s">
        <v>35</v>
      </c>
      <c r="E906" s="6"/>
      <c r="F906" s="26" t="s">
        <v>6758</v>
      </c>
      <c r="G906" s="26"/>
      <c r="H906" s="7" t="s">
        <v>6759</v>
      </c>
      <c r="I906" s="34" t="s">
        <v>1864</v>
      </c>
      <c r="J906" s="6" t="s">
        <v>54</v>
      </c>
      <c r="K906" s="26" t="s">
        <v>6760</v>
      </c>
      <c r="L906" s="26" t="s">
        <v>6761</v>
      </c>
      <c r="M906" s="6" t="s">
        <v>67</v>
      </c>
      <c r="N906" s="14"/>
      <c r="O906" s="14"/>
      <c r="P906" s="14"/>
      <c r="Q906" s="34"/>
      <c r="R906" s="26"/>
      <c r="S906" s="26" t="s">
        <v>6762</v>
      </c>
      <c r="T906" s="26" t="s">
        <v>6702</v>
      </c>
      <c r="U906" s="26" t="s">
        <v>6763</v>
      </c>
      <c r="V906" s="26" t="s">
        <v>6764</v>
      </c>
      <c r="W906" s="26"/>
      <c r="X906" s="26"/>
      <c r="Y906" s="6" t="s">
        <v>5556</v>
      </c>
      <c r="Z906" s="15" t="s">
        <v>6765</v>
      </c>
      <c r="AA906" s="15" t="s">
        <v>6766</v>
      </c>
      <c r="AB906" s="15" t="s">
        <v>6767</v>
      </c>
      <c r="AC906" s="18" t="str">
        <f t="shared" si="1"/>
        <v>M5-NyO-10a-A-4</v>
      </c>
      <c r="AD906" s="6" t="s">
        <v>48</v>
      </c>
      <c r="AE906" s="6" t="s">
        <v>427</v>
      </c>
      <c r="AF906" s="6" t="s">
        <v>49</v>
      </c>
    </row>
    <row r="907" ht="75.0" customHeight="1">
      <c r="A907" s="8" t="s">
        <v>6670</v>
      </c>
      <c r="B907" s="7" t="s">
        <v>6671</v>
      </c>
      <c r="C907" s="34" t="s">
        <v>62</v>
      </c>
      <c r="D907" s="6" t="s">
        <v>35</v>
      </c>
      <c r="E907" s="6"/>
      <c r="F907" s="26" t="s">
        <v>6768</v>
      </c>
      <c r="G907" s="26"/>
      <c r="H907" s="7" t="s">
        <v>6769</v>
      </c>
      <c r="I907" s="34" t="s">
        <v>38</v>
      </c>
      <c r="J907" s="6" t="s">
        <v>54</v>
      </c>
      <c r="K907" s="26" t="s">
        <v>6770</v>
      </c>
      <c r="L907" s="26" t="s">
        <v>6771</v>
      </c>
      <c r="M907" s="6" t="s">
        <v>67</v>
      </c>
      <c r="N907" s="14"/>
      <c r="O907" s="14"/>
      <c r="P907" s="14"/>
      <c r="Q907" s="34"/>
      <c r="R907" s="26"/>
      <c r="S907" s="26" t="s">
        <v>6772</v>
      </c>
      <c r="T907" s="26" t="s">
        <v>6702</v>
      </c>
      <c r="U907" s="26" t="s">
        <v>6773</v>
      </c>
      <c r="V907" s="26" t="s">
        <v>6774</v>
      </c>
      <c r="W907" s="26"/>
      <c r="X907" s="26"/>
      <c r="Y907" s="6" t="s">
        <v>5556</v>
      </c>
      <c r="Z907" s="15" t="s">
        <v>6775</v>
      </c>
      <c r="AA907" s="15" t="s">
        <v>6776</v>
      </c>
      <c r="AB907" s="15" t="s">
        <v>6777</v>
      </c>
      <c r="AC907" s="18" t="str">
        <f t="shared" si="1"/>
        <v>M5-NyO-10a-A-5</v>
      </c>
      <c r="AD907" s="6" t="s">
        <v>48</v>
      </c>
      <c r="AE907" s="6" t="s">
        <v>427</v>
      </c>
      <c r="AF907" s="6" t="s">
        <v>49</v>
      </c>
    </row>
    <row r="908" ht="75.0" customHeight="1">
      <c r="A908" s="8" t="s">
        <v>6778</v>
      </c>
      <c r="B908" s="7" t="s">
        <v>6779</v>
      </c>
      <c r="C908" s="6" t="s">
        <v>34</v>
      </c>
      <c r="D908" s="6" t="s">
        <v>35</v>
      </c>
      <c r="E908" s="6"/>
      <c r="F908" s="26" t="s">
        <v>6780</v>
      </c>
      <c r="G908" s="26"/>
      <c r="H908" s="7"/>
      <c r="I908" s="34" t="s">
        <v>38</v>
      </c>
      <c r="J908" s="34" t="s">
        <v>357</v>
      </c>
      <c r="K908" s="26" t="s">
        <v>6781</v>
      </c>
      <c r="L908" s="7" t="s">
        <v>40</v>
      </c>
      <c r="M908" s="34" t="s">
        <v>41</v>
      </c>
      <c r="N908" s="18" t="s">
        <v>6782</v>
      </c>
      <c r="O908" s="26" t="s">
        <v>6783</v>
      </c>
      <c r="P908" s="14"/>
      <c r="Q908" s="34"/>
      <c r="R908" s="14"/>
      <c r="S908" s="14"/>
      <c r="T908" s="14"/>
      <c r="U908" s="14"/>
      <c r="V908" s="14"/>
      <c r="W908" s="14"/>
      <c r="X908" s="14"/>
      <c r="Y908" s="6" t="s">
        <v>5556</v>
      </c>
      <c r="Z908" s="38" t="s">
        <v>6784</v>
      </c>
      <c r="AA908" s="38" t="s">
        <v>6785</v>
      </c>
      <c r="AB908" s="15" t="s">
        <v>6786</v>
      </c>
      <c r="AC908" s="18" t="str">
        <f t="shared" si="1"/>
        <v>M5-NyO-34a-I-1</v>
      </c>
      <c r="AD908" s="6" t="s">
        <v>48</v>
      </c>
      <c r="AE908" s="6" t="s">
        <v>427</v>
      </c>
      <c r="AF908" s="6" t="s">
        <v>49</v>
      </c>
    </row>
    <row r="909" ht="75.0" customHeight="1">
      <c r="A909" s="8" t="s">
        <v>6778</v>
      </c>
      <c r="B909" s="7" t="s">
        <v>6779</v>
      </c>
      <c r="C909" s="6" t="s">
        <v>34</v>
      </c>
      <c r="D909" s="6" t="s">
        <v>35</v>
      </c>
      <c r="E909" s="6"/>
      <c r="F909" s="26" t="s">
        <v>6787</v>
      </c>
      <c r="G909" s="26"/>
      <c r="H909" s="7"/>
      <c r="I909" s="34" t="s">
        <v>38</v>
      </c>
      <c r="J909" s="34" t="s">
        <v>357</v>
      </c>
      <c r="K909" s="26" t="s">
        <v>6788</v>
      </c>
      <c r="L909" s="7" t="s">
        <v>40</v>
      </c>
      <c r="M909" s="34" t="s">
        <v>41</v>
      </c>
      <c r="N909" s="18" t="s">
        <v>6789</v>
      </c>
      <c r="O909" s="26" t="s">
        <v>6790</v>
      </c>
      <c r="P909" s="14"/>
      <c r="Q909" s="34"/>
      <c r="R909" s="14"/>
      <c r="S909" s="14"/>
      <c r="T909" s="14"/>
      <c r="U909" s="14"/>
      <c r="V909" s="14"/>
      <c r="W909" s="14"/>
      <c r="X909" s="14"/>
      <c r="Y909" s="6" t="s">
        <v>5556</v>
      </c>
      <c r="Z909" s="38" t="s">
        <v>6791</v>
      </c>
      <c r="AA909" s="38" t="s">
        <v>6792</v>
      </c>
      <c r="AB909" s="15" t="s">
        <v>6793</v>
      </c>
      <c r="AC909" s="18" t="str">
        <f t="shared" si="1"/>
        <v>M5-NyO-34a-I-2</v>
      </c>
      <c r="AD909" s="6" t="s">
        <v>48</v>
      </c>
      <c r="AE909" s="6" t="s">
        <v>427</v>
      </c>
      <c r="AF909" s="6" t="s">
        <v>49</v>
      </c>
    </row>
    <row r="910" ht="75.0" customHeight="1">
      <c r="A910" s="8" t="s">
        <v>6778</v>
      </c>
      <c r="B910" s="7" t="s">
        <v>6779</v>
      </c>
      <c r="C910" s="6" t="s">
        <v>34</v>
      </c>
      <c r="D910" s="6" t="s">
        <v>35</v>
      </c>
      <c r="E910" s="6"/>
      <c r="F910" s="26" t="s">
        <v>6794</v>
      </c>
      <c r="G910" s="26"/>
      <c r="H910" s="7"/>
      <c r="I910" s="34" t="s">
        <v>38</v>
      </c>
      <c r="J910" s="34" t="s">
        <v>357</v>
      </c>
      <c r="K910" s="26" t="s">
        <v>6795</v>
      </c>
      <c r="L910" s="7" t="s">
        <v>40</v>
      </c>
      <c r="M910" s="34" t="s">
        <v>41</v>
      </c>
      <c r="N910" s="18" t="s">
        <v>6796</v>
      </c>
      <c r="O910" s="26" t="s">
        <v>6797</v>
      </c>
      <c r="P910" s="14"/>
      <c r="Q910" s="34"/>
      <c r="R910" s="14"/>
      <c r="S910" s="14"/>
      <c r="T910" s="14"/>
      <c r="U910" s="14"/>
      <c r="V910" s="14"/>
      <c r="W910" s="14"/>
      <c r="X910" s="14"/>
      <c r="Y910" s="6" t="s">
        <v>5556</v>
      </c>
      <c r="Z910" s="15" t="s">
        <v>6798</v>
      </c>
      <c r="AA910" s="15" t="s">
        <v>6799</v>
      </c>
      <c r="AB910" s="15" t="s">
        <v>6800</v>
      </c>
      <c r="AC910" s="18" t="str">
        <f t="shared" si="1"/>
        <v>M5-NyO-34a-I-3</v>
      </c>
      <c r="AD910" s="6" t="s">
        <v>48</v>
      </c>
      <c r="AE910" s="6" t="s">
        <v>427</v>
      </c>
      <c r="AF910" s="6" t="s">
        <v>49</v>
      </c>
    </row>
    <row r="911" ht="75.0" customHeight="1">
      <c r="A911" s="8" t="s">
        <v>6778</v>
      </c>
      <c r="B911" s="7" t="s">
        <v>6779</v>
      </c>
      <c r="C911" s="6" t="s">
        <v>50</v>
      </c>
      <c r="D911" s="6" t="s">
        <v>35</v>
      </c>
      <c r="E911" s="6"/>
      <c r="F911" s="26" t="s">
        <v>6801</v>
      </c>
      <c r="G911" s="26"/>
      <c r="H911" s="7"/>
      <c r="I911" s="34" t="s">
        <v>38</v>
      </c>
      <c r="J911" s="6" t="s">
        <v>54</v>
      </c>
      <c r="K911" s="26" t="s">
        <v>6802</v>
      </c>
      <c r="L911" s="26" t="s">
        <v>6803</v>
      </c>
      <c r="M911" s="34" t="s">
        <v>41</v>
      </c>
      <c r="N911" s="18" t="s">
        <v>6782</v>
      </c>
      <c r="O911" s="26" t="s">
        <v>6804</v>
      </c>
      <c r="P911" s="14"/>
      <c r="Q911" s="34"/>
      <c r="R911" s="14"/>
      <c r="S911" s="14"/>
      <c r="T911" s="14"/>
      <c r="U911" s="14"/>
      <c r="V911" s="14"/>
      <c r="W911" s="14"/>
      <c r="X911" s="14"/>
      <c r="Y911" s="6" t="s">
        <v>5556</v>
      </c>
      <c r="Z911" s="38" t="s">
        <v>6805</v>
      </c>
      <c r="AA911" s="38" t="s">
        <v>6806</v>
      </c>
      <c r="AB911" s="15" t="s">
        <v>6807</v>
      </c>
      <c r="AC911" s="18" t="str">
        <f t="shared" si="1"/>
        <v>M5-NyO-34a-E-1</v>
      </c>
      <c r="AD911" s="6" t="s">
        <v>48</v>
      </c>
      <c r="AE911" s="6" t="s">
        <v>427</v>
      </c>
      <c r="AF911" s="6" t="s">
        <v>49</v>
      </c>
    </row>
    <row r="912" ht="75.0" customHeight="1">
      <c r="A912" s="8" t="s">
        <v>6778</v>
      </c>
      <c r="B912" s="7" t="s">
        <v>6779</v>
      </c>
      <c r="C912" s="6" t="s">
        <v>50</v>
      </c>
      <c r="D912" s="6" t="s">
        <v>35</v>
      </c>
      <c r="E912" s="6"/>
      <c r="F912" s="26" t="s">
        <v>6808</v>
      </c>
      <c r="G912" s="26"/>
      <c r="H912" s="7"/>
      <c r="I912" s="34" t="s">
        <v>38</v>
      </c>
      <c r="J912" s="6" t="s">
        <v>54</v>
      </c>
      <c r="K912" s="26" t="s">
        <v>6809</v>
      </c>
      <c r="L912" s="26" t="s">
        <v>6810</v>
      </c>
      <c r="M912" s="34" t="s">
        <v>41</v>
      </c>
      <c r="N912" s="18" t="s">
        <v>6811</v>
      </c>
      <c r="O912" s="26" t="s">
        <v>6812</v>
      </c>
      <c r="P912" s="14"/>
      <c r="Q912" s="34"/>
      <c r="R912" s="14"/>
      <c r="S912" s="14"/>
      <c r="T912" s="14"/>
      <c r="U912" s="14"/>
      <c r="V912" s="14"/>
      <c r="W912" s="14"/>
      <c r="X912" s="14"/>
      <c r="Y912" s="6" t="s">
        <v>5556</v>
      </c>
      <c r="Z912" s="38" t="s">
        <v>6813</v>
      </c>
      <c r="AA912" s="38" t="s">
        <v>6814</v>
      </c>
      <c r="AB912" s="15" t="s">
        <v>6815</v>
      </c>
      <c r="AC912" s="18" t="str">
        <f t="shared" si="1"/>
        <v>M5-NyO-34a-E-2</v>
      </c>
      <c r="AD912" s="6" t="s">
        <v>48</v>
      </c>
      <c r="AE912" s="6" t="s">
        <v>427</v>
      </c>
      <c r="AF912" s="6" t="s">
        <v>49</v>
      </c>
    </row>
    <row r="913" ht="75.0" customHeight="1">
      <c r="A913" s="8" t="s">
        <v>6778</v>
      </c>
      <c r="B913" s="7" t="s">
        <v>6779</v>
      </c>
      <c r="C913" s="6" t="s">
        <v>50</v>
      </c>
      <c r="D913" s="6" t="s">
        <v>35</v>
      </c>
      <c r="E913" s="6"/>
      <c r="F913" s="26" t="s">
        <v>6816</v>
      </c>
      <c r="G913" s="26"/>
      <c r="H913" s="7"/>
      <c r="I913" s="34" t="s">
        <v>38</v>
      </c>
      <c r="J913" s="6" t="s">
        <v>54</v>
      </c>
      <c r="K913" s="26" t="s">
        <v>6817</v>
      </c>
      <c r="L913" s="26" t="s">
        <v>6818</v>
      </c>
      <c r="M913" s="34" t="s">
        <v>41</v>
      </c>
      <c r="N913" s="18" t="s">
        <v>6796</v>
      </c>
      <c r="O913" s="26" t="s">
        <v>6819</v>
      </c>
      <c r="P913" s="14"/>
      <c r="Q913" s="34"/>
      <c r="R913" s="14"/>
      <c r="S913" s="14"/>
      <c r="T913" s="14"/>
      <c r="U913" s="14"/>
      <c r="V913" s="14"/>
      <c r="W913" s="14"/>
      <c r="X913" s="14"/>
      <c r="Y913" s="6" t="s">
        <v>5556</v>
      </c>
      <c r="Z913" s="38" t="s">
        <v>6820</v>
      </c>
      <c r="AA913" s="38" t="s">
        <v>6821</v>
      </c>
      <c r="AB913" s="15" t="s">
        <v>6822</v>
      </c>
      <c r="AC913" s="18" t="str">
        <f t="shared" si="1"/>
        <v>M5-NyO-34a-E-3</v>
      </c>
      <c r="AD913" s="6" t="s">
        <v>48</v>
      </c>
      <c r="AE913" s="6" t="s">
        <v>427</v>
      </c>
      <c r="AF913" s="6" t="s">
        <v>49</v>
      </c>
    </row>
    <row r="914" ht="75.0" customHeight="1">
      <c r="A914" s="8" t="s">
        <v>6778</v>
      </c>
      <c r="B914" s="7" t="s">
        <v>6779</v>
      </c>
      <c r="C914" s="6" t="s">
        <v>62</v>
      </c>
      <c r="D914" s="6" t="s">
        <v>35</v>
      </c>
      <c r="E914" s="6"/>
      <c r="F914" s="26" t="s">
        <v>6823</v>
      </c>
      <c r="G914" s="26"/>
      <c r="H914" s="7"/>
      <c r="I914" s="34" t="s">
        <v>38</v>
      </c>
      <c r="J914" s="6" t="s">
        <v>54</v>
      </c>
      <c r="K914" s="26" t="s">
        <v>6824</v>
      </c>
      <c r="L914" s="26" t="s">
        <v>6825</v>
      </c>
      <c r="M914" s="34" t="s">
        <v>41</v>
      </c>
      <c r="N914" s="18" t="s">
        <v>6826</v>
      </c>
      <c r="O914" s="18" t="s">
        <v>6827</v>
      </c>
      <c r="P914" s="14"/>
      <c r="Q914" s="34"/>
      <c r="R914" s="14"/>
      <c r="S914" s="14"/>
      <c r="T914" s="14"/>
      <c r="U914" s="14"/>
      <c r="V914" s="14"/>
      <c r="W914" s="14"/>
      <c r="X914" s="14"/>
      <c r="Y914" s="6" t="s">
        <v>5556</v>
      </c>
      <c r="Z914" s="38" t="s">
        <v>6828</v>
      </c>
      <c r="AA914" s="38" t="s">
        <v>6829</v>
      </c>
      <c r="AB914" s="15" t="s">
        <v>6830</v>
      </c>
      <c r="AC914" s="18" t="str">
        <f t="shared" si="1"/>
        <v>M5-NyO-34a-A-1</v>
      </c>
      <c r="AD914" s="6" t="s">
        <v>48</v>
      </c>
      <c r="AE914" s="6" t="s">
        <v>427</v>
      </c>
      <c r="AF914" s="6" t="s">
        <v>49</v>
      </c>
    </row>
    <row r="915" ht="75.0" customHeight="1">
      <c r="A915" s="8" t="s">
        <v>6778</v>
      </c>
      <c r="B915" s="7" t="s">
        <v>6779</v>
      </c>
      <c r="C915" s="6" t="s">
        <v>62</v>
      </c>
      <c r="D915" s="6" t="s">
        <v>35</v>
      </c>
      <c r="E915" s="6"/>
      <c r="F915" s="26" t="s">
        <v>6831</v>
      </c>
      <c r="G915" s="26"/>
      <c r="H915" s="7"/>
      <c r="I915" s="34" t="s">
        <v>38</v>
      </c>
      <c r="J915" s="6" t="s">
        <v>54</v>
      </c>
      <c r="K915" s="26" t="s">
        <v>6832</v>
      </c>
      <c r="L915" s="26" t="s">
        <v>6833</v>
      </c>
      <c r="M915" s="34" t="s">
        <v>41</v>
      </c>
      <c r="N915" s="18" t="s">
        <v>6826</v>
      </c>
      <c r="O915" s="18" t="s">
        <v>6834</v>
      </c>
      <c r="P915" s="14"/>
      <c r="Q915" s="34"/>
      <c r="R915" s="14"/>
      <c r="S915" s="14"/>
      <c r="T915" s="14"/>
      <c r="U915" s="14"/>
      <c r="V915" s="14"/>
      <c r="W915" s="14"/>
      <c r="X915" s="14"/>
      <c r="Y915" s="6" t="s">
        <v>5556</v>
      </c>
      <c r="Z915" s="38" t="s">
        <v>6835</v>
      </c>
      <c r="AA915" s="38" t="s">
        <v>6836</v>
      </c>
      <c r="AB915" s="15" t="s">
        <v>6837</v>
      </c>
      <c r="AC915" s="18" t="str">
        <f t="shared" si="1"/>
        <v>M5-NyO-34a-A-2</v>
      </c>
      <c r="AD915" s="6" t="s">
        <v>48</v>
      </c>
      <c r="AE915" s="6" t="s">
        <v>427</v>
      </c>
      <c r="AF915" s="6" t="s">
        <v>49</v>
      </c>
    </row>
    <row r="916" ht="75.0" customHeight="1">
      <c r="A916" s="8" t="s">
        <v>6778</v>
      </c>
      <c r="B916" s="7" t="s">
        <v>6779</v>
      </c>
      <c r="C916" s="6" t="s">
        <v>62</v>
      </c>
      <c r="D916" s="6" t="s">
        <v>35</v>
      </c>
      <c r="E916" s="6"/>
      <c r="F916" s="26" t="s">
        <v>6838</v>
      </c>
      <c r="G916" s="26"/>
      <c r="H916" s="7"/>
      <c r="I916" s="34" t="s">
        <v>38</v>
      </c>
      <c r="J916" s="6" t="s">
        <v>54</v>
      </c>
      <c r="K916" s="7" t="s">
        <v>6839</v>
      </c>
      <c r="L916" s="26" t="s">
        <v>6840</v>
      </c>
      <c r="M916" s="34" t="s">
        <v>41</v>
      </c>
      <c r="N916" s="18" t="s">
        <v>6782</v>
      </c>
      <c r="O916" s="18" t="s">
        <v>6841</v>
      </c>
      <c r="P916" s="14"/>
      <c r="Q916" s="34"/>
      <c r="R916" s="14"/>
      <c r="S916" s="14"/>
      <c r="T916" s="14"/>
      <c r="U916" s="14"/>
      <c r="V916" s="14"/>
      <c r="W916" s="14"/>
      <c r="X916" s="14"/>
      <c r="Y916" s="6" t="s">
        <v>5556</v>
      </c>
      <c r="Z916" s="38" t="s">
        <v>6842</v>
      </c>
      <c r="AA916" s="38" t="s">
        <v>6843</v>
      </c>
      <c r="AB916" s="15" t="s">
        <v>6844</v>
      </c>
      <c r="AC916" s="18" t="str">
        <f t="shared" si="1"/>
        <v>M5-NyO-34a-A-3</v>
      </c>
      <c r="AD916" s="6" t="s">
        <v>48</v>
      </c>
      <c r="AE916" s="6" t="s">
        <v>427</v>
      </c>
      <c r="AF916" s="6" t="s">
        <v>49</v>
      </c>
    </row>
    <row r="917" ht="75.0" customHeight="1">
      <c r="A917" s="8" t="s">
        <v>6778</v>
      </c>
      <c r="B917" s="7" t="s">
        <v>6779</v>
      </c>
      <c r="C917" s="6" t="s">
        <v>62</v>
      </c>
      <c r="D917" s="6" t="s">
        <v>35</v>
      </c>
      <c r="E917" s="6"/>
      <c r="F917" s="26" t="s">
        <v>6845</v>
      </c>
      <c r="G917" s="26"/>
      <c r="H917" s="7"/>
      <c r="I917" s="34" t="s">
        <v>38</v>
      </c>
      <c r="J917" s="6" t="s">
        <v>54</v>
      </c>
      <c r="K917" s="26" t="s">
        <v>6846</v>
      </c>
      <c r="L917" s="26" t="s">
        <v>6847</v>
      </c>
      <c r="M917" s="34" t="s">
        <v>41</v>
      </c>
      <c r="N917" s="18" t="s">
        <v>6811</v>
      </c>
      <c r="O917" s="18" t="s">
        <v>6848</v>
      </c>
      <c r="P917" s="14"/>
      <c r="Q917" s="34"/>
      <c r="R917" s="14"/>
      <c r="S917" s="14"/>
      <c r="T917" s="14"/>
      <c r="U917" s="14"/>
      <c r="V917" s="14"/>
      <c r="W917" s="14"/>
      <c r="X917" s="14"/>
      <c r="Y917" s="6" t="s">
        <v>5556</v>
      </c>
      <c r="Z917" s="38" t="s">
        <v>6849</v>
      </c>
      <c r="AA917" s="38" t="s">
        <v>6850</v>
      </c>
      <c r="AB917" s="15" t="s">
        <v>6851</v>
      </c>
      <c r="AC917" s="18" t="str">
        <f t="shared" si="1"/>
        <v>M5-NyO-34a-A-4</v>
      </c>
      <c r="AD917" s="6" t="s">
        <v>48</v>
      </c>
      <c r="AE917" s="6" t="s">
        <v>427</v>
      </c>
      <c r="AF917" s="6" t="s">
        <v>49</v>
      </c>
    </row>
    <row r="918" ht="75.0" customHeight="1">
      <c r="A918" s="8" t="s">
        <v>6778</v>
      </c>
      <c r="B918" s="7" t="s">
        <v>6779</v>
      </c>
      <c r="C918" s="6" t="s">
        <v>62</v>
      </c>
      <c r="D918" s="6" t="s">
        <v>35</v>
      </c>
      <c r="E918" s="6"/>
      <c r="F918" s="26" t="s">
        <v>6852</v>
      </c>
      <c r="G918" s="26"/>
      <c r="H918" s="7"/>
      <c r="I918" s="34" t="s">
        <v>38</v>
      </c>
      <c r="J918" s="6" t="s">
        <v>54</v>
      </c>
      <c r="K918" s="26" t="s">
        <v>6853</v>
      </c>
      <c r="L918" s="26" t="s">
        <v>6854</v>
      </c>
      <c r="M918" s="34" t="s">
        <v>41</v>
      </c>
      <c r="N918" s="18" t="s">
        <v>6782</v>
      </c>
      <c r="O918" s="18" t="s">
        <v>6855</v>
      </c>
      <c r="P918" s="14"/>
      <c r="Q918" s="34"/>
      <c r="R918" s="14"/>
      <c r="S918" s="14"/>
      <c r="T918" s="14"/>
      <c r="U918" s="14"/>
      <c r="V918" s="14"/>
      <c r="W918" s="14"/>
      <c r="X918" s="14"/>
      <c r="Y918" s="6" t="s">
        <v>5556</v>
      </c>
      <c r="Z918" s="38" t="s">
        <v>6856</v>
      </c>
      <c r="AA918" s="38" t="s">
        <v>6857</v>
      </c>
      <c r="AB918" s="15" t="s">
        <v>6858</v>
      </c>
      <c r="AC918" s="18" t="str">
        <f t="shared" si="1"/>
        <v>M5-NyO-34a-A-5</v>
      </c>
      <c r="AD918" s="6" t="s">
        <v>48</v>
      </c>
      <c r="AE918" s="6" t="s">
        <v>427</v>
      </c>
      <c r="AF918" s="6" t="s">
        <v>49</v>
      </c>
    </row>
    <row r="919" ht="75.0" customHeight="1">
      <c r="A919" s="6" t="s">
        <v>6859</v>
      </c>
      <c r="B919" s="7" t="s">
        <v>6860</v>
      </c>
      <c r="C919" s="6" t="s">
        <v>34</v>
      </c>
      <c r="D919" s="6" t="s">
        <v>35</v>
      </c>
      <c r="E919" s="6"/>
      <c r="F919" s="26" t="s">
        <v>6861</v>
      </c>
      <c r="G919" s="26"/>
      <c r="H919" s="7"/>
      <c r="I919" s="34" t="s">
        <v>38</v>
      </c>
      <c r="J919" s="6" t="s">
        <v>285</v>
      </c>
      <c r="K919" s="26" t="s">
        <v>6862</v>
      </c>
      <c r="L919" s="26" t="s">
        <v>6863</v>
      </c>
      <c r="M919" s="34" t="s">
        <v>41</v>
      </c>
      <c r="N919" s="18" t="s">
        <v>6864</v>
      </c>
      <c r="O919" s="18" t="s">
        <v>6865</v>
      </c>
      <c r="P919" s="14"/>
      <c r="Q919" s="34"/>
      <c r="R919" s="14"/>
      <c r="S919" s="14"/>
      <c r="T919" s="14"/>
      <c r="U919" s="14"/>
      <c r="V919" s="14"/>
      <c r="W919" s="14"/>
      <c r="X919" s="14"/>
      <c r="Y919" s="6" t="s">
        <v>5556</v>
      </c>
      <c r="Z919" s="38" t="s">
        <v>6866</v>
      </c>
      <c r="AA919" s="52" t="s">
        <v>6867</v>
      </c>
      <c r="AB919" s="52" t="s">
        <v>6868</v>
      </c>
      <c r="AC919" s="18" t="str">
        <f t="shared" si="1"/>
        <v>M5-NyO-40a-I-1</v>
      </c>
      <c r="AD919" s="6" t="s">
        <v>48</v>
      </c>
      <c r="AE919" s="6"/>
      <c r="AF919" s="6" t="s">
        <v>49</v>
      </c>
    </row>
    <row r="920" ht="75.0" customHeight="1">
      <c r="A920" s="6" t="s">
        <v>6859</v>
      </c>
      <c r="B920" s="7" t="s">
        <v>6860</v>
      </c>
      <c r="C920" s="6" t="s">
        <v>34</v>
      </c>
      <c r="D920" s="6" t="s">
        <v>35</v>
      </c>
      <c r="E920" s="6"/>
      <c r="F920" s="26" t="s">
        <v>6869</v>
      </c>
      <c r="G920" s="26"/>
      <c r="H920" s="7"/>
      <c r="I920" s="34" t="s">
        <v>38</v>
      </c>
      <c r="J920" s="6" t="s">
        <v>285</v>
      </c>
      <c r="K920" s="26" t="s">
        <v>6870</v>
      </c>
      <c r="L920" s="26" t="s">
        <v>6871</v>
      </c>
      <c r="M920" s="34" t="s">
        <v>41</v>
      </c>
      <c r="N920" s="18" t="s">
        <v>6872</v>
      </c>
      <c r="O920" s="18" t="s">
        <v>6873</v>
      </c>
      <c r="P920" s="14"/>
      <c r="Q920" s="34"/>
      <c r="R920" s="14"/>
      <c r="S920" s="14"/>
      <c r="T920" s="14"/>
      <c r="U920" s="14"/>
      <c r="V920" s="14"/>
      <c r="W920" s="14"/>
      <c r="X920" s="14"/>
      <c r="Y920" s="6" t="s">
        <v>5556</v>
      </c>
      <c r="Z920" s="38" t="s">
        <v>6874</v>
      </c>
      <c r="AA920" s="52" t="s">
        <v>6875</v>
      </c>
      <c r="AB920" s="52" t="s">
        <v>6876</v>
      </c>
      <c r="AC920" s="18" t="str">
        <f t="shared" si="1"/>
        <v>M5-NyO-40a-I-2</v>
      </c>
      <c r="AD920" s="6" t="s">
        <v>48</v>
      </c>
      <c r="AE920" s="6"/>
      <c r="AF920" s="6" t="s">
        <v>49</v>
      </c>
    </row>
    <row r="921" ht="75.0" customHeight="1">
      <c r="A921" s="6" t="s">
        <v>6859</v>
      </c>
      <c r="B921" s="7" t="s">
        <v>6860</v>
      </c>
      <c r="C921" s="6" t="s">
        <v>34</v>
      </c>
      <c r="D921" s="6" t="s">
        <v>35</v>
      </c>
      <c r="E921" s="6"/>
      <c r="F921" s="26" t="s">
        <v>6877</v>
      </c>
      <c r="G921" s="26"/>
      <c r="H921" s="7"/>
      <c r="I921" s="34" t="s">
        <v>38</v>
      </c>
      <c r="J921" s="6" t="s">
        <v>285</v>
      </c>
      <c r="K921" s="26" t="s">
        <v>6878</v>
      </c>
      <c r="L921" s="26" t="s">
        <v>6879</v>
      </c>
      <c r="M921" s="34" t="s">
        <v>41</v>
      </c>
      <c r="N921" s="18" t="s">
        <v>6880</v>
      </c>
      <c r="O921" s="18" t="s">
        <v>6881</v>
      </c>
      <c r="P921" s="14"/>
      <c r="Q921" s="34"/>
      <c r="R921" s="14"/>
      <c r="S921" s="14"/>
      <c r="T921" s="14"/>
      <c r="U921" s="14"/>
      <c r="V921" s="14"/>
      <c r="W921" s="14"/>
      <c r="X921" s="14"/>
      <c r="Y921" s="6" t="s">
        <v>5556</v>
      </c>
      <c r="Z921" s="38" t="s">
        <v>6882</v>
      </c>
      <c r="AA921" s="52" t="s">
        <v>6883</v>
      </c>
      <c r="AB921" s="52" t="s">
        <v>6884</v>
      </c>
      <c r="AC921" s="18" t="str">
        <f t="shared" si="1"/>
        <v>M5-NyO-40a-I-3</v>
      </c>
      <c r="AD921" s="6" t="s">
        <v>48</v>
      </c>
      <c r="AE921" s="6"/>
      <c r="AF921" s="6" t="s">
        <v>49</v>
      </c>
    </row>
    <row r="922" ht="75.0" customHeight="1">
      <c r="A922" s="6" t="s">
        <v>6859</v>
      </c>
      <c r="B922" s="7" t="s">
        <v>6860</v>
      </c>
      <c r="C922" s="6" t="s">
        <v>50</v>
      </c>
      <c r="D922" s="6" t="s">
        <v>35</v>
      </c>
      <c r="E922" s="6"/>
      <c r="F922" s="75" t="s">
        <v>6885</v>
      </c>
      <c r="G922" s="75"/>
      <c r="H922" s="22"/>
      <c r="I922" s="34" t="s">
        <v>38</v>
      </c>
      <c r="J922" s="6" t="s">
        <v>54</v>
      </c>
      <c r="K922" s="26" t="s">
        <v>6886</v>
      </c>
      <c r="L922" s="26" t="s">
        <v>6887</v>
      </c>
      <c r="M922" s="6" t="s">
        <v>41</v>
      </c>
      <c r="N922" s="18" t="s">
        <v>6888</v>
      </c>
      <c r="O922" s="18" t="s">
        <v>6889</v>
      </c>
      <c r="P922" s="18"/>
      <c r="Q922" s="34"/>
      <c r="R922" s="18"/>
      <c r="S922" s="18"/>
      <c r="T922" s="14"/>
      <c r="U922" s="14"/>
      <c r="V922" s="14"/>
      <c r="W922" s="14"/>
      <c r="X922" s="14"/>
      <c r="Y922" s="6" t="s">
        <v>5556</v>
      </c>
      <c r="Z922" s="38" t="s">
        <v>6890</v>
      </c>
      <c r="AA922" s="52" t="s">
        <v>6891</v>
      </c>
      <c r="AB922" s="52" t="s">
        <v>6892</v>
      </c>
      <c r="AC922" s="18" t="str">
        <f t="shared" si="1"/>
        <v>M5-NyO-40a-E-1</v>
      </c>
      <c r="AD922" s="6" t="s">
        <v>48</v>
      </c>
      <c r="AE922" s="6"/>
      <c r="AF922" s="6" t="s">
        <v>49</v>
      </c>
    </row>
    <row r="923" ht="75.0" customHeight="1">
      <c r="A923" s="6" t="s">
        <v>6859</v>
      </c>
      <c r="B923" s="7" t="s">
        <v>6860</v>
      </c>
      <c r="C923" s="6" t="s">
        <v>50</v>
      </c>
      <c r="D923" s="6" t="s">
        <v>35</v>
      </c>
      <c r="E923" s="6"/>
      <c r="F923" s="9" t="s">
        <v>6893</v>
      </c>
      <c r="G923" s="9"/>
      <c r="H923" s="22"/>
      <c r="I923" s="34" t="s">
        <v>38</v>
      </c>
      <c r="J923" s="6" t="s">
        <v>54</v>
      </c>
      <c r="K923" s="26" t="s">
        <v>6894</v>
      </c>
      <c r="L923" s="26" t="s">
        <v>6895</v>
      </c>
      <c r="M923" s="6" t="s">
        <v>41</v>
      </c>
      <c r="N923" s="18" t="s">
        <v>6896</v>
      </c>
      <c r="O923" s="18" t="s">
        <v>6897</v>
      </c>
      <c r="P923" s="18"/>
      <c r="Q923" s="34"/>
      <c r="R923" s="14"/>
      <c r="S923" s="14"/>
      <c r="T923" s="14"/>
      <c r="U923" s="14"/>
      <c r="V923" s="14"/>
      <c r="W923" s="14"/>
      <c r="X923" s="14"/>
      <c r="Y923" s="6" t="s">
        <v>5556</v>
      </c>
      <c r="Z923" s="15" t="s">
        <v>6898</v>
      </c>
      <c r="AA923" s="52" t="s">
        <v>6899</v>
      </c>
      <c r="AB923" s="52" t="s">
        <v>6900</v>
      </c>
      <c r="AC923" s="18" t="str">
        <f t="shared" si="1"/>
        <v>M5-NyO-40a-E-2</v>
      </c>
      <c r="AD923" s="6" t="s">
        <v>48</v>
      </c>
      <c r="AE923" s="6"/>
      <c r="AF923" s="6" t="s">
        <v>49</v>
      </c>
    </row>
    <row r="924" ht="75.0" customHeight="1">
      <c r="A924" s="6" t="s">
        <v>6859</v>
      </c>
      <c r="B924" s="7" t="s">
        <v>6860</v>
      </c>
      <c r="C924" s="6" t="s">
        <v>50</v>
      </c>
      <c r="D924" s="6" t="s">
        <v>35</v>
      </c>
      <c r="E924" s="6"/>
      <c r="F924" s="9" t="s">
        <v>6901</v>
      </c>
      <c r="G924" s="9"/>
      <c r="H924" s="22"/>
      <c r="I924" s="34" t="s">
        <v>38</v>
      </c>
      <c r="J924" s="6" t="s">
        <v>54</v>
      </c>
      <c r="K924" s="26" t="s">
        <v>6902</v>
      </c>
      <c r="L924" s="26" t="s">
        <v>6903</v>
      </c>
      <c r="M924" s="6" t="s">
        <v>41</v>
      </c>
      <c r="N924" s="18" t="s">
        <v>6904</v>
      </c>
      <c r="O924" s="18" t="s">
        <v>6905</v>
      </c>
      <c r="P924" s="18"/>
      <c r="Q924" s="34"/>
      <c r="R924" s="14"/>
      <c r="S924" s="14"/>
      <c r="T924" s="14"/>
      <c r="U924" s="14"/>
      <c r="V924" s="14"/>
      <c r="W924" s="14"/>
      <c r="X924" s="14"/>
      <c r="Y924" s="6" t="s">
        <v>5556</v>
      </c>
      <c r="Z924" s="15" t="s">
        <v>6906</v>
      </c>
      <c r="AA924" s="52" t="s">
        <v>6907</v>
      </c>
      <c r="AB924" s="52" t="s">
        <v>6908</v>
      </c>
      <c r="AC924" s="18" t="str">
        <f t="shared" si="1"/>
        <v>M5-NyO-40a-E-3</v>
      </c>
      <c r="AD924" s="6" t="s">
        <v>48</v>
      </c>
      <c r="AE924" s="6"/>
      <c r="AF924" s="6" t="s">
        <v>49</v>
      </c>
    </row>
    <row r="925" ht="75.0" customHeight="1">
      <c r="A925" s="6" t="s">
        <v>6859</v>
      </c>
      <c r="B925" s="7" t="s">
        <v>6860</v>
      </c>
      <c r="C925" s="6" t="s">
        <v>62</v>
      </c>
      <c r="D925" s="6" t="s">
        <v>35</v>
      </c>
      <c r="E925" s="6"/>
      <c r="F925" s="75" t="s">
        <v>6909</v>
      </c>
      <c r="G925" s="75"/>
      <c r="H925" s="7"/>
      <c r="I925" s="6" t="s">
        <v>38</v>
      </c>
      <c r="J925" s="6" t="s">
        <v>54</v>
      </c>
      <c r="K925" s="26" t="s">
        <v>6910</v>
      </c>
      <c r="L925" s="26" t="s">
        <v>6911</v>
      </c>
      <c r="M925" s="6" t="s">
        <v>67</v>
      </c>
      <c r="N925" s="14"/>
      <c r="O925" s="14"/>
      <c r="P925" s="14"/>
      <c r="Q925" s="34"/>
      <c r="R925" s="18"/>
      <c r="S925" s="18" t="s">
        <v>6912</v>
      </c>
      <c r="T925" s="18" t="s">
        <v>6913</v>
      </c>
      <c r="U925" s="18" t="s">
        <v>6914</v>
      </c>
      <c r="V925" s="18" t="s">
        <v>6915</v>
      </c>
      <c r="W925" s="18"/>
      <c r="X925" s="14"/>
      <c r="Y925" s="6" t="s">
        <v>5556</v>
      </c>
      <c r="Z925" s="15" t="s">
        <v>6916</v>
      </c>
      <c r="AA925" s="52" t="s">
        <v>6917</v>
      </c>
      <c r="AB925" s="52" t="s">
        <v>6918</v>
      </c>
      <c r="AC925" s="18" t="str">
        <f t="shared" si="1"/>
        <v>M5-NyO-40a-A-1</v>
      </c>
      <c r="AD925" s="6" t="s">
        <v>48</v>
      </c>
      <c r="AE925" s="6"/>
      <c r="AF925" s="6" t="s">
        <v>49</v>
      </c>
    </row>
    <row r="926" ht="75.0" customHeight="1">
      <c r="A926" s="6" t="s">
        <v>6859</v>
      </c>
      <c r="B926" s="7" t="s">
        <v>6860</v>
      </c>
      <c r="C926" s="6" t="s">
        <v>62</v>
      </c>
      <c r="D926" s="6" t="s">
        <v>35</v>
      </c>
      <c r="E926" s="6"/>
      <c r="F926" s="26" t="s">
        <v>6919</v>
      </c>
      <c r="G926" s="26"/>
      <c r="H926" s="7"/>
      <c r="I926" s="34" t="s">
        <v>38</v>
      </c>
      <c r="J926" s="6" t="s">
        <v>54</v>
      </c>
      <c r="K926" s="26" t="s">
        <v>6920</v>
      </c>
      <c r="L926" s="26" t="s">
        <v>6921</v>
      </c>
      <c r="M926" s="6" t="s">
        <v>67</v>
      </c>
      <c r="N926" s="14"/>
      <c r="O926" s="14"/>
      <c r="P926" s="14"/>
      <c r="Q926" s="34"/>
      <c r="R926" s="26"/>
      <c r="S926" s="26" t="s">
        <v>6922</v>
      </c>
      <c r="T926" s="26" t="s">
        <v>6923</v>
      </c>
      <c r="U926" s="26" t="s">
        <v>6924</v>
      </c>
      <c r="V926" s="26" t="s">
        <v>6925</v>
      </c>
      <c r="W926" s="7"/>
      <c r="X926" s="14"/>
      <c r="Y926" s="6" t="s">
        <v>5556</v>
      </c>
      <c r="Z926" s="15" t="s">
        <v>6926</v>
      </c>
      <c r="AA926" s="52" t="s">
        <v>6927</v>
      </c>
      <c r="AB926" s="52" t="s">
        <v>6928</v>
      </c>
      <c r="AC926" s="18" t="str">
        <f t="shared" si="1"/>
        <v>M5-NyO-40a-A-2</v>
      </c>
      <c r="AD926" s="6" t="s">
        <v>48</v>
      </c>
      <c r="AE926" s="6"/>
      <c r="AF926" s="6" t="s">
        <v>49</v>
      </c>
    </row>
    <row r="927" ht="75.0" customHeight="1">
      <c r="A927" s="6" t="s">
        <v>6859</v>
      </c>
      <c r="B927" s="7" t="s">
        <v>6860</v>
      </c>
      <c r="C927" s="6" t="s">
        <v>62</v>
      </c>
      <c r="D927" s="6" t="s">
        <v>35</v>
      </c>
      <c r="E927" s="6"/>
      <c r="F927" s="26" t="s">
        <v>6929</v>
      </c>
      <c r="G927" s="26"/>
      <c r="H927" s="7"/>
      <c r="I927" s="34" t="s">
        <v>38</v>
      </c>
      <c r="J927" s="6" t="s">
        <v>54</v>
      </c>
      <c r="K927" s="26" t="s">
        <v>6930</v>
      </c>
      <c r="L927" s="26" t="s">
        <v>6931</v>
      </c>
      <c r="M927" s="6" t="s">
        <v>67</v>
      </c>
      <c r="N927" s="14"/>
      <c r="O927" s="14"/>
      <c r="P927" s="14"/>
      <c r="Q927" s="34"/>
      <c r="R927" s="26"/>
      <c r="S927" s="26" t="s">
        <v>6932</v>
      </c>
      <c r="T927" s="26" t="s">
        <v>6933</v>
      </c>
      <c r="U927" s="26" t="s">
        <v>6934</v>
      </c>
      <c r="V927" s="26" t="s">
        <v>6935</v>
      </c>
      <c r="W927" s="7"/>
      <c r="X927" s="14"/>
      <c r="Y927" s="6" t="s">
        <v>5556</v>
      </c>
      <c r="Z927" s="38" t="s">
        <v>6936</v>
      </c>
      <c r="AA927" s="52" t="s">
        <v>6937</v>
      </c>
      <c r="AB927" s="52" t="s">
        <v>6938</v>
      </c>
      <c r="AC927" s="18" t="str">
        <f t="shared" si="1"/>
        <v>M5-NyO-40a-A-3</v>
      </c>
      <c r="AD927" s="6" t="s">
        <v>48</v>
      </c>
      <c r="AE927" s="6"/>
      <c r="AF927" s="6" t="s">
        <v>49</v>
      </c>
    </row>
    <row r="928" ht="75.0" customHeight="1">
      <c r="A928" s="6" t="s">
        <v>6859</v>
      </c>
      <c r="B928" s="7" t="s">
        <v>6860</v>
      </c>
      <c r="C928" s="6" t="s">
        <v>62</v>
      </c>
      <c r="D928" s="6" t="s">
        <v>35</v>
      </c>
      <c r="E928" s="6"/>
      <c r="F928" s="26" t="s">
        <v>6939</v>
      </c>
      <c r="G928" s="26"/>
      <c r="H928" s="7"/>
      <c r="I928" s="34" t="s">
        <v>38</v>
      </c>
      <c r="J928" s="6" t="s">
        <v>54</v>
      </c>
      <c r="K928" s="26" t="s">
        <v>6940</v>
      </c>
      <c r="L928" s="26" t="s">
        <v>6941</v>
      </c>
      <c r="M928" s="6" t="s">
        <v>67</v>
      </c>
      <c r="N928" s="14"/>
      <c r="O928" s="14"/>
      <c r="P928" s="14"/>
      <c r="Q928" s="34"/>
      <c r="R928" s="26"/>
      <c r="S928" s="26" t="s">
        <v>6942</v>
      </c>
      <c r="T928" s="26" t="s">
        <v>6943</v>
      </c>
      <c r="U928" s="26" t="s">
        <v>6944</v>
      </c>
      <c r="V928" s="26" t="s">
        <v>6945</v>
      </c>
      <c r="W928" s="26"/>
      <c r="X928" s="14"/>
      <c r="Y928" s="6" t="s">
        <v>5556</v>
      </c>
      <c r="Z928" s="15" t="s">
        <v>6946</v>
      </c>
      <c r="AA928" s="52" t="s">
        <v>6947</v>
      </c>
      <c r="AB928" s="52" t="s">
        <v>6948</v>
      </c>
      <c r="AC928" s="18" t="str">
        <f t="shared" si="1"/>
        <v>M5-NyO-40a-A-4</v>
      </c>
      <c r="AD928" s="6" t="s">
        <v>48</v>
      </c>
      <c r="AE928" s="6"/>
      <c r="AF928" s="6" t="s">
        <v>49</v>
      </c>
    </row>
    <row r="929" ht="75.0" customHeight="1">
      <c r="A929" s="6" t="s">
        <v>6859</v>
      </c>
      <c r="B929" s="7" t="s">
        <v>6860</v>
      </c>
      <c r="C929" s="6" t="s">
        <v>62</v>
      </c>
      <c r="D929" s="6" t="s">
        <v>35</v>
      </c>
      <c r="E929" s="6"/>
      <c r="F929" s="26" t="s">
        <v>6949</v>
      </c>
      <c r="G929" s="26"/>
      <c r="H929" s="7"/>
      <c r="I929" s="34" t="s">
        <v>38</v>
      </c>
      <c r="J929" s="6" t="s">
        <v>54</v>
      </c>
      <c r="K929" s="26" t="s">
        <v>6950</v>
      </c>
      <c r="L929" s="26" t="s">
        <v>6951</v>
      </c>
      <c r="M929" s="6" t="s">
        <v>67</v>
      </c>
      <c r="N929" s="14"/>
      <c r="O929" s="14"/>
      <c r="P929" s="14"/>
      <c r="Q929" s="34"/>
      <c r="R929" s="26"/>
      <c r="S929" s="26" t="s">
        <v>6952</v>
      </c>
      <c r="T929" s="26" t="s">
        <v>6953</v>
      </c>
      <c r="U929" s="26" t="s">
        <v>6954</v>
      </c>
      <c r="V929" s="26" t="s">
        <v>6955</v>
      </c>
      <c r="W929" s="7"/>
      <c r="X929" s="14"/>
      <c r="Y929" s="6" t="s">
        <v>5556</v>
      </c>
      <c r="Z929" s="38" t="s">
        <v>6956</v>
      </c>
      <c r="AA929" s="52" t="s">
        <v>6957</v>
      </c>
      <c r="AB929" s="52" t="s">
        <v>6958</v>
      </c>
      <c r="AC929" s="18" t="str">
        <f t="shared" si="1"/>
        <v>M5-NyO-40a-A-5</v>
      </c>
      <c r="AD929" s="6" t="s">
        <v>48</v>
      </c>
      <c r="AE929" s="6"/>
      <c r="AF929" s="6" t="s">
        <v>49</v>
      </c>
    </row>
    <row r="930" ht="75.0" customHeight="1">
      <c r="A930" s="8" t="s">
        <v>6959</v>
      </c>
      <c r="B930" s="7" t="s">
        <v>6960</v>
      </c>
      <c r="C930" s="34" t="s">
        <v>34</v>
      </c>
      <c r="D930" s="6" t="s">
        <v>35</v>
      </c>
      <c r="E930" s="6"/>
      <c r="F930" s="26" t="s">
        <v>6961</v>
      </c>
      <c r="G930" s="26"/>
      <c r="H930" s="7"/>
      <c r="I930" s="6" t="s">
        <v>38</v>
      </c>
      <c r="J930" s="6" t="s">
        <v>357</v>
      </c>
      <c r="K930" s="26" t="s">
        <v>6962</v>
      </c>
      <c r="L930" s="26" t="s">
        <v>6963</v>
      </c>
      <c r="M930" s="34" t="s">
        <v>41</v>
      </c>
      <c r="N930" s="14" t="s">
        <v>6964</v>
      </c>
      <c r="O930" s="26" t="s">
        <v>6965</v>
      </c>
      <c r="P930" s="14"/>
      <c r="Q930" s="34"/>
      <c r="R930" s="14"/>
      <c r="S930" s="14"/>
      <c r="T930" s="14"/>
      <c r="U930" s="14"/>
      <c r="V930" s="14"/>
      <c r="W930" s="14"/>
      <c r="X930" s="14"/>
      <c r="Y930" s="6" t="s">
        <v>5556</v>
      </c>
      <c r="Z930" s="15" t="s">
        <v>6966</v>
      </c>
      <c r="AA930" s="52" t="s">
        <v>6967</v>
      </c>
      <c r="AB930" s="52" t="s">
        <v>6968</v>
      </c>
      <c r="AC930" s="18" t="str">
        <f t="shared" si="1"/>
        <v>M5-NyO-11a-I-1</v>
      </c>
      <c r="AD930" s="6" t="s">
        <v>48</v>
      </c>
      <c r="AE930" s="6"/>
      <c r="AF930" s="6" t="s">
        <v>49</v>
      </c>
    </row>
    <row r="931" ht="75.0" customHeight="1">
      <c r="A931" s="8" t="s">
        <v>6959</v>
      </c>
      <c r="B931" s="7" t="s">
        <v>6960</v>
      </c>
      <c r="C931" s="34" t="s">
        <v>50</v>
      </c>
      <c r="D931" s="6" t="s">
        <v>35</v>
      </c>
      <c r="E931" s="6"/>
      <c r="F931" s="26" t="s">
        <v>6969</v>
      </c>
      <c r="G931" s="26"/>
      <c r="H931" s="7"/>
      <c r="I931" s="34" t="s">
        <v>38</v>
      </c>
      <c r="J931" s="6" t="s">
        <v>54</v>
      </c>
      <c r="K931" s="26" t="s">
        <v>6970</v>
      </c>
      <c r="L931" s="26" t="s">
        <v>6971</v>
      </c>
      <c r="M931" s="34" t="s">
        <v>41</v>
      </c>
      <c r="N931" s="14" t="s">
        <v>6964</v>
      </c>
      <c r="O931" s="9" t="s">
        <v>6972</v>
      </c>
      <c r="P931" s="14"/>
      <c r="Q931" s="34"/>
      <c r="R931" s="14"/>
      <c r="S931" s="14"/>
      <c r="T931" s="14"/>
      <c r="U931" s="14"/>
      <c r="V931" s="14"/>
      <c r="W931" s="14"/>
      <c r="X931" s="14"/>
      <c r="Y931" s="6" t="s">
        <v>5556</v>
      </c>
      <c r="Z931" s="15" t="s">
        <v>6973</v>
      </c>
      <c r="AA931" s="52" t="s">
        <v>6974</v>
      </c>
      <c r="AB931" s="52" t="s">
        <v>6975</v>
      </c>
      <c r="AC931" s="18" t="str">
        <f t="shared" si="1"/>
        <v>M5-NyO-11a-E-1</v>
      </c>
      <c r="AD931" s="6" t="s">
        <v>48</v>
      </c>
      <c r="AE931" s="6"/>
      <c r="AF931" s="6" t="s">
        <v>49</v>
      </c>
    </row>
    <row r="932" ht="75.0" customHeight="1">
      <c r="A932" s="8" t="s">
        <v>6959</v>
      </c>
      <c r="B932" s="7" t="s">
        <v>6960</v>
      </c>
      <c r="C932" s="34" t="s">
        <v>62</v>
      </c>
      <c r="D932" s="6" t="s">
        <v>35</v>
      </c>
      <c r="E932" s="6"/>
      <c r="F932" s="18" t="s">
        <v>6976</v>
      </c>
      <c r="G932" s="18"/>
      <c r="H932" s="7"/>
      <c r="I932" s="34" t="s">
        <v>38</v>
      </c>
      <c r="J932" s="6" t="s">
        <v>54</v>
      </c>
      <c r="K932" s="26" t="s">
        <v>6970</v>
      </c>
      <c r="L932" s="26" t="s">
        <v>6971</v>
      </c>
      <c r="M932" s="34" t="s">
        <v>41</v>
      </c>
      <c r="N932" s="14" t="s">
        <v>6964</v>
      </c>
      <c r="O932" s="9" t="s">
        <v>6972</v>
      </c>
      <c r="P932" s="14"/>
      <c r="Q932" s="34"/>
      <c r="R932" s="14"/>
      <c r="S932" s="14"/>
      <c r="T932" s="14"/>
      <c r="U932" s="14"/>
      <c r="V932" s="14"/>
      <c r="W932" s="14"/>
      <c r="X932" s="14"/>
      <c r="Y932" s="6" t="s">
        <v>5556</v>
      </c>
      <c r="Z932" s="15" t="s">
        <v>6977</v>
      </c>
      <c r="AA932" s="52" t="s">
        <v>6978</v>
      </c>
      <c r="AB932" s="52" t="s">
        <v>6979</v>
      </c>
      <c r="AC932" s="18" t="str">
        <f t="shared" si="1"/>
        <v>M5-NyO-11a-A-1</v>
      </c>
      <c r="AD932" s="6" t="s">
        <v>48</v>
      </c>
      <c r="AE932" s="6"/>
      <c r="AF932" s="6" t="s">
        <v>49</v>
      </c>
    </row>
    <row r="933" ht="75.0" customHeight="1">
      <c r="A933" s="8" t="s">
        <v>6959</v>
      </c>
      <c r="B933" s="7" t="s">
        <v>6960</v>
      </c>
      <c r="C933" s="34" t="s">
        <v>62</v>
      </c>
      <c r="D933" s="6" t="s">
        <v>35</v>
      </c>
      <c r="E933" s="6"/>
      <c r="F933" s="26" t="s">
        <v>6980</v>
      </c>
      <c r="G933" s="26"/>
      <c r="H933" s="7"/>
      <c r="I933" s="34" t="s">
        <v>38</v>
      </c>
      <c r="J933" s="6" t="s">
        <v>54</v>
      </c>
      <c r="K933" s="26" t="s">
        <v>6970</v>
      </c>
      <c r="L933" s="26" t="s">
        <v>6971</v>
      </c>
      <c r="M933" s="34" t="s">
        <v>41</v>
      </c>
      <c r="N933" s="14" t="s">
        <v>6964</v>
      </c>
      <c r="O933" s="9" t="s">
        <v>6972</v>
      </c>
      <c r="P933" s="14"/>
      <c r="Q933" s="34"/>
      <c r="R933" s="14"/>
      <c r="S933" s="14"/>
      <c r="T933" s="14"/>
      <c r="U933" s="14"/>
      <c r="V933" s="14"/>
      <c r="W933" s="14"/>
      <c r="X933" s="14"/>
      <c r="Y933" s="6" t="s">
        <v>5556</v>
      </c>
      <c r="Z933" s="15" t="s">
        <v>6981</v>
      </c>
      <c r="AA933" s="52" t="s">
        <v>6982</v>
      </c>
      <c r="AB933" s="52" t="s">
        <v>6983</v>
      </c>
      <c r="AC933" s="18" t="str">
        <f t="shared" si="1"/>
        <v>M5-NyO-11a-A-2</v>
      </c>
      <c r="AD933" s="6" t="s">
        <v>48</v>
      </c>
      <c r="AE933" s="6"/>
      <c r="AF933" s="6" t="s">
        <v>49</v>
      </c>
    </row>
    <row r="934" ht="75.0" customHeight="1">
      <c r="A934" s="8" t="s">
        <v>6959</v>
      </c>
      <c r="B934" s="7" t="s">
        <v>6960</v>
      </c>
      <c r="C934" s="34" t="s">
        <v>62</v>
      </c>
      <c r="D934" s="6" t="s">
        <v>35</v>
      </c>
      <c r="E934" s="6"/>
      <c r="F934" s="26" t="s">
        <v>6984</v>
      </c>
      <c r="G934" s="26"/>
      <c r="H934" s="7"/>
      <c r="I934" s="34" t="s">
        <v>38</v>
      </c>
      <c r="J934" s="6" t="s">
        <v>54</v>
      </c>
      <c r="K934" s="26" t="s">
        <v>6970</v>
      </c>
      <c r="L934" s="26" t="s">
        <v>6971</v>
      </c>
      <c r="M934" s="34" t="s">
        <v>41</v>
      </c>
      <c r="N934" s="14" t="s">
        <v>6964</v>
      </c>
      <c r="O934" s="9" t="s">
        <v>6972</v>
      </c>
      <c r="P934" s="14"/>
      <c r="Q934" s="34"/>
      <c r="R934" s="14"/>
      <c r="S934" s="14"/>
      <c r="T934" s="14"/>
      <c r="U934" s="14"/>
      <c r="V934" s="14"/>
      <c r="W934" s="14"/>
      <c r="X934" s="14"/>
      <c r="Y934" s="6" t="s">
        <v>5556</v>
      </c>
      <c r="Z934" s="15" t="s">
        <v>6985</v>
      </c>
      <c r="AA934" s="52" t="s">
        <v>6986</v>
      </c>
      <c r="AB934" s="52" t="s">
        <v>6987</v>
      </c>
      <c r="AC934" s="18" t="str">
        <f t="shared" si="1"/>
        <v>M5-NyO-11a-A-3</v>
      </c>
      <c r="AD934" s="6" t="s">
        <v>48</v>
      </c>
      <c r="AE934" s="6"/>
      <c r="AF934" s="6" t="s">
        <v>49</v>
      </c>
    </row>
    <row r="935" ht="75.0" customHeight="1">
      <c r="A935" s="8" t="s">
        <v>6959</v>
      </c>
      <c r="B935" s="7" t="s">
        <v>6960</v>
      </c>
      <c r="C935" s="34" t="s">
        <v>62</v>
      </c>
      <c r="D935" s="6" t="s">
        <v>35</v>
      </c>
      <c r="E935" s="6"/>
      <c r="F935" s="26" t="s">
        <v>6988</v>
      </c>
      <c r="G935" s="26"/>
      <c r="H935" s="7"/>
      <c r="I935" s="34" t="s">
        <v>38</v>
      </c>
      <c r="J935" s="6" t="s">
        <v>54</v>
      </c>
      <c r="K935" s="26" t="s">
        <v>6970</v>
      </c>
      <c r="L935" s="26" t="s">
        <v>6971</v>
      </c>
      <c r="M935" s="34" t="s">
        <v>41</v>
      </c>
      <c r="N935" s="14" t="s">
        <v>6964</v>
      </c>
      <c r="O935" s="9" t="s">
        <v>6972</v>
      </c>
      <c r="P935" s="14"/>
      <c r="Q935" s="34"/>
      <c r="R935" s="14"/>
      <c r="S935" s="14"/>
      <c r="T935" s="14"/>
      <c r="U935" s="14"/>
      <c r="V935" s="14"/>
      <c r="W935" s="14"/>
      <c r="X935" s="14"/>
      <c r="Y935" s="6" t="s">
        <v>5556</v>
      </c>
      <c r="Z935" s="15" t="s">
        <v>6989</v>
      </c>
      <c r="AA935" s="52" t="s">
        <v>6990</v>
      </c>
      <c r="AB935" s="52" t="s">
        <v>6991</v>
      </c>
      <c r="AC935" s="18" t="str">
        <f t="shared" si="1"/>
        <v>M5-NyO-11a-A-4</v>
      </c>
      <c r="AD935" s="6" t="s">
        <v>48</v>
      </c>
      <c r="AE935" s="6"/>
      <c r="AF935" s="6" t="s">
        <v>49</v>
      </c>
    </row>
    <row r="936" ht="75.0" customHeight="1">
      <c r="A936" s="8" t="s">
        <v>6959</v>
      </c>
      <c r="B936" s="7" t="s">
        <v>6960</v>
      </c>
      <c r="C936" s="34" t="s">
        <v>62</v>
      </c>
      <c r="D936" s="6" t="s">
        <v>35</v>
      </c>
      <c r="E936" s="6"/>
      <c r="F936" s="26" t="s">
        <v>6992</v>
      </c>
      <c r="G936" s="26"/>
      <c r="H936" s="7"/>
      <c r="I936" s="34" t="s">
        <v>38</v>
      </c>
      <c r="J936" s="6" t="s">
        <v>54</v>
      </c>
      <c r="K936" s="26" t="s">
        <v>6970</v>
      </c>
      <c r="L936" s="26" t="s">
        <v>6971</v>
      </c>
      <c r="M936" s="34" t="s">
        <v>41</v>
      </c>
      <c r="N936" s="14" t="s">
        <v>6964</v>
      </c>
      <c r="O936" s="9" t="s">
        <v>6972</v>
      </c>
      <c r="P936" s="14"/>
      <c r="Q936" s="34"/>
      <c r="R936" s="14"/>
      <c r="S936" s="14"/>
      <c r="T936" s="14"/>
      <c r="U936" s="14"/>
      <c r="V936" s="14"/>
      <c r="W936" s="14"/>
      <c r="X936" s="14"/>
      <c r="Y936" s="6" t="s">
        <v>5556</v>
      </c>
      <c r="Z936" s="15" t="s">
        <v>6993</v>
      </c>
      <c r="AA936" s="52" t="s">
        <v>6994</v>
      </c>
      <c r="AB936" s="52" t="s">
        <v>6995</v>
      </c>
      <c r="AC936" s="18" t="str">
        <f t="shared" si="1"/>
        <v>M5-NyO-11a-A-5</v>
      </c>
      <c r="AD936" s="6" t="s">
        <v>48</v>
      </c>
      <c r="AE936" s="6"/>
      <c r="AF936" s="6" t="s">
        <v>49</v>
      </c>
    </row>
    <row r="937" ht="75.0" customHeight="1">
      <c r="A937" s="8" t="s">
        <v>6996</v>
      </c>
      <c r="B937" s="7" t="s">
        <v>6997</v>
      </c>
      <c r="C937" s="34" t="s">
        <v>34</v>
      </c>
      <c r="D937" s="6" t="s">
        <v>35</v>
      </c>
      <c r="E937" s="6"/>
      <c r="F937" s="7" t="s">
        <v>6998</v>
      </c>
      <c r="G937" s="7"/>
      <c r="H937" s="7"/>
      <c r="I937" s="6" t="s">
        <v>38</v>
      </c>
      <c r="J937" s="6" t="s">
        <v>420</v>
      </c>
      <c r="K937" s="26" t="s">
        <v>6999</v>
      </c>
      <c r="L937" s="26" t="s">
        <v>7000</v>
      </c>
      <c r="M937" s="34" t="s">
        <v>41</v>
      </c>
      <c r="N937" s="14" t="s">
        <v>7001</v>
      </c>
      <c r="O937" s="26" t="s">
        <v>7002</v>
      </c>
      <c r="P937" s="14"/>
      <c r="Q937" s="34"/>
      <c r="R937" s="14"/>
      <c r="S937" s="14"/>
      <c r="T937" s="14"/>
      <c r="U937" s="14"/>
      <c r="V937" s="14"/>
      <c r="W937" s="14"/>
      <c r="X937" s="14"/>
      <c r="Y937" s="6" t="s">
        <v>5556</v>
      </c>
      <c r="Z937" s="15" t="s">
        <v>7003</v>
      </c>
      <c r="AA937" s="52" t="s">
        <v>7004</v>
      </c>
      <c r="AB937" s="52" t="s">
        <v>7005</v>
      </c>
      <c r="AC937" s="18" t="str">
        <f t="shared" si="1"/>
        <v>M5-NyO-11b-I-1</v>
      </c>
      <c r="AD937" s="6" t="s">
        <v>48</v>
      </c>
      <c r="AE937" s="6"/>
      <c r="AF937" s="6" t="s">
        <v>49</v>
      </c>
    </row>
    <row r="938" ht="75.0" customHeight="1">
      <c r="A938" s="8" t="s">
        <v>6996</v>
      </c>
      <c r="B938" s="7" t="s">
        <v>6997</v>
      </c>
      <c r="C938" s="34" t="s">
        <v>50</v>
      </c>
      <c r="D938" s="6" t="s">
        <v>35</v>
      </c>
      <c r="E938" s="6"/>
      <c r="F938" s="26" t="s">
        <v>7006</v>
      </c>
      <c r="G938" s="26"/>
      <c r="H938" s="7"/>
      <c r="I938" s="34" t="s">
        <v>38</v>
      </c>
      <c r="J938" s="6" t="s">
        <v>54</v>
      </c>
      <c r="K938" s="26" t="s">
        <v>7007</v>
      </c>
      <c r="L938" s="26" t="s">
        <v>7008</v>
      </c>
      <c r="M938" s="34" t="s">
        <v>41</v>
      </c>
      <c r="N938" s="14" t="s">
        <v>7001</v>
      </c>
      <c r="O938" s="26" t="s">
        <v>7009</v>
      </c>
      <c r="P938" s="14"/>
      <c r="Q938" s="34"/>
      <c r="R938" s="14"/>
      <c r="S938" s="14"/>
      <c r="T938" s="14"/>
      <c r="U938" s="14"/>
      <c r="V938" s="14"/>
      <c r="W938" s="14"/>
      <c r="X938" s="14"/>
      <c r="Y938" s="6" t="s">
        <v>5556</v>
      </c>
      <c r="Z938" s="15" t="s">
        <v>7010</v>
      </c>
      <c r="AA938" s="52" t="s">
        <v>7011</v>
      </c>
      <c r="AB938" s="52" t="s">
        <v>7012</v>
      </c>
      <c r="AC938" s="18" t="str">
        <f t="shared" si="1"/>
        <v>M5-NyO-11b-E-1</v>
      </c>
      <c r="AD938" s="6" t="s">
        <v>48</v>
      </c>
      <c r="AE938" s="6"/>
      <c r="AF938" s="6" t="s">
        <v>49</v>
      </c>
    </row>
    <row r="939" ht="75.0" customHeight="1">
      <c r="A939" s="8" t="s">
        <v>6996</v>
      </c>
      <c r="B939" s="7" t="s">
        <v>6997</v>
      </c>
      <c r="C939" s="34" t="s">
        <v>62</v>
      </c>
      <c r="D939" s="6" t="s">
        <v>35</v>
      </c>
      <c r="E939" s="6"/>
      <c r="F939" s="18" t="s">
        <v>7013</v>
      </c>
      <c r="G939" s="18"/>
      <c r="H939" s="7"/>
      <c r="I939" s="34" t="s">
        <v>38</v>
      </c>
      <c r="J939" s="6" t="s">
        <v>54</v>
      </c>
      <c r="K939" s="26" t="s">
        <v>5835</v>
      </c>
      <c r="L939" s="26" t="s">
        <v>7014</v>
      </c>
      <c r="M939" s="34" t="s">
        <v>41</v>
      </c>
      <c r="N939" s="14" t="s">
        <v>7001</v>
      </c>
      <c r="O939" s="26" t="s">
        <v>7015</v>
      </c>
      <c r="P939" s="14"/>
      <c r="Q939" s="34"/>
      <c r="R939" s="14"/>
      <c r="S939" s="14"/>
      <c r="T939" s="14"/>
      <c r="U939" s="14"/>
      <c r="V939" s="14"/>
      <c r="W939" s="14"/>
      <c r="X939" s="14"/>
      <c r="Y939" s="6" t="s">
        <v>5556</v>
      </c>
      <c r="Z939" s="15" t="s">
        <v>7016</v>
      </c>
      <c r="AA939" s="52" t="s">
        <v>7017</v>
      </c>
      <c r="AB939" s="52" t="s">
        <v>7018</v>
      </c>
      <c r="AC939" s="18" t="str">
        <f t="shared" si="1"/>
        <v>M5-NyO-11b-A-1</v>
      </c>
      <c r="AD939" s="6" t="s">
        <v>48</v>
      </c>
      <c r="AE939" s="6"/>
      <c r="AF939" s="6" t="s">
        <v>49</v>
      </c>
    </row>
    <row r="940" ht="75.0" customHeight="1">
      <c r="A940" s="8" t="s">
        <v>6996</v>
      </c>
      <c r="B940" s="7" t="s">
        <v>6997</v>
      </c>
      <c r="C940" s="34" t="s">
        <v>62</v>
      </c>
      <c r="D940" s="6" t="s">
        <v>35</v>
      </c>
      <c r="E940" s="47"/>
      <c r="F940" s="26" t="s">
        <v>7019</v>
      </c>
      <c r="G940" s="26"/>
      <c r="H940" s="7" t="s">
        <v>7020</v>
      </c>
      <c r="I940" s="34" t="s">
        <v>38</v>
      </c>
      <c r="J940" s="6" t="s">
        <v>54</v>
      </c>
      <c r="K940" s="26" t="s">
        <v>7021</v>
      </c>
      <c r="L940" s="26" t="s">
        <v>7014</v>
      </c>
      <c r="M940" s="34" t="s">
        <v>41</v>
      </c>
      <c r="N940" s="14" t="s">
        <v>7001</v>
      </c>
      <c r="O940" s="26" t="s">
        <v>7015</v>
      </c>
      <c r="P940" s="14"/>
      <c r="Q940" s="34"/>
      <c r="R940" s="14"/>
      <c r="S940" s="14"/>
      <c r="T940" s="14"/>
      <c r="U940" s="14"/>
      <c r="V940" s="14"/>
      <c r="W940" s="14"/>
      <c r="X940" s="14"/>
      <c r="Y940" s="6" t="s">
        <v>5556</v>
      </c>
      <c r="Z940" s="15" t="s">
        <v>7022</v>
      </c>
      <c r="AA940" s="52" t="s">
        <v>7023</v>
      </c>
      <c r="AB940" s="52" t="s">
        <v>7024</v>
      </c>
      <c r="AC940" s="18" t="str">
        <f t="shared" si="1"/>
        <v>M5-NyO-11b-A-2</v>
      </c>
      <c r="AD940" s="6" t="s">
        <v>48</v>
      </c>
      <c r="AE940" s="6"/>
      <c r="AF940" s="6" t="s">
        <v>49</v>
      </c>
    </row>
    <row r="941" ht="75.0" customHeight="1">
      <c r="A941" s="8" t="s">
        <v>6996</v>
      </c>
      <c r="B941" s="7" t="s">
        <v>6997</v>
      </c>
      <c r="C941" s="34" t="s">
        <v>62</v>
      </c>
      <c r="D941" s="6" t="s">
        <v>35</v>
      </c>
      <c r="E941" s="6"/>
      <c r="F941" s="26" t="s">
        <v>7025</v>
      </c>
      <c r="G941" s="26"/>
      <c r="H941" s="7" t="s">
        <v>7026</v>
      </c>
      <c r="I941" s="34" t="s">
        <v>38</v>
      </c>
      <c r="J941" s="6" t="s">
        <v>54</v>
      </c>
      <c r="K941" s="26" t="s">
        <v>7027</v>
      </c>
      <c r="L941" s="26" t="s">
        <v>7014</v>
      </c>
      <c r="M941" s="34" t="s">
        <v>41</v>
      </c>
      <c r="N941" s="14" t="s">
        <v>7001</v>
      </c>
      <c r="O941" s="26" t="s">
        <v>7015</v>
      </c>
      <c r="P941" s="14"/>
      <c r="Q941" s="34"/>
      <c r="R941" s="14"/>
      <c r="S941" s="14"/>
      <c r="T941" s="14"/>
      <c r="U941" s="14"/>
      <c r="V941" s="14"/>
      <c r="W941" s="14"/>
      <c r="X941" s="14"/>
      <c r="Y941" s="6" t="s">
        <v>5556</v>
      </c>
      <c r="Z941" s="15" t="s">
        <v>7028</v>
      </c>
      <c r="AA941" s="52" t="s">
        <v>7029</v>
      </c>
      <c r="AB941" s="52" t="s">
        <v>7030</v>
      </c>
      <c r="AC941" s="18" t="str">
        <f t="shared" si="1"/>
        <v>M5-NyO-11b-A-3</v>
      </c>
      <c r="AD941" s="6" t="s">
        <v>48</v>
      </c>
      <c r="AE941" s="6"/>
      <c r="AF941" s="6" t="s">
        <v>49</v>
      </c>
    </row>
    <row r="942" ht="75.0" customHeight="1">
      <c r="A942" s="8" t="s">
        <v>6996</v>
      </c>
      <c r="B942" s="7" t="s">
        <v>6997</v>
      </c>
      <c r="C942" s="34" t="s">
        <v>62</v>
      </c>
      <c r="D942" s="6" t="s">
        <v>35</v>
      </c>
      <c r="E942" s="6"/>
      <c r="F942" s="26" t="s">
        <v>7031</v>
      </c>
      <c r="G942" s="26"/>
      <c r="H942" s="7" t="s">
        <v>7032</v>
      </c>
      <c r="I942" s="34" t="s">
        <v>38</v>
      </c>
      <c r="J942" s="6" t="s">
        <v>54</v>
      </c>
      <c r="K942" s="26" t="s">
        <v>7033</v>
      </c>
      <c r="L942" s="26" t="s">
        <v>7014</v>
      </c>
      <c r="M942" s="34" t="s">
        <v>41</v>
      </c>
      <c r="N942" s="14" t="s">
        <v>7001</v>
      </c>
      <c r="O942" s="26" t="s">
        <v>7015</v>
      </c>
      <c r="P942" s="14"/>
      <c r="Q942" s="34"/>
      <c r="R942" s="14"/>
      <c r="S942" s="14"/>
      <c r="T942" s="14"/>
      <c r="U942" s="14"/>
      <c r="V942" s="14"/>
      <c r="W942" s="14"/>
      <c r="X942" s="14"/>
      <c r="Y942" s="6" t="s">
        <v>5556</v>
      </c>
      <c r="Z942" s="15" t="s">
        <v>7034</v>
      </c>
      <c r="AA942" s="52" t="s">
        <v>7035</v>
      </c>
      <c r="AB942" s="52" t="s">
        <v>7036</v>
      </c>
      <c r="AC942" s="18" t="str">
        <f t="shared" si="1"/>
        <v>M5-NyO-11b-A-4</v>
      </c>
      <c r="AD942" s="6" t="s">
        <v>48</v>
      </c>
      <c r="AE942" s="6"/>
      <c r="AF942" s="6" t="s">
        <v>49</v>
      </c>
    </row>
    <row r="943" ht="75.0" customHeight="1">
      <c r="A943" s="8" t="s">
        <v>6996</v>
      </c>
      <c r="B943" s="7" t="s">
        <v>6997</v>
      </c>
      <c r="C943" s="34" t="s">
        <v>62</v>
      </c>
      <c r="D943" s="6" t="s">
        <v>35</v>
      </c>
      <c r="E943" s="6"/>
      <c r="F943" s="26" t="s">
        <v>7037</v>
      </c>
      <c r="G943" s="26"/>
      <c r="H943" s="7" t="s">
        <v>7038</v>
      </c>
      <c r="I943" s="34" t="s">
        <v>38</v>
      </c>
      <c r="J943" s="6" t="s">
        <v>54</v>
      </c>
      <c r="K943" s="26" t="s">
        <v>7039</v>
      </c>
      <c r="L943" s="26" t="s">
        <v>7014</v>
      </c>
      <c r="M943" s="34" t="s">
        <v>41</v>
      </c>
      <c r="N943" s="14" t="s">
        <v>7001</v>
      </c>
      <c r="O943" s="26" t="s">
        <v>7015</v>
      </c>
      <c r="P943" s="14"/>
      <c r="Q943" s="34"/>
      <c r="R943" s="14"/>
      <c r="S943" s="14"/>
      <c r="T943" s="14"/>
      <c r="U943" s="14"/>
      <c r="V943" s="14"/>
      <c r="W943" s="14"/>
      <c r="X943" s="14"/>
      <c r="Y943" s="6" t="s">
        <v>5556</v>
      </c>
      <c r="Z943" s="15" t="s">
        <v>7040</v>
      </c>
      <c r="AA943" s="52" t="s">
        <v>7041</v>
      </c>
      <c r="AB943" s="52" t="s">
        <v>7042</v>
      </c>
      <c r="AC943" s="18" t="str">
        <f t="shared" si="1"/>
        <v>M5-NyO-11b-A-5</v>
      </c>
      <c r="AD943" s="6" t="s">
        <v>48</v>
      </c>
      <c r="AE943" s="6"/>
      <c r="AF943" s="6" t="s">
        <v>49</v>
      </c>
    </row>
    <row r="944" ht="75.0" customHeight="1">
      <c r="A944" s="8" t="s">
        <v>7043</v>
      </c>
      <c r="B944" s="7" t="s">
        <v>7044</v>
      </c>
      <c r="C944" s="6" t="s">
        <v>34</v>
      </c>
      <c r="D944" s="6" t="s">
        <v>35</v>
      </c>
      <c r="E944" s="6"/>
      <c r="F944" s="26" t="s">
        <v>7045</v>
      </c>
      <c r="G944" s="26"/>
      <c r="H944" s="7"/>
      <c r="I944" s="34" t="s">
        <v>38</v>
      </c>
      <c r="J944" s="34" t="s">
        <v>743</v>
      </c>
      <c r="K944" s="26" t="s">
        <v>7046</v>
      </c>
      <c r="L944" s="26" t="s">
        <v>7047</v>
      </c>
      <c r="M944" s="34" t="s">
        <v>41</v>
      </c>
      <c r="N944" s="26" t="s">
        <v>7048</v>
      </c>
      <c r="O944" s="26" t="s">
        <v>7049</v>
      </c>
      <c r="P944" s="18" t="s">
        <v>7050</v>
      </c>
      <c r="Q944" s="34"/>
      <c r="R944" s="14"/>
      <c r="S944" s="14"/>
      <c r="T944" s="14"/>
      <c r="U944" s="14"/>
      <c r="V944" s="14"/>
      <c r="W944" s="14"/>
      <c r="X944" s="14"/>
      <c r="Y944" s="6" t="s">
        <v>5556</v>
      </c>
      <c r="Z944" s="38" t="s">
        <v>7051</v>
      </c>
      <c r="AA944" s="52" t="s">
        <v>7052</v>
      </c>
      <c r="AB944" s="52" t="s">
        <v>7053</v>
      </c>
      <c r="AC944" s="18" t="str">
        <f t="shared" si="1"/>
        <v>M5-NyO-12a-I-1</v>
      </c>
      <c r="AD944" s="6" t="s">
        <v>48</v>
      </c>
      <c r="AE944" s="6"/>
      <c r="AF944" s="6" t="s">
        <v>49</v>
      </c>
    </row>
    <row r="945" ht="75.0" customHeight="1">
      <c r="A945" s="8" t="s">
        <v>7043</v>
      </c>
      <c r="B945" s="7" t="s">
        <v>7044</v>
      </c>
      <c r="C945" s="6" t="s">
        <v>50</v>
      </c>
      <c r="D945" s="6" t="s">
        <v>35</v>
      </c>
      <c r="E945" s="6"/>
      <c r="F945" s="26" t="s">
        <v>7054</v>
      </c>
      <c r="G945" s="26"/>
      <c r="H945" s="7"/>
      <c r="I945" s="8" t="s">
        <v>38</v>
      </c>
      <c r="J945" s="34" t="s">
        <v>357</v>
      </c>
      <c r="K945" s="26" t="s">
        <v>7055</v>
      </c>
      <c r="L945" s="26" t="s">
        <v>7056</v>
      </c>
      <c r="M945" s="34" t="s">
        <v>41</v>
      </c>
      <c r="N945" s="26" t="s">
        <v>7048</v>
      </c>
      <c r="O945" s="26" t="s">
        <v>7057</v>
      </c>
      <c r="P945" s="18" t="s">
        <v>7058</v>
      </c>
      <c r="Q945" s="34"/>
      <c r="R945" s="14"/>
      <c r="S945" s="14"/>
      <c r="T945" s="14"/>
      <c r="U945" s="14"/>
      <c r="V945" s="14"/>
      <c r="W945" s="14"/>
      <c r="X945" s="14"/>
      <c r="Y945" s="6" t="s">
        <v>5556</v>
      </c>
      <c r="Z945" s="15" t="s">
        <v>7059</v>
      </c>
      <c r="AA945" s="52" t="s">
        <v>7060</v>
      </c>
      <c r="AB945" s="52" t="s">
        <v>7061</v>
      </c>
      <c r="AC945" s="18" t="str">
        <f t="shared" si="1"/>
        <v>M5-NyO-12a-E-1</v>
      </c>
      <c r="AD945" s="6" t="s">
        <v>48</v>
      </c>
      <c r="AE945" s="6"/>
      <c r="AF945" s="6" t="s">
        <v>49</v>
      </c>
    </row>
    <row r="946" ht="75.0" customHeight="1">
      <c r="A946" s="8" t="s">
        <v>7062</v>
      </c>
      <c r="B946" s="7" t="s">
        <v>7063</v>
      </c>
      <c r="C946" s="34" t="s">
        <v>34</v>
      </c>
      <c r="D946" s="6" t="s">
        <v>35</v>
      </c>
      <c r="E946" s="6"/>
      <c r="F946" s="26" t="s">
        <v>7064</v>
      </c>
      <c r="G946" s="26"/>
      <c r="H946" s="7"/>
      <c r="I946" s="6" t="s">
        <v>38</v>
      </c>
      <c r="J946" s="34" t="s">
        <v>743</v>
      </c>
      <c r="K946" s="26" t="s">
        <v>7065</v>
      </c>
      <c r="L946" s="26" t="s">
        <v>7066</v>
      </c>
      <c r="M946" s="34" t="s">
        <v>41</v>
      </c>
      <c r="N946" s="18" t="s">
        <v>7067</v>
      </c>
      <c r="O946" s="26" t="s">
        <v>7068</v>
      </c>
      <c r="P946" s="18" t="s">
        <v>7069</v>
      </c>
      <c r="Q946" s="34"/>
      <c r="R946" s="14"/>
      <c r="S946" s="14"/>
      <c r="T946" s="14"/>
      <c r="U946" s="14"/>
      <c r="V946" s="14"/>
      <c r="W946" s="14"/>
      <c r="X946" s="14"/>
      <c r="Y946" s="6" t="s">
        <v>5556</v>
      </c>
      <c r="Z946" s="38" t="s">
        <v>7070</v>
      </c>
      <c r="AA946" s="52" t="s">
        <v>7071</v>
      </c>
      <c r="AB946" s="52" t="s">
        <v>7072</v>
      </c>
      <c r="AC946" s="18" t="str">
        <f t="shared" si="1"/>
        <v>M5-NyO-12b-I-1</v>
      </c>
      <c r="AD946" s="6" t="s">
        <v>48</v>
      </c>
      <c r="AE946" s="6"/>
      <c r="AF946" s="6" t="s">
        <v>49</v>
      </c>
    </row>
    <row r="947" ht="75.0" customHeight="1">
      <c r="A947" s="8" t="s">
        <v>7062</v>
      </c>
      <c r="B947" s="7" t="s">
        <v>7063</v>
      </c>
      <c r="C947" s="34" t="s">
        <v>50</v>
      </c>
      <c r="D947" s="6" t="s">
        <v>35</v>
      </c>
      <c r="E947" s="6"/>
      <c r="F947" s="26" t="s">
        <v>7073</v>
      </c>
      <c r="G947" s="26"/>
      <c r="H947" s="7"/>
      <c r="I947" s="8" t="s">
        <v>38</v>
      </c>
      <c r="J947" s="6" t="s">
        <v>357</v>
      </c>
      <c r="K947" s="26" t="s">
        <v>7074</v>
      </c>
      <c r="L947" s="26" t="s">
        <v>7075</v>
      </c>
      <c r="M947" s="34" t="s">
        <v>41</v>
      </c>
      <c r="N947" s="18" t="s">
        <v>7067</v>
      </c>
      <c r="O947" s="26" t="s">
        <v>7076</v>
      </c>
      <c r="P947" s="18" t="s">
        <v>7077</v>
      </c>
      <c r="Q947" s="34"/>
      <c r="R947" s="14"/>
      <c r="S947" s="14"/>
      <c r="T947" s="14"/>
      <c r="U947" s="14"/>
      <c r="V947" s="14"/>
      <c r="W947" s="14"/>
      <c r="X947" s="14"/>
      <c r="Y947" s="6" t="s">
        <v>5556</v>
      </c>
      <c r="Z947" s="15" t="s">
        <v>7078</v>
      </c>
      <c r="AA947" s="52" t="s">
        <v>7079</v>
      </c>
      <c r="AB947" s="52" t="s">
        <v>7080</v>
      </c>
      <c r="AC947" s="18" t="str">
        <f t="shared" si="1"/>
        <v>M5-NyO-12b-E-1</v>
      </c>
      <c r="AD947" s="6" t="s">
        <v>48</v>
      </c>
      <c r="AE947" s="6"/>
      <c r="AF947" s="6" t="s">
        <v>49</v>
      </c>
    </row>
    <row r="948" ht="75.0" customHeight="1">
      <c r="A948" s="8" t="s">
        <v>7062</v>
      </c>
      <c r="B948" s="7" t="s">
        <v>7063</v>
      </c>
      <c r="C948" s="34" t="s">
        <v>62</v>
      </c>
      <c r="D948" s="6" t="s">
        <v>35</v>
      </c>
      <c r="E948" s="6"/>
      <c r="F948" s="26" t="s">
        <v>7081</v>
      </c>
      <c r="G948" s="26"/>
      <c r="H948" s="7"/>
      <c r="I948" s="34" t="s">
        <v>38</v>
      </c>
      <c r="J948" s="34" t="s">
        <v>420</v>
      </c>
      <c r="K948" s="26" t="s">
        <v>7074</v>
      </c>
      <c r="L948" s="7" t="s">
        <v>7082</v>
      </c>
      <c r="M948" s="34" t="s">
        <v>41</v>
      </c>
      <c r="N948" s="18" t="s">
        <v>7067</v>
      </c>
      <c r="O948" s="26" t="s">
        <v>7083</v>
      </c>
      <c r="P948" s="18" t="s">
        <v>7084</v>
      </c>
      <c r="Q948" s="34"/>
      <c r="R948" s="14"/>
      <c r="S948" s="14"/>
      <c r="T948" s="14"/>
      <c r="U948" s="14"/>
      <c r="V948" s="14"/>
      <c r="W948" s="14"/>
      <c r="X948" s="14"/>
      <c r="Y948" s="6" t="s">
        <v>5556</v>
      </c>
      <c r="Z948" s="15" t="s">
        <v>7085</v>
      </c>
      <c r="AA948" s="52" t="s">
        <v>7086</v>
      </c>
      <c r="AB948" s="52" t="s">
        <v>7087</v>
      </c>
      <c r="AC948" s="18" t="str">
        <f t="shared" si="1"/>
        <v>M5-NyO-12b-A-1</v>
      </c>
      <c r="AD948" s="6" t="s">
        <v>48</v>
      </c>
      <c r="AE948" s="6"/>
      <c r="AF948" s="6" t="s">
        <v>49</v>
      </c>
    </row>
    <row r="949" ht="75.0" customHeight="1">
      <c r="A949" s="8" t="s">
        <v>7062</v>
      </c>
      <c r="B949" s="7" t="s">
        <v>7063</v>
      </c>
      <c r="C949" s="34" t="s">
        <v>62</v>
      </c>
      <c r="D949" s="6" t="s">
        <v>35</v>
      </c>
      <c r="E949" s="6"/>
      <c r="F949" s="26" t="s">
        <v>7088</v>
      </c>
      <c r="G949" s="26"/>
      <c r="H949" s="7"/>
      <c r="I949" s="34" t="s">
        <v>38</v>
      </c>
      <c r="J949" s="34" t="s">
        <v>420</v>
      </c>
      <c r="K949" s="26" t="s">
        <v>7074</v>
      </c>
      <c r="L949" s="7" t="s">
        <v>7089</v>
      </c>
      <c r="M949" s="34" t="s">
        <v>41</v>
      </c>
      <c r="N949" s="18" t="s">
        <v>7067</v>
      </c>
      <c r="O949" s="26" t="s">
        <v>7090</v>
      </c>
      <c r="P949" s="18" t="s">
        <v>7084</v>
      </c>
      <c r="Q949" s="34"/>
      <c r="R949" s="14"/>
      <c r="S949" s="14"/>
      <c r="T949" s="14"/>
      <c r="U949" s="14"/>
      <c r="V949" s="14"/>
      <c r="W949" s="14"/>
      <c r="X949" s="14"/>
      <c r="Y949" s="6" t="s">
        <v>5556</v>
      </c>
      <c r="Z949" s="15" t="s">
        <v>7091</v>
      </c>
      <c r="AA949" s="52" t="s">
        <v>7092</v>
      </c>
      <c r="AB949" s="52" t="s">
        <v>7093</v>
      </c>
      <c r="AC949" s="18" t="str">
        <f t="shared" si="1"/>
        <v>M5-NyO-12b-A-2</v>
      </c>
      <c r="AD949" s="6" t="s">
        <v>48</v>
      </c>
      <c r="AE949" s="6"/>
      <c r="AF949" s="6" t="s">
        <v>49</v>
      </c>
    </row>
    <row r="950" ht="75.0" customHeight="1">
      <c r="A950" s="8" t="s">
        <v>7062</v>
      </c>
      <c r="B950" s="7" t="s">
        <v>7063</v>
      </c>
      <c r="C950" s="34" t="s">
        <v>62</v>
      </c>
      <c r="D950" s="6" t="s">
        <v>35</v>
      </c>
      <c r="E950" s="6"/>
      <c r="F950" s="26" t="s">
        <v>7094</v>
      </c>
      <c r="G950" s="26"/>
      <c r="H950" s="7"/>
      <c r="I950" s="34" t="s">
        <v>38</v>
      </c>
      <c r="J950" s="34" t="s">
        <v>420</v>
      </c>
      <c r="K950" s="26" t="s">
        <v>7074</v>
      </c>
      <c r="L950" s="7" t="s">
        <v>7082</v>
      </c>
      <c r="M950" s="34" t="s">
        <v>41</v>
      </c>
      <c r="N950" s="18" t="s">
        <v>7067</v>
      </c>
      <c r="O950" s="26" t="s">
        <v>7095</v>
      </c>
      <c r="P950" s="18" t="s">
        <v>7084</v>
      </c>
      <c r="Q950" s="34"/>
      <c r="R950" s="14"/>
      <c r="S950" s="14"/>
      <c r="T950" s="14"/>
      <c r="U950" s="14"/>
      <c r="V950" s="14"/>
      <c r="W950" s="14"/>
      <c r="X950" s="14"/>
      <c r="Y950" s="6" t="s">
        <v>5556</v>
      </c>
      <c r="Z950" s="38" t="s">
        <v>7096</v>
      </c>
      <c r="AA950" s="52" t="s">
        <v>7097</v>
      </c>
      <c r="AB950" s="52" t="s">
        <v>7098</v>
      </c>
      <c r="AC950" s="18" t="str">
        <f t="shared" si="1"/>
        <v>M5-NyO-12b-A-3</v>
      </c>
      <c r="AD950" s="6" t="s">
        <v>48</v>
      </c>
      <c r="AE950" s="6"/>
      <c r="AF950" s="6" t="s">
        <v>49</v>
      </c>
    </row>
    <row r="951" ht="75.0" customHeight="1">
      <c r="A951" s="8" t="s">
        <v>7062</v>
      </c>
      <c r="B951" s="7" t="s">
        <v>7063</v>
      </c>
      <c r="C951" s="34" t="s">
        <v>62</v>
      </c>
      <c r="D951" s="6" t="s">
        <v>35</v>
      </c>
      <c r="E951" s="6"/>
      <c r="F951" s="26" t="s">
        <v>7099</v>
      </c>
      <c r="G951" s="26"/>
      <c r="H951" s="7"/>
      <c r="I951" s="34" t="s">
        <v>38</v>
      </c>
      <c r="J951" s="34" t="s">
        <v>420</v>
      </c>
      <c r="K951" s="26" t="s">
        <v>7074</v>
      </c>
      <c r="L951" s="26" t="s">
        <v>7082</v>
      </c>
      <c r="M951" s="34" t="s">
        <v>41</v>
      </c>
      <c r="N951" s="18" t="s">
        <v>7067</v>
      </c>
      <c r="O951" s="26" t="s">
        <v>7100</v>
      </c>
      <c r="P951" s="18" t="s">
        <v>7084</v>
      </c>
      <c r="Q951" s="34"/>
      <c r="R951" s="14"/>
      <c r="S951" s="14"/>
      <c r="T951" s="14"/>
      <c r="U951" s="14"/>
      <c r="V951" s="14"/>
      <c r="W951" s="14"/>
      <c r="X951" s="14"/>
      <c r="Y951" s="6" t="s">
        <v>5556</v>
      </c>
      <c r="Z951" s="15" t="s">
        <v>7101</v>
      </c>
      <c r="AA951" s="52" t="s">
        <v>7102</v>
      </c>
      <c r="AB951" s="52" t="s">
        <v>7103</v>
      </c>
      <c r="AC951" s="18" t="str">
        <f t="shared" si="1"/>
        <v>M5-NyO-12b-A-4</v>
      </c>
      <c r="AD951" s="6" t="s">
        <v>48</v>
      </c>
      <c r="AE951" s="6"/>
      <c r="AF951" s="6" t="s">
        <v>49</v>
      </c>
    </row>
    <row r="952" ht="75.0" customHeight="1">
      <c r="A952" s="8" t="s">
        <v>7062</v>
      </c>
      <c r="B952" s="7" t="s">
        <v>7063</v>
      </c>
      <c r="C952" s="34" t="s">
        <v>62</v>
      </c>
      <c r="D952" s="6" t="s">
        <v>35</v>
      </c>
      <c r="E952" s="6"/>
      <c r="F952" s="26" t="s">
        <v>7104</v>
      </c>
      <c r="G952" s="26"/>
      <c r="H952" s="7"/>
      <c r="I952" s="34" t="s">
        <v>38</v>
      </c>
      <c r="J952" s="34" t="s">
        <v>357</v>
      </c>
      <c r="K952" s="26" t="s">
        <v>7074</v>
      </c>
      <c r="L952" s="26" t="s">
        <v>7105</v>
      </c>
      <c r="M952" s="34" t="s">
        <v>41</v>
      </c>
      <c r="N952" s="18" t="s">
        <v>7067</v>
      </c>
      <c r="O952" s="26" t="s">
        <v>7106</v>
      </c>
      <c r="P952" s="18" t="s">
        <v>7084</v>
      </c>
      <c r="Q952" s="34"/>
      <c r="R952" s="14"/>
      <c r="S952" s="14"/>
      <c r="T952" s="14"/>
      <c r="U952" s="14"/>
      <c r="V952" s="14"/>
      <c r="W952" s="14"/>
      <c r="X952" s="14"/>
      <c r="Y952" s="6" t="s">
        <v>5556</v>
      </c>
      <c r="Z952" s="15" t="s">
        <v>7107</v>
      </c>
      <c r="AA952" s="52" t="s">
        <v>7108</v>
      </c>
      <c r="AB952" s="52" t="s">
        <v>7109</v>
      </c>
      <c r="AC952" s="18" t="str">
        <f t="shared" si="1"/>
        <v>M5-NyO-12b-A-5</v>
      </c>
      <c r="AD952" s="6" t="s">
        <v>48</v>
      </c>
      <c r="AE952" s="6"/>
      <c r="AF952" s="6" t="s">
        <v>49</v>
      </c>
    </row>
    <row r="953" ht="75.0" customHeight="1">
      <c r="A953" s="20" t="s">
        <v>7110</v>
      </c>
      <c r="B953" s="7" t="s">
        <v>7111</v>
      </c>
      <c r="C953" s="34" t="s">
        <v>34</v>
      </c>
      <c r="D953" s="6" t="s">
        <v>35</v>
      </c>
      <c r="E953" s="6"/>
      <c r="F953" s="26" t="s">
        <v>7112</v>
      </c>
      <c r="G953" s="26"/>
      <c r="H953" s="7"/>
      <c r="I953" s="6" t="s">
        <v>38</v>
      </c>
      <c r="J953" s="34" t="s">
        <v>420</v>
      </c>
      <c r="K953" s="26" t="s">
        <v>7113</v>
      </c>
      <c r="L953" s="18" t="s">
        <v>40</v>
      </c>
      <c r="M953" s="34" t="s">
        <v>41</v>
      </c>
      <c r="N953" s="18" t="s">
        <v>7114</v>
      </c>
      <c r="O953" s="26" t="s">
        <v>7115</v>
      </c>
      <c r="P953" s="18" t="s">
        <v>7116</v>
      </c>
      <c r="Q953" s="34"/>
      <c r="R953" s="14"/>
      <c r="S953" s="14"/>
      <c r="T953" s="14"/>
      <c r="U953" s="14"/>
      <c r="V953" s="14"/>
      <c r="W953" s="14"/>
      <c r="X953" s="14"/>
      <c r="Y953" s="6" t="s">
        <v>5556</v>
      </c>
      <c r="Z953" s="15" t="s">
        <v>7117</v>
      </c>
      <c r="AA953" s="52" t="s">
        <v>7118</v>
      </c>
      <c r="AB953" s="52" t="s">
        <v>7119</v>
      </c>
      <c r="AC953" s="18" t="str">
        <f t="shared" si="1"/>
        <v>M5-NyO-13a-I-1</v>
      </c>
      <c r="AD953" s="6" t="s">
        <v>48</v>
      </c>
      <c r="AE953" s="6"/>
      <c r="AF953" s="6" t="s">
        <v>49</v>
      </c>
    </row>
    <row r="954" ht="75.0" customHeight="1">
      <c r="A954" s="20" t="s">
        <v>7110</v>
      </c>
      <c r="B954" s="7" t="s">
        <v>7111</v>
      </c>
      <c r="C954" s="34" t="s">
        <v>34</v>
      </c>
      <c r="D954" s="6" t="s">
        <v>35</v>
      </c>
      <c r="E954" s="6"/>
      <c r="F954" s="26" t="s">
        <v>7120</v>
      </c>
      <c r="G954" s="26"/>
      <c r="H954" s="7"/>
      <c r="I954" s="6" t="s">
        <v>38</v>
      </c>
      <c r="J954" s="34" t="s">
        <v>420</v>
      </c>
      <c r="K954" s="26" t="s">
        <v>7121</v>
      </c>
      <c r="L954" s="18" t="s">
        <v>40</v>
      </c>
      <c r="M954" s="34" t="s">
        <v>41</v>
      </c>
      <c r="N954" s="18" t="s">
        <v>7122</v>
      </c>
      <c r="O954" s="26" t="s">
        <v>7123</v>
      </c>
      <c r="P954" s="18"/>
      <c r="Q954" s="34"/>
      <c r="R954" s="14"/>
      <c r="S954" s="14"/>
      <c r="T954" s="14"/>
      <c r="U954" s="14"/>
      <c r="V954" s="14"/>
      <c r="W954" s="14"/>
      <c r="X954" s="14"/>
      <c r="Y954" s="6" t="s">
        <v>5556</v>
      </c>
      <c r="Z954" s="15" t="s">
        <v>7124</v>
      </c>
      <c r="AA954" s="52" t="s">
        <v>7125</v>
      </c>
      <c r="AB954" s="52" t="s">
        <v>7126</v>
      </c>
      <c r="AC954" s="18" t="str">
        <f t="shared" si="1"/>
        <v>M5-NyO-13a-I-2</v>
      </c>
      <c r="AD954" s="6" t="s">
        <v>48</v>
      </c>
      <c r="AE954" s="6"/>
      <c r="AF954" s="6" t="s">
        <v>49</v>
      </c>
    </row>
    <row r="955" ht="75.0" customHeight="1">
      <c r="A955" s="20" t="s">
        <v>7110</v>
      </c>
      <c r="B955" s="7" t="s">
        <v>7111</v>
      </c>
      <c r="C955" s="34" t="s">
        <v>50</v>
      </c>
      <c r="D955" s="6" t="s">
        <v>35</v>
      </c>
      <c r="E955" s="6"/>
      <c r="F955" s="26" t="s">
        <v>7127</v>
      </c>
      <c r="G955" s="26"/>
      <c r="H955" s="7"/>
      <c r="I955" s="6" t="s">
        <v>38</v>
      </c>
      <c r="J955" s="34" t="s">
        <v>743</v>
      </c>
      <c r="K955" s="26" t="s">
        <v>7121</v>
      </c>
      <c r="L955" s="18" t="s">
        <v>40</v>
      </c>
      <c r="M955" s="34" t="s">
        <v>41</v>
      </c>
      <c r="N955" s="18" t="s">
        <v>7128</v>
      </c>
      <c r="O955" s="26" t="s">
        <v>7129</v>
      </c>
      <c r="P955" s="18" t="s">
        <v>7130</v>
      </c>
      <c r="Q955" s="34"/>
      <c r="R955" s="14"/>
      <c r="S955" s="14"/>
      <c r="T955" s="14"/>
      <c r="U955" s="14"/>
      <c r="V955" s="14"/>
      <c r="W955" s="14"/>
      <c r="X955" s="14"/>
      <c r="Y955" s="6" t="s">
        <v>5556</v>
      </c>
      <c r="Z955" s="38" t="s">
        <v>7131</v>
      </c>
      <c r="AA955" s="52" t="s">
        <v>7132</v>
      </c>
      <c r="AB955" s="52" t="s">
        <v>7133</v>
      </c>
      <c r="AC955" s="18" t="str">
        <f t="shared" si="1"/>
        <v>M5-NyO-13a-E-1</v>
      </c>
      <c r="AD955" s="6" t="s">
        <v>48</v>
      </c>
      <c r="AE955" s="6"/>
      <c r="AF955" s="6" t="s">
        <v>49</v>
      </c>
    </row>
    <row r="956" ht="75.0" customHeight="1">
      <c r="A956" s="20" t="s">
        <v>7110</v>
      </c>
      <c r="B956" s="7" t="s">
        <v>7111</v>
      </c>
      <c r="C956" s="34" t="s">
        <v>50</v>
      </c>
      <c r="D956" s="6" t="s">
        <v>35</v>
      </c>
      <c r="E956" s="6"/>
      <c r="F956" s="18" t="s">
        <v>7134</v>
      </c>
      <c r="G956" s="18"/>
      <c r="H956" s="7"/>
      <c r="I956" s="6" t="s">
        <v>38</v>
      </c>
      <c r="J956" s="34" t="s">
        <v>743</v>
      </c>
      <c r="K956" s="26" t="s">
        <v>7135</v>
      </c>
      <c r="L956" s="18" t="s">
        <v>40</v>
      </c>
      <c r="M956" s="34" t="s">
        <v>41</v>
      </c>
      <c r="N956" s="18" t="s">
        <v>7128</v>
      </c>
      <c r="O956" s="26" t="s">
        <v>7136</v>
      </c>
      <c r="P956" s="18" t="s">
        <v>7130</v>
      </c>
      <c r="Q956" s="34"/>
      <c r="R956" s="14"/>
      <c r="S956" s="14"/>
      <c r="T956" s="14"/>
      <c r="U956" s="14"/>
      <c r="V956" s="14"/>
      <c r="W956" s="14"/>
      <c r="X956" s="14"/>
      <c r="Y956" s="6" t="s">
        <v>5556</v>
      </c>
      <c r="Z956" s="38" t="s">
        <v>7137</v>
      </c>
      <c r="AA956" s="52" t="s">
        <v>7138</v>
      </c>
      <c r="AB956" s="52" t="s">
        <v>7139</v>
      </c>
      <c r="AC956" s="18" t="str">
        <f t="shared" si="1"/>
        <v>M5-NyO-13a-E-2</v>
      </c>
      <c r="AD956" s="6" t="s">
        <v>48</v>
      </c>
      <c r="AE956" s="6"/>
      <c r="AF956" s="6" t="s">
        <v>49</v>
      </c>
    </row>
    <row r="957" ht="75.0" customHeight="1">
      <c r="A957" s="8" t="s">
        <v>7140</v>
      </c>
      <c r="B957" s="7" t="s">
        <v>7141</v>
      </c>
      <c r="C957" s="34" t="s">
        <v>34</v>
      </c>
      <c r="D957" s="6" t="s">
        <v>35</v>
      </c>
      <c r="E957" s="6"/>
      <c r="F957" s="26" t="s">
        <v>7142</v>
      </c>
      <c r="G957" s="26"/>
      <c r="H957" s="7" t="s">
        <v>7143</v>
      </c>
      <c r="I957" s="34" t="s">
        <v>38</v>
      </c>
      <c r="J957" s="6" t="s">
        <v>285</v>
      </c>
      <c r="K957" s="26" t="s">
        <v>7144</v>
      </c>
      <c r="L957" s="26" t="s">
        <v>40</v>
      </c>
      <c r="M957" s="34" t="s">
        <v>41</v>
      </c>
      <c r="N957" s="14" t="s">
        <v>7145</v>
      </c>
      <c r="O957" s="26" t="s">
        <v>7146</v>
      </c>
      <c r="P957" s="18" t="s">
        <v>7147</v>
      </c>
      <c r="Q957" s="34"/>
      <c r="R957" s="14"/>
      <c r="S957" s="14"/>
      <c r="T957" s="14"/>
      <c r="U957" s="14"/>
      <c r="V957" s="14"/>
      <c r="W957" s="14"/>
      <c r="X957" s="14"/>
      <c r="Y957" s="6" t="s">
        <v>5556</v>
      </c>
      <c r="Z957" s="38" t="s">
        <v>7148</v>
      </c>
      <c r="AA957" s="52" t="s">
        <v>7149</v>
      </c>
      <c r="AB957" s="52" t="s">
        <v>7150</v>
      </c>
      <c r="AC957" s="18" t="str">
        <f t="shared" si="1"/>
        <v>M5-NyO-14a-I-1</v>
      </c>
      <c r="AD957" s="6" t="s">
        <v>48</v>
      </c>
      <c r="AE957" s="34"/>
      <c r="AF957" s="6" t="s">
        <v>49</v>
      </c>
    </row>
    <row r="958" ht="75.0" customHeight="1">
      <c r="A958" s="8" t="s">
        <v>7140</v>
      </c>
      <c r="B958" s="7" t="s">
        <v>7141</v>
      </c>
      <c r="C958" s="34" t="s">
        <v>50</v>
      </c>
      <c r="D958" s="6" t="s">
        <v>35</v>
      </c>
      <c r="E958" s="6"/>
      <c r="F958" s="26" t="s">
        <v>7151</v>
      </c>
      <c r="G958" s="26"/>
      <c r="H958" s="7"/>
      <c r="I958" s="34" t="s">
        <v>38</v>
      </c>
      <c r="J958" s="34" t="s">
        <v>132</v>
      </c>
      <c r="K958" s="26" t="s">
        <v>7152</v>
      </c>
      <c r="L958" s="26" t="s">
        <v>40</v>
      </c>
      <c r="M958" s="34" t="s">
        <v>41</v>
      </c>
      <c r="N958" s="14" t="s">
        <v>7145</v>
      </c>
      <c r="O958" s="26" t="s">
        <v>7153</v>
      </c>
      <c r="P958" s="18" t="s">
        <v>7154</v>
      </c>
      <c r="Q958" s="34"/>
      <c r="R958" s="14"/>
      <c r="S958" s="14"/>
      <c r="T958" s="14"/>
      <c r="U958" s="14"/>
      <c r="V958" s="14"/>
      <c r="W958" s="14"/>
      <c r="X958" s="14"/>
      <c r="Y958" s="6" t="s">
        <v>5556</v>
      </c>
      <c r="Z958" s="15" t="s">
        <v>7155</v>
      </c>
      <c r="AA958" s="52" t="s">
        <v>7156</v>
      </c>
      <c r="AB958" s="52" t="s">
        <v>7157</v>
      </c>
      <c r="AC958" s="18" t="str">
        <f t="shared" si="1"/>
        <v>M5-NyO-14a-E-1</v>
      </c>
      <c r="AD958" s="6" t="s">
        <v>48</v>
      </c>
      <c r="AE958" s="6"/>
      <c r="AF958" s="6" t="s">
        <v>49</v>
      </c>
    </row>
    <row r="959" ht="75.0" customHeight="1">
      <c r="A959" s="8" t="s">
        <v>7158</v>
      </c>
      <c r="B959" s="7" t="s">
        <v>7159</v>
      </c>
      <c r="C959" s="6" t="s">
        <v>34</v>
      </c>
      <c r="D959" s="6" t="s">
        <v>35</v>
      </c>
      <c r="E959" s="6"/>
      <c r="F959" s="26" t="s">
        <v>7160</v>
      </c>
      <c r="G959" s="26"/>
      <c r="H959" s="7" t="s">
        <v>7143</v>
      </c>
      <c r="I959" s="34" t="s">
        <v>38</v>
      </c>
      <c r="J959" s="6" t="s">
        <v>285</v>
      </c>
      <c r="K959" s="26" t="s">
        <v>7161</v>
      </c>
      <c r="L959" s="26" t="s">
        <v>7162</v>
      </c>
      <c r="M959" s="34" t="s">
        <v>41</v>
      </c>
      <c r="N959" s="14" t="s">
        <v>7163</v>
      </c>
      <c r="O959" s="26" t="s">
        <v>7164</v>
      </c>
      <c r="P959" s="18" t="s">
        <v>7165</v>
      </c>
      <c r="Q959" s="34"/>
      <c r="R959" s="14"/>
      <c r="S959" s="14"/>
      <c r="T959" s="14"/>
      <c r="U959" s="14"/>
      <c r="V959" s="14"/>
      <c r="W959" s="14"/>
      <c r="X959" s="14"/>
      <c r="Y959" s="6" t="s">
        <v>5556</v>
      </c>
      <c r="Z959" s="38" t="s">
        <v>7166</v>
      </c>
      <c r="AA959" s="52" t="s">
        <v>7167</v>
      </c>
      <c r="AB959" s="52" t="s">
        <v>7168</v>
      </c>
      <c r="AC959" s="18" t="str">
        <f t="shared" si="1"/>
        <v>M5-NyO-14b-I-1</v>
      </c>
      <c r="AD959" s="6" t="s">
        <v>48</v>
      </c>
      <c r="AE959" s="6"/>
      <c r="AF959" s="6" t="s">
        <v>49</v>
      </c>
    </row>
    <row r="960" ht="75.0" customHeight="1">
      <c r="A960" s="8" t="s">
        <v>7158</v>
      </c>
      <c r="B960" s="7" t="s">
        <v>7159</v>
      </c>
      <c r="C960" s="34" t="s">
        <v>50</v>
      </c>
      <c r="D960" s="6" t="s">
        <v>35</v>
      </c>
      <c r="E960" s="6"/>
      <c r="F960" s="26" t="s">
        <v>7169</v>
      </c>
      <c r="G960" s="26"/>
      <c r="H960" s="7"/>
      <c r="I960" s="6" t="s">
        <v>38</v>
      </c>
      <c r="J960" s="34" t="s">
        <v>132</v>
      </c>
      <c r="K960" s="26" t="s">
        <v>7170</v>
      </c>
      <c r="L960" s="26" t="s">
        <v>40</v>
      </c>
      <c r="M960" s="34" t="s">
        <v>41</v>
      </c>
      <c r="N960" s="14" t="s">
        <v>7163</v>
      </c>
      <c r="O960" s="26" t="s">
        <v>7171</v>
      </c>
      <c r="P960" s="18" t="s">
        <v>7172</v>
      </c>
      <c r="Q960" s="34"/>
      <c r="R960" s="14"/>
      <c r="S960" s="14"/>
      <c r="T960" s="14"/>
      <c r="U960" s="14"/>
      <c r="V960" s="14"/>
      <c r="W960" s="14"/>
      <c r="X960" s="14"/>
      <c r="Y960" s="6" t="s">
        <v>5556</v>
      </c>
      <c r="Z960" s="15" t="s">
        <v>7173</v>
      </c>
      <c r="AA960" s="52" t="s">
        <v>7174</v>
      </c>
      <c r="AB960" s="52" t="s">
        <v>7175</v>
      </c>
      <c r="AC960" s="18" t="str">
        <f t="shared" si="1"/>
        <v>M5-NyO-14b-E-1</v>
      </c>
      <c r="AD960" s="6" t="s">
        <v>48</v>
      </c>
      <c r="AE960" s="6"/>
      <c r="AF960" s="6" t="s">
        <v>49</v>
      </c>
    </row>
    <row r="961" ht="75.0" customHeight="1">
      <c r="A961" s="8" t="s">
        <v>7176</v>
      </c>
      <c r="B961" s="7" t="s">
        <v>7177</v>
      </c>
      <c r="C961" s="34" t="s">
        <v>34</v>
      </c>
      <c r="D961" s="6" t="s">
        <v>35</v>
      </c>
      <c r="E961" s="32"/>
      <c r="F961" s="26" t="s">
        <v>7178</v>
      </c>
      <c r="G961" s="26"/>
      <c r="H961" s="7" t="s">
        <v>7143</v>
      </c>
      <c r="I961" s="34" t="s">
        <v>38</v>
      </c>
      <c r="J961" s="6" t="s">
        <v>285</v>
      </c>
      <c r="K961" s="26" t="s">
        <v>7179</v>
      </c>
      <c r="L961" s="26" t="s">
        <v>7180</v>
      </c>
      <c r="M961" s="34" t="s">
        <v>41</v>
      </c>
      <c r="N961" s="18" t="s">
        <v>7181</v>
      </c>
      <c r="O961" s="26" t="s">
        <v>7182</v>
      </c>
      <c r="P961" s="18" t="s">
        <v>7183</v>
      </c>
      <c r="Q961" s="34"/>
      <c r="R961" s="14"/>
      <c r="S961" s="14"/>
      <c r="T961" s="14"/>
      <c r="U961" s="14"/>
      <c r="V961" s="14"/>
      <c r="W961" s="14"/>
      <c r="X961" s="14"/>
      <c r="Y961" s="6" t="s">
        <v>5556</v>
      </c>
      <c r="Z961" s="38" t="s">
        <v>7184</v>
      </c>
      <c r="AA961" s="52" t="s">
        <v>7185</v>
      </c>
      <c r="AB961" s="52" t="s">
        <v>7186</v>
      </c>
      <c r="AC961" s="18" t="str">
        <f t="shared" si="1"/>
        <v>M5-NyO-14c-I-1</v>
      </c>
      <c r="AD961" s="6" t="s">
        <v>48</v>
      </c>
      <c r="AE961" s="6"/>
      <c r="AF961" s="6" t="s">
        <v>49</v>
      </c>
    </row>
    <row r="962" ht="75.0" customHeight="1">
      <c r="A962" s="8" t="s">
        <v>7176</v>
      </c>
      <c r="B962" s="7" t="s">
        <v>7177</v>
      </c>
      <c r="C962" s="34" t="s">
        <v>50</v>
      </c>
      <c r="D962" s="6" t="s">
        <v>35</v>
      </c>
      <c r="E962" s="6"/>
      <c r="F962" s="18" t="s">
        <v>7187</v>
      </c>
      <c r="G962" s="18"/>
      <c r="H962" s="7" t="s">
        <v>7188</v>
      </c>
      <c r="I962" s="34" t="s">
        <v>38</v>
      </c>
      <c r="J962" s="34" t="s">
        <v>132</v>
      </c>
      <c r="K962" s="26" t="s">
        <v>7189</v>
      </c>
      <c r="L962" s="26" t="s">
        <v>40</v>
      </c>
      <c r="M962" s="34" t="s">
        <v>41</v>
      </c>
      <c r="N962" s="18" t="s">
        <v>7181</v>
      </c>
      <c r="O962" s="26" t="s">
        <v>7190</v>
      </c>
      <c r="P962" s="18" t="s">
        <v>7191</v>
      </c>
      <c r="Q962" s="34"/>
      <c r="R962" s="14"/>
      <c r="S962" s="14"/>
      <c r="T962" s="14"/>
      <c r="U962" s="14"/>
      <c r="V962" s="14"/>
      <c r="W962" s="14"/>
      <c r="X962" s="14"/>
      <c r="Y962" s="6" t="s">
        <v>5556</v>
      </c>
      <c r="Z962" s="15" t="s">
        <v>7192</v>
      </c>
      <c r="AA962" s="52" t="s">
        <v>7193</v>
      </c>
      <c r="AB962" s="52" t="s">
        <v>7194</v>
      </c>
      <c r="AC962" s="18" t="str">
        <f t="shared" si="1"/>
        <v>M5-NyO-14c-E-1</v>
      </c>
      <c r="AD962" s="6" t="s">
        <v>48</v>
      </c>
      <c r="AE962" s="6"/>
      <c r="AF962" s="6" t="s">
        <v>49</v>
      </c>
    </row>
    <row r="963" ht="75.0" customHeight="1">
      <c r="A963" s="8" t="s">
        <v>7195</v>
      </c>
      <c r="B963" s="7" t="s">
        <v>7196</v>
      </c>
      <c r="C963" s="34" t="s">
        <v>34</v>
      </c>
      <c r="D963" s="6" t="s">
        <v>35</v>
      </c>
      <c r="E963" s="6"/>
      <c r="F963" s="26" t="s">
        <v>7197</v>
      </c>
      <c r="G963" s="26"/>
      <c r="H963" s="7"/>
      <c r="I963" s="34" t="s">
        <v>38</v>
      </c>
      <c r="J963" s="6" t="s">
        <v>285</v>
      </c>
      <c r="K963" s="26" t="s">
        <v>7198</v>
      </c>
      <c r="L963" s="26" t="s">
        <v>7199</v>
      </c>
      <c r="M963" s="34" t="s">
        <v>41</v>
      </c>
      <c r="N963" s="18" t="s">
        <v>7200</v>
      </c>
      <c r="O963" s="26" t="s">
        <v>7201</v>
      </c>
      <c r="P963" s="18" t="s">
        <v>7202</v>
      </c>
      <c r="Q963" s="34"/>
      <c r="R963" s="14"/>
      <c r="S963" s="14"/>
      <c r="T963" s="14"/>
      <c r="U963" s="14"/>
      <c r="V963" s="14"/>
      <c r="W963" s="14"/>
      <c r="X963" s="14"/>
      <c r="Y963" s="6" t="s">
        <v>5556</v>
      </c>
      <c r="Z963" s="38" t="s">
        <v>7203</v>
      </c>
      <c r="AA963" s="52" t="s">
        <v>7204</v>
      </c>
      <c r="AB963" s="52" t="s">
        <v>7205</v>
      </c>
      <c r="AC963" s="18" t="str">
        <f t="shared" si="1"/>
        <v>M5-NyO-14d-I-1</v>
      </c>
      <c r="AD963" s="6" t="s">
        <v>48</v>
      </c>
      <c r="AE963" s="6"/>
      <c r="AF963" s="6" t="s">
        <v>49</v>
      </c>
    </row>
    <row r="964" ht="75.0" customHeight="1">
      <c r="A964" s="8" t="s">
        <v>7195</v>
      </c>
      <c r="B964" s="7" t="s">
        <v>7196</v>
      </c>
      <c r="C964" s="34" t="s">
        <v>50</v>
      </c>
      <c r="D964" s="6" t="s">
        <v>35</v>
      </c>
      <c r="E964" s="6"/>
      <c r="F964" s="26" t="s">
        <v>7206</v>
      </c>
      <c r="G964" s="26"/>
      <c r="H964" s="7" t="s">
        <v>7207</v>
      </c>
      <c r="I964" s="34" t="s">
        <v>38</v>
      </c>
      <c r="J964" s="34" t="s">
        <v>132</v>
      </c>
      <c r="K964" s="26" t="s">
        <v>7208</v>
      </c>
      <c r="L964" s="26" t="s">
        <v>40</v>
      </c>
      <c r="M964" s="34" t="s">
        <v>41</v>
      </c>
      <c r="N964" s="26" t="s">
        <v>7200</v>
      </c>
      <c r="O964" s="26" t="s">
        <v>7209</v>
      </c>
      <c r="P964" s="18" t="s">
        <v>7210</v>
      </c>
      <c r="Q964" s="34"/>
      <c r="R964" s="14"/>
      <c r="S964" s="14"/>
      <c r="T964" s="14"/>
      <c r="U964" s="14"/>
      <c r="V964" s="14"/>
      <c r="W964" s="14"/>
      <c r="X964" s="14"/>
      <c r="Y964" s="6" t="s">
        <v>5556</v>
      </c>
      <c r="Z964" s="15" t="s">
        <v>7211</v>
      </c>
      <c r="AA964" s="52" t="s">
        <v>7212</v>
      </c>
      <c r="AB964" s="52" t="s">
        <v>7213</v>
      </c>
      <c r="AC964" s="18" t="str">
        <f t="shared" si="1"/>
        <v>M5-NyO-14d-E-1</v>
      </c>
      <c r="AD964" s="6" t="s">
        <v>48</v>
      </c>
      <c r="AE964" s="6"/>
      <c r="AF964" s="6" t="s">
        <v>49</v>
      </c>
    </row>
    <row r="965" ht="75.0" customHeight="1">
      <c r="A965" s="8" t="s">
        <v>7214</v>
      </c>
      <c r="B965" s="7" t="s">
        <v>7215</v>
      </c>
      <c r="C965" s="34" t="s">
        <v>34</v>
      </c>
      <c r="D965" s="6" t="s">
        <v>35</v>
      </c>
      <c r="E965" s="6"/>
      <c r="F965" s="26" t="s">
        <v>7216</v>
      </c>
      <c r="G965" s="26"/>
      <c r="H965" s="7" t="s">
        <v>7143</v>
      </c>
      <c r="I965" s="34" t="s">
        <v>38</v>
      </c>
      <c r="J965" s="6" t="s">
        <v>285</v>
      </c>
      <c r="K965" s="26" t="s">
        <v>7217</v>
      </c>
      <c r="L965" s="26" t="s">
        <v>7218</v>
      </c>
      <c r="M965" s="34" t="s">
        <v>41</v>
      </c>
      <c r="N965" s="7" t="s">
        <v>7219</v>
      </c>
      <c r="O965" s="26" t="s">
        <v>7220</v>
      </c>
      <c r="P965" s="18" t="s">
        <v>7221</v>
      </c>
      <c r="Q965" s="34"/>
      <c r="R965" s="14"/>
      <c r="S965" s="14"/>
      <c r="T965" s="14"/>
      <c r="U965" s="14"/>
      <c r="V965" s="14"/>
      <c r="W965" s="14"/>
      <c r="X965" s="14"/>
      <c r="Y965" s="6" t="s">
        <v>5556</v>
      </c>
      <c r="Z965" s="38" t="s">
        <v>7222</v>
      </c>
      <c r="AA965" s="52" t="s">
        <v>7223</v>
      </c>
      <c r="AB965" s="52" t="s">
        <v>7224</v>
      </c>
      <c r="AC965" s="18" t="str">
        <f t="shared" si="1"/>
        <v>M5-NyO-14e-I-1</v>
      </c>
      <c r="AD965" s="6" t="s">
        <v>48</v>
      </c>
      <c r="AE965" s="6"/>
      <c r="AF965" s="6" t="s">
        <v>49</v>
      </c>
    </row>
    <row r="966" ht="75.0" customHeight="1">
      <c r="A966" s="8" t="s">
        <v>7214</v>
      </c>
      <c r="B966" s="7" t="s">
        <v>7215</v>
      </c>
      <c r="C966" s="34" t="s">
        <v>50</v>
      </c>
      <c r="D966" s="6" t="s">
        <v>35</v>
      </c>
      <c r="E966" s="6"/>
      <c r="F966" s="26" t="s">
        <v>7225</v>
      </c>
      <c r="G966" s="26"/>
      <c r="H966" s="7"/>
      <c r="I966" s="34" t="s">
        <v>38</v>
      </c>
      <c r="J966" s="34" t="s">
        <v>132</v>
      </c>
      <c r="K966" s="26" t="s">
        <v>7226</v>
      </c>
      <c r="L966" s="26" t="s">
        <v>40</v>
      </c>
      <c r="M966" s="34" t="s">
        <v>41</v>
      </c>
      <c r="N966" s="7" t="s">
        <v>7219</v>
      </c>
      <c r="O966" s="9" t="s">
        <v>7227</v>
      </c>
      <c r="P966" s="18" t="s">
        <v>7228</v>
      </c>
      <c r="Q966" s="34"/>
      <c r="R966" s="14"/>
      <c r="S966" s="14"/>
      <c r="T966" s="14"/>
      <c r="U966" s="14"/>
      <c r="V966" s="14"/>
      <c r="W966" s="14"/>
      <c r="X966" s="14"/>
      <c r="Y966" s="6" t="s">
        <v>5556</v>
      </c>
      <c r="Z966" s="15" t="s">
        <v>7229</v>
      </c>
      <c r="AA966" s="52" t="s">
        <v>7230</v>
      </c>
      <c r="AB966" s="52" t="s">
        <v>7231</v>
      </c>
      <c r="AC966" s="18" t="str">
        <f t="shared" si="1"/>
        <v>M5-NyO-14e-E-1</v>
      </c>
      <c r="AD966" s="6" t="s">
        <v>48</v>
      </c>
      <c r="AE966" s="6"/>
      <c r="AF966" s="6" t="s">
        <v>49</v>
      </c>
    </row>
    <row r="967" ht="75.0" customHeight="1">
      <c r="A967" s="8" t="s">
        <v>7232</v>
      </c>
      <c r="B967" s="7" t="s">
        <v>7233</v>
      </c>
      <c r="C967" s="34" t="s">
        <v>34</v>
      </c>
      <c r="D967" s="6" t="s">
        <v>35</v>
      </c>
      <c r="E967" s="6"/>
      <c r="F967" s="9" t="s">
        <v>7234</v>
      </c>
      <c r="G967" s="9"/>
      <c r="H967" s="7"/>
      <c r="I967" s="57" t="s">
        <v>38</v>
      </c>
      <c r="J967" s="6" t="s">
        <v>835</v>
      </c>
      <c r="K967" s="26" t="s">
        <v>7235</v>
      </c>
      <c r="L967" s="9" t="s">
        <v>7236</v>
      </c>
      <c r="M967" s="34" t="s">
        <v>41</v>
      </c>
      <c r="N967" s="26" t="s">
        <v>7237</v>
      </c>
      <c r="O967" s="9" t="s">
        <v>7238</v>
      </c>
      <c r="P967" s="18" t="s">
        <v>7239</v>
      </c>
      <c r="Q967" s="34"/>
      <c r="R967" s="14"/>
      <c r="S967" s="14"/>
      <c r="T967" s="14"/>
      <c r="U967" s="14"/>
      <c r="V967" s="14"/>
      <c r="W967" s="14"/>
      <c r="X967" s="14"/>
      <c r="Y967" s="6" t="s">
        <v>5556</v>
      </c>
      <c r="Z967" s="38" t="s">
        <v>7240</v>
      </c>
      <c r="AA967" s="52" t="s">
        <v>7241</v>
      </c>
      <c r="AB967" s="52" t="s">
        <v>7242</v>
      </c>
      <c r="AC967" s="18" t="str">
        <f t="shared" si="1"/>
        <v>M5-NyO-15a-I-1</v>
      </c>
      <c r="AD967" s="6" t="s">
        <v>48</v>
      </c>
      <c r="AE967" s="6"/>
      <c r="AF967" s="6" t="s">
        <v>49</v>
      </c>
    </row>
    <row r="968" ht="75.0" customHeight="1">
      <c r="A968" s="8" t="s">
        <v>7232</v>
      </c>
      <c r="B968" s="7" t="s">
        <v>7233</v>
      </c>
      <c r="C968" s="34" t="s">
        <v>34</v>
      </c>
      <c r="D968" s="6" t="s">
        <v>35</v>
      </c>
      <c r="E968" s="6"/>
      <c r="F968" s="9" t="s">
        <v>7243</v>
      </c>
      <c r="G968" s="9"/>
      <c r="H968" s="7"/>
      <c r="I968" s="57" t="s">
        <v>38</v>
      </c>
      <c r="J968" s="6" t="s">
        <v>835</v>
      </c>
      <c r="K968" s="26" t="s">
        <v>7235</v>
      </c>
      <c r="L968" s="9" t="s">
        <v>7244</v>
      </c>
      <c r="M968" s="34" t="s">
        <v>41</v>
      </c>
      <c r="N968" s="26" t="s">
        <v>7237</v>
      </c>
      <c r="O968" s="9" t="s">
        <v>7245</v>
      </c>
      <c r="P968" s="18" t="s">
        <v>7246</v>
      </c>
      <c r="Q968" s="34"/>
      <c r="R968" s="14"/>
      <c r="S968" s="14"/>
      <c r="T968" s="14"/>
      <c r="U968" s="14"/>
      <c r="V968" s="14"/>
      <c r="W968" s="14"/>
      <c r="X968" s="14"/>
      <c r="Y968" s="6" t="s">
        <v>5556</v>
      </c>
      <c r="Z968" s="38" t="s">
        <v>7247</v>
      </c>
      <c r="AA968" s="52" t="s">
        <v>7248</v>
      </c>
      <c r="AB968" s="52" t="s">
        <v>7249</v>
      </c>
      <c r="AC968" s="18" t="str">
        <f t="shared" si="1"/>
        <v>M5-NyO-15a-I-2</v>
      </c>
      <c r="AD968" s="6" t="s">
        <v>48</v>
      </c>
      <c r="AE968" s="6"/>
      <c r="AF968" s="6" t="s">
        <v>49</v>
      </c>
    </row>
    <row r="969" ht="75.0" customHeight="1">
      <c r="A969" s="8" t="s">
        <v>7232</v>
      </c>
      <c r="B969" s="7" t="s">
        <v>7233</v>
      </c>
      <c r="C969" s="34" t="s">
        <v>50</v>
      </c>
      <c r="D969" s="6" t="s">
        <v>35</v>
      </c>
      <c r="E969" s="11"/>
      <c r="F969" s="26" t="s">
        <v>7250</v>
      </c>
      <c r="G969" s="26"/>
      <c r="H969" s="7"/>
      <c r="I969" s="34" t="s">
        <v>38</v>
      </c>
      <c r="J969" s="6" t="s">
        <v>54</v>
      </c>
      <c r="K969" s="26" t="s">
        <v>7235</v>
      </c>
      <c r="L969" s="26" t="s">
        <v>7251</v>
      </c>
      <c r="M969" s="34" t="s">
        <v>41</v>
      </c>
      <c r="N969" s="26" t="s">
        <v>7237</v>
      </c>
      <c r="O969" s="9" t="s">
        <v>7238</v>
      </c>
      <c r="P969" s="18" t="s">
        <v>7239</v>
      </c>
      <c r="Q969" s="34"/>
      <c r="R969" s="7"/>
      <c r="S969" s="7"/>
      <c r="T969" s="7"/>
      <c r="U969" s="7"/>
      <c r="V969" s="7"/>
      <c r="W969" s="7"/>
      <c r="X969" s="7"/>
      <c r="Y969" s="6" t="s">
        <v>5556</v>
      </c>
      <c r="Z969" s="15" t="s">
        <v>7252</v>
      </c>
      <c r="AA969" s="26" t="s">
        <v>7253</v>
      </c>
      <c r="AB969" s="26" t="s">
        <v>7254</v>
      </c>
      <c r="AC969" s="18" t="str">
        <f t="shared" si="1"/>
        <v>M5-NyO-15a-E-1</v>
      </c>
      <c r="AD969" s="6" t="s">
        <v>48</v>
      </c>
      <c r="AE969" s="8"/>
      <c r="AF969" s="6" t="s">
        <v>49</v>
      </c>
    </row>
    <row r="970" ht="75.0" customHeight="1">
      <c r="A970" s="8" t="s">
        <v>7232</v>
      </c>
      <c r="B970" s="7" t="s">
        <v>7233</v>
      </c>
      <c r="C970" s="34" t="s">
        <v>50</v>
      </c>
      <c r="D970" s="6" t="s">
        <v>35</v>
      </c>
      <c r="E970" s="6"/>
      <c r="F970" s="26" t="s">
        <v>7255</v>
      </c>
      <c r="G970" s="26"/>
      <c r="H970" s="7"/>
      <c r="I970" s="34" t="s">
        <v>38</v>
      </c>
      <c r="J970" s="6" t="s">
        <v>54</v>
      </c>
      <c r="K970" s="26" t="s">
        <v>7235</v>
      </c>
      <c r="L970" s="26" t="s">
        <v>7251</v>
      </c>
      <c r="M970" s="34" t="s">
        <v>41</v>
      </c>
      <c r="N970" s="26" t="s">
        <v>7237</v>
      </c>
      <c r="O970" s="9" t="s">
        <v>7245</v>
      </c>
      <c r="P970" s="18" t="s">
        <v>7246</v>
      </c>
      <c r="Q970" s="34"/>
      <c r="R970" s="14"/>
      <c r="S970" s="14"/>
      <c r="T970" s="14"/>
      <c r="U970" s="14"/>
      <c r="V970" s="14"/>
      <c r="W970" s="14"/>
      <c r="X970" s="14"/>
      <c r="Y970" s="6" t="s">
        <v>5556</v>
      </c>
      <c r="Z970" s="15" t="s">
        <v>7256</v>
      </c>
      <c r="AA970" s="52" t="s">
        <v>7257</v>
      </c>
      <c r="AB970" s="52" t="s">
        <v>7258</v>
      </c>
      <c r="AC970" s="18" t="str">
        <f t="shared" si="1"/>
        <v>M5-NyO-15a-E-2</v>
      </c>
      <c r="AD970" s="6" t="s">
        <v>48</v>
      </c>
      <c r="AE970" s="6"/>
      <c r="AF970" s="6" t="s">
        <v>49</v>
      </c>
    </row>
    <row r="971" ht="75.0" customHeight="1">
      <c r="A971" s="8" t="s">
        <v>7232</v>
      </c>
      <c r="B971" s="7" t="s">
        <v>7233</v>
      </c>
      <c r="C971" s="34" t="s">
        <v>62</v>
      </c>
      <c r="D971" s="6" t="s">
        <v>35</v>
      </c>
      <c r="E971" s="6"/>
      <c r="F971" s="26" t="s">
        <v>7259</v>
      </c>
      <c r="G971" s="26"/>
      <c r="H971" s="7"/>
      <c r="I971" s="34" t="s">
        <v>38</v>
      </c>
      <c r="J971" s="6" t="s">
        <v>54</v>
      </c>
      <c r="K971" s="26" t="s">
        <v>7260</v>
      </c>
      <c r="L971" s="26" t="s">
        <v>7261</v>
      </c>
      <c r="M971" s="34" t="s">
        <v>41</v>
      </c>
      <c r="N971" s="26" t="s">
        <v>7237</v>
      </c>
      <c r="O971" s="9" t="s">
        <v>7262</v>
      </c>
      <c r="P971" s="18" t="s">
        <v>7239</v>
      </c>
      <c r="Q971" s="34"/>
      <c r="R971" s="14"/>
      <c r="S971" s="14"/>
      <c r="T971" s="14"/>
      <c r="U971" s="14"/>
      <c r="V971" s="14"/>
      <c r="W971" s="14"/>
      <c r="X971" s="14"/>
      <c r="Y971" s="6" t="s">
        <v>5556</v>
      </c>
      <c r="Z971" s="15" t="s">
        <v>7263</v>
      </c>
      <c r="AA971" s="52" t="s">
        <v>7264</v>
      </c>
      <c r="AB971" s="52" t="s">
        <v>7265</v>
      </c>
      <c r="AC971" s="18" t="str">
        <f t="shared" si="1"/>
        <v>M5-NyO-15a-A-1</v>
      </c>
      <c r="AD971" s="6" t="s">
        <v>48</v>
      </c>
      <c r="AE971" s="6"/>
      <c r="AF971" s="6" t="s">
        <v>49</v>
      </c>
    </row>
    <row r="972" ht="75.0" customHeight="1">
      <c r="A972" s="8" t="s">
        <v>7232</v>
      </c>
      <c r="B972" s="7" t="s">
        <v>7233</v>
      </c>
      <c r="C972" s="34" t="s">
        <v>62</v>
      </c>
      <c r="D972" s="6" t="s">
        <v>35</v>
      </c>
      <c r="E972" s="6"/>
      <c r="F972" s="26" t="s">
        <v>7266</v>
      </c>
      <c r="G972" s="26"/>
      <c r="H972" s="7"/>
      <c r="I972" s="34" t="s">
        <v>38</v>
      </c>
      <c r="J972" s="6" t="s">
        <v>54</v>
      </c>
      <c r="K972" s="26" t="s">
        <v>7235</v>
      </c>
      <c r="L972" s="26" t="s">
        <v>7261</v>
      </c>
      <c r="M972" s="34" t="s">
        <v>41</v>
      </c>
      <c r="N972" s="26" t="s">
        <v>7237</v>
      </c>
      <c r="O972" s="9" t="s">
        <v>7267</v>
      </c>
      <c r="P972" s="18" t="s">
        <v>7246</v>
      </c>
      <c r="Q972" s="34"/>
      <c r="R972" s="14"/>
      <c r="S972" s="14"/>
      <c r="T972" s="14"/>
      <c r="U972" s="14"/>
      <c r="V972" s="14"/>
      <c r="W972" s="14"/>
      <c r="X972" s="14"/>
      <c r="Y972" s="6" t="s">
        <v>5556</v>
      </c>
      <c r="Z972" s="15" t="s">
        <v>7268</v>
      </c>
      <c r="AA972" s="52" t="s">
        <v>7269</v>
      </c>
      <c r="AB972" s="52" t="s">
        <v>7270</v>
      </c>
      <c r="AC972" s="18" t="str">
        <f t="shared" si="1"/>
        <v>M5-NyO-15a-A-2</v>
      </c>
      <c r="AD972" s="6" t="s">
        <v>48</v>
      </c>
      <c r="AE972" s="6"/>
      <c r="AF972" s="6" t="s">
        <v>49</v>
      </c>
    </row>
    <row r="973" ht="75.0" customHeight="1">
      <c r="A973" s="8" t="s">
        <v>7232</v>
      </c>
      <c r="B973" s="7" t="s">
        <v>7233</v>
      </c>
      <c r="C973" s="34" t="s">
        <v>62</v>
      </c>
      <c r="D973" s="6" t="s">
        <v>35</v>
      </c>
      <c r="E973" s="6"/>
      <c r="F973" s="26" t="s">
        <v>7271</v>
      </c>
      <c r="G973" s="26"/>
      <c r="H973" s="7"/>
      <c r="I973" s="34" t="s">
        <v>38</v>
      </c>
      <c r="J973" s="6" t="s">
        <v>54</v>
      </c>
      <c r="K973" s="26" t="s">
        <v>7235</v>
      </c>
      <c r="L973" s="26" t="s">
        <v>7261</v>
      </c>
      <c r="M973" s="34" t="s">
        <v>41</v>
      </c>
      <c r="N973" s="26" t="s">
        <v>7237</v>
      </c>
      <c r="O973" s="9" t="s">
        <v>7267</v>
      </c>
      <c r="P973" s="18" t="s">
        <v>7246</v>
      </c>
      <c r="Q973" s="34"/>
      <c r="R973" s="14"/>
      <c r="S973" s="14"/>
      <c r="T973" s="14"/>
      <c r="U973" s="14"/>
      <c r="V973" s="14"/>
      <c r="W973" s="14"/>
      <c r="X973" s="14"/>
      <c r="Y973" s="6" t="s">
        <v>5556</v>
      </c>
      <c r="Z973" s="15" t="s">
        <v>7272</v>
      </c>
      <c r="AA973" s="52" t="s">
        <v>7273</v>
      </c>
      <c r="AB973" s="52" t="s">
        <v>7274</v>
      </c>
      <c r="AC973" s="18" t="str">
        <f t="shared" si="1"/>
        <v>M5-NyO-15a-A-3</v>
      </c>
      <c r="AD973" s="6" t="s">
        <v>48</v>
      </c>
      <c r="AE973" s="6"/>
      <c r="AF973" s="6" t="s">
        <v>49</v>
      </c>
    </row>
    <row r="974" ht="75.0" customHeight="1">
      <c r="A974" s="8" t="s">
        <v>7232</v>
      </c>
      <c r="B974" s="7" t="s">
        <v>7233</v>
      </c>
      <c r="C974" s="34" t="s">
        <v>62</v>
      </c>
      <c r="D974" s="6" t="s">
        <v>35</v>
      </c>
      <c r="E974" s="6"/>
      <c r="F974" s="26" t="s">
        <v>7275</v>
      </c>
      <c r="G974" s="26"/>
      <c r="H974" s="7"/>
      <c r="I974" s="34" t="s">
        <v>38</v>
      </c>
      <c r="J974" s="6" t="s">
        <v>54</v>
      </c>
      <c r="K974" s="26" t="s">
        <v>7235</v>
      </c>
      <c r="L974" s="26" t="s">
        <v>7261</v>
      </c>
      <c r="M974" s="34" t="s">
        <v>41</v>
      </c>
      <c r="N974" s="26" t="s">
        <v>7237</v>
      </c>
      <c r="O974" s="9" t="s">
        <v>7262</v>
      </c>
      <c r="P974" s="18" t="s">
        <v>7239</v>
      </c>
      <c r="Q974" s="34"/>
      <c r="R974" s="14"/>
      <c r="S974" s="14"/>
      <c r="T974" s="14"/>
      <c r="U974" s="14"/>
      <c r="V974" s="14"/>
      <c r="W974" s="14"/>
      <c r="X974" s="14"/>
      <c r="Y974" s="6" t="s">
        <v>5556</v>
      </c>
      <c r="Z974" s="15" t="s">
        <v>7276</v>
      </c>
      <c r="AA974" s="52" t="s">
        <v>7277</v>
      </c>
      <c r="AB974" s="52" t="s">
        <v>7278</v>
      </c>
      <c r="AC974" s="18" t="str">
        <f t="shared" si="1"/>
        <v>M5-NyO-15a-A-4</v>
      </c>
      <c r="AD974" s="6" t="s">
        <v>48</v>
      </c>
      <c r="AE974" s="6"/>
      <c r="AF974" s="6" t="s">
        <v>49</v>
      </c>
    </row>
    <row r="975" ht="75.0" customHeight="1">
      <c r="A975" s="8" t="s">
        <v>7232</v>
      </c>
      <c r="B975" s="7" t="s">
        <v>7233</v>
      </c>
      <c r="C975" s="34" t="s">
        <v>62</v>
      </c>
      <c r="D975" s="6" t="s">
        <v>35</v>
      </c>
      <c r="E975" s="6"/>
      <c r="F975" s="26" t="s">
        <v>7279</v>
      </c>
      <c r="G975" s="26"/>
      <c r="H975" s="7"/>
      <c r="I975" s="34" t="s">
        <v>38</v>
      </c>
      <c r="J975" s="6" t="s">
        <v>54</v>
      </c>
      <c r="K975" s="26" t="s">
        <v>7235</v>
      </c>
      <c r="L975" s="26" t="s">
        <v>7261</v>
      </c>
      <c r="M975" s="34" t="s">
        <v>41</v>
      </c>
      <c r="N975" s="26" t="s">
        <v>7237</v>
      </c>
      <c r="O975" s="9" t="s">
        <v>7262</v>
      </c>
      <c r="P975" s="18" t="s">
        <v>7239</v>
      </c>
      <c r="Q975" s="34"/>
      <c r="R975" s="14"/>
      <c r="S975" s="14"/>
      <c r="T975" s="14"/>
      <c r="U975" s="14"/>
      <c r="V975" s="14"/>
      <c r="W975" s="14"/>
      <c r="X975" s="14"/>
      <c r="Y975" s="6" t="s">
        <v>5556</v>
      </c>
      <c r="Z975" s="15" t="s">
        <v>7280</v>
      </c>
      <c r="AA975" s="52" t="s">
        <v>7281</v>
      </c>
      <c r="AB975" s="52" t="s">
        <v>7282</v>
      </c>
      <c r="AC975" s="18" t="str">
        <f t="shared" si="1"/>
        <v>M5-NyO-15a-A-5</v>
      </c>
      <c r="AD975" s="6" t="s">
        <v>48</v>
      </c>
      <c r="AE975" s="6"/>
      <c r="AF975" s="6" t="s">
        <v>49</v>
      </c>
    </row>
    <row r="976" ht="75.0" customHeight="1">
      <c r="A976" s="8" t="s">
        <v>7283</v>
      </c>
      <c r="B976" s="7" t="s">
        <v>7284</v>
      </c>
      <c r="C976" s="34" t="s">
        <v>34</v>
      </c>
      <c r="D976" s="6" t="s">
        <v>35</v>
      </c>
      <c r="E976" s="6"/>
      <c r="F976" s="26" t="s">
        <v>7285</v>
      </c>
      <c r="G976" s="26"/>
      <c r="H976" s="7" t="s">
        <v>7286</v>
      </c>
      <c r="I976" s="34" t="s">
        <v>38</v>
      </c>
      <c r="J976" s="34" t="s">
        <v>132</v>
      </c>
      <c r="K976" s="22" t="s">
        <v>7287</v>
      </c>
      <c r="L976" s="9" t="s">
        <v>7288</v>
      </c>
      <c r="M976" s="34" t="s">
        <v>41</v>
      </c>
      <c r="N976" s="26" t="s">
        <v>7289</v>
      </c>
      <c r="O976" s="9" t="s">
        <v>7290</v>
      </c>
      <c r="P976" s="14"/>
      <c r="Q976" s="34"/>
      <c r="R976" s="14"/>
      <c r="S976" s="14"/>
      <c r="T976" s="14"/>
      <c r="U976" s="14"/>
      <c r="V976" s="14"/>
      <c r="W976" s="14"/>
      <c r="X976" s="14"/>
      <c r="Y976" s="6" t="s">
        <v>5556</v>
      </c>
      <c r="Z976" s="15" t="s">
        <v>7291</v>
      </c>
      <c r="AA976" s="52" t="s">
        <v>7292</v>
      </c>
      <c r="AB976" s="52" t="s">
        <v>7293</v>
      </c>
      <c r="AC976" s="18" t="str">
        <f t="shared" si="1"/>
        <v>M5-NyO-16a-I-1</v>
      </c>
      <c r="AD976" s="6" t="s">
        <v>48</v>
      </c>
      <c r="AE976" s="6"/>
      <c r="AF976" s="6" t="s">
        <v>49</v>
      </c>
    </row>
    <row r="977" ht="75.0" customHeight="1">
      <c r="A977" s="8" t="s">
        <v>7283</v>
      </c>
      <c r="B977" s="7" t="s">
        <v>7284</v>
      </c>
      <c r="C977" s="34" t="s">
        <v>34</v>
      </c>
      <c r="D977" s="6" t="s">
        <v>35</v>
      </c>
      <c r="E977" s="6"/>
      <c r="F977" s="26" t="s">
        <v>7294</v>
      </c>
      <c r="G977" s="26"/>
      <c r="H977" s="7" t="s">
        <v>7286</v>
      </c>
      <c r="I977" s="34" t="s">
        <v>38</v>
      </c>
      <c r="J977" s="34" t="s">
        <v>132</v>
      </c>
      <c r="K977" s="22" t="s">
        <v>7287</v>
      </c>
      <c r="L977" s="9" t="s">
        <v>7288</v>
      </c>
      <c r="M977" s="34" t="s">
        <v>41</v>
      </c>
      <c r="N977" s="26" t="s">
        <v>7289</v>
      </c>
      <c r="O977" s="9" t="s">
        <v>7295</v>
      </c>
      <c r="P977" s="14"/>
      <c r="Q977" s="34"/>
      <c r="R977" s="14"/>
      <c r="S977" s="14"/>
      <c r="T977" s="14"/>
      <c r="U977" s="14"/>
      <c r="V977" s="14"/>
      <c r="W977" s="14"/>
      <c r="X977" s="14"/>
      <c r="Y977" s="6" t="s">
        <v>5556</v>
      </c>
      <c r="Z977" s="15" t="s">
        <v>7296</v>
      </c>
      <c r="AA977" s="52" t="s">
        <v>7297</v>
      </c>
      <c r="AB977" s="52" t="s">
        <v>7298</v>
      </c>
      <c r="AC977" s="18" t="str">
        <f t="shared" si="1"/>
        <v>M5-NyO-16a-I-2</v>
      </c>
      <c r="AD977" s="6" t="s">
        <v>48</v>
      </c>
      <c r="AE977" s="6"/>
      <c r="AF977" s="6" t="s">
        <v>49</v>
      </c>
    </row>
    <row r="978" ht="75.0" customHeight="1">
      <c r="A978" s="8" t="s">
        <v>7283</v>
      </c>
      <c r="B978" s="7" t="s">
        <v>7284</v>
      </c>
      <c r="C978" s="34" t="s">
        <v>50</v>
      </c>
      <c r="D978" s="6" t="s">
        <v>35</v>
      </c>
      <c r="E978" s="6"/>
      <c r="F978" s="26" t="s">
        <v>7299</v>
      </c>
      <c r="G978" s="26"/>
      <c r="H978" s="7"/>
      <c r="I978" s="34" t="s">
        <v>38</v>
      </c>
      <c r="J978" s="6" t="s">
        <v>54</v>
      </c>
      <c r="K978" s="26" t="s">
        <v>7300</v>
      </c>
      <c r="L978" s="26" t="s">
        <v>7301</v>
      </c>
      <c r="M978" s="34" t="s">
        <v>41</v>
      </c>
      <c r="N978" s="26" t="s">
        <v>7289</v>
      </c>
      <c r="O978" s="9" t="s">
        <v>7302</v>
      </c>
      <c r="P978" s="14"/>
      <c r="Q978" s="34"/>
      <c r="R978" s="14"/>
      <c r="S978" s="14"/>
      <c r="T978" s="14"/>
      <c r="U978" s="14"/>
      <c r="V978" s="14"/>
      <c r="W978" s="14"/>
      <c r="X978" s="14"/>
      <c r="Y978" s="6" t="s">
        <v>5556</v>
      </c>
      <c r="Z978" s="15" t="s">
        <v>7303</v>
      </c>
      <c r="AA978" s="52" t="s">
        <v>7304</v>
      </c>
      <c r="AB978" s="52" t="s">
        <v>7305</v>
      </c>
      <c r="AC978" s="18" t="str">
        <f t="shared" si="1"/>
        <v>M5-NyO-16a-E-1</v>
      </c>
      <c r="AD978" s="6" t="s">
        <v>48</v>
      </c>
      <c r="AE978" s="6"/>
      <c r="AF978" s="6" t="s">
        <v>49</v>
      </c>
    </row>
    <row r="979" ht="75.0" customHeight="1">
      <c r="A979" s="8" t="s">
        <v>7283</v>
      </c>
      <c r="B979" s="7" t="s">
        <v>7284</v>
      </c>
      <c r="C979" s="34" t="s">
        <v>62</v>
      </c>
      <c r="D979" s="6" t="s">
        <v>35</v>
      </c>
      <c r="E979" s="6"/>
      <c r="F979" s="26" t="s">
        <v>7306</v>
      </c>
      <c r="G979" s="26"/>
      <c r="H979" s="7"/>
      <c r="I979" s="34" t="s">
        <v>38</v>
      </c>
      <c r="J979" s="6" t="s">
        <v>54</v>
      </c>
      <c r="K979" s="26" t="s">
        <v>7300</v>
      </c>
      <c r="L979" s="26" t="s">
        <v>7301</v>
      </c>
      <c r="M979" s="34" t="s">
        <v>41</v>
      </c>
      <c r="N979" s="26" t="s">
        <v>7289</v>
      </c>
      <c r="O979" s="9" t="s">
        <v>7302</v>
      </c>
      <c r="P979" s="14"/>
      <c r="Q979" s="34"/>
      <c r="R979" s="14"/>
      <c r="S979" s="14"/>
      <c r="T979" s="14"/>
      <c r="U979" s="14"/>
      <c r="V979" s="14"/>
      <c r="W979" s="14"/>
      <c r="X979" s="14"/>
      <c r="Y979" s="6" t="s">
        <v>5556</v>
      </c>
      <c r="Z979" s="15" t="s">
        <v>7307</v>
      </c>
      <c r="AA979" s="52" t="s">
        <v>7308</v>
      </c>
      <c r="AB979" s="52" t="s">
        <v>7309</v>
      </c>
      <c r="AC979" s="18" t="str">
        <f t="shared" si="1"/>
        <v>M5-NyO-16a-A-1</v>
      </c>
      <c r="AD979" s="6" t="s">
        <v>48</v>
      </c>
      <c r="AE979" s="6"/>
      <c r="AF979" s="6" t="s">
        <v>49</v>
      </c>
    </row>
    <row r="980" ht="75.0" customHeight="1">
      <c r="A980" s="8" t="s">
        <v>7283</v>
      </c>
      <c r="B980" s="7" t="s">
        <v>7284</v>
      </c>
      <c r="C980" s="34" t="s">
        <v>62</v>
      </c>
      <c r="D980" s="6" t="s">
        <v>35</v>
      </c>
      <c r="E980" s="6"/>
      <c r="F980" s="26" t="s">
        <v>7310</v>
      </c>
      <c r="G980" s="26"/>
      <c r="H980" s="7"/>
      <c r="I980" s="34" t="s">
        <v>38</v>
      </c>
      <c r="J980" s="6" t="s">
        <v>54</v>
      </c>
      <c r="K980" s="26" t="s">
        <v>7300</v>
      </c>
      <c r="L980" s="26" t="s">
        <v>7311</v>
      </c>
      <c r="M980" s="34" t="s">
        <v>41</v>
      </c>
      <c r="N980" s="26" t="s">
        <v>7289</v>
      </c>
      <c r="O980" s="9" t="s">
        <v>7302</v>
      </c>
      <c r="P980" s="14"/>
      <c r="Q980" s="34"/>
      <c r="R980" s="14"/>
      <c r="S980" s="14"/>
      <c r="T980" s="14"/>
      <c r="U980" s="14"/>
      <c r="V980" s="14"/>
      <c r="W980" s="14"/>
      <c r="X980" s="14"/>
      <c r="Y980" s="6" t="s">
        <v>5556</v>
      </c>
      <c r="Z980" s="15" t="s">
        <v>7312</v>
      </c>
      <c r="AA980" s="52" t="s">
        <v>7313</v>
      </c>
      <c r="AB980" s="52" t="s">
        <v>7314</v>
      </c>
      <c r="AC980" s="18" t="str">
        <f t="shared" si="1"/>
        <v>M5-NyO-16a-A-2</v>
      </c>
      <c r="AD980" s="6" t="s">
        <v>48</v>
      </c>
      <c r="AE980" s="6"/>
      <c r="AF980" s="6" t="s">
        <v>49</v>
      </c>
    </row>
    <row r="981" ht="75.0" customHeight="1">
      <c r="A981" s="8" t="s">
        <v>7283</v>
      </c>
      <c r="B981" s="7" t="s">
        <v>7284</v>
      </c>
      <c r="C981" s="34" t="s">
        <v>62</v>
      </c>
      <c r="D981" s="6" t="s">
        <v>35</v>
      </c>
      <c r="E981" s="6"/>
      <c r="F981" s="26" t="s">
        <v>7315</v>
      </c>
      <c r="G981" s="26"/>
      <c r="H981" s="7"/>
      <c r="I981" s="34" t="s">
        <v>38</v>
      </c>
      <c r="J981" s="6" t="s">
        <v>54</v>
      </c>
      <c r="K981" s="26" t="s">
        <v>7300</v>
      </c>
      <c r="L981" s="26" t="s">
        <v>7311</v>
      </c>
      <c r="M981" s="34" t="s">
        <v>41</v>
      </c>
      <c r="N981" s="26" t="s">
        <v>7289</v>
      </c>
      <c r="O981" s="9" t="s">
        <v>7302</v>
      </c>
      <c r="P981" s="14"/>
      <c r="Q981" s="34"/>
      <c r="R981" s="14"/>
      <c r="S981" s="14"/>
      <c r="T981" s="14"/>
      <c r="U981" s="14"/>
      <c r="V981" s="14"/>
      <c r="W981" s="14"/>
      <c r="X981" s="14"/>
      <c r="Y981" s="6" t="s">
        <v>5556</v>
      </c>
      <c r="Z981" s="15" t="s">
        <v>7316</v>
      </c>
      <c r="AA981" s="52" t="s">
        <v>7317</v>
      </c>
      <c r="AB981" s="52" t="s">
        <v>7318</v>
      </c>
      <c r="AC981" s="18" t="str">
        <f t="shared" si="1"/>
        <v>M5-NyO-16a-A-3</v>
      </c>
      <c r="AD981" s="6" t="s">
        <v>48</v>
      </c>
      <c r="AE981" s="6"/>
      <c r="AF981" s="6" t="s">
        <v>49</v>
      </c>
    </row>
    <row r="982" ht="75.0" customHeight="1">
      <c r="A982" s="8" t="s">
        <v>7283</v>
      </c>
      <c r="B982" s="7" t="s">
        <v>7284</v>
      </c>
      <c r="C982" s="34" t="s">
        <v>62</v>
      </c>
      <c r="D982" s="6" t="s">
        <v>35</v>
      </c>
      <c r="E982" s="6"/>
      <c r="F982" s="26" t="s">
        <v>7319</v>
      </c>
      <c r="G982" s="26"/>
      <c r="H982" s="7"/>
      <c r="I982" s="34" t="s">
        <v>38</v>
      </c>
      <c r="J982" s="6" t="s">
        <v>54</v>
      </c>
      <c r="K982" s="26" t="s">
        <v>7300</v>
      </c>
      <c r="L982" s="26" t="s">
        <v>7311</v>
      </c>
      <c r="M982" s="34" t="s">
        <v>41</v>
      </c>
      <c r="N982" s="26" t="s">
        <v>7289</v>
      </c>
      <c r="O982" s="9" t="s">
        <v>7302</v>
      </c>
      <c r="P982" s="14"/>
      <c r="Q982" s="34"/>
      <c r="R982" s="14"/>
      <c r="S982" s="14"/>
      <c r="T982" s="14"/>
      <c r="U982" s="14"/>
      <c r="V982" s="14"/>
      <c r="W982" s="14"/>
      <c r="X982" s="14"/>
      <c r="Y982" s="6" t="s">
        <v>5556</v>
      </c>
      <c r="Z982" s="15" t="s">
        <v>7320</v>
      </c>
      <c r="AA982" s="52" t="s">
        <v>7321</v>
      </c>
      <c r="AB982" s="52" t="s">
        <v>7322</v>
      </c>
      <c r="AC982" s="18" t="str">
        <f t="shared" si="1"/>
        <v>M5-NyO-16a-A-4</v>
      </c>
      <c r="AD982" s="6" t="s">
        <v>48</v>
      </c>
      <c r="AE982" s="6"/>
      <c r="AF982" s="6" t="s">
        <v>49</v>
      </c>
    </row>
    <row r="983" ht="75.0" customHeight="1">
      <c r="A983" s="8" t="s">
        <v>7283</v>
      </c>
      <c r="B983" s="7" t="s">
        <v>7284</v>
      </c>
      <c r="C983" s="34" t="s">
        <v>62</v>
      </c>
      <c r="D983" s="6" t="s">
        <v>35</v>
      </c>
      <c r="E983" s="6"/>
      <c r="F983" s="26" t="s">
        <v>7323</v>
      </c>
      <c r="G983" s="26"/>
      <c r="H983" s="7"/>
      <c r="I983" s="34" t="s">
        <v>38</v>
      </c>
      <c r="J983" s="6" t="s">
        <v>54</v>
      </c>
      <c r="K983" s="26" t="s">
        <v>7300</v>
      </c>
      <c r="L983" s="26" t="s">
        <v>7324</v>
      </c>
      <c r="M983" s="34" t="s">
        <v>41</v>
      </c>
      <c r="N983" s="26" t="s">
        <v>7289</v>
      </c>
      <c r="O983" s="9" t="s">
        <v>7325</v>
      </c>
      <c r="P983" s="14"/>
      <c r="Q983" s="34"/>
      <c r="R983" s="14"/>
      <c r="S983" s="14"/>
      <c r="T983" s="14"/>
      <c r="U983" s="14"/>
      <c r="V983" s="14"/>
      <c r="W983" s="14"/>
      <c r="X983" s="14"/>
      <c r="Y983" s="6" t="s">
        <v>5556</v>
      </c>
      <c r="Z983" s="15" t="s">
        <v>7326</v>
      </c>
      <c r="AA983" s="52" t="s">
        <v>7327</v>
      </c>
      <c r="AB983" s="52" t="s">
        <v>7328</v>
      </c>
      <c r="AC983" s="18" t="str">
        <f t="shared" si="1"/>
        <v>M5-NyO-16a-A-5</v>
      </c>
      <c r="AD983" s="6" t="s">
        <v>48</v>
      </c>
      <c r="AE983" s="6"/>
      <c r="AF983" s="6" t="s">
        <v>49</v>
      </c>
    </row>
    <row r="984" ht="75.0" customHeight="1">
      <c r="A984" s="8" t="s">
        <v>7329</v>
      </c>
      <c r="B984" s="7" t="s">
        <v>7330</v>
      </c>
      <c r="C984" s="34" t="s">
        <v>34</v>
      </c>
      <c r="D984" s="6" t="s">
        <v>35</v>
      </c>
      <c r="E984" s="6"/>
      <c r="F984" s="26" t="s">
        <v>7331</v>
      </c>
      <c r="G984" s="26"/>
      <c r="H984" s="7" t="s">
        <v>7332</v>
      </c>
      <c r="I984" s="34" t="s">
        <v>38</v>
      </c>
      <c r="J984" s="34" t="s">
        <v>743</v>
      </c>
      <c r="K984" s="26" t="s">
        <v>7333</v>
      </c>
      <c r="L984" s="26" t="s">
        <v>7334</v>
      </c>
      <c r="M984" s="34" t="s">
        <v>41</v>
      </c>
      <c r="N984" s="26" t="s">
        <v>7335</v>
      </c>
      <c r="O984" s="9" t="s">
        <v>7336</v>
      </c>
      <c r="P984" s="26" t="s">
        <v>7337</v>
      </c>
      <c r="Q984" s="34"/>
      <c r="R984" s="14"/>
      <c r="S984" s="14"/>
      <c r="T984" s="14"/>
      <c r="U984" s="14"/>
      <c r="V984" s="14"/>
      <c r="W984" s="14"/>
      <c r="X984" s="14"/>
      <c r="Y984" s="6" t="s">
        <v>5556</v>
      </c>
      <c r="Z984" s="38" t="s">
        <v>7338</v>
      </c>
      <c r="AA984" s="52" t="s">
        <v>7339</v>
      </c>
      <c r="AB984" s="52"/>
      <c r="AC984" s="18" t="str">
        <f t="shared" si="1"/>
        <v>M5-NyO-17a-I-1</v>
      </c>
      <c r="AD984" s="6" t="s">
        <v>48</v>
      </c>
      <c r="AE984" s="6"/>
      <c r="AF984" s="6"/>
    </row>
    <row r="985" ht="75.0" customHeight="1">
      <c r="A985" s="8" t="s">
        <v>7329</v>
      </c>
      <c r="B985" s="7" t="s">
        <v>7330</v>
      </c>
      <c r="C985" s="34" t="s">
        <v>50</v>
      </c>
      <c r="D985" s="6" t="s">
        <v>35</v>
      </c>
      <c r="E985" s="32"/>
      <c r="F985" s="26" t="s">
        <v>7340</v>
      </c>
      <c r="G985" s="26"/>
      <c r="H985" s="7"/>
      <c r="I985" s="34" t="s">
        <v>38</v>
      </c>
      <c r="J985" s="6" t="s">
        <v>54</v>
      </c>
      <c r="K985" s="26" t="s">
        <v>7341</v>
      </c>
      <c r="L985" s="26" t="s">
        <v>7342</v>
      </c>
      <c r="M985" s="34" t="s">
        <v>41</v>
      </c>
      <c r="N985" s="26" t="s">
        <v>7335</v>
      </c>
      <c r="O985" s="9" t="s">
        <v>7343</v>
      </c>
      <c r="P985" s="7"/>
      <c r="Q985" s="34"/>
      <c r="R985" s="14"/>
      <c r="S985" s="14"/>
      <c r="T985" s="14"/>
      <c r="U985" s="14"/>
      <c r="V985" s="14"/>
      <c r="W985" s="14"/>
      <c r="X985" s="14"/>
      <c r="Y985" s="6" t="s">
        <v>5556</v>
      </c>
      <c r="Z985" s="38" t="s">
        <v>7344</v>
      </c>
      <c r="AA985" s="52" t="s">
        <v>7345</v>
      </c>
      <c r="AB985" s="52"/>
      <c r="AC985" s="18" t="str">
        <f t="shared" si="1"/>
        <v>M5-NyO-17a-E-1</v>
      </c>
      <c r="AD985" s="6" t="s">
        <v>48</v>
      </c>
      <c r="AE985" s="6"/>
      <c r="AF985" s="6"/>
    </row>
    <row r="986" ht="75.0" customHeight="1">
      <c r="A986" s="8" t="s">
        <v>7329</v>
      </c>
      <c r="B986" s="7" t="s">
        <v>7330</v>
      </c>
      <c r="C986" s="34" t="s">
        <v>62</v>
      </c>
      <c r="D986" s="6" t="s">
        <v>35</v>
      </c>
      <c r="E986" s="86"/>
      <c r="F986" s="87" t="s">
        <v>7346</v>
      </c>
      <c r="G986" s="87"/>
      <c r="H986" s="88" t="s">
        <v>7347</v>
      </c>
      <c r="I986" s="34" t="s">
        <v>38</v>
      </c>
      <c r="J986" s="6" t="s">
        <v>54</v>
      </c>
      <c r="K986" s="26" t="s">
        <v>7348</v>
      </c>
      <c r="L986" s="26" t="s">
        <v>7349</v>
      </c>
      <c r="M986" s="34" t="s">
        <v>41</v>
      </c>
      <c r="N986" s="26" t="s">
        <v>7335</v>
      </c>
      <c r="O986" s="9" t="s">
        <v>7343</v>
      </c>
      <c r="P986" s="7"/>
      <c r="Q986" s="34"/>
      <c r="R986" s="14"/>
      <c r="S986" s="14"/>
      <c r="T986" s="14"/>
      <c r="U986" s="14"/>
      <c r="V986" s="14"/>
      <c r="W986" s="14"/>
      <c r="X986" s="14"/>
      <c r="Y986" s="6" t="s">
        <v>5556</v>
      </c>
      <c r="Z986" s="38" t="s">
        <v>7350</v>
      </c>
      <c r="AA986" s="52" t="s">
        <v>7351</v>
      </c>
      <c r="AB986" s="52"/>
      <c r="AC986" s="18" t="str">
        <f t="shared" si="1"/>
        <v>M5-NyO-17a-A-1</v>
      </c>
      <c r="AD986" s="6" t="s">
        <v>48</v>
      </c>
      <c r="AE986" s="6"/>
      <c r="AF986" s="6"/>
    </row>
    <row r="987" ht="75.0" customHeight="1">
      <c r="A987" s="8" t="s">
        <v>7329</v>
      </c>
      <c r="B987" s="7" t="s">
        <v>7330</v>
      </c>
      <c r="C987" s="34" t="s">
        <v>62</v>
      </c>
      <c r="D987" s="6" t="s">
        <v>35</v>
      </c>
      <c r="E987" s="32"/>
      <c r="F987" s="87" t="s">
        <v>7352</v>
      </c>
      <c r="G987" s="87"/>
      <c r="H987" s="7"/>
      <c r="I987" s="34" t="s">
        <v>38</v>
      </c>
      <c r="J987" s="6" t="s">
        <v>54</v>
      </c>
      <c r="K987" s="7" t="s">
        <v>7353</v>
      </c>
      <c r="L987" s="26" t="s">
        <v>7354</v>
      </c>
      <c r="M987" s="34" t="s">
        <v>41</v>
      </c>
      <c r="N987" s="26" t="s">
        <v>7335</v>
      </c>
      <c r="O987" s="9" t="s">
        <v>7343</v>
      </c>
      <c r="P987" s="7"/>
      <c r="Q987" s="34"/>
      <c r="R987" s="14"/>
      <c r="S987" s="14"/>
      <c r="T987" s="14"/>
      <c r="U987" s="14"/>
      <c r="V987" s="14"/>
      <c r="W987" s="14"/>
      <c r="X987" s="14"/>
      <c r="Y987" s="6" t="s">
        <v>5556</v>
      </c>
      <c r="Z987" s="38" t="s">
        <v>7355</v>
      </c>
      <c r="AA987" s="52" t="s">
        <v>7356</v>
      </c>
      <c r="AB987" s="52"/>
      <c r="AC987" s="18" t="str">
        <f t="shared" si="1"/>
        <v>M5-NyO-17a-A-2</v>
      </c>
      <c r="AD987" s="6" t="s">
        <v>48</v>
      </c>
      <c r="AE987" s="6"/>
      <c r="AF987" s="6"/>
    </row>
    <row r="988" ht="75.0" customHeight="1">
      <c r="A988" s="8" t="s">
        <v>7329</v>
      </c>
      <c r="B988" s="7" t="s">
        <v>7330</v>
      </c>
      <c r="C988" s="34" t="s">
        <v>62</v>
      </c>
      <c r="D988" s="6" t="s">
        <v>35</v>
      </c>
      <c r="E988" s="6"/>
      <c r="F988" s="87" t="s">
        <v>7357</v>
      </c>
      <c r="G988" s="87"/>
      <c r="H988" s="7"/>
      <c r="I988" s="34" t="s">
        <v>38</v>
      </c>
      <c r="J988" s="6" t="s">
        <v>54</v>
      </c>
      <c r="K988" s="7" t="s">
        <v>7358</v>
      </c>
      <c r="L988" s="26" t="s">
        <v>7359</v>
      </c>
      <c r="M988" s="34" t="s">
        <v>41</v>
      </c>
      <c r="N988" s="26" t="s">
        <v>7335</v>
      </c>
      <c r="O988" s="9" t="s">
        <v>7343</v>
      </c>
      <c r="P988" s="7"/>
      <c r="Q988" s="34"/>
      <c r="R988" s="14"/>
      <c r="S988" s="14"/>
      <c r="T988" s="14"/>
      <c r="U988" s="14"/>
      <c r="V988" s="14"/>
      <c r="W988" s="14"/>
      <c r="X988" s="14"/>
      <c r="Y988" s="6" t="s">
        <v>5556</v>
      </c>
      <c r="Z988" s="38" t="s">
        <v>7360</v>
      </c>
      <c r="AA988" s="52" t="s">
        <v>7361</v>
      </c>
      <c r="AB988" s="52"/>
      <c r="AC988" s="18" t="str">
        <f t="shared" si="1"/>
        <v>M5-NyO-17a-A-3</v>
      </c>
      <c r="AD988" s="6" t="s">
        <v>48</v>
      </c>
      <c r="AE988" s="6"/>
      <c r="AF988" s="6"/>
    </row>
    <row r="989" ht="75.0" customHeight="1">
      <c r="A989" s="8" t="s">
        <v>7329</v>
      </c>
      <c r="B989" s="7" t="s">
        <v>7330</v>
      </c>
      <c r="C989" s="34" t="s">
        <v>62</v>
      </c>
      <c r="D989" s="6" t="s">
        <v>35</v>
      </c>
      <c r="E989" s="6"/>
      <c r="F989" s="87" t="s">
        <v>7362</v>
      </c>
      <c r="G989" s="87"/>
      <c r="H989" s="88"/>
      <c r="I989" s="34" t="s">
        <v>38</v>
      </c>
      <c r="J989" s="6" t="s">
        <v>54</v>
      </c>
      <c r="K989" s="88" t="s">
        <v>7353</v>
      </c>
      <c r="L989" s="87" t="s">
        <v>7363</v>
      </c>
      <c r="M989" s="34" t="s">
        <v>41</v>
      </c>
      <c r="N989" s="26" t="s">
        <v>7335</v>
      </c>
      <c r="O989" s="9" t="s">
        <v>7343</v>
      </c>
      <c r="P989" s="7"/>
      <c r="Q989" s="34"/>
      <c r="R989" s="14"/>
      <c r="S989" s="14"/>
      <c r="T989" s="14"/>
      <c r="U989" s="14"/>
      <c r="V989" s="14"/>
      <c r="W989" s="14"/>
      <c r="X989" s="14"/>
      <c r="Y989" s="6" t="s">
        <v>5556</v>
      </c>
      <c r="Z989" s="38" t="s">
        <v>7364</v>
      </c>
      <c r="AA989" s="52" t="s">
        <v>7365</v>
      </c>
      <c r="AB989" s="52"/>
      <c r="AC989" s="18" t="str">
        <f t="shared" si="1"/>
        <v>M5-NyO-17a-A-4</v>
      </c>
      <c r="AD989" s="6" t="s">
        <v>48</v>
      </c>
      <c r="AE989" s="6"/>
      <c r="AF989" s="6"/>
    </row>
    <row r="990" ht="75.0" customHeight="1">
      <c r="A990" s="8" t="s">
        <v>7329</v>
      </c>
      <c r="B990" s="7" t="s">
        <v>7330</v>
      </c>
      <c r="C990" s="34" t="s">
        <v>62</v>
      </c>
      <c r="D990" s="6" t="s">
        <v>35</v>
      </c>
      <c r="E990" s="6"/>
      <c r="F990" s="87" t="s">
        <v>7366</v>
      </c>
      <c r="G990" s="87"/>
      <c r="H990" s="7"/>
      <c r="I990" s="34" t="s">
        <v>38</v>
      </c>
      <c r="J990" s="6" t="s">
        <v>54</v>
      </c>
      <c r="K990" s="7" t="s">
        <v>7358</v>
      </c>
      <c r="L990" s="26" t="s">
        <v>7359</v>
      </c>
      <c r="M990" s="34" t="s">
        <v>41</v>
      </c>
      <c r="N990" s="26" t="s">
        <v>7335</v>
      </c>
      <c r="O990" s="9" t="s">
        <v>7343</v>
      </c>
      <c r="P990" s="7"/>
      <c r="Q990" s="34"/>
      <c r="R990" s="14"/>
      <c r="S990" s="14"/>
      <c r="T990" s="14"/>
      <c r="U990" s="14"/>
      <c r="V990" s="14"/>
      <c r="W990" s="14"/>
      <c r="X990" s="14"/>
      <c r="Y990" s="6" t="s">
        <v>5556</v>
      </c>
      <c r="Z990" s="38" t="s">
        <v>7367</v>
      </c>
      <c r="AA990" s="52" t="s">
        <v>7368</v>
      </c>
      <c r="AB990" s="52"/>
      <c r="AC990" s="18" t="str">
        <f t="shared" si="1"/>
        <v>M5-NyO-17a-A-5</v>
      </c>
      <c r="AD990" s="6" t="s">
        <v>48</v>
      </c>
      <c r="AE990" s="6"/>
      <c r="AF990" s="6"/>
    </row>
    <row r="991" ht="75.0" customHeight="1">
      <c r="A991" s="8" t="s">
        <v>7369</v>
      </c>
      <c r="B991" s="7" t="s">
        <v>7370</v>
      </c>
      <c r="C991" s="34" t="s">
        <v>34</v>
      </c>
      <c r="D991" s="6" t="s">
        <v>35</v>
      </c>
      <c r="E991" s="6"/>
      <c r="F991" s="11" t="s">
        <v>7371</v>
      </c>
      <c r="G991" s="11"/>
      <c r="H991" s="7"/>
      <c r="I991" s="34" t="s">
        <v>38</v>
      </c>
      <c r="J991" s="34" t="s">
        <v>132</v>
      </c>
      <c r="K991" s="26" t="s">
        <v>7372</v>
      </c>
      <c r="L991" s="26" t="s">
        <v>7373</v>
      </c>
      <c r="M991" s="57" t="s">
        <v>41</v>
      </c>
      <c r="N991" s="24" t="s">
        <v>7374</v>
      </c>
      <c r="O991" s="9" t="s">
        <v>7375</v>
      </c>
      <c r="P991" s="9"/>
      <c r="Q991" s="34"/>
      <c r="R991" s="14"/>
      <c r="S991" s="14"/>
      <c r="T991" s="14"/>
      <c r="U991" s="14"/>
      <c r="V991" s="14"/>
      <c r="W991" s="14"/>
      <c r="X991" s="14"/>
      <c r="Y991" s="6" t="s">
        <v>5556</v>
      </c>
      <c r="Z991" s="15" t="s">
        <v>7376</v>
      </c>
      <c r="AA991" s="52" t="s">
        <v>7377</v>
      </c>
      <c r="AB991" s="52"/>
      <c r="AC991" s="18" t="str">
        <f t="shared" si="1"/>
        <v>M5-NyO-17b-I-1</v>
      </c>
      <c r="AD991" s="6" t="s">
        <v>48</v>
      </c>
      <c r="AE991" s="6"/>
      <c r="AF991" s="6"/>
    </row>
    <row r="992" ht="75.0" customHeight="1">
      <c r="A992" s="8" t="s">
        <v>7369</v>
      </c>
      <c r="B992" s="7" t="s">
        <v>7370</v>
      </c>
      <c r="C992" s="34" t="s">
        <v>34</v>
      </c>
      <c r="D992" s="6" t="s">
        <v>35</v>
      </c>
      <c r="E992" s="6"/>
      <c r="F992" s="11" t="s">
        <v>7378</v>
      </c>
      <c r="G992" s="11"/>
      <c r="H992" s="7"/>
      <c r="I992" s="34" t="s">
        <v>38</v>
      </c>
      <c r="J992" s="34" t="s">
        <v>132</v>
      </c>
      <c r="K992" s="26" t="s">
        <v>7379</v>
      </c>
      <c r="L992" s="26" t="s">
        <v>7373</v>
      </c>
      <c r="M992" s="57" t="s">
        <v>41</v>
      </c>
      <c r="N992" s="9" t="s">
        <v>7374</v>
      </c>
      <c r="O992" s="9" t="s">
        <v>7380</v>
      </c>
      <c r="P992" s="7"/>
      <c r="Q992" s="34"/>
      <c r="R992" s="14"/>
      <c r="S992" s="14"/>
      <c r="T992" s="14"/>
      <c r="U992" s="14"/>
      <c r="V992" s="14"/>
      <c r="W992" s="14"/>
      <c r="X992" s="14"/>
      <c r="Y992" s="6" t="s">
        <v>5556</v>
      </c>
      <c r="Z992" s="15" t="s">
        <v>7381</v>
      </c>
      <c r="AA992" s="52" t="s">
        <v>7382</v>
      </c>
      <c r="AB992" s="52"/>
      <c r="AC992" s="18" t="str">
        <f t="shared" si="1"/>
        <v>M5-NyO-17b-I-2</v>
      </c>
      <c r="AD992" s="6" t="s">
        <v>48</v>
      </c>
      <c r="AE992" s="6"/>
      <c r="AF992" s="6"/>
    </row>
    <row r="993" ht="75.0" customHeight="1">
      <c r="A993" s="8" t="s">
        <v>7369</v>
      </c>
      <c r="B993" s="7" t="s">
        <v>7370</v>
      </c>
      <c r="C993" s="34" t="s">
        <v>50</v>
      </c>
      <c r="D993" s="6" t="s">
        <v>35</v>
      </c>
      <c r="E993" s="6"/>
      <c r="F993" s="7" t="s">
        <v>7383</v>
      </c>
      <c r="G993" s="7"/>
      <c r="H993" s="7"/>
      <c r="I993" s="34" t="s">
        <v>38</v>
      </c>
      <c r="J993" s="34" t="s">
        <v>751</v>
      </c>
      <c r="K993" s="7" t="s">
        <v>7384</v>
      </c>
      <c r="L993" s="26" t="s">
        <v>7385</v>
      </c>
      <c r="M993" s="57" t="s">
        <v>41</v>
      </c>
      <c r="N993" s="18" t="s">
        <v>7374</v>
      </c>
      <c r="O993" s="18" t="s">
        <v>7386</v>
      </c>
      <c r="P993" s="7"/>
      <c r="Q993" s="34"/>
      <c r="R993" s="14"/>
      <c r="S993" s="14"/>
      <c r="T993" s="14"/>
      <c r="U993" s="14"/>
      <c r="V993" s="14"/>
      <c r="W993" s="14"/>
      <c r="X993" s="14"/>
      <c r="Y993" s="6" t="s">
        <v>5556</v>
      </c>
      <c r="Z993" s="38" t="s">
        <v>7387</v>
      </c>
      <c r="AA993" s="52" t="s">
        <v>7388</v>
      </c>
      <c r="AB993" s="52"/>
      <c r="AC993" s="18" t="str">
        <f t="shared" si="1"/>
        <v>M5-NyO-17b-E-1</v>
      </c>
      <c r="AD993" s="6" t="s">
        <v>48</v>
      </c>
      <c r="AE993" s="6"/>
      <c r="AF993" s="6"/>
    </row>
    <row r="994" ht="75.0" customHeight="1">
      <c r="A994" s="8" t="s">
        <v>7389</v>
      </c>
      <c r="B994" s="7" t="s">
        <v>7390</v>
      </c>
      <c r="C994" s="34" t="s">
        <v>34</v>
      </c>
      <c r="D994" s="6" t="s">
        <v>35</v>
      </c>
      <c r="E994" s="6"/>
      <c r="F994" s="26" t="s">
        <v>7391</v>
      </c>
      <c r="G994" s="26"/>
      <c r="H994" s="7"/>
      <c r="I994" s="34" t="s">
        <v>38</v>
      </c>
      <c r="J994" s="34" t="s">
        <v>2882</v>
      </c>
      <c r="K994" s="26" t="s">
        <v>7392</v>
      </c>
      <c r="L994" s="26" t="s">
        <v>7393</v>
      </c>
      <c r="M994" s="57" t="s">
        <v>41</v>
      </c>
      <c r="N994" s="26" t="s">
        <v>7394</v>
      </c>
      <c r="O994" s="9" t="s">
        <v>7395</v>
      </c>
      <c r="P994" s="9" t="s">
        <v>7396</v>
      </c>
      <c r="Q994" s="7"/>
      <c r="R994" s="7"/>
      <c r="S994" s="7"/>
      <c r="T994" s="14"/>
      <c r="U994" s="14"/>
      <c r="V994" s="14"/>
      <c r="W994" s="14"/>
      <c r="X994" s="14"/>
      <c r="Y994" s="6" t="s">
        <v>5556</v>
      </c>
      <c r="Z994" s="15" t="s">
        <v>7397</v>
      </c>
      <c r="AA994" s="52" t="s">
        <v>7398</v>
      </c>
      <c r="AB994" s="52"/>
      <c r="AC994" s="18" t="str">
        <f t="shared" si="1"/>
        <v>M5-NyO-17c-I-1</v>
      </c>
      <c r="AD994" s="6" t="s">
        <v>48</v>
      </c>
      <c r="AE994" s="6"/>
      <c r="AF994" s="6"/>
    </row>
    <row r="995" ht="75.0" customHeight="1">
      <c r="A995" s="8" t="s">
        <v>7389</v>
      </c>
      <c r="B995" s="7" t="s">
        <v>7390</v>
      </c>
      <c r="C995" s="34" t="s">
        <v>50</v>
      </c>
      <c r="D995" s="6" t="s">
        <v>35</v>
      </c>
      <c r="E995" s="6"/>
      <c r="F995" s="26" t="s">
        <v>7399</v>
      </c>
      <c r="G995" s="26"/>
      <c r="H995" s="7"/>
      <c r="I995" s="34" t="s">
        <v>38</v>
      </c>
      <c r="J995" s="6" t="s">
        <v>54</v>
      </c>
      <c r="K995" s="7" t="s">
        <v>7400</v>
      </c>
      <c r="L995" s="26" t="s">
        <v>7401</v>
      </c>
      <c r="M995" s="57" t="s">
        <v>41</v>
      </c>
      <c r="N995" s="26" t="s">
        <v>7394</v>
      </c>
      <c r="O995" s="9" t="s">
        <v>7402</v>
      </c>
      <c r="P995" s="9" t="s">
        <v>7403</v>
      </c>
      <c r="Q995" s="7"/>
      <c r="R995" s="7"/>
      <c r="S995" s="7"/>
      <c r="T995" s="14"/>
      <c r="U995" s="14"/>
      <c r="V995" s="14"/>
      <c r="W995" s="14"/>
      <c r="X995" s="14"/>
      <c r="Y995" s="6" t="s">
        <v>5556</v>
      </c>
      <c r="Z995" s="15" t="s">
        <v>7404</v>
      </c>
      <c r="AA995" s="52" t="s">
        <v>7405</v>
      </c>
      <c r="AB995" s="52"/>
      <c r="AC995" s="18" t="str">
        <f t="shared" si="1"/>
        <v>M5-NyO-17c-E-1</v>
      </c>
      <c r="AD995" s="6" t="s">
        <v>48</v>
      </c>
      <c r="AE995" s="6"/>
      <c r="AF995" s="6"/>
    </row>
    <row r="996" ht="75.0" customHeight="1">
      <c r="A996" s="8" t="s">
        <v>7389</v>
      </c>
      <c r="B996" s="7" t="s">
        <v>7390</v>
      </c>
      <c r="C996" s="34" t="s">
        <v>62</v>
      </c>
      <c r="D996" s="6" t="s">
        <v>35</v>
      </c>
      <c r="E996" s="6"/>
      <c r="F996" s="26" t="s">
        <v>7406</v>
      </c>
      <c r="G996" s="26"/>
      <c r="H996" s="7"/>
      <c r="I996" s="34" t="s">
        <v>38</v>
      </c>
      <c r="J996" s="6" t="s">
        <v>54</v>
      </c>
      <c r="K996" s="7" t="s">
        <v>7407</v>
      </c>
      <c r="L996" s="26" t="s">
        <v>7408</v>
      </c>
      <c r="M996" s="57" t="s">
        <v>41</v>
      </c>
      <c r="N996" s="26" t="s">
        <v>7394</v>
      </c>
      <c r="O996" s="26" t="s">
        <v>7409</v>
      </c>
      <c r="P996" s="26"/>
      <c r="Q996" s="7"/>
      <c r="R996" s="7"/>
      <c r="S996" s="7"/>
      <c r="T996" s="7"/>
      <c r="U996" s="7"/>
      <c r="V996" s="7"/>
      <c r="W996" s="7"/>
      <c r="X996" s="7"/>
      <c r="Y996" s="6" t="s">
        <v>5556</v>
      </c>
      <c r="Z996" s="15" t="s">
        <v>7410</v>
      </c>
      <c r="AA996" s="52" t="s">
        <v>7411</v>
      </c>
      <c r="AB996" s="52"/>
      <c r="AC996" s="18" t="str">
        <f t="shared" si="1"/>
        <v>M5-NyO-17c-A-1</v>
      </c>
      <c r="AD996" s="6" t="s">
        <v>48</v>
      </c>
      <c r="AE996" s="6"/>
      <c r="AF996" s="6"/>
    </row>
    <row r="997" ht="75.0" customHeight="1">
      <c r="A997" s="8" t="s">
        <v>7389</v>
      </c>
      <c r="B997" s="7" t="s">
        <v>7390</v>
      </c>
      <c r="C997" s="34" t="s">
        <v>62</v>
      </c>
      <c r="D997" s="6" t="s">
        <v>35</v>
      </c>
      <c r="E997" s="6"/>
      <c r="F997" s="26" t="s">
        <v>7412</v>
      </c>
      <c r="G997" s="26"/>
      <c r="H997" s="7"/>
      <c r="I997" s="57" t="s">
        <v>38</v>
      </c>
      <c r="J997" s="6" t="s">
        <v>54</v>
      </c>
      <c r="K997" s="7" t="s">
        <v>7413</v>
      </c>
      <c r="L997" s="26" t="s">
        <v>7408</v>
      </c>
      <c r="M997" s="57" t="s">
        <v>41</v>
      </c>
      <c r="N997" s="26" t="s">
        <v>7394</v>
      </c>
      <c r="O997" s="26" t="s">
        <v>7414</v>
      </c>
      <c r="P997" s="26"/>
      <c r="Q997" s="7"/>
      <c r="R997" s="7"/>
      <c r="S997" s="7"/>
      <c r="T997" s="7"/>
      <c r="U997" s="7"/>
      <c r="V997" s="7"/>
      <c r="W997" s="7"/>
      <c r="X997" s="7"/>
      <c r="Y997" s="6" t="s">
        <v>5556</v>
      </c>
      <c r="Z997" s="15" t="s">
        <v>7415</v>
      </c>
      <c r="AA997" s="52" t="s">
        <v>7416</v>
      </c>
      <c r="AB997" s="52"/>
      <c r="AC997" s="18" t="str">
        <f t="shared" si="1"/>
        <v>M5-NyO-17c-A-2</v>
      </c>
      <c r="AD997" s="6" t="s">
        <v>48</v>
      </c>
      <c r="AE997" s="6"/>
      <c r="AF997" s="6"/>
    </row>
    <row r="998" ht="75.0" customHeight="1">
      <c r="A998" s="8" t="s">
        <v>7389</v>
      </c>
      <c r="B998" s="7" t="s">
        <v>7390</v>
      </c>
      <c r="C998" s="34" t="s">
        <v>62</v>
      </c>
      <c r="D998" s="6" t="s">
        <v>35</v>
      </c>
      <c r="E998" s="6"/>
      <c r="F998" s="26" t="s">
        <v>7417</v>
      </c>
      <c r="G998" s="26"/>
      <c r="H998" s="7"/>
      <c r="I998" s="57" t="s">
        <v>38</v>
      </c>
      <c r="J998" s="6" t="s">
        <v>54</v>
      </c>
      <c r="K998" s="7" t="s">
        <v>7418</v>
      </c>
      <c r="L998" s="26" t="s">
        <v>7408</v>
      </c>
      <c r="M998" s="57" t="s">
        <v>41</v>
      </c>
      <c r="N998" s="26" t="s">
        <v>7394</v>
      </c>
      <c r="O998" s="26" t="s">
        <v>7419</v>
      </c>
      <c r="P998" s="26"/>
      <c r="Q998" s="7"/>
      <c r="R998" s="7"/>
      <c r="S998" s="7"/>
      <c r="T998" s="7"/>
      <c r="U998" s="7"/>
      <c r="V998" s="7"/>
      <c r="W998" s="7"/>
      <c r="X998" s="7"/>
      <c r="Y998" s="6" t="s">
        <v>5556</v>
      </c>
      <c r="Z998" s="15" t="s">
        <v>7420</v>
      </c>
      <c r="AA998" s="52" t="s">
        <v>7421</v>
      </c>
      <c r="AB998" s="52"/>
      <c r="AC998" s="18" t="str">
        <f t="shared" si="1"/>
        <v>M5-NyO-17c-A-3</v>
      </c>
      <c r="AD998" s="6" t="s">
        <v>48</v>
      </c>
      <c r="AE998" s="6"/>
      <c r="AF998" s="6"/>
    </row>
    <row r="999" ht="75.0" customHeight="1">
      <c r="A999" s="8" t="s">
        <v>7389</v>
      </c>
      <c r="B999" s="7" t="s">
        <v>7390</v>
      </c>
      <c r="C999" s="34" t="s">
        <v>62</v>
      </c>
      <c r="D999" s="6" t="s">
        <v>35</v>
      </c>
      <c r="E999" s="6"/>
      <c r="F999" s="26" t="s">
        <v>7422</v>
      </c>
      <c r="G999" s="26"/>
      <c r="H999" s="7"/>
      <c r="I999" s="57" t="s">
        <v>38</v>
      </c>
      <c r="J999" s="6" t="s">
        <v>54</v>
      </c>
      <c r="K999" s="7" t="s">
        <v>7418</v>
      </c>
      <c r="L999" s="26" t="s">
        <v>7423</v>
      </c>
      <c r="M999" s="34" t="s">
        <v>41</v>
      </c>
      <c r="N999" s="26" t="s">
        <v>7394</v>
      </c>
      <c r="O999" s="26" t="s">
        <v>7424</v>
      </c>
      <c r="P999" s="26"/>
      <c r="Q999" s="7"/>
      <c r="R999" s="7"/>
      <c r="S999" s="7"/>
      <c r="T999" s="7"/>
      <c r="U999" s="7"/>
      <c r="V999" s="7"/>
      <c r="W999" s="7"/>
      <c r="X999" s="7"/>
      <c r="Y999" s="6" t="s">
        <v>5556</v>
      </c>
      <c r="Z999" s="15" t="s">
        <v>7425</v>
      </c>
      <c r="AA999" s="52" t="s">
        <v>7426</v>
      </c>
      <c r="AB999" s="52"/>
      <c r="AC999" s="18" t="str">
        <f t="shared" si="1"/>
        <v>M5-NyO-17c-A-4</v>
      </c>
      <c r="AD999" s="6" t="s">
        <v>48</v>
      </c>
      <c r="AE999" s="6"/>
      <c r="AF999" s="6"/>
    </row>
    <row r="1000" ht="75.0" customHeight="1">
      <c r="A1000" s="8" t="s">
        <v>7389</v>
      </c>
      <c r="B1000" s="7" t="s">
        <v>7390</v>
      </c>
      <c r="C1000" s="34" t="s">
        <v>62</v>
      </c>
      <c r="D1000" s="6" t="s">
        <v>35</v>
      </c>
      <c r="E1000" s="6"/>
      <c r="F1000" s="26" t="s">
        <v>7427</v>
      </c>
      <c r="G1000" s="26"/>
      <c r="H1000" s="7"/>
      <c r="I1000" s="57" t="s">
        <v>38</v>
      </c>
      <c r="J1000" s="6" t="s">
        <v>54</v>
      </c>
      <c r="K1000" s="7" t="s">
        <v>7418</v>
      </c>
      <c r="L1000" s="26" t="s">
        <v>7423</v>
      </c>
      <c r="M1000" s="34" t="s">
        <v>41</v>
      </c>
      <c r="N1000" s="26" t="s">
        <v>7394</v>
      </c>
      <c r="O1000" s="26" t="s">
        <v>7428</v>
      </c>
      <c r="P1000" s="26"/>
      <c r="Q1000" s="7"/>
      <c r="R1000" s="7"/>
      <c r="S1000" s="7"/>
      <c r="T1000" s="7"/>
      <c r="U1000" s="7"/>
      <c r="V1000" s="7"/>
      <c r="W1000" s="7"/>
      <c r="X1000" s="7"/>
      <c r="Y1000" s="6" t="s">
        <v>5556</v>
      </c>
      <c r="Z1000" s="15" t="s">
        <v>7429</v>
      </c>
      <c r="AA1000" s="52" t="s">
        <v>7430</v>
      </c>
      <c r="AB1000" s="52"/>
      <c r="AC1000" s="18" t="str">
        <f t="shared" si="1"/>
        <v>M5-NyO-17c-A-5</v>
      </c>
      <c r="AD1000" s="6" t="s">
        <v>48</v>
      </c>
      <c r="AE1000" s="6"/>
      <c r="AF1000" s="6"/>
    </row>
    <row r="1001" ht="75.0" customHeight="1">
      <c r="A1001" s="8" t="s">
        <v>7431</v>
      </c>
      <c r="B1001" s="7" t="s">
        <v>7432</v>
      </c>
      <c r="C1001" s="34" t="s">
        <v>34</v>
      </c>
      <c r="D1001" s="6" t="s">
        <v>35</v>
      </c>
      <c r="E1001" s="6"/>
      <c r="F1001" s="9" t="s">
        <v>7433</v>
      </c>
      <c r="G1001" s="9"/>
      <c r="H1001" s="22"/>
      <c r="I1001" s="57" t="s">
        <v>38</v>
      </c>
      <c r="J1001" s="8" t="s">
        <v>39</v>
      </c>
      <c r="K1001" s="7" t="s">
        <v>7434</v>
      </c>
      <c r="L1001" s="26" t="s">
        <v>7435</v>
      </c>
      <c r="M1001" s="6" t="s">
        <v>41</v>
      </c>
      <c r="N1001" s="26" t="s">
        <v>7436</v>
      </c>
      <c r="O1001" s="9" t="s">
        <v>7437</v>
      </c>
      <c r="P1001" s="14"/>
      <c r="Q1001" s="34"/>
      <c r="R1001" s="14"/>
      <c r="S1001" s="14"/>
      <c r="T1001" s="14"/>
      <c r="U1001" s="14"/>
      <c r="V1001" s="14"/>
      <c r="W1001" s="14"/>
      <c r="X1001" s="14"/>
      <c r="Y1001" s="6" t="s">
        <v>5556</v>
      </c>
      <c r="Z1001" s="15" t="s">
        <v>7438</v>
      </c>
      <c r="AA1001" s="16" t="s">
        <v>7439</v>
      </c>
      <c r="AB1001" s="16"/>
      <c r="AC1001" s="18" t="str">
        <f t="shared" si="1"/>
        <v>M5-NyO-18a-I-1</v>
      </c>
      <c r="AD1001" s="6" t="s">
        <v>48</v>
      </c>
      <c r="AE1001" s="6"/>
      <c r="AF1001" s="6"/>
    </row>
    <row r="1002" ht="75.0" customHeight="1">
      <c r="A1002" s="8" t="s">
        <v>7431</v>
      </c>
      <c r="B1002" s="7" t="s">
        <v>7432</v>
      </c>
      <c r="C1002" s="34" t="s">
        <v>50</v>
      </c>
      <c r="D1002" s="6" t="s">
        <v>35</v>
      </c>
      <c r="E1002" s="6"/>
      <c r="F1002" s="7" t="s">
        <v>7440</v>
      </c>
      <c r="G1002" s="7"/>
      <c r="H1002" s="7"/>
      <c r="I1002" s="34" t="s">
        <v>38</v>
      </c>
      <c r="J1002" s="6" t="s">
        <v>54</v>
      </c>
      <c r="K1002" s="7" t="s">
        <v>7441</v>
      </c>
      <c r="L1002" s="26" t="s">
        <v>7442</v>
      </c>
      <c r="M1002" s="6" t="s">
        <v>41</v>
      </c>
      <c r="N1002" s="26" t="s">
        <v>7436</v>
      </c>
      <c r="O1002" s="9" t="s">
        <v>7443</v>
      </c>
      <c r="P1002" s="18" t="s">
        <v>7444</v>
      </c>
      <c r="Q1002" s="34"/>
      <c r="R1002" s="14"/>
      <c r="S1002" s="14"/>
      <c r="T1002" s="14"/>
      <c r="U1002" s="14"/>
      <c r="V1002" s="14"/>
      <c r="W1002" s="14"/>
      <c r="X1002" s="14"/>
      <c r="Y1002" s="6" t="s">
        <v>5556</v>
      </c>
      <c r="Z1002" s="15" t="s">
        <v>7445</v>
      </c>
      <c r="AA1002" s="52" t="s">
        <v>7446</v>
      </c>
      <c r="AB1002" s="52"/>
      <c r="AC1002" s="18" t="str">
        <f t="shared" si="1"/>
        <v>M5-NyO-18a-E-1</v>
      </c>
      <c r="AD1002" s="6" t="s">
        <v>48</v>
      </c>
      <c r="AE1002" s="6"/>
      <c r="AF1002" s="6"/>
    </row>
    <row r="1003" ht="75.0" customHeight="1">
      <c r="A1003" s="8" t="s">
        <v>7431</v>
      </c>
      <c r="B1003" s="7" t="s">
        <v>7432</v>
      </c>
      <c r="C1003" s="34" t="s">
        <v>62</v>
      </c>
      <c r="D1003" s="6" t="s">
        <v>35</v>
      </c>
      <c r="E1003" s="6"/>
      <c r="F1003" s="26" t="s">
        <v>7447</v>
      </c>
      <c r="G1003" s="26"/>
      <c r="H1003" s="7"/>
      <c r="I1003" s="34" t="s">
        <v>38</v>
      </c>
      <c r="J1003" s="6" t="s">
        <v>54</v>
      </c>
      <c r="K1003" s="7" t="s">
        <v>7448</v>
      </c>
      <c r="L1003" s="26" t="s">
        <v>7442</v>
      </c>
      <c r="M1003" s="6" t="s">
        <v>41</v>
      </c>
      <c r="N1003" s="26" t="s">
        <v>7436</v>
      </c>
      <c r="O1003" s="9" t="s">
        <v>7449</v>
      </c>
      <c r="P1003" s="18" t="s">
        <v>7444</v>
      </c>
      <c r="Q1003" s="34"/>
      <c r="R1003" s="14"/>
      <c r="S1003" s="14"/>
      <c r="T1003" s="14"/>
      <c r="U1003" s="14"/>
      <c r="V1003" s="14"/>
      <c r="W1003" s="14"/>
      <c r="X1003" s="14"/>
      <c r="Y1003" s="6" t="s">
        <v>5556</v>
      </c>
      <c r="Z1003" s="15" t="s">
        <v>7450</v>
      </c>
      <c r="AA1003" s="52" t="s">
        <v>7451</v>
      </c>
      <c r="AB1003" s="52"/>
      <c r="AC1003" s="18" t="str">
        <f t="shared" si="1"/>
        <v>M5-NyO-18a-A-1</v>
      </c>
      <c r="AD1003" s="6" t="s">
        <v>48</v>
      </c>
      <c r="AE1003" s="6"/>
      <c r="AF1003" s="6"/>
    </row>
    <row r="1004" ht="75.0" customHeight="1">
      <c r="A1004" s="8" t="s">
        <v>7431</v>
      </c>
      <c r="B1004" s="7" t="s">
        <v>7432</v>
      </c>
      <c r="C1004" s="34" t="s">
        <v>62</v>
      </c>
      <c r="D1004" s="6" t="s">
        <v>35</v>
      </c>
      <c r="E1004" s="6"/>
      <c r="F1004" s="26" t="s">
        <v>7452</v>
      </c>
      <c r="G1004" s="26"/>
      <c r="H1004" s="7"/>
      <c r="I1004" s="34" t="s">
        <v>38</v>
      </c>
      <c r="J1004" s="6" t="s">
        <v>54</v>
      </c>
      <c r="K1004" s="7" t="s">
        <v>7453</v>
      </c>
      <c r="L1004" s="26" t="s">
        <v>7442</v>
      </c>
      <c r="M1004" s="6" t="s">
        <v>41</v>
      </c>
      <c r="N1004" s="26" t="s">
        <v>7436</v>
      </c>
      <c r="O1004" s="9" t="s">
        <v>7454</v>
      </c>
      <c r="P1004" s="18" t="s">
        <v>7444</v>
      </c>
      <c r="Q1004" s="34"/>
      <c r="R1004" s="14"/>
      <c r="S1004" s="14"/>
      <c r="T1004" s="14"/>
      <c r="U1004" s="14"/>
      <c r="V1004" s="14"/>
      <c r="W1004" s="14"/>
      <c r="X1004" s="14"/>
      <c r="Y1004" s="6" t="s">
        <v>5556</v>
      </c>
      <c r="Z1004" s="15" t="s">
        <v>7455</v>
      </c>
      <c r="AA1004" s="52" t="s">
        <v>7456</v>
      </c>
      <c r="AB1004" s="52"/>
      <c r="AC1004" s="18" t="str">
        <f t="shared" si="1"/>
        <v>M5-NyO-18a-A-2</v>
      </c>
      <c r="AD1004" s="6" t="s">
        <v>48</v>
      </c>
      <c r="AE1004" s="6"/>
      <c r="AF1004" s="6"/>
    </row>
    <row r="1005" ht="75.0" customHeight="1">
      <c r="A1005" s="8" t="s">
        <v>7431</v>
      </c>
      <c r="B1005" s="7" t="s">
        <v>7432</v>
      </c>
      <c r="C1005" s="34" t="s">
        <v>62</v>
      </c>
      <c r="D1005" s="6" t="s">
        <v>35</v>
      </c>
      <c r="E1005" s="6"/>
      <c r="F1005" s="26" t="s">
        <v>7457</v>
      </c>
      <c r="G1005" s="26"/>
      <c r="H1005" s="7"/>
      <c r="I1005" s="34" t="s">
        <v>38</v>
      </c>
      <c r="J1005" s="6" t="s">
        <v>54</v>
      </c>
      <c r="K1005" s="7" t="s">
        <v>7458</v>
      </c>
      <c r="L1005" s="26" t="s">
        <v>7442</v>
      </c>
      <c r="M1005" s="6" t="s">
        <v>41</v>
      </c>
      <c r="N1005" s="26" t="s">
        <v>7436</v>
      </c>
      <c r="O1005" s="9" t="s">
        <v>7459</v>
      </c>
      <c r="P1005" s="18" t="s">
        <v>7444</v>
      </c>
      <c r="Q1005" s="34"/>
      <c r="R1005" s="14"/>
      <c r="S1005" s="14"/>
      <c r="T1005" s="14"/>
      <c r="U1005" s="14"/>
      <c r="V1005" s="14"/>
      <c r="W1005" s="14"/>
      <c r="X1005" s="14"/>
      <c r="Y1005" s="6" t="s">
        <v>5556</v>
      </c>
      <c r="Z1005" s="15" t="s">
        <v>7460</v>
      </c>
      <c r="AA1005" s="52" t="s">
        <v>7461</v>
      </c>
      <c r="AB1005" s="52"/>
      <c r="AC1005" s="18" t="str">
        <f t="shared" si="1"/>
        <v>M5-NyO-18a-A-3</v>
      </c>
      <c r="AD1005" s="6" t="s">
        <v>48</v>
      </c>
      <c r="AE1005" s="6"/>
      <c r="AF1005" s="6"/>
    </row>
    <row r="1006" ht="75.0" customHeight="1">
      <c r="A1006" s="8" t="s">
        <v>7431</v>
      </c>
      <c r="B1006" s="7" t="s">
        <v>7432</v>
      </c>
      <c r="C1006" s="34" t="s">
        <v>62</v>
      </c>
      <c r="D1006" s="6" t="s">
        <v>35</v>
      </c>
      <c r="E1006" s="6"/>
      <c r="F1006" s="26" t="s">
        <v>7462</v>
      </c>
      <c r="G1006" s="26"/>
      <c r="H1006" s="7"/>
      <c r="I1006" s="34" t="s">
        <v>38</v>
      </c>
      <c r="J1006" s="6" t="s">
        <v>54</v>
      </c>
      <c r="K1006" s="7" t="s">
        <v>7453</v>
      </c>
      <c r="L1006" s="26" t="s">
        <v>7442</v>
      </c>
      <c r="M1006" s="6" t="s">
        <v>41</v>
      </c>
      <c r="N1006" s="26" t="s">
        <v>7436</v>
      </c>
      <c r="O1006" s="9" t="s">
        <v>7463</v>
      </c>
      <c r="P1006" s="18" t="s">
        <v>7444</v>
      </c>
      <c r="Q1006" s="34"/>
      <c r="R1006" s="14"/>
      <c r="S1006" s="14"/>
      <c r="T1006" s="14"/>
      <c r="U1006" s="14"/>
      <c r="V1006" s="14"/>
      <c r="W1006" s="14"/>
      <c r="X1006" s="14"/>
      <c r="Y1006" s="6" t="s">
        <v>5556</v>
      </c>
      <c r="Z1006" s="15" t="s">
        <v>7464</v>
      </c>
      <c r="AA1006" s="52" t="s">
        <v>7465</v>
      </c>
      <c r="AB1006" s="52"/>
      <c r="AC1006" s="18" t="str">
        <f t="shared" si="1"/>
        <v>M5-NyO-18a-A-4</v>
      </c>
      <c r="AD1006" s="6" t="s">
        <v>48</v>
      </c>
      <c r="AE1006" s="6"/>
      <c r="AF1006" s="6"/>
    </row>
    <row r="1007" ht="75.0" customHeight="1">
      <c r="A1007" s="8" t="s">
        <v>7431</v>
      </c>
      <c r="B1007" s="7" t="s">
        <v>7432</v>
      </c>
      <c r="C1007" s="34" t="s">
        <v>62</v>
      </c>
      <c r="D1007" s="6" t="s">
        <v>35</v>
      </c>
      <c r="E1007" s="6"/>
      <c r="F1007" s="26" t="s">
        <v>7466</v>
      </c>
      <c r="G1007" s="26"/>
      <c r="H1007" s="7"/>
      <c r="I1007" s="34" t="s">
        <v>38</v>
      </c>
      <c r="J1007" s="6" t="s">
        <v>54</v>
      </c>
      <c r="K1007" s="7" t="s">
        <v>7467</v>
      </c>
      <c r="L1007" s="26" t="s">
        <v>7442</v>
      </c>
      <c r="M1007" s="6" t="s">
        <v>41</v>
      </c>
      <c r="N1007" s="26" t="s">
        <v>7436</v>
      </c>
      <c r="O1007" s="9" t="s">
        <v>7468</v>
      </c>
      <c r="P1007" s="18" t="s">
        <v>7444</v>
      </c>
      <c r="Q1007" s="34"/>
      <c r="R1007" s="14"/>
      <c r="S1007" s="14"/>
      <c r="T1007" s="14"/>
      <c r="U1007" s="14"/>
      <c r="V1007" s="14"/>
      <c r="W1007" s="14"/>
      <c r="X1007" s="14"/>
      <c r="Y1007" s="6" t="s">
        <v>5556</v>
      </c>
      <c r="Z1007" s="15" t="s">
        <v>7469</v>
      </c>
      <c r="AA1007" s="52" t="s">
        <v>7470</v>
      </c>
      <c r="AB1007" s="52"/>
      <c r="AC1007" s="18" t="str">
        <f t="shared" si="1"/>
        <v>M5-NyO-18a-A-5</v>
      </c>
      <c r="AD1007" s="6" t="s">
        <v>48</v>
      </c>
      <c r="AE1007" s="6"/>
      <c r="AF1007" s="6"/>
    </row>
    <row r="1008" ht="75.0" customHeight="1">
      <c r="A1008" s="8" t="s">
        <v>7471</v>
      </c>
      <c r="B1008" s="7" t="s">
        <v>7472</v>
      </c>
      <c r="C1008" s="34" t="s">
        <v>34</v>
      </c>
      <c r="D1008" s="6" t="s">
        <v>35</v>
      </c>
      <c r="E1008" s="6"/>
      <c r="F1008" s="26" t="s">
        <v>7473</v>
      </c>
      <c r="G1008" s="26"/>
      <c r="H1008" s="7"/>
      <c r="I1008" s="34" t="s">
        <v>38</v>
      </c>
      <c r="J1008" s="34" t="s">
        <v>357</v>
      </c>
      <c r="K1008" s="7" t="s">
        <v>7474</v>
      </c>
      <c r="L1008" s="7" t="s">
        <v>7475</v>
      </c>
      <c r="M1008" s="8" t="s">
        <v>41</v>
      </c>
      <c r="N1008" s="26" t="s">
        <v>7476</v>
      </c>
      <c r="O1008" s="26" t="s">
        <v>7477</v>
      </c>
      <c r="P1008" s="14"/>
      <c r="Q1008" s="34"/>
      <c r="R1008" s="14"/>
      <c r="S1008" s="14"/>
      <c r="T1008" s="14"/>
      <c r="U1008" s="14"/>
      <c r="V1008" s="14"/>
      <c r="W1008" s="14"/>
      <c r="X1008" s="14"/>
      <c r="Y1008" s="6" t="s">
        <v>5556</v>
      </c>
      <c r="Z1008" s="38" t="s">
        <v>7478</v>
      </c>
      <c r="AA1008" s="52" t="s">
        <v>7479</v>
      </c>
      <c r="AB1008" s="52"/>
      <c r="AC1008" s="18" t="str">
        <f t="shared" si="1"/>
        <v>M5-NyO-18b-I-1</v>
      </c>
      <c r="AD1008" s="6" t="s">
        <v>48</v>
      </c>
      <c r="AE1008" s="6"/>
      <c r="AF1008" s="6"/>
    </row>
    <row r="1009" ht="75.0" customHeight="1">
      <c r="A1009" s="8" t="s">
        <v>7471</v>
      </c>
      <c r="B1009" s="7" t="s">
        <v>7472</v>
      </c>
      <c r="C1009" s="34" t="s">
        <v>50</v>
      </c>
      <c r="D1009" s="6" t="s">
        <v>35</v>
      </c>
      <c r="E1009" s="6"/>
      <c r="F1009" s="11" t="s">
        <v>7480</v>
      </c>
      <c r="G1009" s="11"/>
      <c r="H1009" s="7"/>
      <c r="I1009" s="34" t="s">
        <v>38</v>
      </c>
      <c r="J1009" s="6" t="s">
        <v>54</v>
      </c>
      <c r="K1009" s="7" t="s">
        <v>7481</v>
      </c>
      <c r="L1009" s="22" t="s">
        <v>7482</v>
      </c>
      <c r="M1009" s="34" t="s">
        <v>41</v>
      </c>
      <c r="N1009" s="26" t="s">
        <v>7476</v>
      </c>
      <c r="O1009" s="26" t="s">
        <v>7483</v>
      </c>
      <c r="P1009" s="26" t="s">
        <v>7484</v>
      </c>
      <c r="Q1009" s="34"/>
      <c r="R1009" s="14"/>
      <c r="S1009" s="14"/>
      <c r="T1009" s="14"/>
      <c r="U1009" s="14"/>
      <c r="V1009" s="14"/>
      <c r="W1009" s="14"/>
      <c r="X1009" s="14"/>
      <c r="Y1009" s="6" t="s">
        <v>5556</v>
      </c>
      <c r="Z1009" s="15" t="s">
        <v>7485</v>
      </c>
      <c r="AA1009" s="52" t="s">
        <v>7486</v>
      </c>
      <c r="AB1009" s="52"/>
      <c r="AC1009" s="18" t="str">
        <f t="shared" si="1"/>
        <v>M5-NyO-18b-E-1</v>
      </c>
      <c r="AD1009" s="6" t="s">
        <v>48</v>
      </c>
      <c r="AE1009" s="6"/>
      <c r="AF1009" s="6"/>
    </row>
    <row r="1010" ht="75.0" customHeight="1">
      <c r="A1010" s="8" t="s">
        <v>7471</v>
      </c>
      <c r="B1010" s="7" t="s">
        <v>7472</v>
      </c>
      <c r="C1010" s="34" t="s">
        <v>62</v>
      </c>
      <c r="D1010" s="6" t="s">
        <v>35</v>
      </c>
      <c r="E1010" s="6"/>
      <c r="F1010" s="52" t="s">
        <v>7487</v>
      </c>
      <c r="G1010" s="52"/>
      <c r="H1010" s="7"/>
      <c r="I1010" s="57" t="s">
        <v>38</v>
      </c>
      <c r="J1010" s="6" t="s">
        <v>54</v>
      </c>
      <c r="K1010" s="7" t="s">
        <v>7481</v>
      </c>
      <c r="L1010" s="22" t="s">
        <v>7482</v>
      </c>
      <c r="M1010" s="34" t="s">
        <v>41</v>
      </c>
      <c r="N1010" s="26" t="s">
        <v>7476</v>
      </c>
      <c r="O1010" s="26" t="s">
        <v>7483</v>
      </c>
      <c r="P1010" s="26" t="s">
        <v>7484</v>
      </c>
      <c r="Q1010" s="34"/>
      <c r="R1010" s="14"/>
      <c r="S1010" s="14"/>
      <c r="T1010" s="14"/>
      <c r="U1010" s="14"/>
      <c r="V1010" s="14"/>
      <c r="W1010" s="14"/>
      <c r="X1010" s="14"/>
      <c r="Y1010" s="6" t="s">
        <v>5556</v>
      </c>
      <c r="Z1010" s="15" t="s">
        <v>7488</v>
      </c>
      <c r="AA1010" s="52" t="s">
        <v>7489</v>
      </c>
      <c r="AB1010" s="52"/>
      <c r="AC1010" s="18" t="str">
        <f t="shared" si="1"/>
        <v>M5-NyO-18b-A-1</v>
      </c>
      <c r="AD1010" s="6" t="s">
        <v>48</v>
      </c>
      <c r="AE1010" s="6"/>
      <c r="AF1010" s="6"/>
    </row>
    <row r="1011" ht="75.0" customHeight="1">
      <c r="A1011" s="8" t="s">
        <v>7471</v>
      </c>
      <c r="B1011" s="7" t="s">
        <v>7472</v>
      </c>
      <c r="C1011" s="34" t="s">
        <v>62</v>
      </c>
      <c r="D1011" s="6" t="s">
        <v>35</v>
      </c>
      <c r="E1011" s="6"/>
      <c r="F1011" s="52" t="s">
        <v>7490</v>
      </c>
      <c r="G1011" s="52"/>
      <c r="H1011" s="89"/>
      <c r="I1011" s="57" t="s">
        <v>38</v>
      </c>
      <c r="J1011" s="6" t="s">
        <v>54</v>
      </c>
      <c r="K1011" s="7" t="s">
        <v>7481</v>
      </c>
      <c r="L1011" s="22" t="s">
        <v>7482</v>
      </c>
      <c r="M1011" s="34" t="s">
        <v>41</v>
      </c>
      <c r="N1011" s="26" t="s">
        <v>7476</v>
      </c>
      <c r="O1011" s="7" t="s">
        <v>7491</v>
      </c>
      <c r="P1011" s="26" t="s">
        <v>7484</v>
      </c>
      <c r="Q1011" s="34"/>
      <c r="R1011" s="14"/>
      <c r="S1011" s="14"/>
      <c r="T1011" s="14"/>
      <c r="U1011" s="14"/>
      <c r="V1011" s="14"/>
      <c r="W1011" s="14"/>
      <c r="X1011" s="14"/>
      <c r="Y1011" s="6" t="s">
        <v>5556</v>
      </c>
      <c r="Z1011" s="15" t="s">
        <v>7492</v>
      </c>
      <c r="AA1011" s="52" t="s">
        <v>7493</v>
      </c>
      <c r="AB1011" s="52"/>
      <c r="AC1011" s="18" t="str">
        <f t="shared" si="1"/>
        <v>M5-NyO-18b-A-2</v>
      </c>
      <c r="AD1011" s="6" t="s">
        <v>48</v>
      </c>
      <c r="AE1011" s="6"/>
      <c r="AF1011" s="6"/>
    </row>
    <row r="1012" ht="75.0" customHeight="1">
      <c r="A1012" s="8" t="s">
        <v>7471</v>
      </c>
      <c r="B1012" s="7" t="s">
        <v>7472</v>
      </c>
      <c r="C1012" s="34" t="s">
        <v>62</v>
      </c>
      <c r="D1012" s="6" t="s">
        <v>35</v>
      </c>
      <c r="E1012" s="6"/>
      <c r="F1012" s="52" t="s">
        <v>7494</v>
      </c>
      <c r="G1012" s="52"/>
      <c r="H1012" s="7"/>
      <c r="I1012" s="34" t="s">
        <v>38</v>
      </c>
      <c r="J1012" s="6" t="s">
        <v>54</v>
      </c>
      <c r="K1012" s="7" t="s">
        <v>7481</v>
      </c>
      <c r="L1012" s="22" t="s">
        <v>7482</v>
      </c>
      <c r="M1012" s="34" t="s">
        <v>41</v>
      </c>
      <c r="N1012" s="26" t="s">
        <v>7476</v>
      </c>
      <c r="O1012" s="26" t="s">
        <v>7483</v>
      </c>
      <c r="P1012" s="26" t="s">
        <v>7484</v>
      </c>
      <c r="Q1012" s="34"/>
      <c r="R1012" s="14"/>
      <c r="S1012" s="14"/>
      <c r="T1012" s="14"/>
      <c r="U1012" s="14"/>
      <c r="V1012" s="14"/>
      <c r="W1012" s="14"/>
      <c r="X1012" s="14"/>
      <c r="Y1012" s="6" t="s">
        <v>5556</v>
      </c>
      <c r="Z1012" s="15" t="s">
        <v>7495</v>
      </c>
      <c r="AA1012" s="52" t="s">
        <v>7496</v>
      </c>
      <c r="AB1012" s="52"/>
      <c r="AC1012" s="18" t="str">
        <f t="shared" si="1"/>
        <v>M5-NyO-18b-A-3</v>
      </c>
      <c r="AD1012" s="6" t="s">
        <v>48</v>
      </c>
      <c r="AE1012" s="6"/>
      <c r="AF1012" s="6"/>
    </row>
    <row r="1013" ht="75.0" customHeight="1">
      <c r="A1013" s="8" t="s">
        <v>7471</v>
      </c>
      <c r="B1013" s="7" t="s">
        <v>7472</v>
      </c>
      <c r="C1013" s="34" t="s">
        <v>62</v>
      </c>
      <c r="D1013" s="6" t="s">
        <v>35</v>
      </c>
      <c r="E1013" s="6"/>
      <c r="F1013" s="52" t="s">
        <v>7497</v>
      </c>
      <c r="G1013" s="52"/>
      <c r="H1013" s="22"/>
      <c r="I1013" s="57" t="s">
        <v>38</v>
      </c>
      <c r="J1013" s="6" t="s">
        <v>54</v>
      </c>
      <c r="K1013" s="7" t="s">
        <v>7481</v>
      </c>
      <c r="L1013" s="22" t="s">
        <v>7482</v>
      </c>
      <c r="M1013" s="34" t="s">
        <v>41</v>
      </c>
      <c r="N1013" s="26" t="s">
        <v>7476</v>
      </c>
      <c r="O1013" s="26" t="s">
        <v>7483</v>
      </c>
      <c r="P1013" s="26" t="s">
        <v>7484</v>
      </c>
      <c r="Q1013" s="34"/>
      <c r="R1013" s="14"/>
      <c r="S1013" s="14"/>
      <c r="T1013" s="14"/>
      <c r="U1013" s="14"/>
      <c r="V1013" s="14"/>
      <c r="W1013" s="14"/>
      <c r="X1013" s="14"/>
      <c r="Y1013" s="6" t="s">
        <v>5556</v>
      </c>
      <c r="Z1013" s="15" t="s">
        <v>7498</v>
      </c>
      <c r="AA1013" s="52" t="s">
        <v>7499</v>
      </c>
      <c r="AB1013" s="52"/>
      <c r="AC1013" s="18" t="str">
        <f t="shared" si="1"/>
        <v>M5-NyO-18b-A-4</v>
      </c>
      <c r="AD1013" s="6" t="s">
        <v>48</v>
      </c>
      <c r="AE1013" s="6"/>
      <c r="AF1013" s="6"/>
    </row>
    <row r="1014" ht="75.0" customHeight="1">
      <c r="A1014" s="8" t="s">
        <v>7471</v>
      </c>
      <c r="B1014" s="7" t="s">
        <v>7472</v>
      </c>
      <c r="C1014" s="34" t="s">
        <v>62</v>
      </c>
      <c r="D1014" s="6" t="s">
        <v>35</v>
      </c>
      <c r="E1014" s="6"/>
      <c r="F1014" s="52" t="s">
        <v>7500</v>
      </c>
      <c r="G1014" s="52"/>
      <c r="H1014" s="7"/>
      <c r="I1014" s="34" t="s">
        <v>38</v>
      </c>
      <c r="J1014" s="6" t="s">
        <v>54</v>
      </c>
      <c r="K1014" s="7" t="s">
        <v>7481</v>
      </c>
      <c r="L1014" s="22" t="s">
        <v>7482</v>
      </c>
      <c r="M1014" s="34" t="s">
        <v>41</v>
      </c>
      <c r="N1014" s="26" t="s">
        <v>7476</v>
      </c>
      <c r="O1014" s="26" t="s">
        <v>7483</v>
      </c>
      <c r="P1014" s="26" t="s">
        <v>7484</v>
      </c>
      <c r="Q1014" s="34"/>
      <c r="R1014" s="14"/>
      <c r="S1014" s="14"/>
      <c r="T1014" s="14"/>
      <c r="U1014" s="14"/>
      <c r="V1014" s="14"/>
      <c r="W1014" s="14"/>
      <c r="X1014" s="14"/>
      <c r="Y1014" s="6" t="s">
        <v>5556</v>
      </c>
      <c r="Z1014" s="15" t="s">
        <v>7501</v>
      </c>
      <c r="AA1014" s="52" t="s">
        <v>7502</v>
      </c>
      <c r="AB1014" s="52"/>
      <c r="AC1014" s="18" t="str">
        <f t="shared" si="1"/>
        <v>M5-NyO-18b-A-5</v>
      </c>
      <c r="AD1014" s="6" t="s">
        <v>48</v>
      </c>
      <c r="AE1014" s="6"/>
      <c r="AF1014" s="6"/>
    </row>
    <row r="1015" ht="75.0" customHeight="1">
      <c r="A1015" s="8" t="s">
        <v>7503</v>
      </c>
      <c r="B1015" s="7" t="s">
        <v>7504</v>
      </c>
      <c r="C1015" s="34" t="s">
        <v>34</v>
      </c>
      <c r="D1015" s="6" t="s">
        <v>35</v>
      </c>
      <c r="E1015" s="6"/>
      <c r="F1015" s="18" t="s">
        <v>7505</v>
      </c>
      <c r="G1015" s="18"/>
      <c r="H1015" s="7"/>
      <c r="I1015" s="6" t="s">
        <v>53</v>
      </c>
      <c r="J1015" s="6" t="s">
        <v>357</v>
      </c>
      <c r="K1015" s="26" t="s">
        <v>6321</v>
      </c>
      <c r="L1015" s="26" t="s">
        <v>6321</v>
      </c>
      <c r="M1015" s="57" t="s">
        <v>41</v>
      </c>
      <c r="N1015" s="9" t="s">
        <v>7506</v>
      </c>
      <c r="O1015" s="9" t="s">
        <v>7507</v>
      </c>
      <c r="P1015" s="14"/>
      <c r="Q1015" s="34"/>
      <c r="R1015" s="14"/>
      <c r="S1015" s="14"/>
      <c r="T1015" s="14"/>
      <c r="U1015" s="14"/>
      <c r="V1015" s="14"/>
      <c r="W1015" s="14"/>
      <c r="X1015" s="14"/>
      <c r="Y1015" s="6" t="s">
        <v>5556</v>
      </c>
      <c r="Z1015" s="38" t="s">
        <v>7508</v>
      </c>
      <c r="AA1015" s="38" t="s">
        <v>7509</v>
      </c>
      <c r="AB1015" s="15" t="s">
        <v>7510</v>
      </c>
      <c r="AC1015" s="18" t="str">
        <f t="shared" si="1"/>
        <v>M5-NyO-19c-I-1</v>
      </c>
      <c r="AD1015" s="6" t="s">
        <v>48</v>
      </c>
      <c r="AE1015" s="6" t="s">
        <v>427</v>
      </c>
      <c r="AF1015" s="6" t="s">
        <v>49</v>
      </c>
    </row>
    <row r="1016" ht="75.0" customHeight="1">
      <c r="A1016" s="8" t="s">
        <v>7503</v>
      </c>
      <c r="B1016" s="7" t="s">
        <v>7504</v>
      </c>
      <c r="C1016" s="34" t="s">
        <v>34</v>
      </c>
      <c r="D1016" s="6" t="s">
        <v>35</v>
      </c>
      <c r="E1016" s="6"/>
      <c r="F1016" s="18" t="s">
        <v>7511</v>
      </c>
      <c r="G1016" s="18"/>
      <c r="H1016" s="7"/>
      <c r="I1016" s="6" t="s">
        <v>53</v>
      </c>
      <c r="J1016" s="6" t="s">
        <v>357</v>
      </c>
      <c r="K1016" s="26" t="s">
        <v>6321</v>
      </c>
      <c r="L1016" s="26" t="s">
        <v>6321</v>
      </c>
      <c r="M1016" s="57" t="s">
        <v>41</v>
      </c>
      <c r="N1016" s="9" t="s">
        <v>7506</v>
      </c>
      <c r="O1016" s="9" t="s">
        <v>7507</v>
      </c>
      <c r="P1016" s="14"/>
      <c r="Q1016" s="34"/>
      <c r="R1016" s="14"/>
      <c r="S1016" s="14"/>
      <c r="T1016" s="14"/>
      <c r="U1016" s="14"/>
      <c r="V1016" s="14"/>
      <c r="W1016" s="14"/>
      <c r="X1016" s="14"/>
      <c r="Y1016" s="6" t="s">
        <v>5556</v>
      </c>
      <c r="Z1016" s="15" t="s">
        <v>7512</v>
      </c>
      <c r="AA1016" s="38" t="s">
        <v>7513</v>
      </c>
      <c r="AB1016" s="15" t="s">
        <v>7514</v>
      </c>
      <c r="AC1016" s="18" t="str">
        <f t="shared" si="1"/>
        <v>M5-NyO-19c-I-2</v>
      </c>
      <c r="AD1016" s="6" t="s">
        <v>48</v>
      </c>
      <c r="AE1016" s="6" t="s">
        <v>427</v>
      </c>
      <c r="AF1016" s="6" t="s">
        <v>49</v>
      </c>
    </row>
    <row r="1017" ht="75.0" customHeight="1">
      <c r="A1017" s="8" t="s">
        <v>7503</v>
      </c>
      <c r="B1017" s="7" t="s">
        <v>7504</v>
      </c>
      <c r="C1017" s="34" t="s">
        <v>34</v>
      </c>
      <c r="D1017" s="6" t="s">
        <v>35</v>
      </c>
      <c r="E1017" s="6"/>
      <c r="F1017" s="18" t="s">
        <v>7515</v>
      </c>
      <c r="G1017" s="18"/>
      <c r="H1017" s="7"/>
      <c r="I1017" s="6" t="s">
        <v>53</v>
      </c>
      <c r="J1017" s="6" t="s">
        <v>357</v>
      </c>
      <c r="K1017" s="26" t="s">
        <v>6321</v>
      </c>
      <c r="L1017" s="26" t="s">
        <v>6321</v>
      </c>
      <c r="M1017" s="57" t="s">
        <v>41</v>
      </c>
      <c r="N1017" s="9" t="s">
        <v>7506</v>
      </c>
      <c r="O1017" s="9" t="s">
        <v>7507</v>
      </c>
      <c r="P1017" s="14"/>
      <c r="Q1017" s="34"/>
      <c r="R1017" s="14"/>
      <c r="S1017" s="14"/>
      <c r="T1017" s="14"/>
      <c r="U1017" s="14"/>
      <c r="V1017" s="14"/>
      <c r="W1017" s="14"/>
      <c r="X1017" s="14"/>
      <c r="Y1017" s="6" t="s">
        <v>5556</v>
      </c>
      <c r="Z1017" s="15" t="s">
        <v>7516</v>
      </c>
      <c r="AA1017" s="38" t="s">
        <v>7517</v>
      </c>
      <c r="AB1017" s="15" t="s">
        <v>7518</v>
      </c>
      <c r="AC1017" s="18" t="str">
        <f t="shared" si="1"/>
        <v>M5-NyO-19c-I-3</v>
      </c>
      <c r="AD1017" s="6" t="s">
        <v>48</v>
      </c>
      <c r="AE1017" s="6" t="s">
        <v>427</v>
      </c>
      <c r="AF1017" s="6" t="s">
        <v>49</v>
      </c>
    </row>
    <row r="1018" ht="75.0" customHeight="1">
      <c r="A1018" s="8" t="s">
        <v>7503</v>
      </c>
      <c r="B1018" s="7" t="s">
        <v>7504</v>
      </c>
      <c r="C1018" s="34" t="s">
        <v>34</v>
      </c>
      <c r="D1018" s="6" t="s">
        <v>35</v>
      </c>
      <c r="E1018" s="6"/>
      <c r="F1018" s="18" t="s">
        <v>7519</v>
      </c>
      <c r="G1018" s="18"/>
      <c r="H1018" s="7"/>
      <c r="I1018" s="6" t="s">
        <v>53</v>
      </c>
      <c r="J1018" s="6" t="s">
        <v>357</v>
      </c>
      <c r="K1018" s="26" t="s">
        <v>6321</v>
      </c>
      <c r="L1018" s="26" t="s">
        <v>6321</v>
      </c>
      <c r="M1018" s="57" t="s">
        <v>41</v>
      </c>
      <c r="N1018" s="9" t="s">
        <v>7506</v>
      </c>
      <c r="O1018" s="9" t="s">
        <v>7507</v>
      </c>
      <c r="P1018" s="14"/>
      <c r="Q1018" s="34"/>
      <c r="R1018" s="14"/>
      <c r="S1018" s="14"/>
      <c r="T1018" s="14"/>
      <c r="U1018" s="14"/>
      <c r="V1018" s="14"/>
      <c r="W1018" s="14"/>
      <c r="X1018" s="14"/>
      <c r="Y1018" s="6" t="s">
        <v>5556</v>
      </c>
      <c r="Z1018" s="15" t="s">
        <v>7520</v>
      </c>
      <c r="AA1018" s="38" t="s">
        <v>7521</v>
      </c>
      <c r="AB1018" s="15" t="s">
        <v>7522</v>
      </c>
      <c r="AC1018" s="18" t="str">
        <f t="shared" si="1"/>
        <v>M5-NyO-19c-I-4</v>
      </c>
      <c r="AD1018" s="6" t="s">
        <v>48</v>
      </c>
      <c r="AE1018" s="6" t="s">
        <v>427</v>
      </c>
      <c r="AF1018" s="6" t="s">
        <v>49</v>
      </c>
    </row>
    <row r="1019" ht="75.0" customHeight="1">
      <c r="A1019" s="8" t="s">
        <v>7503</v>
      </c>
      <c r="B1019" s="7" t="s">
        <v>7504</v>
      </c>
      <c r="C1019" s="34" t="s">
        <v>34</v>
      </c>
      <c r="D1019" s="6" t="s">
        <v>35</v>
      </c>
      <c r="E1019" s="6"/>
      <c r="F1019" s="18" t="s">
        <v>7523</v>
      </c>
      <c r="G1019" s="18"/>
      <c r="H1019" s="7"/>
      <c r="I1019" s="6" t="s">
        <v>53</v>
      </c>
      <c r="J1019" s="6" t="s">
        <v>357</v>
      </c>
      <c r="K1019" s="26" t="s">
        <v>6321</v>
      </c>
      <c r="L1019" s="26" t="s">
        <v>6321</v>
      </c>
      <c r="M1019" s="57" t="s">
        <v>41</v>
      </c>
      <c r="N1019" s="9" t="s">
        <v>7506</v>
      </c>
      <c r="O1019" s="9" t="s">
        <v>7507</v>
      </c>
      <c r="P1019" s="14"/>
      <c r="Q1019" s="34"/>
      <c r="R1019" s="14"/>
      <c r="S1019" s="14"/>
      <c r="T1019" s="14"/>
      <c r="U1019" s="14"/>
      <c r="V1019" s="14"/>
      <c r="W1019" s="14"/>
      <c r="X1019" s="14"/>
      <c r="Y1019" s="6" t="s">
        <v>5556</v>
      </c>
      <c r="Z1019" s="15" t="s">
        <v>7524</v>
      </c>
      <c r="AA1019" s="38" t="s">
        <v>7525</v>
      </c>
      <c r="AB1019" s="15" t="s">
        <v>7526</v>
      </c>
      <c r="AC1019" s="18" t="str">
        <f t="shared" si="1"/>
        <v>M5-NyO-19c-I-5</v>
      </c>
      <c r="AD1019" s="6" t="s">
        <v>48</v>
      </c>
      <c r="AE1019" s="6" t="s">
        <v>427</v>
      </c>
      <c r="AF1019" s="6" t="s">
        <v>49</v>
      </c>
    </row>
    <row r="1020" ht="75.0" customHeight="1">
      <c r="A1020" s="8" t="s">
        <v>7503</v>
      </c>
      <c r="B1020" s="7" t="s">
        <v>7504</v>
      </c>
      <c r="C1020" s="34" t="s">
        <v>50</v>
      </c>
      <c r="D1020" s="6" t="s">
        <v>35</v>
      </c>
      <c r="E1020" s="32"/>
      <c r="F1020" s="26" t="s">
        <v>7527</v>
      </c>
      <c r="G1020" s="26"/>
      <c r="H1020" s="7"/>
      <c r="I1020" s="6" t="s">
        <v>53</v>
      </c>
      <c r="J1020" s="6" t="s">
        <v>54</v>
      </c>
      <c r="K1020" s="26" t="s">
        <v>6321</v>
      </c>
      <c r="L1020" s="26" t="s">
        <v>7528</v>
      </c>
      <c r="M1020" s="57" t="s">
        <v>41</v>
      </c>
      <c r="N1020" s="9" t="s">
        <v>7506</v>
      </c>
      <c r="O1020" s="9" t="s">
        <v>7507</v>
      </c>
      <c r="P1020" s="14"/>
      <c r="Q1020" s="34"/>
      <c r="R1020" s="14"/>
      <c r="S1020" s="14"/>
      <c r="T1020" s="14"/>
      <c r="U1020" s="14"/>
      <c r="V1020" s="14"/>
      <c r="W1020" s="14"/>
      <c r="X1020" s="14"/>
      <c r="Y1020" s="6" t="s">
        <v>5556</v>
      </c>
      <c r="Z1020" s="38" t="s">
        <v>7529</v>
      </c>
      <c r="AA1020" s="38" t="s">
        <v>7530</v>
      </c>
      <c r="AB1020" s="15" t="s">
        <v>7531</v>
      </c>
      <c r="AC1020" s="18" t="str">
        <f t="shared" si="1"/>
        <v>M5-NyO-19c-E-1</v>
      </c>
      <c r="AD1020" s="6" t="s">
        <v>48</v>
      </c>
      <c r="AE1020" s="6" t="s">
        <v>427</v>
      </c>
      <c r="AF1020" s="6" t="s">
        <v>49</v>
      </c>
    </row>
    <row r="1021" ht="75.0" customHeight="1">
      <c r="A1021" s="8" t="s">
        <v>7503</v>
      </c>
      <c r="B1021" s="7" t="s">
        <v>7504</v>
      </c>
      <c r="C1021" s="34" t="s">
        <v>50</v>
      </c>
      <c r="D1021" s="6" t="s">
        <v>35</v>
      </c>
      <c r="E1021" s="32"/>
      <c r="F1021" s="26" t="s">
        <v>7527</v>
      </c>
      <c r="G1021" s="26"/>
      <c r="H1021" s="7"/>
      <c r="I1021" s="6" t="s">
        <v>53</v>
      </c>
      <c r="J1021" s="6" t="s">
        <v>54</v>
      </c>
      <c r="K1021" s="26" t="s">
        <v>6321</v>
      </c>
      <c r="L1021" s="26" t="s">
        <v>7532</v>
      </c>
      <c r="M1021" s="57" t="s">
        <v>41</v>
      </c>
      <c r="N1021" s="9" t="s">
        <v>7506</v>
      </c>
      <c r="O1021" s="9" t="s">
        <v>7507</v>
      </c>
      <c r="P1021" s="14"/>
      <c r="Q1021" s="34"/>
      <c r="R1021" s="14"/>
      <c r="S1021" s="14"/>
      <c r="T1021" s="14"/>
      <c r="U1021" s="14"/>
      <c r="V1021" s="14"/>
      <c r="W1021" s="14"/>
      <c r="X1021" s="14"/>
      <c r="Y1021" s="6" t="s">
        <v>5556</v>
      </c>
      <c r="Z1021" s="41" t="s">
        <v>7533</v>
      </c>
      <c r="AA1021" s="38" t="s">
        <v>7534</v>
      </c>
      <c r="AB1021" s="15" t="s">
        <v>7535</v>
      </c>
      <c r="AC1021" s="18" t="str">
        <f t="shared" si="1"/>
        <v>M5-NyO-19c-E-2</v>
      </c>
      <c r="AD1021" s="6" t="s">
        <v>48</v>
      </c>
      <c r="AE1021" s="6" t="s">
        <v>427</v>
      </c>
      <c r="AF1021" s="6" t="s">
        <v>49</v>
      </c>
    </row>
    <row r="1022" ht="75.0" customHeight="1">
      <c r="A1022" s="8" t="s">
        <v>7503</v>
      </c>
      <c r="B1022" s="7" t="s">
        <v>7504</v>
      </c>
      <c r="C1022" s="34" t="s">
        <v>50</v>
      </c>
      <c r="D1022" s="6" t="s">
        <v>35</v>
      </c>
      <c r="E1022" s="32"/>
      <c r="F1022" s="26" t="s">
        <v>7527</v>
      </c>
      <c r="G1022" s="26"/>
      <c r="H1022" s="7"/>
      <c r="I1022" s="6" t="s">
        <v>53</v>
      </c>
      <c r="J1022" s="6" t="s">
        <v>54</v>
      </c>
      <c r="K1022" s="26" t="s">
        <v>6321</v>
      </c>
      <c r="L1022" s="26" t="s">
        <v>7536</v>
      </c>
      <c r="M1022" s="57" t="s">
        <v>41</v>
      </c>
      <c r="N1022" s="9" t="s">
        <v>7506</v>
      </c>
      <c r="O1022" s="9" t="s">
        <v>7507</v>
      </c>
      <c r="P1022" s="14"/>
      <c r="Q1022" s="34"/>
      <c r="R1022" s="14"/>
      <c r="S1022" s="14"/>
      <c r="T1022" s="14"/>
      <c r="U1022" s="14"/>
      <c r="V1022" s="14"/>
      <c r="W1022" s="14"/>
      <c r="X1022" s="14"/>
      <c r="Y1022" s="6" t="s">
        <v>5556</v>
      </c>
      <c r="Z1022" s="38" t="s">
        <v>7537</v>
      </c>
      <c r="AA1022" s="50" t="s">
        <v>7538</v>
      </c>
      <c r="AB1022" s="42" t="s">
        <v>7539</v>
      </c>
      <c r="AC1022" s="18" t="str">
        <f t="shared" si="1"/>
        <v>M5-NyO-19c-E-3</v>
      </c>
      <c r="AD1022" s="6" t="s">
        <v>48</v>
      </c>
      <c r="AE1022" s="6" t="s">
        <v>427</v>
      </c>
      <c r="AF1022" s="6" t="s">
        <v>49</v>
      </c>
    </row>
    <row r="1023" ht="75.0" customHeight="1">
      <c r="A1023" s="8" t="s">
        <v>7503</v>
      </c>
      <c r="B1023" s="7" t="s">
        <v>7504</v>
      </c>
      <c r="C1023" s="34" t="s">
        <v>50</v>
      </c>
      <c r="D1023" s="6" t="s">
        <v>35</v>
      </c>
      <c r="E1023" s="32"/>
      <c r="F1023" s="26" t="s">
        <v>7527</v>
      </c>
      <c r="G1023" s="26"/>
      <c r="H1023" s="7"/>
      <c r="I1023" s="6" t="s">
        <v>53</v>
      </c>
      <c r="J1023" s="6" t="s">
        <v>54</v>
      </c>
      <c r="K1023" s="26" t="s">
        <v>6321</v>
      </c>
      <c r="L1023" s="26" t="s">
        <v>7540</v>
      </c>
      <c r="M1023" s="57" t="s">
        <v>41</v>
      </c>
      <c r="N1023" s="9" t="s">
        <v>7506</v>
      </c>
      <c r="O1023" s="9" t="s">
        <v>7507</v>
      </c>
      <c r="P1023" s="14"/>
      <c r="Q1023" s="34"/>
      <c r="R1023" s="14"/>
      <c r="S1023" s="14"/>
      <c r="T1023" s="14"/>
      <c r="U1023" s="14"/>
      <c r="V1023" s="14"/>
      <c r="W1023" s="14"/>
      <c r="X1023" s="14"/>
      <c r="Y1023" s="6" t="s">
        <v>5556</v>
      </c>
      <c r="Z1023" s="38" t="s">
        <v>7541</v>
      </c>
      <c r="AA1023" s="38" t="s">
        <v>7542</v>
      </c>
      <c r="AB1023" s="15" t="s">
        <v>7543</v>
      </c>
      <c r="AC1023" s="18" t="str">
        <f t="shared" si="1"/>
        <v>M5-NyO-19c-E-4</v>
      </c>
      <c r="AD1023" s="6" t="s">
        <v>48</v>
      </c>
      <c r="AE1023" s="6" t="s">
        <v>427</v>
      </c>
      <c r="AF1023" s="6" t="s">
        <v>49</v>
      </c>
    </row>
    <row r="1024" ht="75.0" customHeight="1">
      <c r="A1024" s="8" t="s">
        <v>7503</v>
      </c>
      <c r="B1024" s="7" t="s">
        <v>7504</v>
      </c>
      <c r="C1024" s="34" t="s">
        <v>50</v>
      </c>
      <c r="D1024" s="6" t="s">
        <v>35</v>
      </c>
      <c r="E1024" s="32"/>
      <c r="F1024" s="26" t="s">
        <v>7527</v>
      </c>
      <c r="G1024" s="26"/>
      <c r="H1024" s="7"/>
      <c r="I1024" s="6" t="s">
        <v>53</v>
      </c>
      <c r="J1024" s="6" t="s">
        <v>54</v>
      </c>
      <c r="K1024" s="26" t="s">
        <v>6321</v>
      </c>
      <c r="L1024" s="26" t="s">
        <v>7544</v>
      </c>
      <c r="M1024" s="57" t="s">
        <v>41</v>
      </c>
      <c r="N1024" s="9" t="s">
        <v>7506</v>
      </c>
      <c r="O1024" s="9" t="s">
        <v>7507</v>
      </c>
      <c r="P1024" s="14"/>
      <c r="Q1024" s="34"/>
      <c r="R1024" s="14"/>
      <c r="S1024" s="14"/>
      <c r="T1024" s="14"/>
      <c r="U1024" s="14"/>
      <c r="V1024" s="14"/>
      <c r="W1024" s="14"/>
      <c r="X1024" s="14"/>
      <c r="Y1024" s="6" t="s">
        <v>5556</v>
      </c>
      <c r="Z1024" s="15" t="s">
        <v>7545</v>
      </c>
      <c r="AA1024" s="38" t="s">
        <v>7546</v>
      </c>
      <c r="AB1024" s="15" t="s">
        <v>7547</v>
      </c>
      <c r="AC1024" s="18" t="str">
        <f t="shared" si="1"/>
        <v>M5-NyO-19c-E-5</v>
      </c>
      <c r="AD1024" s="6" t="s">
        <v>48</v>
      </c>
      <c r="AE1024" s="6" t="s">
        <v>427</v>
      </c>
      <c r="AF1024" s="6" t="s">
        <v>49</v>
      </c>
    </row>
    <row r="1025" ht="75.0" customHeight="1">
      <c r="A1025" s="8" t="s">
        <v>7503</v>
      </c>
      <c r="B1025" s="7" t="s">
        <v>7504</v>
      </c>
      <c r="C1025" s="34" t="s">
        <v>62</v>
      </c>
      <c r="D1025" s="6" t="s">
        <v>35</v>
      </c>
      <c r="E1025" s="6"/>
      <c r="F1025" s="26" t="s">
        <v>7548</v>
      </c>
      <c r="G1025" s="26"/>
      <c r="H1025" s="22"/>
      <c r="I1025" s="19" t="s">
        <v>53</v>
      </c>
      <c r="J1025" s="6" t="s">
        <v>54</v>
      </c>
      <c r="K1025" s="26" t="s">
        <v>6321</v>
      </c>
      <c r="L1025" s="26" t="s">
        <v>7549</v>
      </c>
      <c r="M1025" s="57" t="s">
        <v>41</v>
      </c>
      <c r="N1025" s="9" t="s">
        <v>7506</v>
      </c>
      <c r="O1025" s="9" t="s">
        <v>7550</v>
      </c>
      <c r="P1025" s="14"/>
      <c r="Q1025" s="34"/>
      <c r="R1025" s="14"/>
      <c r="S1025" s="14"/>
      <c r="T1025" s="14"/>
      <c r="U1025" s="14"/>
      <c r="V1025" s="14"/>
      <c r="W1025" s="14"/>
      <c r="X1025" s="14"/>
      <c r="Y1025" s="6" t="s">
        <v>5556</v>
      </c>
      <c r="Z1025" s="38" t="s">
        <v>7551</v>
      </c>
      <c r="AA1025" s="38" t="s">
        <v>7552</v>
      </c>
      <c r="AB1025" s="15" t="s">
        <v>7553</v>
      </c>
      <c r="AC1025" s="18" t="str">
        <f t="shared" si="1"/>
        <v>M5-NyO-19c-A-1</v>
      </c>
      <c r="AD1025" s="6" t="s">
        <v>48</v>
      </c>
      <c r="AE1025" s="6" t="s">
        <v>427</v>
      </c>
      <c r="AF1025" s="6" t="s">
        <v>49</v>
      </c>
    </row>
    <row r="1026" ht="75.0" customHeight="1">
      <c r="A1026" s="8" t="s">
        <v>7503</v>
      </c>
      <c r="B1026" s="7" t="s">
        <v>7504</v>
      </c>
      <c r="C1026" s="34" t="s">
        <v>62</v>
      </c>
      <c r="D1026" s="6" t="s">
        <v>35</v>
      </c>
      <c r="E1026" s="32"/>
      <c r="F1026" s="26" t="s">
        <v>7554</v>
      </c>
      <c r="G1026" s="26"/>
      <c r="H1026" s="7"/>
      <c r="I1026" s="6" t="s">
        <v>53</v>
      </c>
      <c r="J1026" s="6" t="s">
        <v>54</v>
      </c>
      <c r="K1026" s="26" t="s">
        <v>6321</v>
      </c>
      <c r="L1026" s="26" t="s">
        <v>7555</v>
      </c>
      <c r="M1026" s="57" t="s">
        <v>41</v>
      </c>
      <c r="N1026" s="9" t="s">
        <v>7506</v>
      </c>
      <c r="O1026" s="9" t="s">
        <v>7556</v>
      </c>
      <c r="P1026" s="14"/>
      <c r="Q1026" s="34"/>
      <c r="R1026" s="14"/>
      <c r="S1026" s="14"/>
      <c r="T1026" s="14"/>
      <c r="U1026" s="14"/>
      <c r="V1026" s="14"/>
      <c r="W1026" s="14"/>
      <c r="X1026" s="14"/>
      <c r="Y1026" s="6" t="s">
        <v>5556</v>
      </c>
      <c r="Z1026" s="38" t="s">
        <v>7557</v>
      </c>
      <c r="AA1026" s="38" t="s">
        <v>7558</v>
      </c>
      <c r="AB1026" s="15" t="s">
        <v>7559</v>
      </c>
      <c r="AC1026" s="18" t="str">
        <f t="shared" si="1"/>
        <v>M5-NyO-19c-A-2</v>
      </c>
      <c r="AD1026" s="6" t="s">
        <v>48</v>
      </c>
      <c r="AE1026" s="6" t="s">
        <v>427</v>
      </c>
      <c r="AF1026" s="6" t="s">
        <v>49</v>
      </c>
    </row>
    <row r="1027" ht="75.0" customHeight="1">
      <c r="A1027" s="8" t="s">
        <v>7503</v>
      </c>
      <c r="B1027" s="7" t="s">
        <v>7504</v>
      </c>
      <c r="C1027" s="34" t="s">
        <v>62</v>
      </c>
      <c r="D1027" s="6" t="s">
        <v>35</v>
      </c>
      <c r="E1027" s="6"/>
      <c r="F1027" s="18" t="s">
        <v>7560</v>
      </c>
      <c r="G1027" s="18"/>
      <c r="H1027" s="7" t="s">
        <v>7561</v>
      </c>
      <c r="I1027" s="6" t="s">
        <v>53</v>
      </c>
      <c r="J1027" s="6" t="s">
        <v>54</v>
      </c>
      <c r="K1027" s="26" t="s">
        <v>6321</v>
      </c>
      <c r="L1027" s="26" t="s">
        <v>7562</v>
      </c>
      <c r="M1027" s="57" t="s">
        <v>41</v>
      </c>
      <c r="N1027" s="9" t="s">
        <v>7506</v>
      </c>
      <c r="O1027" s="9" t="s">
        <v>7563</v>
      </c>
      <c r="P1027" s="14"/>
      <c r="Q1027" s="34"/>
      <c r="R1027" s="14"/>
      <c r="S1027" s="14"/>
      <c r="T1027" s="14"/>
      <c r="U1027" s="14"/>
      <c r="V1027" s="14"/>
      <c r="W1027" s="14"/>
      <c r="X1027" s="14"/>
      <c r="Y1027" s="6" t="s">
        <v>5556</v>
      </c>
      <c r="Z1027" s="38" t="s">
        <v>7564</v>
      </c>
      <c r="AA1027" s="38" t="s">
        <v>7565</v>
      </c>
      <c r="AB1027" s="15" t="s">
        <v>7566</v>
      </c>
      <c r="AC1027" s="18" t="str">
        <f t="shared" si="1"/>
        <v>M5-NyO-19c-A-3</v>
      </c>
      <c r="AD1027" s="6" t="s">
        <v>48</v>
      </c>
      <c r="AE1027" s="6" t="s">
        <v>427</v>
      </c>
      <c r="AF1027" s="6" t="s">
        <v>49</v>
      </c>
    </row>
    <row r="1028" ht="75.0" customHeight="1">
      <c r="A1028" s="8" t="s">
        <v>7503</v>
      </c>
      <c r="B1028" s="7" t="s">
        <v>7504</v>
      </c>
      <c r="C1028" s="34" t="s">
        <v>62</v>
      </c>
      <c r="D1028" s="6" t="s">
        <v>35</v>
      </c>
      <c r="E1028" s="6"/>
      <c r="F1028" s="9" t="s">
        <v>7567</v>
      </c>
      <c r="G1028" s="9"/>
      <c r="H1028" s="7"/>
      <c r="I1028" s="6" t="s">
        <v>53</v>
      </c>
      <c r="J1028" s="6" t="s">
        <v>54</v>
      </c>
      <c r="K1028" s="26" t="s">
        <v>6321</v>
      </c>
      <c r="L1028" s="26" t="s">
        <v>7568</v>
      </c>
      <c r="M1028" s="57" t="s">
        <v>41</v>
      </c>
      <c r="N1028" s="9" t="s">
        <v>7506</v>
      </c>
      <c r="O1028" s="9" t="s">
        <v>7569</v>
      </c>
      <c r="P1028" s="14"/>
      <c r="Q1028" s="34"/>
      <c r="R1028" s="14"/>
      <c r="S1028" s="14"/>
      <c r="T1028" s="14"/>
      <c r="U1028" s="14"/>
      <c r="V1028" s="14"/>
      <c r="W1028" s="14"/>
      <c r="X1028" s="14"/>
      <c r="Y1028" s="6" t="s">
        <v>5556</v>
      </c>
      <c r="Z1028" s="38" t="s">
        <v>7570</v>
      </c>
      <c r="AA1028" s="38" t="s">
        <v>7571</v>
      </c>
      <c r="AB1028" s="15" t="s">
        <v>7572</v>
      </c>
      <c r="AC1028" s="18" t="str">
        <f t="shared" si="1"/>
        <v>M5-NyO-19c-A-4</v>
      </c>
      <c r="AD1028" s="6" t="s">
        <v>48</v>
      </c>
      <c r="AE1028" s="6" t="s">
        <v>427</v>
      </c>
      <c r="AF1028" s="6" t="s">
        <v>49</v>
      </c>
    </row>
    <row r="1029" ht="75.0" customHeight="1">
      <c r="A1029" s="8" t="s">
        <v>7503</v>
      </c>
      <c r="B1029" s="7" t="s">
        <v>7504</v>
      </c>
      <c r="C1029" s="34" t="s">
        <v>62</v>
      </c>
      <c r="D1029" s="6" t="s">
        <v>35</v>
      </c>
      <c r="E1029" s="6"/>
      <c r="F1029" s="26" t="s">
        <v>7573</v>
      </c>
      <c r="G1029" s="26"/>
      <c r="H1029" s="7"/>
      <c r="I1029" s="19" t="s">
        <v>53</v>
      </c>
      <c r="J1029" s="6" t="s">
        <v>54</v>
      </c>
      <c r="K1029" s="26" t="s">
        <v>6321</v>
      </c>
      <c r="L1029" s="26" t="s">
        <v>7574</v>
      </c>
      <c r="M1029" s="57" t="s">
        <v>41</v>
      </c>
      <c r="N1029" s="9" t="s">
        <v>7506</v>
      </c>
      <c r="O1029" s="9" t="s">
        <v>7575</v>
      </c>
      <c r="P1029" s="14"/>
      <c r="Q1029" s="34"/>
      <c r="R1029" s="14"/>
      <c r="S1029" s="14"/>
      <c r="T1029" s="14"/>
      <c r="U1029" s="14"/>
      <c r="V1029" s="14"/>
      <c r="W1029" s="14"/>
      <c r="X1029" s="14"/>
      <c r="Y1029" s="6" t="s">
        <v>5556</v>
      </c>
      <c r="Z1029" s="38" t="s">
        <v>7576</v>
      </c>
      <c r="AA1029" s="38" t="s">
        <v>7577</v>
      </c>
      <c r="AB1029" s="15" t="s">
        <v>7578</v>
      </c>
      <c r="AC1029" s="18" t="str">
        <f t="shared" si="1"/>
        <v>M5-NyO-19c-A-5</v>
      </c>
      <c r="AD1029" s="6" t="s">
        <v>48</v>
      </c>
      <c r="AE1029" s="6" t="s">
        <v>427</v>
      </c>
      <c r="AF1029" s="6" t="s">
        <v>49</v>
      </c>
    </row>
    <row r="1030" ht="75.0" customHeight="1">
      <c r="A1030" s="8" t="s">
        <v>7579</v>
      </c>
      <c r="B1030" s="7" t="s">
        <v>7580</v>
      </c>
      <c r="C1030" s="34" t="s">
        <v>34</v>
      </c>
      <c r="D1030" s="6" t="s">
        <v>35</v>
      </c>
      <c r="E1030" s="6"/>
      <c r="F1030" s="26" t="s">
        <v>7581</v>
      </c>
      <c r="G1030" s="26"/>
      <c r="H1030" s="7" t="s">
        <v>7582</v>
      </c>
      <c r="I1030" s="34" t="s">
        <v>38</v>
      </c>
      <c r="J1030" s="34" t="s">
        <v>357</v>
      </c>
      <c r="K1030" s="26" t="s">
        <v>7583</v>
      </c>
      <c r="L1030" s="26" t="s">
        <v>7584</v>
      </c>
      <c r="M1030" s="57" t="s">
        <v>41</v>
      </c>
      <c r="N1030" s="26" t="s">
        <v>7585</v>
      </c>
      <c r="O1030" s="26" t="s">
        <v>7586</v>
      </c>
      <c r="P1030" s="18" t="s">
        <v>7587</v>
      </c>
      <c r="Q1030" s="34"/>
      <c r="R1030" s="14"/>
      <c r="S1030" s="14"/>
      <c r="T1030" s="14"/>
      <c r="U1030" s="14"/>
      <c r="V1030" s="14"/>
      <c r="W1030" s="14"/>
      <c r="X1030" s="14"/>
      <c r="Y1030" s="6" t="s">
        <v>5556</v>
      </c>
      <c r="Z1030" s="15" t="s">
        <v>7588</v>
      </c>
      <c r="AA1030" s="15" t="s">
        <v>7589</v>
      </c>
      <c r="AB1030" s="15" t="s">
        <v>7590</v>
      </c>
      <c r="AC1030" s="18" t="str">
        <f t="shared" si="1"/>
        <v>M5-NyO-19d-I-1</v>
      </c>
      <c r="AD1030" s="6" t="s">
        <v>48</v>
      </c>
      <c r="AE1030" s="6" t="s">
        <v>427</v>
      </c>
      <c r="AF1030" s="6" t="s">
        <v>49</v>
      </c>
    </row>
    <row r="1031" ht="75.0" customHeight="1">
      <c r="A1031" s="8" t="s">
        <v>7579</v>
      </c>
      <c r="B1031" s="7" t="s">
        <v>7580</v>
      </c>
      <c r="C1031" s="34" t="s">
        <v>50</v>
      </c>
      <c r="D1031" s="6" t="s">
        <v>35</v>
      </c>
      <c r="E1031" s="6"/>
      <c r="F1031" s="26" t="s">
        <v>7591</v>
      </c>
      <c r="G1031" s="26"/>
      <c r="H1031" s="7" t="s">
        <v>7592</v>
      </c>
      <c r="I1031" s="34" t="s">
        <v>38</v>
      </c>
      <c r="J1031" s="6" t="s">
        <v>54</v>
      </c>
      <c r="K1031" s="26" t="s">
        <v>7583</v>
      </c>
      <c r="L1031" s="18" t="s">
        <v>7593</v>
      </c>
      <c r="M1031" s="57" t="s">
        <v>41</v>
      </c>
      <c r="N1031" s="26" t="s">
        <v>7585</v>
      </c>
      <c r="O1031" s="26" t="s">
        <v>7594</v>
      </c>
      <c r="P1031" s="18" t="s">
        <v>7587</v>
      </c>
      <c r="Q1031" s="34"/>
      <c r="R1031" s="14"/>
      <c r="S1031" s="14"/>
      <c r="T1031" s="14"/>
      <c r="U1031" s="14"/>
      <c r="V1031" s="14"/>
      <c r="W1031" s="14"/>
      <c r="X1031" s="14"/>
      <c r="Y1031" s="6" t="s">
        <v>5556</v>
      </c>
      <c r="Z1031" s="15" t="s">
        <v>7595</v>
      </c>
      <c r="AA1031" s="15" t="s">
        <v>7596</v>
      </c>
      <c r="AB1031" s="15" t="s">
        <v>7597</v>
      </c>
      <c r="AC1031" s="18" t="str">
        <f t="shared" si="1"/>
        <v>M5-NyO-19d-E-1</v>
      </c>
      <c r="AD1031" s="6" t="s">
        <v>48</v>
      </c>
      <c r="AE1031" s="6" t="s">
        <v>427</v>
      </c>
      <c r="AF1031" s="6" t="s">
        <v>49</v>
      </c>
    </row>
    <row r="1032" ht="75.0" customHeight="1">
      <c r="A1032" s="8" t="s">
        <v>7579</v>
      </c>
      <c r="B1032" s="7" t="s">
        <v>7580</v>
      </c>
      <c r="C1032" s="34" t="s">
        <v>62</v>
      </c>
      <c r="D1032" s="6" t="s">
        <v>35</v>
      </c>
      <c r="E1032" s="6"/>
      <c r="F1032" s="18" t="s">
        <v>7598</v>
      </c>
      <c r="G1032" s="18"/>
      <c r="H1032" s="7" t="s">
        <v>7599</v>
      </c>
      <c r="I1032" s="34" t="s">
        <v>38</v>
      </c>
      <c r="J1032" s="6" t="s">
        <v>54</v>
      </c>
      <c r="K1032" s="26" t="s">
        <v>7600</v>
      </c>
      <c r="L1032" s="18" t="s">
        <v>7593</v>
      </c>
      <c r="M1032" s="57" t="s">
        <v>41</v>
      </c>
      <c r="N1032" s="26" t="s">
        <v>7585</v>
      </c>
      <c r="O1032" s="26" t="s">
        <v>7594</v>
      </c>
      <c r="P1032" s="18" t="s">
        <v>7587</v>
      </c>
      <c r="Q1032" s="34"/>
      <c r="R1032" s="14"/>
      <c r="S1032" s="14"/>
      <c r="T1032" s="14"/>
      <c r="U1032" s="14"/>
      <c r="V1032" s="14"/>
      <c r="W1032" s="14"/>
      <c r="X1032" s="14"/>
      <c r="Y1032" s="6" t="s">
        <v>5556</v>
      </c>
      <c r="Z1032" s="15" t="s">
        <v>7601</v>
      </c>
      <c r="AA1032" s="15" t="s">
        <v>7602</v>
      </c>
      <c r="AB1032" s="15" t="s">
        <v>7603</v>
      </c>
      <c r="AC1032" s="18" t="str">
        <f t="shared" si="1"/>
        <v>M5-NyO-19d-A-1</v>
      </c>
      <c r="AD1032" s="6" t="s">
        <v>48</v>
      </c>
      <c r="AE1032" s="6" t="s">
        <v>427</v>
      </c>
      <c r="AF1032" s="6" t="s">
        <v>49</v>
      </c>
    </row>
    <row r="1033" ht="75.0" customHeight="1">
      <c r="A1033" s="8" t="s">
        <v>7579</v>
      </c>
      <c r="B1033" s="7" t="s">
        <v>7580</v>
      </c>
      <c r="C1033" s="34" t="s">
        <v>62</v>
      </c>
      <c r="D1033" s="6" t="s">
        <v>35</v>
      </c>
      <c r="E1033" s="6"/>
      <c r="F1033" s="26" t="s">
        <v>7604</v>
      </c>
      <c r="G1033" s="26"/>
      <c r="H1033" s="7" t="s">
        <v>7605</v>
      </c>
      <c r="I1033" s="34" t="s">
        <v>38</v>
      </c>
      <c r="J1033" s="6" t="s">
        <v>54</v>
      </c>
      <c r="K1033" s="26" t="s">
        <v>7600</v>
      </c>
      <c r="L1033" s="18" t="s">
        <v>7593</v>
      </c>
      <c r="M1033" s="57" t="s">
        <v>41</v>
      </c>
      <c r="N1033" s="26" t="s">
        <v>7585</v>
      </c>
      <c r="O1033" s="26" t="s">
        <v>7594</v>
      </c>
      <c r="P1033" s="18" t="s">
        <v>7587</v>
      </c>
      <c r="Q1033" s="34"/>
      <c r="R1033" s="14"/>
      <c r="S1033" s="14"/>
      <c r="T1033" s="14"/>
      <c r="U1033" s="14"/>
      <c r="V1033" s="14"/>
      <c r="W1033" s="14"/>
      <c r="X1033" s="14"/>
      <c r="Y1033" s="6" t="s">
        <v>5556</v>
      </c>
      <c r="Z1033" s="15" t="s">
        <v>7606</v>
      </c>
      <c r="AA1033" s="15" t="s">
        <v>7607</v>
      </c>
      <c r="AB1033" s="15" t="s">
        <v>7608</v>
      </c>
      <c r="AC1033" s="18" t="str">
        <f t="shared" si="1"/>
        <v>M5-NyO-19d-A-2</v>
      </c>
      <c r="AD1033" s="6" t="s">
        <v>48</v>
      </c>
      <c r="AE1033" s="6" t="s">
        <v>427</v>
      </c>
      <c r="AF1033" s="6" t="s">
        <v>49</v>
      </c>
    </row>
    <row r="1034" ht="75.0" customHeight="1">
      <c r="A1034" s="8" t="s">
        <v>7579</v>
      </c>
      <c r="B1034" s="7" t="s">
        <v>7580</v>
      </c>
      <c r="C1034" s="34" t="s">
        <v>62</v>
      </c>
      <c r="D1034" s="6" t="s">
        <v>35</v>
      </c>
      <c r="E1034" s="6"/>
      <c r="F1034" s="26" t="s">
        <v>7609</v>
      </c>
      <c r="G1034" s="26"/>
      <c r="H1034" s="7" t="s">
        <v>7610</v>
      </c>
      <c r="I1034" s="34" t="s">
        <v>38</v>
      </c>
      <c r="J1034" s="6" t="s">
        <v>54</v>
      </c>
      <c r="K1034" s="26" t="s">
        <v>7600</v>
      </c>
      <c r="L1034" s="18" t="s">
        <v>7593</v>
      </c>
      <c r="M1034" s="57" t="s">
        <v>41</v>
      </c>
      <c r="N1034" s="26" t="s">
        <v>7585</v>
      </c>
      <c r="O1034" s="26" t="s">
        <v>7594</v>
      </c>
      <c r="P1034" s="18" t="s">
        <v>7587</v>
      </c>
      <c r="Q1034" s="34"/>
      <c r="R1034" s="14"/>
      <c r="S1034" s="14"/>
      <c r="T1034" s="14"/>
      <c r="U1034" s="14"/>
      <c r="V1034" s="14"/>
      <c r="W1034" s="14"/>
      <c r="X1034" s="14"/>
      <c r="Y1034" s="6" t="s">
        <v>5556</v>
      </c>
      <c r="Z1034" s="15" t="s">
        <v>7611</v>
      </c>
      <c r="AA1034" s="15" t="s">
        <v>7612</v>
      </c>
      <c r="AB1034" s="15" t="s">
        <v>7613</v>
      </c>
      <c r="AC1034" s="18" t="str">
        <f t="shared" si="1"/>
        <v>M5-NyO-19d-A-3</v>
      </c>
      <c r="AD1034" s="6" t="s">
        <v>48</v>
      </c>
      <c r="AE1034" s="6" t="s">
        <v>427</v>
      </c>
      <c r="AF1034" s="6" t="s">
        <v>49</v>
      </c>
    </row>
    <row r="1035" ht="75.0" customHeight="1">
      <c r="A1035" s="8" t="s">
        <v>7579</v>
      </c>
      <c r="B1035" s="7" t="s">
        <v>7580</v>
      </c>
      <c r="C1035" s="34" t="s">
        <v>62</v>
      </c>
      <c r="D1035" s="6" t="s">
        <v>35</v>
      </c>
      <c r="E1035" s="6"/>
      <c r="F1035" s="26" t="s">
        <v>7614</v>
      </c>
      <c r="G1035" s="26"/>
      <c r="H1035" s="7" t="s">
        <v>7615</v>
      </c>
      <c r="I1035" s="6" t="s">
        <v>38</v>
      </c>
      <c r="J1035" s="6" t="s">
        <v>54</v>
      </c>
      <c r="K1035" s="26" t="s">
        <v>7600</v>
      </c>
      <c r="L1035" s="18" t="s">
        <v>7593</v>
      </c>
      <c r="M1035" s="57" t="s">
        <v>41</v>
      </c>
      <c r="N1035" s="26" t="s">
        <v>7585</v>
      </c>
      <c r="O1035" s="26" t="s">
        <v>7616</v>
      </c>
      <c r="P1035" s="18" t="s">
        <v>7587</v>
      </c>
      <c r="Q1035" s="34"/>
      <c r="R1035" s="14"/>
      <c r="S1035" s="14"/>
      <c r="T1035" s="14"/>
      <c r="U1035" s="14"/>
      <c r="V1035" s="14"/>
      <c r="W1035" s="14"/>
      <c r="X1035" s="14"/>
      <c r="Y1035" s="6" t="s">
        <v>5556</v>
      </c>
      <c r="Z1035" s="15" t="s">
        <v>7617</v>
      </c>
      <c r="AA1035" s="15" t="s">
        <v>7618</v>
      </c>
      <c r="AB1035" s="15" t="s">
        <v>7619</v>
      </c>
      <c r="AC1035" s="18" t="str">
        <f t="shared" si="1"/>
        <v>M5-NyO-19d-A-4</v>
      </c>
      <c r="AD1035" s="6" t="s">
        <v>48</v>
      </c>
      <c r="AE1035" s="6" t="s">
        <v>427</v>
      </c>
      <c r="AF1035" s="6" t="s">
        <v>49</v>
      </c>
    </row>
    <row r="1036" ht="75.0" customHeight="1">
      <c r="A1036" s="8" t="s">
        <v>7579</v>
      </c>
      <c r="B1036" s="7" t="s">
        <v>7580</v>
      </c>
      <c r="C1036" s="34" t="s">
        <v>62</v>
      </c>
      <c r="D1036" s="6" t="s">
        <v>35</v>
      </c>
      <c r="E1036" s="6"/>
      <c r="F1036" s="26" t="s">
        <v>7620</v>
      </c>
      <c r="G1036" s="26"/>
      <c r="H1036" s="7" t="s">
        <v>7621</v>
      </c>
      <c r="I1036" s="6" t="s">
        <v>38</v>
      </c>
      <c r="J1036" s="6" t="s">
        <v>54</v>
      </c>
      <c r="K1036" s="26" t="s">
        <v>7600</v>
      </c>
      <c r="L1036" s="18" t="s">
        <v>7593</v>
      </c>
      <c r="M1036" s="57" t="s">
        <v>41</v>
      </c>
      <c r="N1036" s="26" t="s">
        <v>7585</v>
      </c>
      <c r="O1036" s="26" t="s">
        <v>7616</v>
      </c>
      <c r="P1036" s="18" t="s">
        <v>7587</v>
      </c>
      <c r="Q1036" s="34"/>
      <c r="R1036" s="14"/>
      <c r="S1036" s="14"/>
      <c r="T1036" s="14"/>
      <c r="U1036" s="14"/>
      <c r="V1036" s="14"/>
      <c r="W1036" s="14"/>
      <c r="X1036" s="14"/>
      <c r="Y1036" s="6" t="s">
        <v>5556</v>
      </c>
      <c r="Z1036" s="15" t="s">
        <v>7622</v>
      </c>
      <c r="AA1036" s="15" t="s">
        <v>7623</v>
      </c>
      <c r="AB1036" s="15" t="s">
        <v>7624</v>
      </c>
      <c r="AC1036" s="18" t="str">
        <f t="shared" si="1"/>
        <v>M5-NyO-19d-A-5</v>
      </c>
      <c r="AD1036" s="6" t="s">
        <v>48</v>
      </c>
      <c r="AE1036" s="6" t="s">
        <v>427</v>
      </c>
      <c r="AF1036" s="6" t="s">
        <v>49</v>
      </c>
    </row>
    <row r="1037" ht="75.0" customHeight="1">
      <c r="A1037" s="6" t="s">
        <v>7625</v>
      </c>
      <c r="B1037" s="26" t="s">
        <v>7626</v>
      </c>
      <c r="C1037" s="34" t="s">
        <v>34</v>
      </c>
      <c r="D1037" s="6" t="s">
        <v>35</v>
      </c>
      <c r="E1037" s="6"/>
      <c r="F1037" s="11" t="s">
        <v>7627</v>
      </c>
      <c r="G1037" s="26"/>
      <c r="H1037" s="7"/>
      <c r="I1037" s="6" t="s">
        <v>38</v>
      </c>
      <c r="J1037" s="8" t="s">
        <v>357</v>
      </c>
      <c r="K1037" s="11" t="s">
        <v>7628</v>
      </c>
      <c r="L1037" s="11" t="s">
        <v>6149</v>
      </c>
      <c r="M1037" s="57" t="s">
        <v>41</v>
      </c>
      <c r="N1037" s="10" t="s">
        <v>7629</v>
      </c>
      <c r="O1037" s="10" t="s">
        <v>7630</v>
      </c>
      <c r="P1037" s="11"/>
      <c r="Q1037" s="7"/>
      <c r="R1037" s="7"/>
      <c r="S1037" s="7"/>
      <c r="T1037" s="7"/>
      <c r="U1037" s="7"/>
      <c r="V1037" s="7"/>
      <c r="W1037" s="7"/>
      <c r="X1037" s="7"/>
      <c r="Y1037" s="34" t="s">
        <v>5556</v>
      </c>
      <c r="Z1037" s="15" t="s">
        <v>7631</v>
      </c>
      <c r="AA1037" s="26" t="s">
        <v>7632</v>
      </c>
      <c r="AB1037" s="26" t="s">
        <v>7633</v>
      </c>
      <c r="AC1037" s="18" t="str">
        <f t="shared" si="1"/>
        <v>M5-NyO-54a-I-1</v>
      </c>
      <c r="AD1037" s="6" t="s">
        <v>48</v>
      </c>
      <c r="AE1037" s="6"/>
      <c r="AF1037" s="6" t="s">
        <v>49</v>
      </c>
    </row>
    <row r="1038" ht="75.0" customHeight="1">
      <c r="A1038" s="6" t="s">
        <v>7625</v>
      </c>
      <c r="B1038" s="26" t="s">
        <v>7626</v>
      </c>
      <c r="C1038" s="34" t="s">
        <v>50</v>
      </c>
      <c r="D1038" s="6" t="s">
        <v>35</v>
      </c>
      <c r="E1038" s="6"/>
      <c r="F1038" s="11" t="s">
        <v>7634</v>
      </c>
      <c r="G1038" s="26"/>
      <c r="H1038" s="7"/>
      <c r="I1038" s="6" t="s">
        <v>38</v>
      </c>
      <c r="J1038" s="8" t="s">
        <v>54</v>
      </c>
      <c r="K1038" s="11" t="s">
        <v>7628</v>
      </c>
      <c r="L1038" s="11" t="s">
        <v>7635</v>
      </c>
      <c r="M1038" s="57" t="s">
        <v>41</v>
      </c>
      <c r="N1038" s="10" t="s">
        <v>7629</v>
      </c>
      <c r="O1038" s="10" t="s">
        <v>7630</v>
      </c>
      <c r="P1038" s="11"/>
      <c r="Q1038" s="7"/>
      <c r="R1038" s="7"/>
      <c r="S1038" s="7"/>
      <c r="T1038" s="7"/>
      <c r="U1038" s="7"/>
      <c r="V1038" s="7"/>
      <c r="W1038" s="7"/>
      <c r="X1038" s="7"/>
      <c r="Y1038" s="34" t="s">
        <v>5556</v>
      </c>
      <c r="Z1038" s="38" t="s">
        <v>7636</v>
      </c>
      <c r="AA1038" s="26" t="s">
        <v>7637</v>
      </c>
      <c r="AB1038" s="26" t="s">
        <v>7638</v>
      </c>
      <c r="AC1038" s="18" t="str">
        <f t="shared" si="1"/>
        <v>M5-NyO-54a-E-1</v>
      </c>
      <c r="AD1038" s="6" t="s">
        <v>48</v>
      </c>
      <c r="AE1038" s="6"/>
      <c r="AF1038" s="6" t="s">
        <v>49</v>
      </c>
    </row>
    <row r="1039" ht="75.0" customHeight="1">
      <c r="A1039" s="6" t="s">
        <v>7625</v>
      </c>
      <c r="B1039" s="26" t="s">
        <v>7626</v>
      </c>
      <c r="C1039" s="34" t="s">
        <v>62</v>
      </c>
      <c r="D1039" s="6" t="s">
        <v>35</v>
      </c>
      <c r="E1039" s="6"/>
      <c r="F1039" s="11" t="s">
        <v>7639</v>
      </c>
      <c r="G1039" s="26"/>
      <c r="H1039" s="7"/>
      <c r="I1039" s="6"/>
      <c r="J1039" s="8" t="s">
        <v>54</v>
      </c>
      <c r="K1039" s="26" t="s">
        <v>7640</v>
      </c>
      <c r="L1039" s="11" t="s">
        <v>7641</v>
      </c>
      <c r="M1039" s="57" t="s">
        <v>41</v>
      </c>
      <c r="N1039" s="10" t="s">
        <v>7629</v>
      </c>
      <c r="O1039" s="10" t="s">
        <v>7642</v>
      </c>
      <c r="P1039" s="18"/>
      <c r="Q1039" s="34"/>
      <c r="R1039" s="14"/>
      <c r="S1039" s="14"/>
      <c r="T1039" s="14"/>
      <c r="U1039" s="14"/>
      <c r="V1039" s="14"/>
      <c r="W1039" s="14"/>
      <c r="X1039" s="14"/>
      <c r="Y1039" s="6" t="s">
        <v>5556</v>
      </c>
      <c r="Z1039" s="38" t="s">
        <v>7643</v>
      </c>
      <c r="AA1039" s="52"/>
      <c r="AB1039" s="52" t="s">
        <v>7644</v>
      </c>
      <c r="AC1039" s="18" t="str">
        <f t="shared" si="1"/>
        <v>M5-NyO-54a-A-1</v>
      </c>
      <c r="AD1039" s="6" t="s">
        <v>48</v>
      </c>
      <c r="AE1039" s="6"/>
      <c r="AF1039" s="6" t="s">
        <v>49</v>
      </c>
    </row>
    <row r="1040" ht="75.0" customHeight="1">
      <c r="A1040" s="6" t="s">
        <v>7625</v>
      </c>
      <c r="B1040" s="26" t="s">
        <v>7626</v>
      </c>
      <c r="C1040" s="34" t="s">
        <v>62</v>
      </c>
      <c r="D1040" s="6" t="s">
        <v>35</v>
      </c>
      <c r="E1040" s="6"/>
      <c r="F1040" s="26" t="s">
        <v>7645</v>
      </c>
      <c r="G1040" s="26"/>
      <c r="H1040" s="7"/>
      <c r="I1040" s="6"/>
      <c r="J1040" s="8" t="s">
        <v>54</v>
      </c>
      <c r="K1040" s="26" t="s">
        <v>7640</v>
      </c>
      <c r="L1040" s="11" t="s">
        <v>7641</v>
      </c>
      <c r="M1040" s="57" t="s">
        <v>41</v>
      </c>
      <c r="N1040" s="10" t="s">
        <v>7629</v>
      </c>
      <c r="O1040" s="10" t="s">
        <v>7642</v>
      </c>
      <c r="P1040" s="18"/>
      <c r="Q1040" s="34"/>
      <c r="R1040" s="14"/>
      <c r="S1040" s="14"/>
      <c r="T1040" s="14"/>
      <c r="U1040" s="14"/>
      <c r="V1040" s="14"/>
      <c r="W1040" s="14"/>
      <c r="X1040" s="14"/>
      <c r="Y1040" s="6" t="s">
        <v>5556</v>
      </c>
      <c r="Z1040" s="38" t="s">
        <v>7646</v>
      </c>
      <c r="AA1040" s="52"/>
      <c r="AB1040" s="52" t="s">
        <v>7647</v>
      </c>
      <c r="AC1040" s="18" t="str">
        <f t="shared" si="1"/>
        <v>M5-NyO-54a-A-2</v>
      </c>
      <c r="AD1040" s="6" t="s">
        <v>48</v>
      </c>
      <c r="AE1040" s="6"/>
      <c r="AF1040" s="6" t="s">
        <v>49</v>
      </c>
    </row>
    <row r="1041" ht="75.0" customHeight="1">
      <c r="A1041" s="6" t="s">
        <v>7625</v>
      </c>
      <c r="B1041" s="26" t="s">
        <v>7626</v>
      </c>
      <c r="C1041" s="34" t="s">
        <v>62</v>
      </c>
      <c r="D1041" s="6" t="s">
        <v>35</v>
      </c>
      <c r="E1041" s="6"/>
      <c r="F1041" s="26" t="s">
        <v>7648</v>
      </c>
      <c r="G1041" s="26"/>
      <c r="H1041" s="7"/>
      <c r="I1041" s="6"/>
      <c r="J1041" s="8" t="s">
        <v>54</v>
      </c>
      <c r="K1041" s="26" t="s">
        <v>7640</v>
      </c>
      <c r="L1041" s="11" t="s">
        <v>7641</v>
      </c>
      <c r="M1041" s="57" t="s">
        <v>41</v>
      </c>
      <c r="N1041" s="10" t="s">
        <v>7629</v>
      </c>
      <c r="O1041" s="10" t="s">
        <v>7642</v>
      </c>
      <c r="P1041" s="18"/>
      <c r="Q1041" s="34"/>
      <c r="R1041" s="14"/>
      <c r="S1041" s="14"/>
      <c r="T1041" s="14"/>
      <c r="U1041" s="14"/>
      <c r="V1041" s="14"/>
      <c r="W1041" s="14"/>
      <c r="X1041" s="14"/>
      <c r="Y1041" s="6" t="s">
        <v>5556</v>
      </c>
      <c r="Z1041" s="38" t="s">
        <v>7649</v>
      </c>
      <c r="AA1041" s="52"/>
      <c r="AB1041" s="52" t="s">
        <v>7650</v>
      </c>
      <c r="AC1041" s="18" t="str">
        <f t="shared" si="1"/>
        <v>M5-NyO-54a-A-3</v>
      </c>
      <c r="AD1041" s="6" t="s">
        <v>48</v>
      </c>
      <c r="AE1041" s="6"/>
      <c r="AF1041" s="6" t="s">
        <v>49</v>
      </c>
    </row>
    <row r="1042" ht="75.0" customHeight="1">
      <c r="A1042" s="6" t="s">
        <v>7625</v>
      </c>
      <c r="B1042" s="26" t="s">
        <v>7626</v>
      </c>
      <c r="C1042" s="34" t="s">
        <v>62</v>
      </c>
      <c r="D1042" s="6" t="s">
        <v>35</v>
      </c>
      <c r="E1042" s="6"/>
      <c r="F1042" s="11" t="s">
        <v>7651</v>
      </c>
      <c r="G1042" s="26"/>
      <c r="H1042" s="7"/>
      <c r="I1042" s="6"/>
      <c r="J1042" s="8" t="s">
        <v>54</v>
      </c>
      <c r="K1042" s="11" t="s">
        <v>7652</v>
      </c>
      <c r="L1042" s="11" t="s">
        <v>7653</v>
      </c>
      <c r="M1042" s="57" t="s">
        <v>41</v>
      </c>
      <c r="N1042" s="10" t="s">
        <v>7629</v>
      </c>
      <c r="O1042" s="9" t="s">
        <v>7654</v>
      </c>
      <c r="P1042" s="18"/>
      <c r="Q1042" s="34"/>
      <c r="R1042" s="14"/>
      <c r="S1042" s="14"/>
      <c r="T1042" s="14"/>
      <c r="U1042" s="14"/>
      <c r="V1042" s="14"/>
      <c r="W1042" s="14"/>
      <c r="X1042" s="14"/>
      <c r="Y1042" s="6" t="s">
        <v>5556</v>
      </c>
      <c r="Z1042" s="38" t="s">
        <v>7655</v>
      </c>
      <c r="AA1042" s="52"/>
      <c r="AB1042" s="52" t="s">
        <v>7656</v>
      </c>
      <c r="AC1042" s="18" t="str">
        <f t="shared" si="1"/>
        <v>M5-NyO-54a-A-4</v>
      </c>
      <c r="AD1042" s="6" t="s">
        <v>48</v>
      </c>
      <c r="AE1042" s="6"/>
      <c r="AF1042" s="6" t="s">
        <v>49</v>
      </c>
    </row>
    <row r="1043" ht="75.0" customHeight="1">
      <c r="A1043" s="6" t="s">
        <v>7625</v>
      </c>
      <c r="B1043" s="26" t="s">
        <v>7626</v>
      </c>
      <c r="C1043" s="34" t="s">
        <v>62</v>
      </c>
      <c r="D1043" s="6" t="s">
        <v>35</v>
      </c>
      <c r="E1043" s="6"/>
      <c r="F1043" s="26" t="s">
        <v>7657</v>
      </c>
      <c r="G1043" s="26"/>
      <c r="H1043" s="7"/>
      <c r="I1043" s="6"/>
      <c r="J1043" s="8" t="s">
        <v>54</v>
      </c>
      <c r="K1043" s="11" t="s">
        <v>7652</v>
      </c>
      <c r="L1043" s="11" t="s">
        <v>7653</v>
      </c>
      <c r="M1043" s="57" t="s">
        <v>41</v>
      </c>
      <c r="N1043" s="10" t="s">
        <v>7629</v>
      </c>
      <c r="O1043" s="9" t="s">
        <v>7654</v>
      </c>
      <c r="P1043" s="18"/>
      <c r="Q1043" s="34"/>
      <c r="R1043" s="14"/>
      <c r="S1043" s="14"/>
      <c r="T1043" s="14"/>
      <c r="U1043" s="14"/>
      <c r="V1043" s="14"/>
      <c r="W1043" s="14"/>
      <c r="X1043" s="14"/>
      <c r="Y1043" s="6" t="s">
        <v>5556</v>
      </c>
      <c r="Z1043" s="38" t="s">
        <v>7658</v>
      </c>
      <c r="AA1043" s="52"/>
      <c r="AB1043" s="52" t="s">
        <v>7659</v>
      </c>
      <c r="AC1043" s="18" t="str">
        <f t="shared" si="1"/>
        <v>M5-NyO-54a-A-5</v>
      </c>
      <c r="AD1043" s="6" t="s">
        <v>48</v>
      </c>
      <c r="AE1043" s="6"/>
      <c r="AF1043" s="6" t="s">
        <v>49</v>
      </c>
    </row>
    <row r="1044" ht="75.0" customHeight="1">
      <c r="A1044" s="8" t="s">
        <v>7660</v>
      </c>
      <c r="B1044" s="7" t="s">
        <v>7661</v>
      </c>
      <c r="C1044" s="34" t="s">
        <v>34</v>
      </c>
      <c r="D1044" s="6" t="s">
        <v>35</v>
      </c>
      <c r="E1044" s="6"/>
      <c r="F1044" s="26" t="s">
        <v>7662</v>
      </c>
      <c r="G1044" s="26"/>
      <c r="H1044" s="7" t="s">
        <v>7663</v>
      </c>
      <c r="I1044" s="34" t="s">
        <v>38</v>
      </c>
      <c r="J1044" s="8" t="s">
        <v>39</v>
      </c>
      <c r="K1044" s="26" t="s">
        <v>7664</v>
      </c>
      <c r="L1044" s="26" t="s">
        <v>7665</v>
      </c>
      <c r="M1044" s="6" t="s">
        <v>41</v>
      </c>
      <c r="N1044" s="18" t="s">
        <v>7666</v>
      </c>
      <c r="O1044" s="18" t="s">
        <v>7667</v>
      </c>
      <c r="P1044" s="14"/>
      <c r="Q1044" s="34"/>
      <c r="R1044" s="14"/>
      <c r="S1044" s="14"/>
      <c r="T1044" s="14"/>
      <c r="U1044" s="14"/>
      <c r="V1044" s="14"/>
      <c r="W1044" s="14"/>
      <c r="X1044" s="14"/>
      <c r="Y1044" s="6" t="s">
        <v>5556</v>
      </c>
      <c r="Z1044" s="15" t="s">
        <v>7668</v>
      </c>
      <c r="AA1044" s="15" t="s">
        <v>7669</v>
      </c>
      <c r="AB1044" s="15" t="s">
        <v>7670</v>
      </c>
      <c r="AC1044" s="18" t="str">
        <f t="shared" si="1"/>
        <v>M5-NyO-20a-I-1</v>
      </c>
      <c r="AD1044" s="6" t="s">
        <v>48</v>
      </c>
      <c r="AE1044" s="6" t="s">
        <v>427</v>
      </c>
      <c r="AF1044" s="6" t="s">
        <v>49</v>
      </c>
    </row>
    <row r="1045" ht="75.0" customHeight="1">
      <c r="A1045" s="8" t="s">
        <v>7660</v>
      </c>
      <c r="B1045" s="7" t="s">
        <v>7661</v>
      </c>
      <c r="C1045" s="34" t="s">
        <v>50</v>
      </c>
      <c r="D1045" s="6" t="s">
        <v>35</v>
      </c>
      <c r="E1045" s="6"/>
      <c r="F1045" s="26" t="s">
        <v>7671</v>
      </c>
      <c r="G1045" s="26"/>
      <c r="H1045" s="7" t="s">
        <v>7672</v>
      </c>
      <c r="I1045" s="34" t="s">
        <v>38</v>
      </c>
      <c r="J1045" s="6" t="s">
        <v>54</v>
      </c>
      <c r="K1045" s="26" t="s">
        <v>7673</v>
      </c>
      <c r="L1045" s="26" t="s">
        <v>7674</v>
      </c>
      <c r="M1045" s="6" t="s">
        <v>41</v>
      </c>
      <c r="N1045" s="18" t="s">
        <v>7666</v>
      </c>
      <c r="O1045" s="18" t="s">
        <v>7675</v>
      </c>
      <c r="P1045" s="14"/>
      <c r="Q1045" s="34"/>
      <c r="R1045" s="14"/>
      <c r="S1045" s="14"/>
      <c r="T1045" s="14"/>
      <c r="U1045" s="14"/>
      <c r="V1045" s="14"/>
      <c r="W1045" s="14"/>
      <c r="X1045" s="14"/>
      <c r="Y1045" s="6" t="s">
        <v>5556</v>
      </c>
      <c r="Z1045" s="38" t="s">
        <v>7676</v>
      </c>
      <c r="AA1045" s="38" t="s">
        <v>7677</v>
      </c>
      <c r="AB1045" s="15" t="s">
        <v>7678</v>
      </c>
      <c r="AC1045" s="18" t="str">
        <f t="shared" si="1"/>
        <v>M5-NyO-20a-E-1</v>
      </c>
      <c r="AD1045" s="6" t="s">
        <v>48</v>
      </c>
      <c r="AE1045" s="6" t="s">
        <v>427</v>
      </c>
      <c r="AF1045" s="6" t="s">
        <v>49</v>
      </c>
    </row>
    <row r="1046" ht="75.0" customHeight="1">
      <c r="A1046" s="8" t="s">
        <v>7660</v>
      </c>
      <c r="B1046" s="7" t="s">
        <v>7661</v>
      </c>
      <c r="C1046" s="34" t="s">
        <v>50</v>
      </c>
      <c r="D1046" s="6" t="s">
        <v>35</v>
      </c>
      <c r="E1046" s="6"/>
      <c r="F1046" s="26" t="s">
        <v>7679</v>
      </c>
      <c r="G1046" s="26"/>
      <c r="H1046" s="7" t="s">
        <v>7680</v>
      </c>
      <c r="I1046" s="34" t="s">
        <v>38</v>
      </c>
      <c r="J1046" s="6" t="s">
        <v>54</v>
      </c>
      <c r="K1046" s="26" t="s">
        <v>7673</v>
      </c>
      <c r="L1046" s="26" t="s">
        <v>7681</v>
      </c>
      <c r="M1046" s="6" t="s">
        <v>41</v>
      </c>
      <c r="N1046" s="18" t="s">
        <v>7666</v>
      </c>
      <c r="O1046" s="18" t="s">
        <v>7682</v>
      </c>
      <c r="P1046" s="14"/>
      <c r="Q1046" s="34"/>
      <c r="R1046" s="14"/>
      <c r="S1046" s="14"/>
      <c r="T1046" s="14"/>
      <c r="U1046" s="14"/>
      <c r="V1046" s="14"/>
      <c r="W1046" s="14"/>
      <c r="X1046" s="14"/>
      <c r="Y1046" s="6" t="s">
        <v>5556</v>
      </c>
      <c r="Z1046" s="38" t="s">
        <v>7683</v>
      </c>
      <c r="AA1046" s="15" t="s">
        <v>7684</v>
      </c>
      <c r="AB1046" s="15" t="s">
        <v>7685</v>
      </c>
      <c r="AC1046" s="18" t="str">
        <f t="shared" si="1"/>
        <v>M5-NyO-20a-E-2</v>
      </c>
      <c r="AD1046" s="6" t="s">
        <v>48</v>
      </c>
      <c r="AE1046" s="6" t="s">
        <v>427</v>
      </c>
      <c r="AF1046" s="6" t="s">
        <v>49</v>
      </c>
    </row>
    <row r="1047" ht="75.0" customHeight="1">
      <c r="A1047" s="8" t="s">
        <v>7660</v>
      </c>
      <c r="B1047" s="7" t="s">
        <v>7661</v>
      </c>
      <c r="C1047" s="34" t="s">
        <v>62</v>
      </c>
      <c r="D1047" s="6" t="s">
        <v>35</v>
      </c>
      <c r="E1047" s="6"/>
      <c r="F1047" s="26" t="s">
        <v>7686</v>
      </c>
      <c r="G1047" s="26"/>
      <c r="H1047" s="7" t="s">
        <v>7687</v>
      </c>
      <c r="I1047" s="34" t="s">
        <v>38</v>
      </c>
      <c r="J1047" s="6" t="s">
        <v>54</v>
      </c>
      <c r="K1047" s="26" t="s">
        <v>7688</v>
      </c>
      <c r="L1047" s="26" t="s">
        <v>7689</v>
      </c>
      <c r="M1047" s="6" t="s">
        <v>67</v>
      </c>
      <c r="N1047" s="14"/>
      <c r="O1047" s="14"/>
      <c r="P1047" s="14"/>
      <c r="Q1047" s="34"/>
      <c r="R1047" s="18"/>
      <c r="S1047" s="18" t="s">
        <v>7690</v>
      </c>
      <c r="T1047" s="18" t="s">
        <v>7691</v>
      </c>
      <c r="U1047" s="18" t="s">
        <v>7692</v>
      </c>
      <c r="V1047" s="18" t="s">
        <v>7693</v>
      </c>
      <c r="W1047" s="18" t="s">
        <v>7694</v>
      </c>
      <c r="X1047" s="14"/>
      <c r="Y1047" s="6" t="s">
        <v>5556</v>
      </c>
      <c r="Z1047" s="38" t="s">
        <v>7695</v>
      </c>
      <c r="AA1047" s="38" t="s">
        <v>7696</v>
      </c>
      <c r="AB1047" s="15" t="s">
        <v>7697</v>
      </c>
      <c r="AC1047" s="18" t="str">
        <f t="shared" si="1"/>
        <v>M5-NyO-20a-A-1</v>
      </c>
      <c r="AD1047" s="6" t="s">
        <v>48</v>
      </c>
      <c r="AE1047" s="6" t="s">
        <v>427</v>
      </c>
      <c r="AF1047" s="6" t="s">
        <v>49</v>
      </c>
    </row>
    <row r="1048" ht="75.0" customHeight="1">
      <c r="A1048" s="8" t="s">
        <v>7660</v>
      </c>
      <c r="B1048" s="7" t="s">
        <v>7661</v>
      </c>
      <c r="C1048" s="34" t="s">
        <v>62</v>
      </c>
      <c r="D1048" s="6" t="s">
        <v>35</v>
      </c>
      <c r="E1048" s="6"/>
      <c r="F1048" s="26" t="s">
        <v>7698</v>
      </c>
      <c r="G1048" s="26"/>
      <c r="H1048" s="7" t="s">
        <v>7699</v>
      </c>
      <c r="I1048" s="34" t="s">
        <v>38</v>
      </c>
      <c r="J1048" s="6" t="s">
        <v>54</v>
      </c>
      <c r="K1048" s="26" t="s">
        <v>7688</v>
      </c>
      <c r="L1048" s="26" t="s">
        <v>7689</v>
      </c>
      <c r="M1048" s="6" t="s">
        <v>67</v>
      </c>
      <c r="N1048" s="14"/>
      <c r="O1048" s="14"/>
      <c r="P1048" s="14"/>
      <c r="Q1048" s="34"/>
      <c r="R1048" s="18"/>
      <c r="S1048" s="18" t="s">
        <v>7700</v>
      </c>
      <c r="T1048" s="18" t="s">
        <v>7701</v>
      </c>
      <c r="U1048" s="18" t="s">
        <v>7692</v>
      </c>
      <c r="V1048" s="18" t="s">
        <v>7693</v>
      </c>
      <c r="W1048" s="18" t="s">
        <v>7702</v>
      </c>
      <c r="X1048" s="14"/>
      <c r="Y1048" s="6" t="s">
        <v>5556</v>
      </c>
      <c r="Z1048" s="38" t="s">
        <v>7703</v>
      </c>
      <c r="AA1048" s="38" t="s">
        <v>7704</v>
      </c>
      <c r="AB1048" s="15" t="s">
        <v>7705</v>
      </c>
      <c r="AC1048" s="18" t="str">
        <f t="shared" si="1"/>
        <v>M5-NyO-20a-A-2</v>
      </c>
      <c r="AD1048" s="6" t="s">
        <v>48</v>
      </c>
      <c r="AE1048" s="6" t="s">
        <v>427</v>
      </c>
      <c r="AF1048" s="6" t="s">
        <v>49</v>
      </c>
    </row>
    <row r="1049" ht="75.0" customHeight="1">
      <c r="A1049" s="8" t="s">
        <v>7660</v>
      </c>
      <c r="B1049" s="7" t="s">
        <v>7661</v>
      </c>
      <c r="C1049" s="34" t="s">
        <v>62</v>
      </c>
      <c r="D1049" s="6" t="s">
        <v>35</v>
      </c>
      <c r="E1049" s="6"/>
      <c r="F1049" s="18" t="s">
        <v>7706</v>
      </c>
      <c r="G1049" s="18"/>
      <c r="H1049" s="7" t="s">
        <v>7707</v>
      </c>
      <c r="I1049" s="34" t="s">
        <v>38</v>
      </c>
      <c r="J1049" s="6" t="s">
        <v>54</v>
      </c>
      <c r="K1049" s="26" t="s">
        <v>7688</v>
      </c>
      <c r="L1049" s="26" t="s">
        <v>7689</v>
      </c>
      <c r="M1049" s="6" t="s">
        <v>67</v>
      </c>
      <c r="N1049" s="14"/>
      <c r="O1049" s="14"/>
      <c r="P1049" s="14"/>
      <c r="Q1049" s="34"/>
      <c r="R1049" s="18"/>
      <c r="S1049" s="18" t="s">
        <v>7708</v>
      </c>
      <c r="T1049" s="18" t="s">
        <v>7709</v>
      </c>
      <c r="U1049" s="18" t="s">
        <v>7692</v>
      </c>
      <c r="V1049" s="18" t="s">
        <v>7693</v>
      </c>
      <c r="W1049" s="18" t="s">
        <v>7710</v>
      </c>
      <c r="X1049" s="14"/>
      <c r="Y1049" s="6" t="s">
        <v>5556</v>
      </c>
      <c r="Z1049" s="38" t="s">
        <v>7711</v>
      </c>
      <c r="AA1049" s="38" t="s">
        <v>7712</v>
      </c>
      <c r="AB1049" s="15" t="s">
        <v>7713</v>
      </c>
      <c r="AC1049" s="18" t="str">
        <f t="shared" si="1"/>
        <v>M5-NyO-20a-A-3</v>
      </c>
      <c r="AD1049" s="6" t="s">
        <v>48</v>
      </c>
      <c r="AE1049" s="6" t="s">
        <v>427</v>
      </c>
      <c r="AF1049" s="6" t="s">
        <v>49</v>
      </c>
    </row>
    <row r="1050" ht="75.0" customHeight="1">
      <c r="A1050" s="8" t="s">
        <v>7660</v>
      </c>
      <c r="B1050" s="7" t="s">
        <v>7661</v>
      </c>
      <c r="C1050" s="34" t="s">
        <v>62</v>
      </c>
      <c r="D1050" s="6" t="s">
        <v>35</v>
      </c>
      <c r="E1050" s="6"/>
      <c r="F1050" s="26" t="s">
        <v>7714</v>
      </c>
      <c r="G1050" s="26"/>
      <c r="H1050" s="7" t="s">
        <v>7715</v>
      </c>
      <c r="I1050" s="34" t="s">
        <v>38</v>
      </c>
      <c r="J1050" s="6" t="s">
        <v>54</v>
      </c>
      <c r="K1050" s="26" t="s">
        <v>7688</v>
      </c>
      <c r="L1050" s="26" t="s">
        <v>7716</v>
      </c>
      <c r="M1050" s="6" t="s">
        <v>67</v>
      </c>
      <c r="N1050" s="14"/>
      <c r="O1050" s="14"/>
      <c r="P1050" s="14"/>
      <c r="Q1050" s="34"/>
      <c r="R1050" s="18"/>
      <c r="S1050" s="18" t="s">
        <v>7717</v>
      </c>
      <c r="T1050" s="18" t="s">
        <v>7718</v>
      </c>
      <c r="U1050" s="18" t="s">
        <v>7692</v>
      </c>
      <c r="V1050" s="18" t="s">
        <v>7719</v>
      </c>
      <c r="W1050" s="18" t="s">
        <v>7720</v>
      </c>
      <c r="X1050" s="14"/>
      <c r="Y1050" s="6" t="s">
        <v>5556</v>
      </c>
      <c r="Z1050" s="38" t="s">
        <v>7721</v>
      </c>
      <c r="AA1050" s="38" t="s">
        <v>7722</v>
      </c>
      <c r="AB1050" s="15" t="s">
        <v>7723</v>
      </c>
      <c r="AC1050" s="18" t="str">
        <f t="shared" si="1"/>
        <v>M5-NyO-20a-A-4</v>
      </c>
      <c r="AD1050" s="6" t="s">
        <v>48</v>
      </c>
      <c r="AE1050" s="6" t="s">
        <v>427</v>
      </c>
      <c r="AF1050" s="6" t="s">
        <v>49</v>
      </c>
    </row>
    <row r="1051" ht="75.0" customHeight="1">
      <c r="A1051" s="8" t="s">
        <v>7660</v>
      </c>
      <c r="B1051" s="7" t="s">
        <v>7661</v>
      </c>
      <c r="C1051" s="34" t="s">
        <v>62</v>
      </c>
      <c r="D1051" s="6" t="s">
        <v>35</v>
      </c>
      <c r="E1051" s="6"/>
      <c r="F1051" s="26" t="s">
        <v>7724</v>
      </c>
      <c r="G1051" s="26"/>
      <c r="H1051" s="7" t="s">
        <v>7725</v>
      </c>
      <c r="I1051" s="34" t="s">
        <v>38</v>
      </c>
      <c r="J1051" s="6" t="s">
        <v>54</v>
      </c>
      <c r="K1051" s="26" t="s">
        <v>7688</v>
      </c>
      <c r="L1051" s="26" t="s">
        <v>7716</v>
      </c>
      <c r="M1051" s="6" t="s">
        <v>67</v>
      </c>
      <c r="N1051" s="14"/>
      <c r="O1051" s="14"/>
      <c r="P1051" s="14"/>
      <c r="Q1051" s="34"/>
      <c r="R1051" s="18"/>
      <c r="S1051" s="18" t="s">
        <v>7726</v>
      </c>
      <c r="T1051" s="18" t="s">
        <v>7727</v>
      </c>
      <c r="U1051" s="18" t="s">
        <v>7692</v>
      </c>
      <c r="V1051" s="18" t="s">
        <v>7719</v>
      </c>
      <c r="W1051" s="18" t="s">
        <v>7728</v>
      </c>
      <c r="X1051" s="14"/>
      <c r="Y1051" s="6" t="s">
        <v>5556</v>
      </c>
      <c r="Z1051" s="38" t="s">
        <v>7729</v>
      </c>
      <c r="AA1051" s="38" t="s">
        <v>7730</v>
      </c>
      <c r="AB1051" s="15" t="s">
        <v>7731</v>
      </c>
      <c r="AC1051" s="18" t="str">
        <f t="shared" si="1"/>
        <v>M5-NyO-20a-A-5</v>
      </c>
      <c r="AD1051" s="6" t="s">
        <v>48</v>
      </c>
      <c r="AE1051" s="6" t="s">
        <v>427</v>
      </c>
      <c r="AF1051" s="6" t="s">
        <v>49</v>
      </c>
    </row>
    <row r="1052" ht="75.0" customHeight="1">
      <c r="A1052" s="8" t="s">
        <v>7732</v>
      </c>
      <c r="B1052" s="7" t="s">
        <v>7733</v>
      </c>
      <c r="C1052" s="34" t="s">
        <v>34</v>
      </c>
      <c r="D1052" s="6" t="s">
        <v>35</v>
      </c>
      <c r="E1052" s="6"/>
      <c r="F1052" s="26" t="s">
        <v>7734</v>
      </c>
      <c r="G1052" s="26"/>
      <c r="H1052" s="7" t="s">
        <v>7735</v>
      </c>
      <c r="I1052" s="34" t="s">
        <v>38</v>
      </c>
      <c r="J1052" s="34" t="s">
        <v>420</v>
      </c>
      <c r="K1052" s="26" t="s">
        <v>7736</v>
      </c>
      <c r="L1052" s="26" t="s">
        <v>7737</v>
      </c>
      <c r="M1052" s="34" t="s">
        <v>41</v>
      </c>
      <c r="N1052" s="26" t="s">
        <v>7738</v>
      </c>
      <c r="O1052" s="26" t="s">
        <v>7739</v>
      </c>
      <c r="P1052" s="14"/>
      <c r="Q1052" s="34"/>
      <c r="R1052" s="14"/>
      <c r="S1052" s="14"/>
      <c r="T1052" s="14"/>
      <c r="U1052" s="14"/>
      <c r="V1052" s="14"/>
      <c r="W1052" s="14"/>
      <c r="X1052" s="14"/>
      <c r="Y1052" s="6" t="s">
        <v>5556</v>
      </c>
      <c r="Z1052" s="15" t="s">
        <v>7740</v>
      </c>
      <c r="AA1052" s="15" t="s">
        <v>7741</v>
      </c>
      <c r="AB1052" s="15" t="s">
        <v>7742</v>
      </c>
      <c r="AC1052" s="18" t="str">
        <f t="shared" si="1"/>
        <v>M5-NyO-20b-I-1</v>
      </c>
      <c r="AD1052" s="6" t="s">
        <v>48</v>
      </c>
      <c r="AE1052" s="6" t="s">
        <v>427</v>
      </c>
      <c r="AF1052" s="6" t="s">
        <v>49</v>
      </c>
    </row>
    <row r="1053" ht="75.0" customHeight="1">
      <c r="A1053" s="8" t="s">
        <v>7732</v>
      </c>
      <c r="B1053" s="7" t="s">
        <v>7733</v>
      </c>
      <c r="C1053" s="34" t="s">
        <v>50</v>
      </c>
      <c r="D1053" s="6" t="s">
        <v>35</v>
      </c>
      <c r="E1053" s="6"/>
      <c r="F1053" s="11" t="s">
        <v>7743</v>
      </c>
      <c r="G1053" s="11"/>
      <c r="H1053" s="7" t="s">
        <v>7744</v>
      </c>
      <c r="I1053" s="34" t="s">
        <v>38</v>
      </c>
      <c r="J1053" s="6" t="s">
        <v>54</v>
      </c>
      <c r="K1053" s="26" t="s">
        <v>7745</v>
      </c>
      <c r="L1053" s="26" t="s">
        <v>7746</v>
      </c>
      <c r="M1053" s="34" t="s">
        <v>41</v>
      </c>
      <c r="N1053" s="26" t="s">
        <v>7738</v>
      </c>
      <c r="O1053" s="26" t="s">
        <v>7747</v>
      </c>
      <c r="P1053" s="18" t="s">
        <v>7748</v>
      </c>
      <c r="Q1053" s="34"/>
      <c r="R1053" s="14"/>
      <c r="S1053" s="14"/>
      <c r="T1053" s="14"/>
      <c r="U1053" s="14"/>
      <c r="V1053" s="14"/>
      <c r="W1053" s="14"/>
      <c r="X1053" s="14"/>
      <c r="Y1053" s="6" t="s">
        <v>5556</v>
      </c>
      <c r="Z1053" s="38" t="s">
        <v>7749</v>
      </c>
      <c r="AA1053" s="38" t="s">
        <v>7750</v>
      </c>
      <c r="AB1053" s="15" t="s">
        <v>7751</v>
      </c>
      <c r="AC1053" s="18" t="str">
        <f t="shared" si="1"/>
        <v>M5-NyO-20b-E-1</v>
      </c>
      <c r="AD1053" s="6" t="s">
        <v>48</v>
      </c>
      <c r="AE1053" s="6" t="s">
        <v>427</v>
      </c>
      <c r="AF1053" s="6" t="s">
        <v>49</v>
      </c>
    </row>
    <row r="1054" ht="75.0" customHeight="1">
      <c r="A1054" s="8" t="s">
        <v>7732</v>
      </c>
      <c r="B1054" s="7" t="s">
        <v>7733</v>
      </c>
      <c r="C1054" s="34" t="s">
        <v>62</v>
      </c>
      <c r="D1054" s="6" t="s">
        <v>35</v>
      </c>
      <c r="E1054" s="6"/>
      <c r="F1054" s="26" t="s">
        <v>7752</v>
      </c>
      <c r="G1054" s="26"/>
      <c r="H1054" s="7" t="s">
        <v>7753</v>
      </c>
      <c r="I1054" s="34" t="s">
        <v>38</v>
      </c>
      <c r="J1054" s="6" t="s">
        <v>54</v>
      </c>
      <c r="K1054" s="7" t="s">
        <v>7754</v>
      </c>
      <c r="L1054" s="7" t="s">
        <v>7755</v>
      </c>
      <c r="M1054" s="34" t="s">
        <v>41</v>
      </c>
      <c r="N1054" s="26" t="s">
        <v>7738</v>
      </c>
      <c r="O1054" s="26" t="s">
        <v>7756</v>
      </c>
      <c r="P1054" s="18" t="s">
        <v>7757</v>
      </c>
      <c r="Q1054" s="34"/>
      <c r="R1054" s="14"/>
      <c r="S1054" s="14"/>
      <c r="T1054" s="14"/>
      <c r="U1054" s="14"/>
      <c r="V1054" s="14"/>
      <c r="W1054" s="14"/>
      <c r="X1054" s="14"/>
      <c r="Y1054" s="6" t="s">
        <v>5556</v>
      </c>
      <c r="Z1054" s="38" t="s">
        <v>7758</v>
      </c>
      <c r="AA1054" s="38" t="s">
        <v>7759</v>
      </c>
      <c r="AB1054" s="15" t="s">
        <v>7760</v>
      </c>
      <c r="AC1054" s="18" t="str">
        <f t="shared" si="1"/>
        <v>M5-NyO-20b-A-1</v>
      </c>
      <c r="AD1054" s="6" t="s">
        <v>48</v>
      </c>
      <c r="AE1054" s="6" t="s">
        <v>427</v>
      </c>
      <c r="AF1054" s="6" t="s">
        <v>49</v>
      </c>
    </row>
    <row r="1055" ht="75.0" customHeight="1">
      <c r="A1055" s="8" t="s">
        <v>7732</v>
      </c>
      <c r="B1055" s="7" t="s">
        <v>7733</v>
      </c>
      <c r="C1055" s="34" t="s">
        <v>62</v>
      </c>
      <c r="D1055" s="6" t="s">
        <v>35</v>
      </c>
      <c r="E1055" s="6"/>
      <c r="F1055" s="26" t="s">
        <v>7761</v>
      </c>
      <c r="G1055" s="26"/>
      <c r="H1055" s="7" t="s">
        <v>7762</v>
      </c>
      <c r="I1055" s="34" t="s">
        <v>38</v>
      </c>
      <c r="J1055" s="6" t="s">
        <v>54</v>
      </c>
      <c r="K1055" s="7" t="s">
        <v>7754</v>
      </c>
      <c r="L1055" s="26" t="s">
        <v>7755</v>
      </c>
      <c r="M1055" s="34" t="s">
        <v>41</v>
      </c>
      <c r="N1055" s="26" t="s">
        <v>7738</v>
      </c>
      <c r="O1055" s="26" t="s">
        <v>7756</v>
      </c>
      <c r="P1055" s="18" t="s">
        <v>7757</v>
      </c>
      <c r="Q1055" s="34"/>
      <c r="R1055" s="14"/>
      <c r="S1055" s="14"/>
      <c r="T1055" s="14"/>
      <c r="U1055" s="14"/>
      <c r="V1055" s="14"/>
      <c r="W1055" s="14"/>
      <c r="X1055" s="14"/>
      <c r="Y1055" s="6" t="s">
        <v>5556</v>
      </c>
      <c r="Z1055" s="38" t="s">
        <v>7763</v>
      </c>
      <c r="AA1055" s="38" t="s">
        <v>7764</v>
      </c>
      <c r="AB1055" s="15" t="s">
        <v>7765</v>
      </c>
      <c r="AC1055" s="18" t="str">
        <f t="shared" si="1"/>
        <v>M5-NyO-20b-A-2</v>
      </c>
      <c r="AD1055" s="6" t="s">
        <v>48</v>
      </c>
      <c r="AE1055" s="6" t="s">
        <v>427</v>
      </c>
      <c r="AF1055" s="6" t="s">
        <v>49</v>
      </c>
    </row>
    <row r="1056" ht="75.0" customHeight="1">
      <c r="A1056" s="8" t="s">
        <v>7732</v>
      </c>
      <c r="B1056" s="7" t="s">
        <v>7733</v>
      </c>
      <c r="C1056" s="34" t="s">
        <v>62</v>
      </c>
      <c r="D1056" s="6" t="s">
        <v>35</v>
      </c>
      <c r="E1056" s="6"/>
      <c r="F1056" s="26" t="s">
        <v>7766</v>
      </c>
      <c r="G1056" s="26"/>
      <c r="H1056" s="7" t="s">
        <v>7767</v>
      </c>
      <c r="I1056" s="34" t="s">
        <v>38</v>
      </c>
      <c r="J1056" s="6" t="s">
        <v>54</v>
      </c>
      <c r="K1056" s="7" t="s">
        <v>7754</v>
      </c>
      <c r="L1056" s="26" t="s">
        <v>7755</v>
      </c>
      <c r="M1056" s="34" t="s">
        <v>41</v>
      </c>
      <c r="N1056" s="26" t="s">
        <v>7738</v>
      </c>
      <c r="O1056" s="26" t="s">
        <v>7756</v>
      </c>
      <c r="P1056" s="18" t="s">
        <v>7757</v>
      </c>
      <c r="Q1056" s="34"/>
      <c r="R1056" s="14"/>
      <c r="S1056" s="14"/>
      <c r="T1056" s="14"/>
      <c r="U1056" s="14"/>
      <c r="V1056" s="14"/>
      <c r="W1056" s="14"/>
      <c r="X1056" s="14"/>
      <c r="Y1056" s="6" t="s">
        <v>5556</v>
      </c>
      <c r="Z1056" s="38" t="s">
        <v>7768</v>
      </c>
      <c r="AA1056" s="38" t="s">
        <v>7769</v>
      </c>
      <c r="AB1056" s="15" t="s">
        <v>7770</v>
      </c>
      <c r="AC1056" s="18" t="str">
        <f t="shared" si="1"/>
        <v>M5-NyO-20b-A-3</v>
      </c>
      <c r="AD1056" s="6" t="s">
        <v>48</v>
      </c>
      <c r="AE1056" s="6" t="s">
        <v>427</v>
      </c>
      <c r="AF1056" s="6" t="s">
        <v>49</v>
      </c>
    </row>
    <row r="1057" ht="75.0" customHeight="1">
      <c r="A1057" s="8" t="s">
        <v>7732</v>
      </c>
      <c r="B1057" s="7" t="s">
        <v>7733</v>
      </c>
      <c r="C1057" s="34" t="s">
        <v>62</v>
      </c>
      <c r="D1057" s="6" t="s">
        <v>35</v>
      </c>
      <c r="E1057" s="6"/>
      <c r="F1057" s="26" t="s">
        <v>7771</v>
      </c>
      <c r="G1057" s="26"/>
      <c r="H1057" s="7" t="s">
        <v>7772</v>
      </c>
      <c r="I1057" s="34" t="s">
        <v>38</v>
      </c>
      <c r="J1057" s="6" t="s">
        <v>54</v>
      </c>
      <c r="K1057" s="7" t="s">
        <v>7754</v>
      </c>
      <c r="L1057" s="26" t="s">
        <v>7755</v>
      </c>
      <c r="M1057" s="34" t="s">
        <v>41</v>
      </c>
      <c r="N1057" s="26" t="s">
        <v>7738</v>
      </c>
      <c r="O1057" s="26" t="s">
        <v>7756</v>
      </c>
      <c r="P1057" s="18" t="s">
        <v>7757</v>
      </c>
      <c r="Q1057" s="34"/>
      <c r="R1057" s="14"/>
      <c r="S1057" s="14"/>
      <c r="T1057" s="14"/>
      <c r="U1057" s="14"/>
      <c r="V1057" s="14"/>
      <c r="W1057" s="14"/>
      <c r="X1057" s="14"/>
      <c r="Y1057" s="6" t="s">
        <v>5556</v>
      </c>
      <c r="Z1057" s="38" t="s">
        <v>7773</v>
      </c>
      <c r="AA1057" s="38" t="s">
        <v>7774</v>
      </c>
      <c r="AB1057" s="15" t="s">
        <v>7775</v>
      </c>
      <c r="AC1057" s="18" t="str">
        <f t="shared" si="1"/>
        <v>M5-NyO-20b-A-4</v>
      </c>
      <c r="AD1057" s="6" t="s">
        <v>48</v>
      </c>
      <c r="AE1057" s="6" t="s">
        <v>427</v>
      </c>
      <c r="AF1057" s="6" t="s">
        <v>49</v>
      </c>
    </row>
    <row r="1058" ht="75.0" customHeight="1">
      <c r="A1058" s="8" t="s">
        <v>7732</v>
      </c>
      <c r="B1058" s="7" t="s">
        <v>7733</v>
      </c>
      <c r="C1058" s="34" t="s">
        <v>62</v>
      </c>
      <c r="D1058" s="6" t="s">
        <v>35</v>
      </c>
      <c r="E1058" s="6"/>
      <c r="F1058" s="26" t="s">
        <v>7776</v>
      </c>
      <c r="G1058" s="26"/>
      <c r="H1058" s="7" t="s">
        <v>7777</v>
      </c>
      <c r="I1058" s="34" t="s">
        <v>38</v>
      </c>
      <c r="J1058" s="6" t="s">
        <v>54</v>
      </c>
      <c r="K1058" s="7" t="s">
        <v>7754</v>
      </c>
      <c r="L1058" s="26" t="s">
        <v>7755</v>
      </c>
      <c r="M1058" s="34" t="s">
        <v>41</v>
      </c>
      <c r="N1058" s="26" t="s">
        <v>7738</v>
      </c>
      <c r="O1058" s="26" t="s">
        <v>7756</v>
      </c>
      <c r="P1058" s="18" t="s">
        <v>7757</v>
      </c>
      <c r="Q1058" s="34"/>
      <c r="R1058" s="14"/>
      <c r="S1058" s="14"/>
      <c r="T1058" s="14"/>
      <c r="U1058" s="14"/>
      <c r="V1058" s="14"/>
      <c r="W1058" s="14"/>
      <c r="X1058" s="14"/>
      <c r="Y1058" s="6" t="s">
        <v>5556</v>
      </c>
      <c r="Z1058" s="38" t="s">
        <v>7778</v>
      </c>
      <c r="AA1058" s="38" t="s">
        <v>7779</v>
      </c>
      <c r="AB1058" s="15" t="s">
        <v>7780</v>
      </c>
      <c r="AC1058" s="18" t="str">
        <f t="shared" si="1"/>
        <v>M5-NyO-20b-A-5</v>
      </c>
      <c r="AD1058" s="6" t="s">
        <v>48</v>
      </c>
      <c r="AE1058" s="6" t="s">
        <v>427</v>
      </c>
      <c r="AF1058" s="6" t="s">
        <v>49</v>
      </c>
    </row>
    <row r="1059" ht="75.0" customHeight="1">
      <c r="A1059" s="8" t="s">
        <v>7781</v>
      </c>
      <c r="B1059" s="7" t="s">
        <v>7782</v>
      </c>
      <c r="C1059" s="34" t="s">
        <v>34</v>
      </c>
      <c r="D1059" s="6" t="s">
        <v>35</v>
      </c>
      <c r="E1059" s="6"/>
      <c r="F1059" s="11" t="s">
        <v>7783</v>
      </c>
      <c r="G1059" s="11"/>
      <c r="H1059" s="7" t="s">
        <v>7784</v>
      </c>
      <c r="I1059" s="34" t="s">
        <v>38</v>
      </c>
      <c r="J1059" s="34" t="s">
        <v>357</v>
      </c>
      <c r="K1059" s="7" t="s">
        <v>7785</v>
      </c>
      <c r="L1059" s="26" t="s">
        <v>7786</v>
      </c>
      <c r="M1059" s="34" t="s">
        <v>41</v>
      </c>
      <c r="N1059" s="26" t="s">
        <v>7787</v>
      </c>
      <c r="O1059" s="9" t="s">
        <v>7788</v>
      </c>
      <c r="P1059" s="14"/>
      <c r="Q1059" s="34"/>
      <c r="R1059" s="14"/>
      <c r="S1059" s="14"/>
      <c r="T1059" s="14"/>
      <c r="U1059" s="14"/>
      <c r="V1059" s="14"/>
      <c r="W1059" s="14"/>
      <c r="X1059" s="14"/>
      <c r="Y1059" s="6" t="s">
        <v>5556</v>
      </c>
      <c r="Z1059" s="38" t="s">
        <v>7789</v>
      </c>
      <c r="AA1059" s="25" t="s">
        <v>7790</v>
      </c>
      <c r="AB1059" s="25" t="s">
        <v>7791</v>
      </c>
      <c r="AC1059" s="18" t="str">
        <f t="shared" si="1"/>
        <v>M5-NyO-21a-I-1</v>
      </c>
      <c r="AD1059" s="6" t="s">
        <v>48</v>
      </c>
      <c r="AE1059" s="6"/>
      <c r="AF1059" s="6" t="s">
        <v>49</v>
      </c>
    </row>
    <row r="1060" ht="75.0" customHeight="1">
      <c r="A1060" s="8" t="s">
        <v>7781</v>
      </c>
      <c r="B1060" s="7" t="s">
        <v>7782</v>
      </c>
      <c r="C1060" s="34" t="s">
        <v>50</v>
      </c>
      <c r="D1060" s="6" t="s">
        <v>35</v>
      </c>
      <c r="E1060" s="6"/>
      <c r="F1060" s="26" t="s">
        <v>7792</v>
      </c>
      <c r="G1060" s="26"/>
      <c r="H1060" s="7"/>
      <c r="I1060" s="34" t="s">
        <v>38</v>
      </c>
      <c r="J1060" s="6" t="s">
        <v>54</v>
      </c>
      <c r="K1060" s="7" t="s">
        <v>7793</v>
      </c>
      <c r="L1060" s="7" t="s">
        <v>7794</v>
      </c>
      <c r="M1060" s="6" t="s">
        <v>41</v>
      </c>
      <c r="N1060" s="26" t="s">
        <v>7787</v>
      </c>
      <c r="O1060" s="9" t="s">
        <v>7788</v>
      </c>
      <c r="P1060" s="14"/>
      <c r="Q1060" s="34"/>
      <c r="R1060" s="14"/>
      <c r="S1060" s="14"/>
      <c r="T1060" s="14"/>
      <c r="U1060" s="14"/>
      <c r="V1060" s="14"/>
      <c r="W1060" s="14"/>
      <c r="X1060" s="14"/>
      <c r="Y1060" s="6" t="s">
        <v>5556</v>
      </c>
      <c r="Z1060" s="38" t="s">
        <v>7795</v>
      </c>
      <c r="AA1060" s="25" t="s">
        <v>7796</v>
      </c>
      <c r="AB1060" s="25" t="s">
        <v>7797</v>
      </c>
      <c r="AC1060" s="18" t="str">
        <f t="shared" si="1"/>
        <v>M5-NyO-21a-E-1</v>
      </c>
      <c r="AD1060" s="6" t="s">
        <v>48</v>
      </c>
      <c r="AE1060" s="6"/>
      <c r="AF1060" s="6" t="s">
        <v>49</v>
      </c>
    </row>
    <row r="1061" ht="75.0" customHeight="1">
      <c r="A1061" s="8" t="s">
        <v>7781</v>
      </c>
      <c r="B1061" s="7" t="s">
        <v>7782</v>
      </c>
      <c r="C1061" s="34" t="s">
        <v>62</v>
      </c>
      <c r="D1061" s="6" t="s">
        <v>35</v>
      </c>
      <c r="E1061" s="6"/>
      <c r="F1061" s="18" t="s">
        <v>7798</v>
      </c>
      <c r="G1061" s="18"/>
      <c r="H1061" s="7"/>
      <c r="I1061" s="34" t="s">
        <v>38</v>
      </c>
      <c r="J1061" s="6" t="s">
        <v>54</v>
      </c>
      <c r="K1061" s="7" t="s">
        <v>7793</v>
      </c>
      <c r="L1061" s="7" t="s">
        <v>7794</v>
      </c>
      <c r="M1061" s="6" t="s">
        <v>67</v>
      </c>
      <c r="N1061" s="14"/>
      <c r="O1061" s="14"/>
      <c r="P1061" s="14"/>
      <c r="Q1061" s="34"/>
      <c r="R1061" s="18"/>
      <c r="S1061" s="18" t="s">
        <v>7799</v>
      </c>
      <c r="T1061" s="18" t="s">
        <v>7800</v>
      </c>
      <c r="U1061" s="18" t="s">
        <v>7801</v>
      </c>
      <c r="V1061" s="18" t="s">
        <v>7802</v>
      </c>
      <c r="W1061" s="14"/>
      <c r="X1061" s="14"/>
      <c r="Y1061" s="6" t="s">
        <v>5556</v>
      </c>
      <c r="Z1061" s="38" t="s">
        <v>7803</v>
      </c>
      <c r="AA1061" s="52" t="s">
        <v>7804</v>
      </c>
      <c r="AB1061" s="52" t="s">
        <v>7805</v>
      </c>
      <c r="AC1061" s="18" t="str">
        <f t="shared" si="1"/>
        <v>M5-NyO-21a-A-1</v>
      </c>
      <c r="AD1061" s="6" t="s">
        <v>48</v>
      </c>
      <c r="AE1061" s="6"/>
      <c r="AF1061" s="6" t="s">
        <v>49</v>
      </c>
    </row>
    <row r="1062" ht="75.0" customHeight="1">
      <c r="A1062" s="8" t="s">
        <v>7781</v>
      </c>
      <c r="B1062" s="7" t="s">
        <v>7782</v>
      </c>
      <c r="C1062" s="34" t="s">
        <v>62</v>
      </c>
      <c r="D1062" s="6" t="s">
        <v>35</v>
      </c>
      <c r="E1062" s="6"/>
      <c r="F1062" s="18" t="s">
        <v>7806</v>
      </c>
      <c r="G1062" s="18"/>
      <c r="H1062" s="7"/>
      <c r="I1062" s="34" t="s">
        <v>38</v>
      </c>
      <c r="J1062" s="6" t="s">
        <v>54</v>
      </c>
      <c r="K1062" s="26" t="s">
        <v>7807</v>
      </c>
      <c r="L1062" s="9" t="s">
        <v>7808</v>
      </c>
      <c r="M1062" s="6" t="s">
        <v>67</v>
      </c>
      <c r="N1062" s="14"/>
      <c r="O1062" s="14"/>
      <c r="P1062" s="14"/>
      <c r="Q1062" s="34"/>
      <c r="R1062" s="14"/>
      <c r="S1062" s="14" t="s">
        <v>7809</v>
      </c>
      <c r="T1062" s="18" t="s">
        <v>7810</v>
      </c>
      <c r="U1062" s="18" t="s">
        <v>7801</v>
      </c>
      <c r="V1062" s="18" t="s">
        <v>7811</v>
      </c>
      <c r="W1062" s="14"/>
      <c r="X1062" s="14"/>
      <c r="Y1062" s="6" t="s">
        <v>5556</v>
      </c>
      <c r="Z1062" s="38" t="s">
        <v>7812</v>
      </c>
      <c r="AA1062" s="52" t="s">
        <v>7813</v>
      </c>
      <c r="AB1062" s="52" t="s">
        <v>7814</v>
      </c>
      <c r="AC1062" s="18" t="str">
        <f t="shared" si="1"/>
        <v>M5-NyO-21a-A-2</v>
      </c>
      <c r="AD1062" s="6" t="s">
        <v>48</v>
      </c>
      <c r="AE1062" s="6"/>
      <c r="AF1062" s="6" t="s">
        <v>49</v>
      </c>
    </row>
    <row r="1063" ht="75.0" customHeight="1">
      <c r="A1063" s="8" t="s">
        <v>7781</v>
      </c>
      <c r="B1063" s="7" t="s">
        <v>7782</v>
      </c>
      <c r="C1063" s="34" t="s">
        <v>62</v>
      </c>
      <c r="D1063" s="6" t="s">
        <v>35</v>
      </c>
      <c r="E1063" s="6"/>
      <c r="F1063" s="18" t="s">
        <v>7815</v>
      </c>
      <c r="G1063" s="18"/>
      <c r="H1063" s="7"/>
      <c r="I1063" s="34" t="s">
        <v>38</v>
      </c>
      <c r="J1063" s="6" t="s">
        <v>54</v>
      </c>
      <c r="K1063" s="26" t="s">
        <v>7807</v>
      </c>
      <c r="L1063" s="9" t="s">
        <v>7808</v>
      </c>
      <c r="M1063" s="6" t="s">
        <v>67</v>
      </c>
      <c r="N1063" s="14"/>
      <c r="O1063" s="14"/>
      <c r="P1063" s="14"/>
      <c r="Q1063" s="34"/>
      <c r="R1063" s="18"/>
      <c r="S1063" s="18" t="s">
        <v>7816</v>
      </c>
      <c r="T1063" s="18" t="s">
        <v>7817</v>
      </c>
      <c r="U1063" s="18" t="s">
        <v>7801</v>
      </c>
      <c r="V1063" s="18" t="s">
        <v>7818</v>
      </c>
      <c r="W1063" s="14"/>
      <c r="X1063" s="14"/>
      <c r="Y1063" s="6" t="s">
        <v>5556</v>
      </c>
      <c r="Z1063" s="38" t="s">
        <v>7819</v>
      </c>
      <c r="AA1063" s="52" t="s">
        <v>7820</v>
      </c>
      <c r="AB1063" s="52" t="s">
        <v>7821</v>
      </c>
      <c r="AC1063" s="18" t="str">
        <f t="shared" si="1"/>
        <v>M5-NyO-21a-A-3</v>
      </c>
      <c r="AD1063" s="6" t="s">
        <v>48</v>
      </c>
      <c r="AE1063" s="6"/>
      <c r="AF1063" s="6" t="s">
        <v>49</v>
      </c>
    </row>
    <row r="1064" ht="75.0" customHeight="1">
      <c r="A1064" s="8" t="s">
        <v>7781</v>
      </c>
      <c r="B1064" s="7" t="s">
        <v>7782</v>
      </c>
      <c r="C1064" s="34" t="s">
        <v>62</v>
      </c>
      <c r="D1064" s="6" t="s">
        <v>35</v>
      </c>
      <c r="E1064" s="6"/>
      <c r="F1064" s="18" t="s">
        <v>7822</v>
      </c>
      <c r="G1064" s="18"/>
      <c r="H1064" s="7"/>
      <c r="I1064" s="34" t="s">
        <v>38</v>
      </c>
      <c r="J1064" s="6" t="s">
        <v>54</v>
      </c>
      <c r="K1064" s="26" t="s">
        <v>7823</v>
      </c>
      <c r="L1064" s="22" t="s">
        <v>7808</v>
      </c>
      <c r="M1064" s="6" t="s">
        <v>67</v>
      </c>
      <c r="N1064" s="14"/>
      <c r="O1064" s="14"/>
      <c r="P1064" s="14"/>
      <c r="Q1064" s="34"/>
      <c r="R1064" s="14"/>
      <c r="S1064" s="14" t="s">
        <v>7824</v>
      </c>
      <c r="T1064" s="18" t="s">
        <v>7825</v>
      </c>
      <c r="U1064" s="18" t="s">
        <v>7801</v>
      </c>
      <c r="V1064" s="18" t="s">
        <v>7826</v>
      </c>
      <c r="W1064" s="14"/>
      <c r="X1064" s="14"/>
      <c r="Y1064" s="6" t="s">
        <v>5556</v>
      </c>
      <c r="Z1064" s="38" t="s">
        <v>7827</v>
      </c>
      <c r="AA1064" s="52" t="s">
        <v>7828</v>
      </c>
      <c r="AB1064" s="52" t="s">
        <v>7829</v>
      </c>
      <c r="AC1064" s="18" t="str">
        <f t="shared" si="1"/>
        <v>M5-NyO-21a-A-4</v>
      </c>
      <c r="AD1064" s="6" t="s">
        <v>48</v>
      </c>
      <c r="AE1064" s="6"/>
      <c r="AF1064" s="6" t="s">
        <v>49</v>
      </c>
    </row>
    <row r="1065" ht="75.0" customHeight="1">
      <c r="A1065" s="8" t="s">
        <v>7781</v>
      </c>
      <c r="B1065" s="7" t="s">
        <v>7782</v>
      </c>
      <c r="C1065" s="34" t="s">
        <v>62</v>
      </c>
      <c r="D1065" s="6" t="s">
        <v>35</v>
      </c>
      <c r="E1065" s="6"/>
      <c r="F1065" s="18" t="s">
        <v>7830</v>
      </c>
      <c r="G1065" s="18"/>
      <c r="H1065" s="7"/>
      <c r="I1065" s="6" t="s">
        <v>38</v>
      </c>
      <c r="J1065" s="6" t="s">
        <v>54</v>
      </c>
      <c r="K1065" s="26" t="s">
        <v>7807</v>
      </c>
      <c r="L1065" s="9" t="s">
        <v>7808</v>
      </c>
      <c r="M1065" s="6" t="s">
        <v>67</v>
      </c>
      <c r="N1065" s="14"/>
      <c r="O1065" s="14"/>
      <c r="P1065" s="14"/>
      <c r="Q1065" s="34"/>
      <c r="R1065" s="18"/>
      <c r="S1065" s="18" t="s">
        <v>7831</v>
      </c>
      <c r="T1065" s="18" t="s">
        <v>7832</v>
      </c>
      <c r="U1065" s="18" t="s">
        <v>7801</v>
      </c>
      <c r="V1065" s="18" t="s">
        <v>7833</v>
      </c>
      <c r="W1065" s="14"/>
      <c r="X1065" s="14"/>
      <c r="Y1065" s="6" t="s">
        <v>5556</v>
      </c>
      <c r="Z1065" s="38" t="s">
        <v>7834</v>
      </c>
      <c r="AA1065" s="52" t="s">
        <v>7835</v>
      </c>
      <c r="AB1065" s="52" t="s">
        <v>7836</v>
      </c>
      <c r="AC1065" s="18" t="str">
        <f t="shared" si="1"/>
        <v>M5-NyO-21a-A-5</v>
      </c>
      <c r="AD1065" s="6" t="s">
        <v>48</v>
      </c>
      <c r="AE1065" s="6"/>
      <c r="AF1065" s="6" t="s">
        <v>49</v>
      </c>
    </row>
    <row r="1066" ht="75.0" customHeight="1">
      <c r="A1066" s="8" t="s">
        <v>7837</v>
      </c>
      <c r="B1066" s="7" t="s">
        <v>7838</v>
      </c>
      <c r="C1066" s="34" t="s">
        <v>34</v>
      </c>
      <c r="D1066" s="6" t="s">
        <v>35</v>
      </c>
      <c r="E1066" s="6"/>
      <c r="F1066" s="26" t="s">
        <v>7839</v>
      </c>
      <c r="G1066" s="26"/>
      <c r="H1066" s="7" t="s">
        <v>7840</v>
      </c>
      <c r="I1066" s="34" t="s">
        <v>38</v>
      </c>
      <c r="J1066" s="6" t="s">
        <v>285</v>
      </c>
      <c r="K1066" s="26" t="s">
        <v>7841</v>
      </c>
      <c r="L1066" s="26" t="s">
        <v>7842</v>
      </c>
      <c r="M1066" s="6" t="s">
        <v>41</v>
      </c>
      <c r="N1066" s="26" t="s">
        <v>7843</v>
      </c>
      <c r="O1066" s="9" t="s">
        <v>7844</v>
      </c>
      <c r="P1066" s="14"/>
      <c r="Q1066" s="34"/>
      <c r="R1066" s="14"/>
      <c r="S1066" s="14"/>
      <c r="T1066" s="14"/>
      <c r="U1066" s="14"/>
      <c r="V1066" s="14"/>
      <c r="W1066" s="14"/>
      <c r="X1066" s="14"/>
      <c r="Y1066" s="6" t="s">
        <v>5556</v>
      </c>
      <c r="Z1066" s="38" t="s">
        <v>7845</v>
      </c>
      <c r="AA1066" s="52" t="s">
        <v>7846</v>
      </c>
      <c r="AB1066" s="52" t="s">
        <v>7847</v>
      </c>
      <c r="AC1066" s="18" t="str">
        <f t="shared" si="1"/>
        <v>M5-NyO-21b-I-1</v>
      </c>
      <c r="AD1066" s="6" t="s">
        <v>48</v>
      </c>
      <c r="AE1066" s="6"/>
      <c r="AF1066" s="6" t="s">
        <v>49</v>
      </c>
    </row>
    <row r="1067" ht="75.0" customHeight="1">
      <c r="A1067" s="8" t="s">
        <v>7837</v>
      </c>
      <c r="B1067" s="7" t="s">
        <v>7838</v>
      </c>
      <c r="C1067" s="34" t="s">
        <v>50</v>
      </c>
      <c r="D1067" s="6" t="s">
        <v>35</v>
      </c>
      <c r="E1067" s="6"/>
      <c r="F1067" s="26" t="s">
        <v>7848</v>
      </c>
      <c r="G1067" s="26"/>
      <c r="H1067" s="7" t="s">
        <v>7849</v>
      </c>
      <c r="I1067" s="34" t="s">
        <v>38</v>
      </c>
      <c r="J1067" s="6" t="s">
        <v>54</v>
      </c>
      <c r="K1067" s="26" t="s">
        <v>7850</v>
      </c>
      <c r="L1067" s="26" t="s">
        <v>7851</v>
      </c>
      <c r="M1067" s="6" t="s">
        <v>41</v>
      </c>
      <c r="N1067" s="26" t="s">
        <v>7843</v>
      </c>
      <c r="O1067" s="9" t="s">
        <v>7852</v>
      </c>
      <c r="P1067" s="14"/>
      <c r="Q1067" s="34"/>
      <c r="R1067" s="14"/>
      <c r="S1067" s="14"/>
      <c r="T1067" s="14"/>
      <c r="U1067" s="14"/>
      <c r="V1067" s="14"/>
      <c r="W1067" s="14"/>
      <c r="X1067" s="14"/>
      <c r="Y1067" s="6" t="s">
        <v>5556</v>
      </c>
      <c r="Z1067" s="38" t="s">
        <v>7853</v>
      </c>
      <c r="AA1067" s="52" t="s">
        <v>7854</v>
      </c>
      <c r="AB1067" s="52" t="s">
        <v>7855</v>
      </c>
      <c r="AC1067" s="18" t="str">
        <f t="shared" si="1"/>
        <v>M5-NyO-21b-E-1</v>
      </c>
      <c r="AD1067" s="6" t="s">
        <v>48</v>
      </c>
      <c r="AE1067" s="6"/>
      <c r="AF1067" s="6" t="s">
        <v>49</v>
      </c>
    </row>
    <row r="1068" ht="75.0" customHeight="1">
      <c r="A1068" s="8" t="s">
        <v>7837</v>
      </c>
      <c r="B1068" s="7" t="s">
        <v>7838</v>
      </c>
      <c r="C1068" s="34" t="s">
        <v>62</v>
      </c>
      <c r="D1068" s="6" t="s">
        <v>35</v>
      </c>
      <c r="E1068" s="6"/>
      <c r="F1068" s="26" t="s">
        <v>7856</v>
      </c>
      <c r="G1068" s="26"/>
      <c r="H1068" s="7" t="s">
        <v>7857</v>
      </c>
      <c r="I1068" s="34" t="s">
        <v>38</v>
      </c>
      <c r="J1068" s="6" t="s">
        <v>54</v>
      </c>
      <c r="K1068" s="26" t="s">
        <v>7850</v>
      </c>
      <c r="L1068" s="26" t="s">
        <v>7851</v>
      </c>
      <c r="M1068" s="6" t="s">
        <v>41</v>
      </c>
      <c r="N1068" s="26" t="s">
        <v>7843</v>
      </c>
      <c r="O1068" s="9" t="s">
        <v>7852</v>
      </c>
      <c r="P1068" s="14"/>
      <c r="Q1068" s="34"/>
      <c r="R1068" s="14"/>
      <c r="S1068" s="14"/>
      <c r="T1068" s="14"/>
      <c r="U1068" s="14"/>
      <c r="V1068" s="14"/>
      <c r="W1068" s="14"/>
      <c r="X1068" s="14"/>
      <c r="Y1068" s="6" t="s">
        <v>5556</v>
      </c>
      <c r="Z1068" s="38" t="s">
        <v>7858</v>
      </c>
      <c r="AA1068" s="52" t="s">
        <v>7859</v>
      </c>
      <c r="AB1068" s="52" t="s">
        <v>7860</v>
      </c>
      <c r="AC1068" s="18" t="str">
        <f t="shared" si="1"/>
        <v>M5-NyO-21b-A-1</v>
      </c>
      <c r="AD1068" s="6" t="s">
        <v>48</v>
      </c>
      <c r="AE1068" s="6"/>
      <c r="AF1068" s="6" t="s">
        <v>49</v>
      </c>
    </row>
    <row r="1069" ht="75.0" customHeight="1">
      <c r="A1069" s="8" t="s">
        <v>7837</v>
      </c>
      <c r="B1069" s="7" t="s">
        <v>7838</v>
      </c>
      <c r="C1069" s="34" t="s">
        <v>62</v>
      </c>
      <c r="D1069" s="6" t="s">
        <v>35</v>
      </c>
      <c r="E1069" s="6"/>
      <c r="F1069" s="26" t="s">
        <v>7861</v>
      </c>
      <c r="G1069" s="26"/>
      <c r="H1069" s="7" t="s">
        <v>7862</v>
      </c>
      <c r="I1069" s="34" t="s">
        <v>38</v>
      </c>
      <c r="J1069" s="6" t="s">
        <v>54</v>
      </c>
      <c r="K1069" s="26" t="s">
        <v>7850</v>
      </c>
      <c r="L1069" s="26" t="s">
        <v>7851</v>
      </c>
      <c r="M1069" s="6" t="s">
        <v>41</v>
      </c>
      <c r="N1069" s="26" t="s">
        <v>7843</v>
      </c>
      <c r="O1069" s="9" t="s">
        <v>7852</v>
      </c>
      <c r="P1069" s="14"/>
      <c r="Q1069" s="34"/>
      <c r="R1069" s="14"/>
      <c r="S1069" s="14"/>
      <c r="T1069" s="14"/>
      <c r="U1069" s="14"/>
      <c r="V1069" s="14"/>
      <c r="W1069" s="14"/>
      <c r="X1069" s="14"/>
      <c r="Y1069" s="6" t="s">
        <v>5556</v>
      </c>
      <c r="Z1069" s="38" t="s">
        <v>7863</v>
      </c>
      <c r="AA1069" s="52" t="s">
        <v>7864</v>
      </c>
      <c r="AB1069" s="52" t="s">
        <v>7865</v>
      </c>
      <c r="AC1069" s="18" t="str">
        <f t="shared" si="1"/>
        <v>M5-NyO-21b-A-2</v>
      </c>
      <c r="AD1069" s="6" t="s">
        <v>48</v>
      </c>
      <c r="AE1069" s="6"/>
      <c r="AF1069" s="6" t="s">
        <v>49</v>
      </c>
    </row>
    <row r="1070" ht="75.0" customHeight="1">
      <c r="A1070" s="8" t="s">
        <v>7837</v>
      </c>
      <c r="B1070" s="7" t="s">
        <v>7838</v>
      </c>
      <c r="C1070" s="34" t="s">
        <v>62</v>
      </c>
      <c r="D1070" s="6" t="s">
        <v>35</v>
      </c>
      <c r="E1070" s="6"/>
      <c r="F1070" s="26" t="s">
        <v>7866</v>
      </c>
      <c r="G1070" s="26"/>
      <c r="H1070" s="7" t="s">
        <v>7867</v>
      </c>
      <c r="I1070" s="34" t="s">
        <v>38</v>
      </c>
      <c r="J1070" s="6" t="s">
        <v>54</v>
      </c>
      <c r="K1070" s="26" t="s">
        <v>7868</v>
      </c>
      <c r="L1070" s="26" t="s">
        <v>7851</v>
      </c>
      <c r="M1070" s="6" t="s">
        <v>41</v>
      </c>
      <c r="N1070" s="26" t="s">
        <v>7843</v>
      </c>
      <c r="O1070" s="9" t="s">
        <v>7852</v>
      </c>
      <c r="P1070" s="14"/>
      <c r="Q1070" s="34"/>
      <c r="R1070" s="14"/>
      <c r="S1070" s="14"/>
      <c r="T1070" s="14"/>
      <c r="U1070" s="14"/>
      <c r="V1070" s="14"/>
      <c r="W1070" s="14"/>
      <c r="X1070" s="14"/>
      <c r="Y1070" s="6" t="s">
        <v>5556</v>
      </c>
      <c r="Z1070" s="38" t="s">
        <v>7869</v>
      </c>
      <c r="AA1070" s="52" t="s">
        <v>7870</v>
      </c>
      <c r="AB1070" s="52" t="s">
        <v>7871</v>
      </c>
      <c r="AC1070" s="18" t="str">
        <f t="shared" si="1"/>
        <v>M5-NyO-21b-A-3</v>
      </c>
      <c r="AD1070" s="6" t="s">
        <v>48</v>
      </c>
      <c r="AE1070" s="6"/>
      <c r="AF1070" s="6" t="s">
        <v>49</v>
      </c>
    </row>
    <row r="1071" ht="75.0" customHeight="1">
      <c r="A1071" s="8" t="s">
        <v>7837</v>
      </c>
      <c r="B1071" s="7" t="s">
        <v>7838</v>
      </c>
      <c r="C1071" s="34" t="s">
        <v>62</v>
      </c>
      <c r="D1071" s="6" t="s">
        <v>35</v>
      </c>
      <c r="E1071" s="6"/>
      <c r="F1071" s="26" t="s">
        <v>7872</v>
      </c>
      <c r="G1071" s="26"/>
      <c r="H1071" s="7" t="s">
        <v>7873</v>
      </c>
      <c r="I1071" s="34" t="s">
        <v>38</v>
      </c>
      <c r="J1071" s="6" t="s">
        <v>54</v>
      </c>
      <c r="K1071" s="26" t="s">
        <v>7850</v>
      </c>
      <c r="L1071" s="26" t="s">
        <v>7851</v>
      </c>
      <c r="M1071" s="6" t="s">
        <v>41</v>
      </c>
      <c r="N1071" s="26" t="s">
        <v>7843</v>
      </c>
      <c r="O1071" s="9" t="s">
        <v>7852</v>
      </c>
      <c r="P1071" s="14"/>
      <c r="Q1071" s="34"/>
      <c r="R1071" s="14"/>
      <c r="S1071" s="14"/>
      <c r="T1071" s="14"/>
      <c r="U1071" s="14"/>
      <c r="V1071" s="14"/>
      <c r="W1071" s="14"/>
      <c r="X1071" s="14"/>
      <c r="Y1071" s="6" t="s">
        <v>5556</v>
      </c>
      <c r="Z1071" s="38" t="s">
        <v>7874</v>
      </c>
      <c r="AA1071" s="52" t="s">
        <v>7875</v>
      </c>
      <c r="AB1071" s="52" t="s">
        <v>7876</v>
      </c>
      <c r="AC1071" s="18" t="str">
        <f t="shared" si="1"/>
        <v>M5-NyO-21b-A-4</v>
      </c>
      <c r="AD1071" s="6" t="s">
        <v>48</v>
      </c>
      <c r="AE1071" s="6"/>
      <c r="AF1071" s="6" t="s">
        <v>49</v>
      </c>
    </row>
    <row r="1072" ht="75.0" customHeight="1">
      <c r="A1072" s="8" t="s">
        <v>7837</v>
      </c>
      <c r="B1072" s="7" t="s">
        <v>7838</v>
      </c>
      <c r="C1072" s="34" t="s">
        <v>62</v>
      </c>
      <c r="D1072" s="6" t="s">
        <v>35</v>
      </c>
      <c r="E1072" s="6"/>
      <c r="F1072" s="26" t="s">
        <v>7877</v>
      </c>
      <c r="G1072" s="26"/>
      <c r="H1072" s="7" t="s">
        <v>7878</v>
      </c>
      <c r="I1072" s="34" t="s">
        <v>38</v>
      </c>
      <c r="J1072" s="6" t="s">
        <v>54</v>
      </c>
      <c r="K1072" s="26" t="s">
        <v>7850</v>
      </c>
      <c r="L1072" s="26" t="s">
        <v>7851</v>
      </c>
      <c r="M1072" s="6" t="s">
        <v>41</v>
      </c>
      <c r="N1072" s="26" t="s">
        <v>7843</v>
      </c>
      <c r="O1072" s="9" t="s">
        <v>7852</v>
      </c>
      <c r="P1072" s="14"/>
      <c r="Q1072" s="34"/>
      <c r="R1072" s="14"/>
      <c r="S1072" s="14"/>
      <c r="T1072" s="14"/>
      <c r="U1072" s="14"/>
      <c r="V1072" s="14"/>
      <c r="W1072" s="14"/>
      <c r="X1072" s="14"/>
      <c r="Y1072" s="6" t="s">
        <v>5556</v>
      </c>
      <c r="Z1072" s="38" t="s">
        <v>7879</v>
      </c>
      <c r="AA1072" s="52" t="s">
        <v>7880</v>
      </c>
      <c r="AB1072" s="52" t="s">
        <v>7881</v>
      </c>
      <c r="AC1072" s="18" t="str">
        <f t="shared" si="1"/>
        <v>M5-NyO-21b-A-5</v>
      </c>
      <c r="AD1072" s="6" t="s">
        <v>48</v>
      </c>
      <c r="AE1072" s="6"/>
      <c r="AF1072" s="6" t="s">
        <v>49</v>
      </c>
    </row>
    <row r="1073" ht="75.0" customHeight="1">
      <c r="A1073" s="8" t="s">
        <v>7882</v>
      </c>
      <c r="B1073" s="7" t="s">
        <v>7883</v>
      </c>
      <c r="C1073" s="34" t="s">
        <v>34</v>
      </c>
      <c r="D1073" s="6" t="s">
        <v>35</v>
      </c>
      <c r="E1073" s="6"/>
      <c r="F1073" s="26" t="s">
        <v>7884</v>
      </c>
      <c r="G1073" s="26"/>
      <c r="H1073" s="7" t="s">
        <v>7885</v>
      </c>
      <c r="I1073" s="34" t="s">
        <v>38</v>
      </c>
      <c r="J1073" s="6" t="s">
        <v>285</v>
      </c>
      <c r="K1073" s="26" t="s">
        <v>7886</v>
      </c>
      <c r="L1073" s="26" t="s">
        <v>7887</v>
      </c>
      <c r="M1073" s="6" t="s">
        <v>41</v>
      </c>
      <c r="N1073" s="9" t="s">
        <v>7888</v>
      </c>
      <c r="O1073" s="9" t="s">
        <v>7889</v>
      </c>
      <c r="P1073" s="14"/>
      <c r="Q1073" s="34"/>
      <c r="R1073" s="14"/>
      <c r="S1073" s="14"/>
      <c r="T1073" s="14"/>
      <c r="U1073" s="14"/>
      <c r="V1073" s="14"/>
      <c r="W1073" s="14"/>
      <c r="X1073" s="14"/>
      <c r="Y1073" s="6" t="s">
        <v>5556</v>
      </c>
      <c r="Z1073" s="15" t="s">
        <v>7890</v>
      </c>
      <c r="AA1073" s="15" t="s">
        <v>7891</v>
      </c>
      <c r="AB1073" s="15" t="s">
        <v>7892</v>
      </c>
      <c r="AC1073" s="18" t="str">
        <f t="shared" si="1"/>
        <v>M5-NyO-22a-I-1</v>
      </c>
      <c r="AD1073" s="6" t="s">
        <v>48</v>
      </c>
      <c r="AE1073" s="6" t="s">
        <v>427</v>
      </c>
      <c r="AF1073" s="6" t="s">
        <v>49</v>
      </c>
    </row>
    <row r="1074" ht="75.0" customHeight="1">
      <c r="A1074" s="8" t="s">
        <v>7882</v>
      </c>
      <c r="B1074" s="7" t="s">
        <v>7883</v>
      </c>
      <c r="C1074" s="34" t="s">
        <v>50</v>
      </c>
      <c r="D1074" s="6" t="s">
        <v>35</v>
      </c>
      <c r="E1074" s="6"/>
      <c r="F1074" s="26" t="s">
        <v>7893</v>
      </c>
      <c r="G1074" s="26"/>
      <c r="H1074" s="7" t="s">
        <v>7894</v>
      </c>
      <c r="I1074" s="34" t="s">
        <v>38</v>
      </c>
      <c r="J1074" s="6" t="s">
        <v>357</v>
      </c>
      <c r="K1074" s="26" t="s">
        <v>7886</v>
      </c>
      <c r="L1074" s="26" t="s">
        <v>7887</v>
      </c>
      <c r="M1074" s="6" t="s">
        <v>41</v>
      </c>
      <c r="N1074" s="9" t="s">
        <v>7895</v>
      </c>
      <c r="O1074" s="9" t="s">
        <v>7896</v>
      </c>
      <c r="P1074" s="14"/>
      <c r="Q1074" s="34"/>
      <c r="R1074" s="14"/>
      <c r="S1074" s="14"/>
      <c r="T1074" s="14"/>
      <c r="U1074" s="14"/>
      <c r="V1074" s="14"/>
      <c r="W1074" s="14"/>
      <c r="X1074" s="14"/>
      <c r="Y1074" s="6" t="s">
        <v>5556</v>
      </c>
      <c r="Z1074" s="15" t="s">
        <v>7897</v>
      </c>
      <c r="AA1074" s="15" t="s">
        <v>7898</v>
      </c>
      <c r="AB1074" s="15" t="s">
        <v>7899</v>
      </c>
      <c r="AC1074" s="18" t="str">
        <f t="shared" si="1"/>
        <v>M5-NyO-22a-E-1</v>
      </c>
      <c r="AD1074" s="6" t="s">
        <v>48</v>
      </c>
      <c r="AE1074" s="6" t="s">
        <v>427</v>
      </c>
      <c r="AF1074" s="6" t="s">
        <v>49</v>
      </c>
    </row>
    <row r="1075" ht="75.0" customHeight="1">
      <c r="A1075" s="8" t="s">
        <v>7882</v>
      </c>
      <c r="B1075" s="7" t="s">
        <v>7883</v>
      </c>
      <c r="C1075" s="34" t="s">
        <v>50</v>
      </c>
      <c r="D1075" s="6" t="s">
        <v>35</v>
      </c>
      <c r="E1075" s="6"/>
      <c r="F1075" s="26" t="s">
        <v>7900</v>
      </c>
      <c r="G1075" s="26"/>
      <c r="H1075" s="7" t="s">
        <v>7901</v>
      </c>
      <c r="I1075" s="34" t="s">
        <v>38</v>
      </c>
      <c r="J1075" s="6" t="s">
        <v>357</v>
      </c>
      <c r="K1075" s="26" t="s">
        <v>7886</v>
      </c>
      <c r="L1075" s="26" t="s">
        <v>7887</v>
      </c>
      <c r="M1075" s="6" t="s">
        <v>41</v>
      </c>
      <c r="N1075" s="9" t="s">
        <v>7902</v>
      </c>
      <c r="O1075" s="9" t="s">
        <v>7903</v>
      </c>
      <c r="P1075" s="14"/>
      <c r="Q1075" s="34"/>
      <c r="R1075" s="14"/>
      <c r="S1075" s="14"/>
      <c r="T1075" s="14"/>
      <c r="U1075" s="14"/>
      <c r="V1075" s="14"/>
      <c r="W1075" s="14"/>
      <c r="X1075" s="14"/>
      <c r="Y1075" s="6" t="s">
        <v>5556</v>
      </c>
      <c r="Z1075" s="15" t="s">
        <v>7904</v>
      </c>
      <c r="AA1075" s="15" t="s">
        <v>7905</v>
      </c>
      <c r="AB1075" s="15" t="s">
        <v>7906</v>
      </c>
      <c r="AC1075" s="18" t="str">
        <f t="shared" si="1"/>
        <v>M5-NyO-22a-E-2</v>
      </c>
      <c r="AD1075" s="6" t="s">
        <v>48</v>
      </c>
      <c r="AE1075" s="6" t="s">
        <v>427</v>
      </c>
      <c r="AF1075" s="6" t="s">
        <v>49</v>
      </c>
    </row>
    <row r="1076" ht="75.0" customHeight="1">
      <c r="A1076" s="8" t="s">
        <v>7882</v>
      </c>
      <c r="B1076" s="7" t="s">
        <v>7883</v>
      </c>
      <c r="C1076" s="34" t="s">
        <v>50</v>
      </c>
      <c r="D1076" s="6" t="s">
        <v>35</v>
      </c>
      <c r="E1076" s="6"/>
      <c r="F1076" s="26" t="s">
        <v>7907</v>
      </c>
      <c r="G1076" s="26"/>
      <c r="H1076" s="7" t="s">
        <v>7908</v>
      </c>
      <c r="I1076" s="34" t="s">
        <v>38</v>
      </c>
      <c r="J1076" s="6" t="s">
        <v>357</v>
      </c>
      <c r="K1076" s="26" t="s">
        <v>7886</v>
      </c>
      <c r="L1076" s="26" t="s">
        <v>7887</v>
      </c>
      <c r="M1076" s="6" t="s">
        <v>41</v>
      </c>
      <c r="N1076" s="9" t="s">
        <v>7909</v>
      </c>
      <c r="O1076" s="9" t="s">
        <v>7910</v>
      </c>
      <c r="P1076" s="14"/>
      <c r="Q1076" s="34"/>
      <c r="R1076" s="14"/>
      <c r="S1076" s="14"/>
      <c r="T1076" s="14"/>
      <c r="U1076" s="14"/>
      <c r="V1076" s="14"/>
      <c r="W1076" s="14"/>
      <c r="X1076" s="14"/>
      <c r="Y1076" s="6" t="s">
        <v>5556</v>
      </c>
      <c r="Z1076" s="15" t="s">
        <v>7911</v>
      </c>
      <c r="AA1076" s="15" t="s">
        <v>7912</v>
      </c>
      <c r="AB1076" s="15" t="s">
        <v>7913</v>
      </c>
      <c r="AC1076" s="18" t="str">
        <f t="shared" si="1"/>
        <v>M5-NyO-22a-E-3</v>
      </c>
      <c r="AD1076" s="6" t="s">
        <v>48</v>
      </c>
      <c r="AE1076" s="6" t="s">
        <v>427</v>
      </c>
      <c r="AF1076" s="6" t="s">
        <v>49</v>
      </c>
    </row>
    <row r="1077" ht="75.0" customHeight="1">
      <c r="A1077" s="8" t="s">
        <v>7914</v>
      </c>
      <c r="B1077" s="7" t="s">
        <v>7915</v>
      </c>
      <c r="C1077" s="34" t="s">
        <v>34</v>
      </c>
      <c r="D1077" s="6" t="s">
        <v>35</v>
      </c>
      <c r="E1077" s="6"/>
      <c r="F1077" s="26" t="s">
        <v>7916</v>
      </c>
      <c r="G1077" s="26"/>
      <c r="H1077" s="7" t="s">
        <v>7917</v>
      </c>
      <c r="I1077" s="34" t="s">
        <v>38</v>
      </c>
      <c r="J1077" s="8" t="s">
        <v>39</v>
      </c>
      <c r="K1077" s="26" t="s">
        <v>7918</v>
      </c>
      <c r="L1077" s="26" t="s">
        <v>7919</v>
      </c>
      <c r="M1077" s="6" t="s">
        <v>41</v>
      </c>
      <c r="N1077" s="9" t="s">
        <v>7920</v>
      </c>
      <c r="O1077" s="26" t="s">
        <v>7921</v>
      </c>
      <c r="P1077" s="18" t="s">
        <v>7922</v>
      </c>
      <c r="Q1077" s="34"/>
      <c r="R1077" s="14"/>
      <c r="S1077" s="14"/>
      <c r="T1077" s="14"/>
      <c r="U1077" s="14"/>
      <c r="V1077" s="14"/>
      <c r="W1077" s="14"/>
      <c r="X1077" s="14"/>
      <c r="Y1077" s="6" t="s">
        <v>5556</v>
      </c>
      <c r="Z1077" s="15" t="s">
        <v>7923</v>
      </c>
      <c r="AA1077" s="15" t="s">
        <v>7924</v>
      </c>
      <c r="AB1077" s="15" t="s">
        <v>7925</v>
      </c>
      <c r="AC1077" s="18" t="str">
        <f t="shared" si="1"/>
        <v>M5-NyO-22b-I-1</v>
      </c>
      <c r="AD1077" s="6" t="s">
        <v>48</v>
      </c>
      <c r="AE1077" s="6" t="s">
        <v>427</v>
      </c>
      <c r="AF1077" s="6" t="s">
        <v>49</v>
      </c>
    </row>
    <row r="1078" ht="75.0" customHeight="1">
      <c r="A1078" s="8" t="s">
        <v>7914</v>
      </c>
      <c r="B1078" s="7" t="s">
        <v>7915</v>
      </c>
      <c r="C1078" s="34" t="s">
        <v>50</v>
      </c>
      <c r="D1078" s="6" t="s">
        <v>35</v>
      </c>
      <c r="E1078" s="6"/>
      <c r="F1078" s="26" t="s">
        <v>7926</v>
      </c>
      <c r="G1078" s="26"/>
      <c r="H1078" s="7" t="s">
        <v>7927</v>
      </c>
      <c r="I1078" s="34" t="s">
        <v>38</v>
      </c>
      <c r="J1078" s="6" t="s">
        <v>54</v>
      </c>
      <c r="K1078" s="26" t="s">
        <v>7928</v>
      </c>
      <c r="L1078" s="26" t="s">
        <v>7929</v>
      </c>
      <c r="M1078" s="6" t="s">
        <v>41</v>
      </c>
      <c r="N1078" s="26" t="s">
        <v>7920</v>
      </c>
      <c r="O1078" s="26" t="s">
        <v>7930</v>
      </c>
      <c r="P1078" s="18" t="s">
        <v>7931</v>
      </c>
      <c r="Q1078" s="34"/>
      <c r="R1078" s="14"/>
      <c r="S1078" s="14"/>
      <c r="T1078" s="14"/>
      <c r="U1078" s="14"/>
      <c r="V1078" s="14"/>
      <c r="W1078" s="14"/>
      <c r="X1078" s="14"/>
      <c r="Y1078" s="6" t="s">
        <v>5556</v>
      </c>
      <c r="Z1078" s="38" t="s">
        <v>7932</v>
      </c>
      <c r="AA1078" s="38" t="s">
        <v>7933</v>
      </c>
      <c r="AB1078" s="15" t="s">
        <v>7934</v>
      </c>
      <c r="AC1078" s="18" t="str">
        <f t="shared" si="1"/>
        <v>M5-NyO-22b-E-1</v>
      </c>
      <c r="AD1078" s="6" t="s">
        <v>48</v>
      </c>
      <c r="AE1078" s="6" t="s">
        <v>427</v>
      </c>
      <c r="AF1078" s="6" t="s">
        <v>49</v>
      </c>
    </row>
    <row r="1079" ht="75.0" customHeight="1">
      <c r="A1079" s="8" t="s">
        <v>7914</v>
      </c>
      <c r="B1079" s="7" t="s">
        <v>7915</v>
      </c>
      <c r="C1079" s="34" t="s">
        <v>50</v>
      </c>
      <c r="D1079" s="6" t="s">
        <v>35</v>
      </c>
      <c r="E1079" s="6"/>
      <c r="F1079" s="26" t="s">
        <v>7935</v>
      </c>
      <c r="G1079" s="26"/>
      <c r="H1079" s="7" t="s">
        <v>7936</v>
      </c>
      <c r="I1079" s="34" t="s">
        <v>38</v>
      </c>
      <c r="J1079" s="6" t="s">
        <v>54</v>
      </c>
      <c r="K1079" s="26" t="s">
        <v>7928</v>
      </c>
      <c r="L1079" s="26" t="s">
        <v>7937</v>
      </c>
      <c r="M1079" s="6" t="s">
        <v>41</v>
      </c>
      <c r="N1079" s="9" t="s">
        <v>7920</v>
      </c>
      <c r="O1079" s="26" t="s">
        <v>7938</v>
      </c>
      <c r="P1079" s="18" t="s">
        <v>7931</v>
      </c>
      <c r="Q1079" s="34"/>
      <c r="R1079" s="14"/>
      <c r="S1079" s="14"/>
      <c r="T1079" s="14"/>
      <c r="U1079" s="14"/>
      <c r="V1079" s="14"/>
      <c r="W1079" s="14"/>
      <c r="X1079" s="14"/>
      <c r="Y1079" s="6" t="s">
        <v>5556</v>
      </c>
      <c r="Z1079" s="38" t="s">
        <v>7939</v>
      </c>
      <c r="AA1079" s="38" t="s">
        <v>7940</v>
      </c>
      <c r="AB1079" s="15" t="s">
        <v>7941</v>
      </c>
      <c r="AC1079" s="18" t="str">
        <f t="shared" si="1"/>
        <v>M5-NyO-22b-E-2</v>
      </c>
      <c r="AD1079" s="6" t="s">
        <v>48</v>
      </c>
      <c r="AE1079" s="6" t="s">
        <v>427</v>
      </c>
      <c r="AF1079" s="6" t="s">
        <v>49</v>
      </c>
    </row>
    <row r="1080" ht="75.0" customHeight="1">
      <c r="A1080" s="8" t="s">
        <v>7914</v>
      </c>
      <c r="B1080" s="7" t="s">
        <v>7915</v>
      </c>
      <c r="C1080" s="34" t="s">
        <v>62</v>
      </c>
      <c r="D1080" s="6" t="s">
        <v>35</v>
      </c>
      <c r="E1080" s="6"/>
      <c r="F1080" s="18" t="s">
        <v>7942</v>
      </c>
      <c r="G1080" s="18"/>
      <c r="H1080" s="7" t="s">
        <v>7943</v>
      </c>
      <c r="I1080" s="34" t="s">
        <v>38</v>
      </c>
      <c r="J1080" s="6" t="s">
        <v>54</v>
      </c>
      <c r="K1080" s="26" t="s">
        <v>7928</v>
      </c>
      <c r="L1080" s="26" t="s">
        <v>7944</v>
      </c>
      <c r="M1080" s="6" t="s">
        <v>41</v>
      </c>
      <c r="N1080" s="26" t="s">
        <v>7920</v>
      </c>
      <c r="O1080" s="26" t="s">
        <v>7930</v>
      </c>
      <c r="P1080" s="18" t="s">
        <v>7931</v>
      </c>
      <c r="Q1080" s="34"/>
      <c r="R1080" s="14"/>
      <c r="S1080" s="14"/>
      <c r="T1080" s="14"/>
      <c r="U1080" s="14"/>
      <c r="V1080" s="14"/>
      <c r="W1080" s="14"/>
      <c r="X1080" s="14"/>
      <c r="Y1080" s="6" t="s">
        <v>5556</v>
      </c>
      <c r="Z1080" s="38" t="s">
        <v>7945</v>
      </c>
      <c r="AA1080" s="38" t="s">
        <v>7946</v>
      </c>
      <c r="AB1080" s="15" t="s">
        <v>7947</v>
      </c>
      <c r="AC1080" s="18" t="str">
        <f t="shared" si="1"/>
        <v>M5-NyO-22b-A-1</v>
      </c>
      <c r="AD1080" s="6" t="s">
        <v>48</v>
      </c>
      <c r="AE1080" s="6" t="s">
        <v>427</v>
      </c>
      <c r="AF1080" s="6" t="s">
        <v>49</v>
      </c>
    </row>
    <row r="1081" ht="75.0" customHeight="1">
      <c r="A1081" s="8" t="s">
        <v>7914</v>
      </c>
      <c r="B1081" s="7" t="s">
        <v>7915</v>
      </c>
      <c r="C1081" s="34" t="s">
        <v>62</v>
      </c>
      <c r="D1081" s="6" t="s">
        <v>35</v>
      </c>
      <c r="E1081" s="6"/>
      <c r="F1081" s="26" t="s">
        <v>7948</v>
      </c>
      <c r="G1081" s="26"/>
      <c r="H1081" s="7" t="s">
        <v>7949</v>
      </c>
      <c r="I1081" s="34" t="s">
        <v>38</v>
      </c>
      <c r="J1081" s="6" t="s">
        <v>54</v>
      </c>
      <c r="K1081" s="26" t="s">
        <v>7928</v>
      </c>
      <c r="L1081" s="26" t="s">
        <v>7937</v>
      </c>
      <c r="M1081" s="6" t="s">
        <v>41</v>
      </c>
      <c r="N1081" s="9" t="s">
        <v>7920</v>
      </c>
      <c r="O1081" s="26" t="s">
        <v>7938</v>
      </c>
      <c r="P1081" s="18" t="s">
        <v>7931</v>
      </c>
      <c r="Q1081" s="34"/>
      <c r="R1081" s="14"/>
      <c r="S1081" s="14"/>
      <c r="T1081" s="14"/>
      <c r="U1081" s="14"/>
      <c r="V1081" s="14"/>
      <c r="W1081" s="14"/>
      <c r="X1081" s="14"/>
      <c r="Y1081" s="6" t="s">
        <v>5556</v>
      </c>
      <c r="Z1081" s="38" t="s">
        <v>7950</v>
      </c>
      <c r="AA1081" s="38" t="s">
        <v>7951</v>
      </c>
      <c r="AB1081" s="15" t="s">
        <v>7952</v>
      </c>
      <c r="AC1081" s="18" t="str">
        <f t="shared" si="1"/>
        <v>M5-NyO-22b-A-2</v>
      </c>
      <c r="AD1081" s="6" t="s">
        <v>48</v>
      </c>
      <c r="AE1081" s="6" t="s">
        <v>427</v>
      </c>
      <c r="AF1081" s="6" t="s">
        <v>49</v>
      </c>
    </row>
    <row r="1082" ht="75.0" customHeight="1">
      <c r="A1082" s="8" t="s">
        <v>7914</v>
      </c>
      <c r="B1082" s="7" t="s">
        <v>7915</v>
      </c>
      <c r="C1082" s="34" t="s">
        <v>62</v>
      </c>
      <c r="D1082" s="6" t="s">
        <v>35</v>
      </c>
      <c r="E1082" s="6"/>
      <c r="F1082" s="26" t="s">
        <v>7953</v>
      </c>
      <c r="G1082" s="26"/>
      <c r="H1082" s="7" t="s">
        <v>7954</v>
      </c>
      <c r="I1082" s="34" t="s">
        <v>38</v>
      </c>
      <c r="J1082" s="6" t="s">
        <v>54</v>
      </c>
      <c r="K1082" s="26" t="s">
        <v>7928</v>
      </c>
      <c r="L1082" s="7" t="s">
        <v>7955</v>
      </c>
      <c r="M1082" s="6" t="s">
        <v>41</v>
      </c>
      <c r="N1082" s="26" t="s">
        <v>7920</v>
      </c>
      <c r="O1082" s="26" t="s">
        <v>7930</v>
      </c>
      <c r="P1082" s="18" t="s">
        <v>7931</v>
      </c>
      <c r="Q1082" s="34"/>
      <c r="R1082" s="14"/>
      <c r="S1082" s="14"/>
      <c r="T1082" s="14"/>
      <c r="U1082" s="14"/>
      <c r="V1082" s="14"/>
      <c r="W1082" s="14"/>
      <c r="X1082" s="14"/>
      <c r="Y1082" s="6" t="s">
        <v>5556</v>
      </c>
      <c r="Z1082" s="38" t="s">
        <v>7956</v>
      </c>
      <c r="AA1082" s="38" t="s">
        <v>7957</v>
      </c>
      <c r="AB1082" s="15" t="s">
        <v>7958</v>
      </c>
      <c r="AC1082" s="18" t="str">
        <f t="shared" si="1"/>
        <v>M5-NyO-22b-A-3</v>
      </c>
      <c r="AD1082" s="6" t="s">
        <v>48</v>
      </c>
      <c r="AE1082" s="6" t="s">
        <v>427</v>
      </c>
      <c r="AF1082" s="6" t="s">
        <v>49</v>
      </c>
    </row>
    <row r="1083" ht="75.0" customHeight="1">
      <c r="A1083" s="8" t="s">
        <v>7914</v>
      </c>
      <c r="B1083" s="7" t="s">
        <v>7915</v>
      </c>
      <c r="C1083" s="34" t="s">
        <v>62</v>
      </c>
      <c r="D1083" s="6" t="s">
        <v>35</v>
      </c>
      <c r="E1083" s="6"/>
      <c r="F1083" s="26" t="s">
        <v>7959</v>
      </c>
      <c r="G1083" s="26"/>
      <c r="H1083" s="7" t="s">
        <v>7960</v>
      </c>
      <c r="I1083" s="34" t="s">
        <v>38</v>
      </c>
      <c r="J1083" s="6" t="s">
        <v>54</v>
      </c>
      <c r="K1083" s="26" t="s">
        <v>7928</v>
      </c>
      <c r="L1083" s="26" t="s">
        <v>7961</v>
      </c>
      <c r="M1083" s="6" t="s">
        <v>41</v>
      </c>
      <c r="N1083" s="9" t="s">
        <v>7920</v>
      </c>
      <c r="O1083" s="26" t="s">
        <v>7938</v>
      </c>
      <c r="P1083" s="18" t="s">
        <v>7931</v>
      </c>
      <c r="Q1083" s="34"/>
      <c r="R1083" s="14"/>
      <c r="S1083" s="14"/>
      <c r="T1083" s="14"/>
      <c r="U1083" s="14"/>
      <c r="V1083" s="14"/>
      <c r="W1083" s="14"/>
      <c r="X1083" s="14"/>
      <c r="Y1083" s="6" t="s">
        <v>5556</v>
      </c>
      <c r="Z1083" s="38" t="s">
        <v>7962</v>
      </c>
      <c r="AA1083" s="38" t="s">
        <v>7963</v>
      </c>
      <c r="AB1083" s="15" t="s">
        <v>7964</v>
      </c>
      <c r="AC1083" s="18" t="str">
        <f t="shared" si="1"/>
        <v>M5-NyO-22b-A-4</v>
      </c>
      <c r="AD1083" s="6" t="s">
        <v>48</v>
      </c>
      <c r="AE1083" s="6" t="s">
        <v>427</v>
      </c>
      <c r="AF1083" s="6" t="s">
        <v>49</v>
      </c>
    </row>
    <row r="1084" ht="75.0" customHeight="1">
      <c r="A1084" s="8" t="s">
        <v>7914</v>
      </c>
      <c r="B1084" s="7" t="s">
        <v>7915</v>
      </c>
      <c r="C1084" s="34" t="s">
        <v>62</v>
      </c>
      <c r="D1084" s="6" t="s">
        <v>35</v>
      </c>
      <c r="E1084" s="6"/>
      <c r="F1084" s="26" t="s">
        <v>7965</v>
      </c>
      <c r="G1084" s="26"/>
      <c r="H1084" s="7" t="s">
        <v>7966</v>
      </c>
      <c r="I1084" s="34" t="s">
        <v>38</v>
      </c>
      <c r="J1084" s="6" t="s">
        <v>54</v>
      </c>
      <c r="K1084" s="26" t="s">
        <v>7928</v>
      </c>
      <c r="L1084" s="26" t="s">
        <v>7967</v>
      </c>
      <c r="M1084" s="6" t="s">
        <v>41</v>
      </c>
      <c r="N1084" s="26" t="s">
        <v>7920</v>
      </c>
      <c r="O1084" s="26" t="s">
        <v>7930</v>
      </c>
      <c r="P1084" s="18" t="s">
        <v>7931</v>
      </c>
      <c r="Q1084" s="34"/>
      <c r="R1084" s="14"/>
      <c r="S1084" s="14"/>
      <c r="T1084" s="14"/>
      <c r="U1084" s="14"/>
      <c r="V1084" s="14"/>
      <c r="W1084" s="14"/>
      <c r="X1084" s="14"/>
      <c r="Y1084" s="6" t="s">
        <v>5556</v>
      </c>
      <c r="Z1084" s="38" t="s">
        <v>7968</v>
      </c>
      <c r="AA1084" s="38" t="s">
        <v>7969</v>
      </c>
      <c r="AB1084" s="15" t="s">
        <v>7970</v>
      </c>
      <c r="AC1084" s="18" t="str">
        <f t="shared" si="1"/>
        <v>M5-NyO-22b-A-5</v>
      </c>
      <c r="AD1084" s="6" t="s">
        <v>48</v>
      </c>
      <c r="AE1084" s="6" t="s">
        <v>427</v>
      </c>
      <c r="AF1084" s="6" t="s">
        <v>49</v>
      </c>
    </row>
    <row r="1085" ht="75.0" customHeight="1">
      <c r="A1085" s="6" t="s">
        <v>7971</v>
      </c>
      <c r="B1085" s="26" t="s">
        <v>7972</v>
      </c>
      <c r="C1085" s="34" t="s">
        <v>34</v>
      </c>
      <c r="D1085" s="6" t="s">
        <v>35</v>
      </c>
      <c r="E1085" s="6"/>
      <c r="F1085" s="26" t="s">
        <v>7973</v>
      </c>
      <c r="G1085" s="26"/>
      <c r="H1085" s="7"/>
      <c r="I1085" s="6" t="s">
        <v>38</v>
      </c>
      <c r="J1085" s="6" t="s">
        <v>357</v>
      </c>
      <c r="K1085" s="26" t="s">
        <v>7974</v>
      </c>
      <c r="L1085" s="26" t="s">
        <v>7975</v>
      </c>
      <c r="M1085" s="6" t="s">
        <v>41</v>
      </c>
      <c r="N1085" s="26" t="s">
        <v>7976</v>
      </c>
      <c r="O1085" s="26" t="s">
        <v>7977</v>
      </c>
      <c r="P1085" s="18"/>
      <c r="Q1085" s="34"/>
      <c r="R1085" s="14"/>
      <c r="S1085" s="14"/>
      <c r="T1085" s="14"/>
      <c r="U1085" s="14"/>
      <c r="V1085" s="14"/>
      <c r="W1085" s="14"/>
      <c r="X1085" s="14"/>
      <c r="Y1085" s="6" t="s">
        <v>5556</v>
      </c>
      <c r="Z1085" s="44" t="s">
        <v>7978</v>
      </c>
      <c r="AA1085" s="52"/>
      <c r="AB1085" s="52" t="s">
        <v>7979</v>
      </c>
      <c r="AC1085" s="18" t="str">
        <f t="shared" si="1"/>
        <v>M5-NyO-22c-I-1</v>
      </c>
      <c r="AD1085" s="6"/>
      <c r="AE1085" s="6"/>
      <c r="AF1085" s="6" t="s">
        <v>49</v>
      </c>
    </row>
    <row r="1086" ht="75.0" customHeight="1">
      <c r="A1086" s="6" t="s">
        <v>7971</v>
      </c>
      <c r="B1086" s="26" t="s">
        <v>7972</v>
      </c>
      <c r="C1086" s="34" t="s">
        <v>34</v>
      </c>
      <c r="D1086" s="6" t="s">
        <v>35</v>
      </c>
      <c r="E1086" s="6"/>
      <c r="F1086" s="26" t="s">
        <v>7973</v>
      </c>
      <c r="G1086" s="26"/>
      <c r="H1086" s="7"/>
      <c r="I1086" s="6" t="s">
        <v>38</v>
      </c>
      <c r="J1086" s="6" t="s">
        <v>357</v>
      </c>
      <c r="K1086" s="26" t="s">
        <v>7974</v>
      </c>
      <c r="L1086" s="26" t="s">
        <v>7975</v>
      </c>
      <c r="M1086" s="6" t="s">
        <v>41</v>
      </c>
      <c r="N1086" s="26" t="s">
        <v>7976</v>
      </c>
      <c r="O1086" s="26" t="s">
        <v>7977</v>
      </c>
      <c r="P1086" s="18"/>
      <c r="Q1086" s="34"/>
      <c r="R1086" s="14"/>
      <c r="S1086" s="14"/>
      <c r="T1086" s="14"/>
      <c r="U1086" s="14"/>
      <c r="V1086" s="14"/>
      <c r="W1086" s="14"/>
      <c r="X1086" s="14"/>
      <c r="Y1086" s="6" t="s">
        <v>5556</v>
      </c>
      <c r="Z1086" s="44" t="s">
        <v>7980</v>
      </c>
      <c r="AA1086" s="52"/>
      <c r="AB1086" s="52" t="s">
        <v>7981</v>
      </c>
      <c r="AC1086" s="18" t="str">
        <f t="shared" si="1"/>
        <v>M5-NyO-22c-I-2</v>
      </c>
      <c r="AD1086" s="6"/>
      <c r="AE1086" s="6"/>
      <c r="AF1086" s="6" t="s">
        <v>49</v>
      </c>
    </row>
    <row r="1087" ht="75.0" customHeight="1">
      <c r="A1087" s="6" t="s">
        <v>7971</v>
      </c>
      <c r="B1087" s="26" t="s">
        <v>7972</v>
      </c>
      <c r="C1087" s="34" t="s">
        <v>34</v>
      </c>
      <c r="D1087" s="6" t="s">
        <v>35</v>
      </c>
      <c r="E1087" s="6"/>
      <c r="F1087" s="26" t="s">
        <v>7973</v>
      </c>
      <c r="G1087" s="26"/>
      <c r="H1087" s="7"/>
      <c r="I1087" s="6" t="s">
        <v>38</v>
      </c>
      <c r="J1087" s="6" t="s">
        <v>357</v>
      </c>
      <c r="K1087" s="26" t="s">
        <v>7974</v>
      </c>
      <c r="L1087" s="26" t="s">
        <v>7982</v>
      </c>
      <c r="M1087" s="6" t="s">
        <v>41</v>
      </c>
      <c r="N1087" s="26" t="s">
        <v>7976</v>
      </c>
      <c r="O1087" s="26" t="s">
        <v>7977</v>
      </c>
      <c r="P1087" s="18"/>
      <c r="Q1087" s="34"/>
      <c r="R1087" s="14"/>
      <c r="S1087" s="14"/>
      <c r="T1087" s="14"/>
      <c r="U1087" s="14"/>
      <c r="V1087" s="14"/>
      <c r="W1087" s="14"/>
      <c r="X1087" s="14"/>
      <c r="Y1087" s="6" t="s">
        <v>5556</v>
      </c>
      <c r="Z1087" s="44" t="s">
        <v>7983</v>
      </c>
      <c r="AA1087" s="52"/>
      <c r="AB1087" s="52" t="s">
        <v>7984</v>
      </c>
      <c r="AC1087" s="18" t="str">
        <f t="shared" si="1"/>
        <v>M5-NyO-22c-I-3</v>
      </c>
      <c r="AD1087" s="6"/>
      <c r="AE1087" s="6"/>
      <c r="AF1087" s="6" t="s">
        <v>49</v>
      </c>
    </row>
    <row r="1088" ht="75.0" customHeight="1">
      <c r="A1088" s="6" t="s">
        <v>7971</v>
      </c>
      <c r="B1088" s="26" t="s">
        <v>7972</v>
      </c>
      <c r="C1088" s="34" t="s">
        <v>34</v>
      </c>
      <c r="D1088" s="6" t="s">
        <v>35</v>
      </c>
      <c r="E1088" s="6"/>
      <c r="F1088" s="26" t="s">
        <v>7973</v>
      </c>
      <c r="G1088" s="26"/>
      <c r="H1088" s="7"/>
      <c r="I1088" s="6" t="s">
        <v>38</v>
      </c>
      <c r="J1088" s="6" t="s">
        <v>357</v>
      </c>
      <c r="K1088" s="26" t="s">
        <v>7974</v>
      </c>
      <c r="L1088" s="26" t="s">
        <v>7982</v>
      </c>
      <c r="M1088" s="6" t="s">
        <v>41</v>
      </c>
      <c r="N1088" s="26" t="s">
        <v>7976</v>
      </c>
      <c r="O1088" s="26" t="s">
        <v>7977</v>
      </c>
      <c r="P1088" s="18"/>
      <c r="Q1088" s="34"/>
      <c r="R1088" s="14"/>
      <c r="S1088" s="14"/>
      <c r="T1088" s="14"/>
      <c r="U1088" s="14"/>
      <c r="V1088" s="14"/>
      <c r="W1088" s="14"/>
      <c r="X1088" s="14"/>
      <c r="Y1088" s="6" t="s">
        <v>5556</v>
      </c>
      <c r="Z1088" s="44" t="s">
        <v>7985</v>
      </c>
      <c r="AA1088" s="52"/>
      <c r="AB1088" s="52" t="s">
        <v>7986</v>
      </c>
      <c r="AC1088" s="18" t="str">
        <f t="shared" si="1"/>
        <v>M5-NyO-22c-I-4</v>
      </c>
      <c r="AD1088" s="6"/>
      <c r="AE1088" s="6"/>
      <c r="AF1088" s="6" t="s">
        <v>49</v>
      </c>
    </row>
    <row r="1089" ht="75.0" customHeight="1">
      <c r="A1089" s="8" t="s">
        <v>7987</v>
      </c>
      <c r="B1089" s="7" t="s">
        <v>7988</v>
      </c>
      <c r="C1089" s="34" t="s">
        <v>34</v>
      </c>
      <c r="D1089" s="6" t="s">
        <v>35</v>
      </c>
      <c r="E1089" s="6"/>
      <c r="F1089" s="26" t="s">
        <v>7989</v>
      </c>
      <c r="G1089" s="26"/>
      <c r="H1089" s="7" t="s">
        <v>7990</v>
      </c>
      <c r="I1089" s="34" t="s">
        <v>38</v>
      </c>
      <c r="J1089" s="34" t="s">
        <v>357</v>
      </c>
      <c r="K1089" s="26" t="s">
        <v>7991</v>
      </c>
      <c r="L1089" s="52" t="s">
        <v>7992</v>
      </c>
      <c r="M1089" s="6" t="s">
        <v>41</v>
      </c>
      <c r="N1089" s="26" t="s">
        <v>7993</v>
      </c>
      <c r="O1089" s="26" t="s">
        <v>7994</v>
      </c>
      <c r="P1089" s="14"/>
      <c r="Q1089" s="34"/>
      <c r="R1089" s="14"/>
      <c r="S1089" s="14"/>
      <c r="T1089" s="14"/>
      <c r="U1089" s="14"/>
      <c r="V1089" s="14"/>
      <c r="W1089" s="14"/>
      <c r="X1089" s="14"/>
      <c r="Y1089" s="6" t="s">
        <v>5556</v>
      </c>
      <c r="Z1089" s="38" t="s">
        <v>7995</v>
      </c>
      <c r="AA1089" s="38" t="s">
        <v>7996</v>
      </c>
      <c r="AB1089" s="15" t="s">
        <v>7997</v>
      </c>
      <c r="AC1089" s="18" t="str">
        <f t="shared" si="1"/>
        <v>M5-NyO-23a-I-1</v>
      </c>
      <c r="AD1089" s="6" t="s">
        <v>48</v>
      </c>
      <c r="AE1089" s="6" t="s">
        <v>427</v>
      </c>
      <c r="AF1089" s="6" t="s">
        <v>49</v>
      </c>
    </row>
    <row r="1090" ht="75.0" customHeight="1">
      <c r="A1090" s="8" t="s">
        <v>7987</v>
      </c>
      <c r="B1090" s="7" t="s">
        <v>7988</v>
      </c>
      <c r="C1090" s="34" t="s">
        <v>50</v>
      </c>
      <c r="D1090" s="6" t="s">
        <v>35</v>
      </c>
      <c r="E1090" s="6"/>
      <c r="F1090" s="26" t="s">
        <v>7998</v>
      </c>
      <c r="G1090" s="26"/>
      <c r="H1090" s="7" t="s">
        <v>7999</v>
      </c>
      <c r="I1090" s="34" t="s">
        <v>38</v>
      </c>
      <c r="J1090" s="34" t="s">
        <v>2436</v>
      </c>
      <c r="K1090" s="26" t="s">
        <v>8000</v>
      </c>
      <c r="L1090" s="26" t="s">
        <v>8001</v>
      </c>
      <c r="M1090" s="6" t="s">
        <v>41</v>
      </c>
      <c r="N1090" s="26" t="s">
        <v>7993</v>
      </c>
      <c r="O1090" s="26" t="s">
        <v>8002</v>
      </c>
      <c r="P1090" s="18" t="s">
        <v>8003</v>
      </c>
      <c r="Q1090" s="34"/>
      <c r="R1090" s="14"/>
      <c r="S1090" s="14"/>
      <c r="T1090" s="14"/>
      <c r="U1090" s="14"/>
      <c r="V1090" s="14"/>
      <c r="W1090" s="14"/>
      <c r="X1090" s="14"/>
      <c r="Y1090" s="6" t="s">
        <v>5556</v>
      </c>
      <c r="Z1090" s="38" t="s">
        <v>8004</v>
      </c>
      <c r="AA1090" s="38" t="s">
        <v>8005</v>
      </c>
      <c r="AB1090" s="15" t="s">
        <v>8006</v>
      </c>
      <c r="AC1090" s="18" t="str">
        <f t="shared" si="1"/>
        <v>M5-NyO-23a-E-1</v>
      </c>
      <c r="AD1090" s="6" t="s">
        <v>48</v>
      </c>
      <c r="AE1090" s="6" t="s">
        <v>427</v>
      </c>
      <c r="AF1090" s="6" t="s">
        <v>49</v>
      </c>
    </row>
    <row r="1091" ht="75.0" customHeight="1">
      <c r="A1091" s="8" t="s">
        <v>7987</v>
      </c>
      <c r="B1091" s="7" t="s">
        <v>7988</v>
      </c>
      <c r="C1091" s="34" t="s">
        <v>50</v>
      </c>
      <c r="D1091" s="6" t="s">
        <v>35</v>
      </c>
      <c r="E1091" s="6"/>
      <c r="F1091" s="26" t="s">
        <v>8007</v>
      </c>
      <c r="G1091" s="26"/>
      <c r="H1091" s="7" t="s">
        <v>8008</v>
      </c>
      <c r="I1091" s="34" t="s">
        <v>38</v>
      </c>
      <c r="J1091" s="34" t="s">
        <v>2436</v>
      </c>
      <c r="K1091" s="26" t="s">
        <v>8000</v>
      </c>
      <c r="L1091" s="26" t="s">
        <v>8001</v>
      </c>
      <c r="M1091" s="6" t="s">
        <v>41</v>
      </c>
      <c r="N1091" s="26" t="s">
        <v>7993</v>
      </c>
      <c r="O1091" s="26" t="s">
        <v>8009</v>
      </c>
      <c r="P1091" s="18" t="s">
        <v>8010</v>
      </c>
      <c r="Q1091" s="34"/>
      <c r="R1091" s="14"/>
      <c r="S1091" s="14"/>
      <c r="T1091" s="14"/>
      <c r="U1091" s="14"/>
      <c r="V1091" s="14"/>
      <c r="W1091" s="14"/>
      <c r="X1091" s="14"/>
      <c r="Y1091" s="6" t="s">
        <v>5556</v>
      </c>
      <c r="Z1091" s="38" t="s">
        <v>8011</v>
      </c>
      <c r="AA1091" s="38" t="s">
        <v>8012</v>
      </c>
      <c r="AB1091" s="15" t="s">
        <v>8013</v>
      </c>
      <c r="AC1091" s="18" t="str">
        <f t="shared" si="1"/>
        <v>M5-NyO-23a-E-2</v>
      </c>
      <c r="AD1091" s="6" t="s">
        <v>48</v>
      </c>
      <c r="AE1091" s="6" t="s">
        <v>427</v>
      </c>
      <c r="AF1091" s="6" t="s">
        <v>49</v>
      </c>
    </row>
    <row r="1092" ht="75.0" customHeight="1">
      <c r="A1092" s="8" t="s">
        <v>7987</v>
      </c>
      <c r="B1092" s="7" t="s">
        <v>7988</v>
      </c>
      <c r="C1092" s="34" t="s">
        <v>62</v>
      </c>
      <c r="D1092" s="6" t="s">
        <v>35</v>
      </c>
      <c r="E1092" s="6"/>
      <c r="F1092" s="26" t="s">
        <v>8014</v>
      </c>
      <c r="G1092" s="26"/>
      <c r="H1092" s="7" t="s">
        <v>8015</v>
      </c>
      <c r="I1092" s="34" t="s">
        <v>38</v>
      </c>
      <c r="J1092" s="34" t="s">
        <v>2436</v>
      </c>
      <c r="K1092" s="26" t="s">
        <v>8016</v>
      </c>
      <c r="L1092" s="26" t="s">
        <v>8017</v>
      </c>
      <c r="M1092" s="6" t="s">
        <v>41</v>
      </c>
      <c r="N1092" s="26" t="s">
        <v>7993</v>
      </c>
      <c r="O1092" s="26" t="s">
        <v>8002</v>
      </c>
      <c r="P1092" s="18" t="s">
        <v>8010</v>
      </c>
      <c r="Q1092" s="34"/>
      <c r="R1092" s="14"/>
      <c r="S1092" s="14"/>
      <c r="T1092" s="14"/>
      <c r="U1092" s="14"/>
      <c r="V1092" s="14"/>
      <c r="W1092" s="14"/>
      <c r="X1092" s="14"/>
      <c r="Y1092" s="6" t="s">
        <v>5556</v>
      </c>
      <c r="Z1092" s="38" t="s">
        <v>8018</v>
      </c>
      <c r="AA1092" s="38" t="s">
        <v>8019</v>
      </c>
      <c r="AB1092" s="15" t="s">
        <v>8020</v>
      </c>
      <c r="AC1092" s="18" t="str">
        <f t="shared" si="1"/>
        <v>M5-NyO-23a-A-1</v>
      </c>
      <c r="AD1092" s="6" t="s">
        <v>48</v>
      </c>
      <c r="AE1092" s="6" t="s">
        <v>427</v>
      </c>
      <c r="AF1092" s="6" t="s">
        <v>49</v>
      </c>
    </row>
    <row r="1093" ht="75.0" customHeight="1">
      <c r="A1093" s="8" t="s">
        <v>7987</v>
      </c>
      <c r="B1093" s="7" t="s">
        <v>7988</v>
      </c>
      <c r="C1093" s="34" t="s">
        <v>62</v>
      </c>
      <c r="D1093" s="6" t="s">
        <v>35</v>
      </c>
      <c r="E1093" s="6"/>
      <c r="F1093" s="26" t="s">
        <v>8021</v>
      </c>
      <c r="G1093" s="26"/>
      <c r="H1093" s="7" t="s">
        <v>8022</v>
      </c>
      <c r="I1093" s="34" t="s">
        <v>38</v>
      </c>
      <c r="J1093" s="34" t="s">
        <v>2436</v>
      </c>
      <c r="K1093" s="26" t="s">
        <v>8016</v>
      </c>
      <c r="L1093" s="26" t="s">
        <v>8017</v>
      </c>
      <c r="M1093" s="6" t="s">
        <v>41</v>
      </c>
      <c r="N1093" s="26" t="s">
        <v>7993</v>
      </c>
      <c r="O1093" s="26" t="s">
        <v>8009</v>
      </c>
      <c r="P1093" s="18" t="s">
        <v>8010</v>
      </c>
      <c r="Q1093" s="34"/>
      <c r="R1093" s="14"/>
      <c r="S1093" s="14"/>
      <c r="T1093" s="14"/>
      <c r="U1093" s="14"/>
      <c r="V1093" s="14"/>
      <c r="W1093" s="14"/>
      <c r="X1093" s="14"/>
      <c r="Y1093" s="6" t="s">
        <v>5556</v>
      </c>
      <c r="Z1093" s="38" t="s">
        <v>8023</v>
      </c>
      <c r="AA1093" s="38" t="s">
        <v>8024</v>
      </c>
      <c r="AB1093" s="15" t="s">
        <v>8025</v>
      </c>
      <c r="AC1093" s="18" t="str">
        <f t="shared" si="1"/>
        <v>M5-NyO-23a-A-2</v>
      </c>
      <c r="AD1093" s="6" t="s">
        <v>48</v>
      </c>
      <c r="AE1093" s="6" t="s">
        <v>427</v>
      </c>
      <c r="AF1093" s="6" t="s">
        <v>49</v>
      </c>
    </row>
    <row r="1094" ht="75.0" customHeight="1">
      <c r="A1094" s="8" t="s">
        <v>7987</v>
      </c>
      <c r="B1094" s="7" t="s">
        <v>7988</v>
      </c>
      <c r="C1094" s="34" t="s">
        <v>62</v>
      </c>
      <c r="D1094" s="6" t="s">
        <v>35</v>
      </c>
      <c r="E1094" s="6"/>
      <c r="F1094" s="26" t="s">
        <v>8026</v>
      </c>
      <c r="G1094" s="26"/>
      <c r="H1094" s="7" t="s">
        <v>8027</v>
      </c>
      <c r="I1094" s="34" t="s">
        <v>38</v>
      </c>
      <c r="J1094" s="34" t="s">
        <v>2436</v>
      </c>
      <c r="K1094" s="26" t="s">
        <v>8016</v>
      </c>
      <c r="L1094" s="26" t="s">
        <v>8017</v>
      </c>
      <c r="M1094" s="6" t="s">
        <v>41</v>
      </c>
      <c r="N1094" s="26" t="s">
        <v>7993</v>
      </c>
      <c r="O1094" s="26" t="s">
        <v>8009</v>
      </c>
      <c r="P1094" s="18" t="s">
        <v>8010</v>
      </c>
      <c r="Q1094" s="34"/>
      <c r="R1094" s="14"/>
      <c r="S1094" s="14"/>
      <c r="T1094" s="14"/>
      <c r="U1094" s="14"/>
      <c r="V1094" s="14"/>
      <c r="W1094" s="14"/>
      <c r="X1094" s="14"/>
      <c r="Y1094" s="6" t="s">
        <v>5556</v>
      </c>
      <c r="Z1094" s="38" t="s">
        <v>8028</v>
      </c>
      <c r="AA1094" s="38" t="s">
        <v>8029</v>
      </c>
      <c r="AB1094" s="15" t="s">
        <v>8030</v>
      </c>
      <c r="AC1094" s="18" t="str">
        <f t="shared" si="1"/>
        <v>M5-NyO-23a-A-3</v>
      </c>
      <c r="AD1094" s="6" t="s">
        <v>48</v>
      </c>
      <c r="AE1094" s="6" t="s">
        <v>427</v>
      </c>
      <c r="AF1094" s="6" t="s">
        <v>49</v>
      </c>
    </row>
    <row r="1095" ht="75.0" customHeight="1">
      <c r="A1095" s="8" t="s">
        <v>7987</v>
      </c>
      <c r="B1095" s="7" t="s">
        <v>7988</v>
      </c>
      <c r="C1095" s="34" t="s">
        <v>62</v>
      </c>
      <c r="D1095" s="6" t="s">
        <v>35</v>
      </c>
      <c r="E1095" s="6"/>
      <c r="F1095" s="26" t="s">
        <v>8031</v>
      </c>
      <c r="G1095" s="26"/>
      <c r="H1095" s="7" t="s">
        <v>8032</v>
      </c>
      <c r="I1095" s="34" t="s">
        <v>38</v>
      </c>
      <c r="J1095" s="34" t="s">
        <v>2436</v>
      </c>
      <c r="K1095" s="26" t="s">
        <v>8016</v>
      </c>
      <c r="L1095" s="26" t="s">
        <v>8017</v>
      </c>
      <c r="M1095" s="6" t="s">
        <v>41</v>
      </c>
      <c r="N1095" s="26" t="s">
        <v>7993</v>
      </c>
      <c r="O1095" s="26" t="s">
        <v>8002</v>
      </c>
      <c r="P1095" s="18" t="s">
        <v>8010</v>
      </c>
      <c r="Q1095" s="34"/>
      <c r="R1095" s="14"/>
      <c r="S1095" s="14"/>
      <c r="T1095" s="14"/>
      <c r="U1095" s="14"/>
      <c r="V1095" s="14"/>
      <c r="W1095" s="14"/>
      <c r="X1095" s="14"/>
      <c r="Y1095" s="6" t="s">
        <v>5556</v>
      </c>
      <c r="Z1095" s="38" t="s">
        <v>8033</v>
      </c>
      <c r="AA1095" s="38" t="s">
        <v>8034</v>
      </c>
      <c r="AB1095" s="15" t="s">
        <v>8035</v>
      </c>
      <c r="AC1095" s="18" t="str">
        <f t="shared" si="1"/>
        <v>M5-NyO-23a-A-4</v>
      </c>
      <c r="AD1095" s="6" t="s">
        <v>48</v>
      </c>
      <c r="AE1095" s="6" t="s">
        <v>427</v>
      </c>
      <c r="AF1095" s="6" t="s">
        <v>49</v>
      </c>
    </row>
    <row r="1096" ht="75.0" customHeight="1">
      <c r="A1096" s="8" t="s">
        <v>7987</v>
      </c>
      <c r="B1096" s="7" t="s">
        <v>7988</v>
      </c>
      <c r="C1096" s="34" t="s">
        <v>62</v>
      </c>
      <c r="D1096" s="6" t="s">
        <v>35</v>
      </c>
      <c r="E1096" s="6"/>
      <c r="F1096" s="26" t="s">
        <v>8036</v>
      </c>
      <c r="G1096" s="26"/>
      <c r="H1096" s="7" t="s">
        <v>8037</v>
      </c>
      <c r="I1096" s="34" t="s">
        <v>38</v>
      </c>
      <c r="J1096" s="34" t="s">
        <v>2436</v>
      </c>
      <c r="K1096" s="26" t="s">
        <v>8016</v>
      </c>
      <c r="L1096" s="26" t="s">
        <v>8017</v>
      </c>
      <c r="M1096" s="6" t="s">
        <v>41</v>
      </c>
      <c r="N1096" s="26" t="s">
        <v>7993</v>
      </c>
      <c r="O1096" s="26" t="s">
        <v>8002</v>
      </c>
      <c r="P1096" s="18" t="s">
        <v>8010</v>
      </c>
      <c r="Q1096" s="34"/>
      <c r="R1096" s="14"/>
      <c r="S1096" s="14"/>
      <c r="T1096" s="14"/>
      <c r="U1096" s="14"/>
      <c r="V1096" s="14"/>
      <c r="W1096" s="14"/>
      <c r="X1096" s="14"/>
      <c r="Y1096" s="6" t="s">
        <v>5556</v>
      </c>
      <c r="Z1096" s="38" t="s">
        <v>8038</v>
      </c>
      <c r="AA1096" s="38" t="s">
        <v>8039</v>
      </c>
      <c r="AB1096" s="15" t="s">
        <v>8040</v>
      </c>
      <c r="AC1096" s="18" t="str">
        <f t="shared" si="1"/>
        <v>M5-NyO-23a-A-5</v>
      </c>
      <c r="AD1096" s="6" t="s">
        <v>48</v>
      </c>
      <c r="AE1096" s="6" t="s">
        <v>427</v>
      </c>
      <c r="AF1096" s="6" t="s">
        <v>49</v>
      </c>
    </row>
    <row r="1097" ht="75.0" customHeight="1">
      <c r="A1097" s="6" t="s">
        <v>8041</v>
      </c>
      <c r="B1097" s="7" t="s">
        <v>8042</v>
      </c>
      <c r="C1097" s="34" t="s">
        <v>34</v>
      </c>
      <c r="D1097" s="6" t="s">
        <v>35</v>
      </c>
      <c r="E1097" s="6"/>
      <c r="F1097" s="26" t="s">
        <v>8043</v>
      </c>
      <c r="G1097" s="26"/>
      <c r="H1097" s="7"/>
      <c r="I1097" s="34" t="s">
        <v>38</v>
      </c>
      <c r="J1097" s="34" t="s">
        <v>357</v>
      </c>
      <c r="K1097" s="26" t="s">
        <v>8044</v>
      </c>
      <c r="L1097" s="26" t="s">
        <v>40</v>
      </c>
      <c r="M1097" s="34" t="s">
        <v>41</v>
      </c>
      <c r="N1097" s="26" t="s">
        <v>8045</v>
      </c>
      <c r="O1097" s="26" t="s">
        <v>8046</v>
      </c>
      <c r="P1097" s="14"/>
      <c r="Q1097" s="34"/>
      <c r="R1097" s="14"/>
      <c r="S1097" s="14"/>
      <c r="T1097" s="14"/>
      <c r="U1097" s="14"/>
      <c r="V1097" s="14"/>
      <c r="W1097" s="14"/>
      <c r="X1097" s="14"/>
      <c r="Y1097" s="6" t="s">
        <v>5556</v>
      </c>
      <c r="Z1097" s="15" t="s">
        <v>8047</v>
      </c>
      <c r="AA1097" s="15" t="s">
        <v>8048</v>
      </c>
      <c r="AB1097" s="15"/>
      <c r="AC1097" s="18" t="str">
        <f t="shared" si="1"/>
        <v>M5-NyO-60a-I-1</v>
      </c>
      <c r="AD1097" s="6" t="s">
        <v>48</v>
      </c>
      <c r="AE1097" s="6" t="s">
        <v>427</v>
      </c>
      <c r="AF1097" s="6"/>
    </row>
    <row r="1098" ht="75.0" customHeight="1">
      <c r="A1098" s="6" t="s">
        <v>8041</v>
      </c>
      <c r="B1098" s="7" t="s">
        <v>8042</v>
      </c>
      <c r="C1098" s="34" t="s">
        <v>50</v>
      </c>
      <c r="D1098" s="6" t="s">
        <v>35</v>
      </c>
      <c r="E1098" s="6"/>
      <c r="F1098" s="26" t="s">
        <v>8049</v>
      </c>
      <c r="G1098" s="26"/>
      <c r="H1098" s="7" t="s">
        <v>8050</v>
      </c>
      <c r="I1098" s="34" t="s">
        <v>38</v>
      </c>
      <c r="J1098" s="34" t="s">
        <v>2436</v>
      </c>
      <c r="K1098" s="26" t="s">
        <v>8051</v>
      </c>
      <c r="L1098" s="26" t="s">
        <v>8052</v>
      </c>
      <c r="M1098" s="6" t="s">
        <v>41</v>
      </c>
      <c r="N1098" s="26" t="s">
        <v>8045</v>
      </c>
      <c r="O1098" s="26" t="s">
        <v>8053</v>
      </c>
      <c r="P1098" s="18" t="s">
        <v>8054</v>
      </c>
      <c r="Q1098" s="34"/>
      <c r="R1098" s="14"/>
      <c r="S1098" s="14"/>
      <c r="T1098" s="14"/>
      <c r="U1098" s="14"/>
      <c r="V1098" s="14"/>
      <c r="W1098" s="14"/>
      <c r="X1098" s="14"/>
      <c r="Y1098" s="6" t="s">
        <v>5556</v>
      </c>
      <c r="Z1098" s="15" t="s">
        <v>8055</v>
      </c>
      <c r="AA1098" s="15" t="s">
        <v>8056</v>
      </c>
      <c r="AB1098" s="15"/>
      <c r="AC1098" s="18" t="str">
        <f t="shared" si="1"/>
        <v>M5-NyO-60a-E-1</v>
      </c>
      <c r="AD1098" s="6" t="s">
        <v>48</v>
      </c>
      <c r="AE1098" s="6" t="s">
        <v>427</v>
      </c>
      <c r="AF1098" s="6"/>
    </row>
    <row r="1099" ht="75.0" customHeight="1">
      <c r="A1099" s="6" t="s">
        <v>8041</v>
      </c>
      <c r="B1099" s="7" t="s">
        <v>8042</v>
      </c>
      <c r="C1099" s="34" t="s">
        <v>50</v>
      </c>
      <c r="D1099" s="6" t="s">
        <v>35</v>
      </c>
      <c r="E1099" s="6"/>
      <c r="F1099" s="26" t="s">
        <v>8057</v>
      </c>
      <c r="G1099" s="26"/>
      <c r="H1099" s="7" t="s">
        <v>8050</v>
      </c>
      <c r="I1099" s="34" t="s">
        <v>38</v>
      </c>
      <c r="J1099" s="34" t="s">
        <v>2436</v>
      </c>
      <c r="K1099" s="26" t="s">
        <v>8051</v>
      </c>
      <c r="L1099" s="26" t="s">
        <v>8058</v>
      </c>
      <c r="M1099" s="6" t="s">
        <v>41</v>
      </c>
      <c r="N1099" s="26" t="s">
        <v>8045</v>
      </c>
      <c r="O1099" s="26" t="s">
        <v>8059</v>
      </c>
      <c r="P1099" s="18" t="s">
        <v>8054</v>
      </c>
      <c r="Q1099" s="7"/>
      <c r="R1099" s="14"/>
      <c r="S1099" s="14"/>
      <c r="T1099" s="14"/>
      <c r="U1099" s="14"/>
      <c r="V1099" s="14"/>
      <c r="W1099" s="14"/>
      <c r="X1099" s="14"/>
      <c r="Y1099" s="20" t="s">
        <v>5556</v>
      </c>
      <c r="Z1099" s="15" t="s">
        <v>8060</v>
      </c>
      <c r="AA1099" s="15" t="s">
        <v>8061</v>
      </c>
      <c r="AB1099" s="15"/>
      <c r="AC1099" s="18" t="str">
        <f t="shared" si="1"/>
        <v>M5-NyO-60a-E-2</v>
      </c>
      <c r="AD1099" s="6" t="s">
        <v>48</v>
      </c>
      <c r="AE1099" s="6" t="s">
        <v>427</v>
      </c>
      <c r="AF1099" s="6"/>
    </row>
    <row r="1100" ht="75.0" customHeight="1">
      <c r="A1100" s="6" t="s">
        <v>8041</v>
      </c>
      <c r="B1100" s="7" t="s">
        <v>8042</v>
      </c>
      <c r="C1100" s="34" t="s">
        <v>62</v>
      </c>
      <c r="D1100" s="6" t="s">
        <v>35</v>
      </c>
      <c r="E1100" s="6"/>
      <c r="F1100" s="26" t="s">
        <v>8062</v>
      </c>
      <c r="G1100" s="26"/>
      <c r="H1100" s="7" t="s">
        <v>8063</v>
      </c>
      <c r="I1100" s="34" t="s">
        <v>38</v>
      </c>
      <c r="J1100" s="34" t="s">
        <v>2436</v>
      </c>
      <c r="K1100" s="26" t="s">
        <v>8051</v>
      </c>
      <c r="L1100" s="26" t="s">
        <v>8064</v>
      </c>
      <c r="M1100" s="6" t="s">
        <v>41</v>
      </c>
      <c r="N1100" s="7" t="s">
        <v>8045</v>
      </c>
      <c r="O1100" s="26" t="s">
        <v>8065</v>
      </c>
      <c r="P1100" s="26" t="s">
        <v>8066</v>
      </c>
      <c r="Q1100" s="34"/>
      <c r="R1100" s="14"/>
      <c r="S1100" s="14"/>
      <c r="T1100" s="14"/>
      <c r="U1100" s="14"/>
      <c r="V1100" s="14"/>
      <c r="W1100" s="14"/>
      <c r="X1100" s="14"/>
      <c r="Y1100" s="6" t="s">
        <v>5556</v>
      </c>
      <c r="Z1100" s="15" t="s">
        <v>8067</v>
      </c>
      <c r="AA1100" s="15" t="s">
        <v>8068</v>
      </c>
      <c r="AB1100" s="15"/>
      <c r="AC1100" s="18" t="str">
        <f t="shared" si="1"/>
        <v>M5-NyO-60a-A-1</v>
      </c>
      <c r="AD1100" s="6" t="s">
        <v>48</v>
      </c>
      <c r="AE1100" s="6" t="s">
        <v>427</v>
      </c>
      <c r="AF1100" s="6"/>
    </row>
    <row r="1101" ht="75.0" customHeight="1">
      <c r="A1101" s="6" t="s">
        <v>8041</v>
      </c>
      <c r="B1101" s="7" t="s">
        <v>8042</v>
      </c>
      <c r="C1101" s="34" t="s">
        <v>62</v>
      </c>
      <c r="D1101" s="6" t="s">
        <v>35</v>
      </c>
      <c r="E1101" s="6"/>
      <c r="F1101" s="26" t="s">
        <v>8069</v>
      </c>
      <c r="G1101" s="26"/>
      <c r="H1101" s="7" t="s">
        <v>8070</v>
      </c>
      <c r="I1101" s="34" t="s">
        <v>38</v>
      </c>
      <c r="J1101" s="34" t="s">
        <v>2436</v>
      </c>
      <c r="K1101" s="26" t="s">
        <v>8051</v>
      </c>
      <c r="L1101" s="26" t="s">
        <v>8071</v>
      </c>
      <c r="M1101" s="6" t="s">
        <v>41</v>
      </c>
      <c r="N1101" s="26" t="s">
        <v>8045</v>
      </c>
      <c r="O1101" s="26" t="s">
        <v>8072</v>
      </c>
      <c r="P1101" s="18" t="s">
        <v>8066</v>
      </c>
      <c r="Q1101" s="34"/>
      <c r="R1101" s="14"/>
      <c r="S1101" s="14"/>
      <c r="T1101" s="14"/>
      <c r="U1101" s="14"/>
      <c r="V1101" s="14"/>
      <c r="W1101" s="14"/>
      <c r="X1101" s="14"/>
      <c r="Y1101" s="6" t="s">
        <v>5556</v>
      </c>
      <c r="Z1101" s="15" t="s">
        <v>8073</v>
      </c>
      <c r="AA1101" s="15" t="s">
        <v>8074</v>
      </c>
      <c r="AB1101" s="15"/>
      <c r="AC1101" s="18" t="str">
        <f t="shared" si="1"/>
        <v>M5-NyO-60a-A-2</v>
      </c>
      <c r="AD1101" s="6" t="s">
        <v>48</v>
      </c>
      <c r="AE1101" s="6" t="s">
        <v>427</v>
      </c>
      <c r="AF1101" s="6"/>
    </row>
    <row r="1102" ht="75.0" customHeight="1">
      <c r="A1102" s="6" t="s">
        <v>8041</v>
      </c>
      <c r="B1102" s="7" t="s">
        <v>8042</v>
      </c>
      <c r="C1102" s="34" t="s">
        <v>62</v>
      </c>
      <c r="D1102" s="6" t="s">
        <v>35</v>
      </c>
      <c r="E1102" s="6"/>
      <c r="F1102" s="26" t="s">
        <v>8075</v>
      </c>
      <c r="G1102" s="26"/>
      <c r="H1102" s="7" t="s">
        <v>8076</v>
      </c>
      <c r="I1102" s="34" t="s">
        <v>38</v>
      </c>
      <c r="J1102" s="34" t="s">
        <v>2436</v>
      </c>
      <c r="K1102" s="26" t="s">
        <v>8051</v>
      </c>
      <c r="L1102" s="26" t="s">
        <v>8064</v>
      </c>
      <c r="M1102" s="6" t="s">
        <v>41</v>
      </c>
      <c r="N1102" s="7" t="s">
        <v>8045</v>
      </c>
      <c r="O1102" s="26" t="s">
        <v>8059</v>
      </c>
      <c r="P1102" s="26" t="s">
        <v>8066</v>
      </c>
      <c r="Q1102" s="34"/>
      <c r="R1102" s="14"/>
      <c r="S1102" s="14"/>
      <c r="T1102" s="14"/>
      <c r="U1102" s="14"/>
      <c r="V1102" s="14"/>
      <c r="W1102" s="14"/>
      <c r="X1102" s="14"/>
      <c r="Y1102" s="6" t="s">
        <v>5556</v>
      </c>
      <c r="Z1102" s="15" t="s">
        <v>8077</v>
      </c>
      <c r="AA1102" s="15" t="s">
        <v>8078</v>
      </c>
      <c r="AB1102" s="15"/>
      <c r="AC1102" s="18" t="str">
        <f t="shared" si="1"/>
        <v>M5-NyO-60a-A-3</v>
      </c>
      <c r="AD1102" s="6" t="s">
        <v>48</v>
      </c>
      <c r="AE1102" s="6" t="s">
        <v>427</v>
      </c>
      <c r="AF1102" s="6"/>
    </row>
    <row r="1103" ht="75.0" customHeight="1">
      <c r="A1103" s="6" t="s">
        <v>8041</v>
      </c>
      <c r="B1103" s="7" t="s">
        <v>8042</v>
      </c>
      <c r="C1103" s="34" t="s">
        <v>62</v>
      </c>
      <c r="D1103" s="6" t="s">
        <v>35</v>
      </c>
      <c r="E1103" s="6"/>
      <c r="F1103" s="26" t="s">
        <v>8079</v>
      </c>
      <c r="G1103" s="26"/>
      <c r="H1103" s="7" t="s">
        <v>8080</v>
      </c>
      <c r="I1103" s="34" t="s">
        <v>38</v>
      </c>
      <c r="J1103" s="34" t="s">
        <v>2436</v>
      </c>
      <c r="K1103" s="26" t="s">
        <v>8051</v>
      </c>
      <c r="L1103" s="26" t="s">
        <v>8071</v>
      </c>
      <c r="M1103" s="6" t="s">
        <v>41</v>
      </c>
      <c r="N1103" s="26" t="s">
        <v>8045</v>
      </c>
      <c r="O1103" s="26" t="s">
        <v>8072</v>
      </c>
      <c r="P1103" s="18" t="s">
        <v>8066</v>
      </c>
      <c r="Q1103" s="34"/>
      <c r="R1103" s="14"/>
      <c r="S1103" s="14"/>
      <c r="T1103" s="14"/>
      <c r="U1103" s="14"/>
      <c r="V1103" s="14"/>
      <c r="W1103" s="14"/>
      <c r="X1103" s="14"/>
      <c r="Y1103" s="6" t="s">
        <v>5556</v>
      </c>
      <c r="Z1103" s="15" t="s">
        <v>8081</v>
      </c>
      <c r="AA1103" s="15" t="s">
        <v>8082</v>
      </c>
      <c r="AB1103" s="15"/>
      <c r="AC1103" s="18" t="str">
        <f t="shared" si="1"/>
        <v>M5-NyO-60a-A-4</v>
      </c>
      <c r="AD1103" s="6" t="s">
        <v>48</v>
      </c>
      <c r="AE1103" s="6" t="s">
        <v>427</v>
      </c>
      <c r="AF1103" s="6"/>
    </row>
    <row r="1104" ht="75.0" customHeight="1">
      <c r="A1104" s="6" t="s">
        <v>8041</v>
      </c>
      <c r="B1104" s="7" t="s">
        <v>8042</v>
      </c>
      <c r="C1104" s="34" t="s">
        <v>62</v>
      </c>
      <c r="D1104" s="6" t="s">
        <v>35</v>
      </c>
      <c r="E1104" s="6"/>
      <c r="F1104" s="26" t="s">
        <v>8083</v>
      </c>
      <c r="G1104" s="26"/>
      <c r="H1104" s="7" t="s">
        <v>8084</v>
      </c>
      <c r="I1104" s="34" t="s">
        <v>38</v>
      </c>
      <c r="J1104" s="34" t="s">
        <v>2436</v>
      </c>
      <c r="K1104" s="26" t="s">
        <v>8051</v>
      </c>
      <c r="L1104" s="26" t="s">
        <v>8071</v>
      </c>
      <c r="M1104" s="6" t="s">
        <v>41</v>
      </c>
      <c r="N1104" s="26" t="s">
        <v>8045</v>
      </c>
      <c r="O1104" s="26" t="s">
        <v>8059</v>
      </c>
      <c r="P1104" s="18" t="s">
        <v>8066</v>
      </c>
      <c r="Q1104" s="34"/>
      <c r="R1104" s="14"/>
      <c r="S1104" s="14"/>
      <c r="T1104" s="14"/>
      <c r="U1104" s="14"/>
      <c r="V1104" s="14"/>
      <c r="W1104" s="14"/>
      <c r="X1104" s="14"/>
      <c r="Y1104" s="6" t="s">
        <v>5556</v>
      </c>
      <c r="Z1104" s="15" t="s">
        <v>8085</v>
      </c>
      <c r="AA1104" s="15" t="s">
        <v>8086</v>
      </c>
      <c r="AB1104" s="15"/>
      <c r="AC1104" s="18" t="str">
        <f t="shared" si="1"/>
        <v>M5-NyO-60a-A-5</v>
      </c>
      <c r="AD1104" s="6" t="s">
        <v>48</v>
      </c>
      <c r="AE1104" s="6" t="s">
        <v>427</v>
      </c>
      <c r="AF1104" s="6"/>
    </row>
    <row r="1105" ht="75.0" customHeight="1">
      <c r="A1105" s="8" t="s">
        <v>8087</v>
      </c>
      <c r="B1105" s="7" t="s">
        <v>8088</v>
      </c>
      <c r="C1105" s="34" t="s">
        <v>34</v>
      </c>
      <c r="D1105" s="6" t="s">
        <v>35</v>
      </c>
      <c r="E1105" s="6"/>
      <c r="F1105" s="26" t="s">
        <v>8089</v>
      </c>
      <c r="G1105" s="26"/>
      <c r="H1105" s="7" t="s">
        <v>8090</v>
      </c>
      <c r="I1105" s="34" t="s">
        <v>38</v>
      </c>
      <c r="J1105" s="6" t="s">
        <v>285</v>
      </c>
      <c r="K1105" s="26" t="s">
        <v>8091</v>
      </c>
      <c r="L1105" s="26" t="s">
        <v>8092</v>
      </c>
      <c r="M1105" s="6" t="s">
        <v>41</v>
      </c>
      <c r="N1105" s="26" t="s">
        <v>8093</v>
      </c>
      <c r="O1105" s="26" t="s">
        <v>8094</v>
      </c>
      <c r="P1105" s="7"/>
      <c r="Q1105" s="34"/>
      <c r="R1105" s="14"/>
      <c r="S1105" s="14"/>
      <c r="T1105" s="14"/>
      <c r="U1105" s="14"/>
      <c r="V1105" s="14"/>
      <c r="W1105" s="14"/>
      <c r="X1105" s="14"/>
      <c r="Y1105" s="6" t="s">
        <v>5556</v>
      </c>
      <c r="Z1105" s="38" t="s">
        <v>8095</v>
      </c>
      <c r="AA1105" s="38" t="s">
        <v>8096</v>
      </c>
      <c r="AB1105" s="38"/>
      <c r="AC1105" s="18" t="str">
        <f t="shared" si="1"/>
        <v>M5-NyO-24b-I-1</v>
      </c>
      <c r="AD1105" s="6" t="s">
        <v>48</v>
      </c>
      <c r="AE1105" s="6" t="s">
        <v>427</v>
      </c>
      <c r="AF1105" s="6"/>
    </row>
    <row r="1106" ht="75.0" customHeight="1">
      <c r="A1106" s="8" t="s">
        <v>8087</v>
      </c>
      <c r="B1106" s="7" t="s">
        <v>8088</v>
      </c>
      <c r="C1106" s="34" t="s">
        <v>50</v>
      </c>
      <c r="D1106" s="6" t="s">
        <v>35</v>
      </c>
      <c r="E1106" s="6"/>
      <c r="F1106" s="26" t="s">
        <v>8097</v>
      </c>
      <c r="G1106" s="26"/>
      <c r="H1106" s="7" t="s">
        <v>8098</v>
      </c>
      <c r="I1106" s="34" t="s">
        <v>38</v>
      </c>
      <c r="J1106" s="6" t="s">
        <v>54</v>
      </c>
      <c r="K1106" s="26" t="s">
        <v>8091</v>
      </c>
      <c r="L1106" s="26" t="s">
        <v>8099</v>
      </c>
      <c r="M1106" s="6" t="s">
        <v>41</v>
      </c>
      <c r="N1106" s="26" t="s">
        <v>8093</v>
      </c>
      <c r="O1106" s="18" t="s">
        <v>8094</v>
      </c>
      <c r="P1106" s="14"/>
      <c r="Q1106" s="34"/>
      <c r="R1106" s="26"/>
      <c r="S1106" s="26"/>
      <c r="T1106" s="26"/>
      <c r="U1106" s="26"/>
      <c r="V1106" s="14"/>
      <c r="W1106" s="14"/>
      <c r="X1106" s="14"/>
      <c r="Y1106" s="6" t="s">
        <v>5556</v>
      </c>
      <c r="Z1106" s="15" t="s">
        <v>8100</v>
      </c>
      <c r="AA1106" s="15" t="s">
        <v>8101</v>
      </c>
      <c r="AB1106" s="38"/>
      <c r="AC1106" s="18" t="str">
        <f t="shared" si="1"/>
        <v>M5-NyO-24b-E-1</v>
      </c>
      <c r="AD1106" s="6" t="s">
        <v>48</v>
      </c>
      <c r="AE1106" s="6" t="s">
        <v>427</v>
      </c>
      <c r="AF1106" s="6"/>
    </row>
    <row r="1107" ht="75.0" customHeight="1">
      <c r="A1107" s="8" t="s">
        <v>8087</v>
      </c>
      <c r="B1107" s="7" t="s">
        <v>8088</v>
      </c>
      <c r="C1107" s="34" t="s">
        <v>62</v>
      </c>
      <c r="D1107" s="6" t="s">
        <v>35</v>
      </c>
      <c r="E1107" s="6"/>
      <c r="F1107" s="26" t="s">
        <v>8102</v>
      </c>
      <c r="G1107" s="26"/>
      <c r="H1107" s="7" t="s">
        <v>8103</v>
      </c>
      <c r="I1107" s="34" t="s">
        <v>38</v>
      </c>
      <c r="J1107" s="6" t="s">
        <v>54</v>
      </c>
      <c r="K1107" s="26" t="s">
        <v>8104</v>
      </c>
      <c r="L1107" s="26" t="s">
        <v>8105</v>
      </c>
      <c r="M1107" s="6" t="s">
        <v>41</v>
      </c>
      <c r="N1107" s="26" t="s">
        <v>8093</v>
      </c>
      <c r="O1107" s="18" t="s">
        <v>8106</v>
      </c>
      <c r="P1107" s="14"/>
      <c r="Q1107" s="34"/>
      <c r="R1107" s="7"/>
      <c r="S1107" s="7"/>
      <c r="T1107" s="26"/>
      <c r="U1107" s="26"/>
      <c r="V1107" s="14"/>
      <c r="W1107" s="14"/>
      <c r="X1107" s="14"/>
      <c r="Y1107" s="6" t="s">
        <v>5556</v>
      </c>
      <c r="Z1107" s="15" t="s">
        <v>8107</v>
      </c>
      <c r="AA1107" s="15" t="s">
        <v>8108</v>
      </c>
      <c r="AB1107" s="38"/>
      <c r="AC1107" s="18" t="str">
        <f t="shared" si="1"/>
        <v>M5-NyO-24b-A-1</v>
      </c>
      <c r="AD1107" s="6" t="s">
        <v>48</v>
      </c>
      <c r="AE1107" s="6" t="s">
        <v>427</v>
      </c>
      <c r="AF1107" s="6"/>
    </row>
    <row r="1108" ht="75.0" customHeight="1">
      <c r="A1108" s="8" t="s">
        <v>8087</v>
      </c>
      <c r="B1108" s="7" t="s">
        <v>8088</v>
      </c>
      <c r="C1108" s="34" t="s">
        <v>62</v>
      </c>
      <c r="D1108" s="6" t="s">
        <v>35</v>
      </c>
      <c r="E1108" s="6"/>
      <c r="F1108" s="26" t="s">
        <v>8109</v>
      </c>
      <c r="G1108" s="26"/>
      <c r="H1108" s="7" t="s">
        <v>8110</v>
      </c>
      <c r="I1108" s="34" t="s">
        <v>38</v>
      </c>
      <c r="J1108" s="6" t="s">
        <v>54</v>
      </c>
      <c r="K1108" s="26" t="s">
        <v>8104</v>
      </c>
      <c r="L1108" s="26" t="s">
        <v>8099</v>
      </c>
      <c r="M1108" s="6" t="s">
        <v>41</v>
      </c>
      <c r="N1108" s="26" t="s">
        <v>8093</v>
      </c>
      <c r="O1108" s="18" t="s">
        <v>8111</v>
      </c>
      <c r="P1108" s="14"/>
      <c r="Q1108" s="34"/>
      <c r="R1108" s="7"/>
      <c r="S1108" s="7"/>
      <c r="T1108" s="7"/>
      <c r="U1108" s="26"/>
      <c r="V1108" s="14"/>
      <c r="W1108" s="14"/>
      <c r="X1108" s="14"/>
      <c r="Y1108" s="6" t="s">
        <v>5556</v>
      </c>
      <c r="Z1108" s="15" t="s">
        <v>8112</v>
      </c>
      <c r="AA1108" s="15" t="s">
        <v>8113</v>
      </c>
      <c r="AB1108" s="38"/>
      <c r="AC1108" s="18" t="str">
        <f t="shared" si="1"/>
        <v>M5-NyO-24b-A-2</v>
      </c>
      <c r="AD1108" s="6" t="s">
        <v>48</v>
      </c>
      <c r="AE1108" s="6" t="s">
        <v>427</v>
      </c>
      <c r="AF1108" s="6"/>
    </row>
    <row r="1109" ht="75.0" customHeight="1">
      <c r="A1109" s="8" t="s">
        <v>8087</v>
      </c>
      <c r="B1109" s="7" t="s">
        <v>8088</v>
      </c>
      <c r="C1109" s="34" t="s">
        <v>62</v>
      </c>
      <c r="D1109" s="6" t="s">
        <v>35</v>
      </c>
      <c r="E1109" s="6"/>
      <c r="F1109" s="26" t="s">
        <v>8114</v>
      </c>
      <c r="G1109" s="26"/>
      <c r="H1109" s="7" t="s">
        <v>8115</v>
      </c>
      <c r="I1109" s="34" t="s">
        <v>38</v>
      </c>
      <c r="J1109" s="6" t="s">
        <v>54</v>
      </c>
      <c r="K1109" s="26" t="s">
        <v>8104</v>
      </c>
      <c r="L1109" s="26" t="s">
        <v>8099</v>
      </c>
      <c r="M1109" s="6" t="s">
        <v>41</v>
      </c>
      <c r="N1109" s="26" t="s">
        <v>8093</v>
      </c>
      <c r="O1109" s="18" t="s">
        <v>8116</v>
      </c>
      <c r="P1109" s="14"/>
      <c r="Q1109" s="34"/>
      <c r="R1109" s="7"/>
      <c r="S1109" s="7"/>
      <c r="T1109" s="7"/>
      <c r="U1109" s="26"/>
      <c r="V1109" s="14"/>
      <c r="W1109" s="14"/>
      <c r="X1109" s="14"/>
      <c r="Y1109" s="6" t="s">
        <v>5556</v>
      </c>
      <c r="Z1109" s="15" t="s">
        <v>8117</v>
      </c>
      <c r="AA1109" s="15" t="s">
        <v>8118</v>
      </c>
      <c r="AB1109" s="38"/>
      <c r="AC1109" s="18" t="str">
        <f t="shared" si="1"/>
        <v>M5-NyO-24b-A-3</v>
      </c>
      <c r="AD1109" s="6" t="s">
        <v>48</v>
      </c>
      <c r="AE1109" s="6" t="s">
        <v>427</v>
      </c>
      <c r="AF1109" s="6"/>
    </row>
    <row r="1110" ht="75.0" customHeight="1">
      <c r="A1110" s="8" t="s">
        <v>8087</v>
      </c>
      <c r="B1110" s="7" t="s">
        <v>8088</v>
      </c>
      <c r="C1110" s="34" t="s">
        <v>62</v>
      </c>
      <c r="D1110" s="6" t="s">
        <v>35</v>
      </c>
      <c r="E1110" s="6"/>
      <c r="F1110" s="26" t="s">
        <v>8119</v>
      </c>
      <c r="G1110" s="26"/>
      <c r="H1110" s="7" t="s">
        <v>8120</v>
      </c>
      <c r="I1110" s="34" t="s">
        <v>38</v>
      </c>
      <c r="J1110" s="6" t="s">
        <v>54</v>
      </c>
      <c r="K1110" s="26" t="s">
        <v>8104</v>
      </c>
      <c r="L1110" s="26" t="s">
        <v>8099</v>
      </c>
      <c r="M1110" s="6" t="s">
        <v>41</v>
      </c>
      <c r="N1110" s="26" t="s">
        <v>8093</v>
      </c>
      <c r="O1110" s="18" t="s">
        <v>8121</v>
      </c>
      <c r="P1110" s="14"/>
      <c r="Q1110" s="34"/>
      <c r="R1110" s="7"/>
      <c r="S1110" s="7"/>
      <c r="T1110" s="7"/>
      <c r="U1110" s="26"/>
      <c r="V1110" s="14"/>
      <c r="W1110" s="14"/>
      <c r="X1110" s="14"/>
      <c r="Y1110" s="6" t="s">
        <v>5556</v>
      </c>
      <c r="Z1110" s="15" t="s">
        <v>8122</v>
      </c>
      <c r="AA1110" s="15" t="s">
        <v>8123</v>
      </c>
      <c r="AB1110" s="38"/>
      <c r="AC1110" s="18" t="str">
        <f t="shared" si="1"/>
        <v>M5-NyO-24b-A-4</v>
      </c>
      <c r="AD1110" s="6" t="s">
        <v>48</v>
      </c>
      <c r="AE1110" s="6" t="s">
        <v>427</v>
      </c>
      <c r="AF1110" s="6"/>
    </row>
    <row r="1111" ht="75.0" customHeight="1">
      <c r="A1111" s="8" t="s">
        <v>8087</v>
      </c>
      <c r="B1111" s="7" t="s">
        <v>8088</v>
      </c>
      <c r="C1111" s="34" t="s">
        <v>62</v>
      </c>
      <c r="D1111" s="6" t="s">
        <v>35</v>
      </c>
      <c r="E1111" s="6"/>
      <c r="F1111" s="26" t="s">
        <v>8124</v>
      </c>
      <c r="G1111" s="26"/>
      <c r="H1111" s="7" t="s">
        <v>8125</v>
      </c>
      <c r="I1111" s="34" t="s">
        <v>38</v>
      </c>
      <c r="J1111" s="6" t="s">
        <v>54</v>
      </c>
      <c r="K1111" s="26" t="s">
        <v>8104</v>
      </c>
      <c r="L1111" s="26" t="s">
        <v>8099</v>
      </c>
      <c r="M1111" s="6" t="s">
        <v>41</v>
      </c>
      <c r="N1111" s="26" t="s">
        <v>8093</v>
      </c>
      <c r="O1111" s="18" t="s">
        <v>8126</v>
      </c>
      <c r="P1111" s="14"/>
      <c r="Q1111" s="34"/>
      <c r="R1111" s="26"/>
      <c r="S1111" s="26"/>
      <c r="T1111" s="7"/>
      <c r="U1111" s="26"/>
      <c r="V1111" s="14"/>
      <c r="W1111" s="14"/>
      <c r="X1111" s="14"/>
      <c r="Y1111" s="6" t="s">
        <v>5556</v>
      </c>
      <c r="Z1111" s="15" t="s">
        <v>8127</v>
      </c>
      <c r="AA1111" s="15" t="s">
        <v>8128</v>
      </c>
      <c r="AB1111" s="38"/>
      <c r="AC1111" s="18" t="str">
        <f t="shared" si="1"/>
        <v>M5-NyO-24b-A-5</v>
      </c>
      <c r="AD1111" s="6" t="s">
        <v>48</v>
      </c>
      <c r="AE1111" s="6" t="s">
        <v>427</v>
      </c>
      <c r="AF1111" s="6"/>
    </row>
    <row r="1112" ht="75.0" customHeight="1">
      <c r="A1112" s="8" t="s">
        <v>8129</v>
      </c>
      <c r="B1112" s="7" t="s">
        <v>8130</v>
      </c>
      <c r="C1112" s="34" t="s">
        <v>34</v>
      </c>
      <c r="D1112" s="6" t="s">
        <v>35</v>
      </c>
      <c r="E1112" s="6"/>
      <c r="F1112" s="11" t="s">
        <v>8131</v>
      </c>
      <c r="G1112" s="11"/>
      <c r="H1112" s="7"/>
      <c r="I1112" s="34"/>
      <c r="J1112" s="34" t="s">
        <v>132</v>
      </c>
      <c r="K1112" s="26" t="s">
        <v>8132</v>
      </c>
      <c r="L1112" s="26" t="s">
        <v>8133</v>
      </c>
      <c r="M1112" s="6" t="s">
        <v>41</v>
      </c>
      <c r="N1112" s="7" t="s">
        <v>8134</v>
      </c>
      <c r="O1112" s="26" t="s">
        <v>8135</v>
      </c>
      <c r="P1112" s="7" t="s">
        <v>8136</v>
      </c>
      <c r="Q1112" s="34"/>
      <c r="R1112" s="14"/>
      <c r="S1112" s="14"/>
      <c r="T1112" s="14"/>
      <c r="U1112" s="14"/>
      <c r="V1112" s="14"/>
      <c r="W1112" s="14"/>
      <c r="X1112" s="14"/>
      <c r="Y1112" s="6" t="s">
        <v>5556</v>
      </c>
      <c r="Z1112" s="45" t="s">
        <v>8137</v>
      </c>
      <c r="AA1112" s="52" t="s">
        <v>8138</v>
      </c>
      <c r="AB1112" s="52" t="s">
        <v>8139</v>
      </c>
      <c r="AC1112" s="18" t="str">
        <f t="shared" si="1"/>
        <v>M5-NyO-25a-I-1</v>
      </c>
      <c r="AD1112" s="6"/>
      <c r="AE1112" s="6"/>
      <c r="AF1112" s="6" t="s">
        <v>49</v>
      </c>
    </row>
    <row r="1113" ht="75.0" customHeight="1">
      <c r="A1113" s="8" t="s">
        <v>8129</v>
      </c>
      <c r="B1113" s="7" t="s">
        <v>8130</v>
      </c>
      <c r="C1113" s="34" t="s">
        <v>50</v>
      </c>
      <c r="D1113" s="6" t="s">
        <v>35</v>
      </c>
      <c r="E1113" s="6"/>
      <c r="F1113" s="26" t="s">
        <v>8140</v>
      </c>
      <c r="G1113" s="26"/>
      <c r="H1113" s="7" t="s">
        <v>8141</v>
      </c>
      <c r="I1113" s="34" t="s">
        <v>38</v>
      </c>
      <c r="J1113" s="6" t="s">
        <v>54</v>
      </c>
      <c r="K1113" s="26" t="s">
        <v>8142</v>
      </c>
      <c r="L1113" s="26" t="s">
        <v>8143</v>
      </c>
      <c r="M1113" s="34" t="s">
        <v>41</v>
      </c>
      <c r="N1113" s="26" t="s">
        <v>8134</v>
      </c>
      <c r="O1113" s="26" t="s">
        <v>8144</v>
      </c>
      <c r="P1113" s="14"/>
      <c r="Q1113" s="34"/>
      <c r="R1113" s="14"/>
      <c r="S1113" s="14"/>
      <c r="T1113" s="14"/>
      <c r="U1113" s="14"/>
      <c r="V1113" s="14"/>
      <c r="W1113" s="14"/>
      <c r="X1113" s="14"/>
      <c r="Y1113" s="6" t="s">
        <v>5556</v>
      </c>
      <c r="Z1113" s="45" t="s">
        <v>8145</v>
      </c>
      <c r="AA1113" s="52" t="s">
        <v>8146</v>
      </c>
      <c r="AB1113" s="52" t="s">
        <v>8147</v>
      </c>
      <c r="AC1113" s="18" t="str">
        <f t="shared" si="1"/>
        <v>M5-NyO-25a-E-1</v>
      </c>
      <c r="AD1113" s="6"/>
      <c r="AE1113" s="6"/>
      <c r="AF1113" s="6" t="s">
        <v>49</v>
      </c>
    </row>
    <row r="1114" ht="75.0" customHeight="1">
      <c r="A1114" s="8" t="s">
        <v>8129</v>
      </c>
      <c r="B1114" s="7" t="s">
        <v>8130</v>
      </c>
      <c r="C1114" s="34" t="s">
        <v>62</v>
      </c>
      <c r="D1114" s="6" t="s">
        <v>35</v>
      </c>
      <c r="E1114" s="6"/>
      <c r="F1114" s="26" t="s">
        <v>8148</v>
      </c>
      <c r="G1114" s="26"/>
      <c r="H1114" s="7" t="s">
        <v>8149</v>
      </c>
      <c r="I1114" s="34" t="s">
        <v>38</v>
      </c>
      <c r="J1114" s="34" t="s">
        <v>54</v>
      </c>
      <c r="K1114" s="26" t="s">
        <v>8150</v>
      </c>
      <c r="L1114" s="26" t="s">
        <v>8151</v>
      </c>
      <c r="M1114" s="34" t="s">
        <v>41</v>
      </c>
      <c r="N1114" s="26" t="s">
        <v>8134</v>
      </c>
      <c r="O1114" s="26" t="s">
        <v>8144</v>
      </c>
      <c r="P1114" s="14"/>
      <c r="Q1114" s="34"/>
      <c r="R1114" s="14"/>
      <c r="S1114" s="14"/>
      <c r="T1114" s="14"/>
      <c r="U1114" s="14"/>
      <c r="V1114" s="14"/>
      <c r="W1114" s="14"/>
      <c r="X1114" s="14"/>
      <c r="Y1114" s="6" t="s">
        <v>5556</v>
      </c>
      <c r="Z1114" s="45" t="s">
        <v>8152</v>
      </c>
      <c r="AA1114" s="52" t="s">
        <v>8153</v>
      </c>
      <c r="AB1114" s="52" t="s">
        <v>8154</v>
      </c>
      <c r="AC1114" s="18" t="str">
        <f t="shared" si="1"/>
        <v>M5-NyO-25a-A-1</v>
      </c>
      <c r="AD1114" s="6"/>
      <c r="AE1114" s="6"/>
      <c r="AF1114" s="6" t="s">
        <v>49</v>
      </c>
    </row>
    <row r="1115" ht="75.0" customHeight="1">
      <c r="A1115" s="8" t="s">
        <v>8129</v>
      </c>
      <c r="B1115" s="7" t="s">
        <v>8130</v>
      </c>
      <c r="C1115" s="34" t="s">
        <v>62</v>
      </c>
      <c r="D1115" s="6" t="s">
        <v>35</v>
      </c>
      <c r="E1115" s="6"/>
      <c r="F1115" s="26" t="s">
        <v>8155</v>
      </c>
      <c r="G1115" s="26"/>
      <c r="H1115" s="7" t="s">
        <v>8156</v>
      </c>
      <c r="I1115" s="34" t="s">
        <v>38</v>
      </c>
      <c r="J1115" s="34" t="s">
        <v>54</v>
      </c>
      <c r="K1115" s="26" t="s">
        <v>8142</v>
      </c>
      <c r="L1115" s="26" t="s">
        <v>8151</v>
      </c>
      <c r="M1115" s="34" t="s">
        <v>41</v>
      </c>
      <c r="N1115" s="26" t="s">
        <v>8134</v>
      </c>
      <c r="O1115" s="26" t="s">
        <v>8144</v>
      </c>
      <c r="P1115" s="14"/>
      <c r="Q1115" s="34"/>
      <c r="R1115" s="14"/>
      <c r="S1115" s="14"/>
      <c r="T1115" s="14"/>
      <c r="U1115" s="14"/>
      <c r="V1115" s="14"/>
      <c r="W1115" s="14"/>
      <c r="X1115" s="14"/>
      <c r="Y1115" s="6" t="s">
        <v>5556</v>
      </c>
      <c r="Z1115" s="45" t="s">
        <v>8157</v>
      </c>
      <c r="AA1115" s="52" t="s">
        <v>8158</v>
      </c>
      <c r="AB1115" s="52" t="s">
        <v>8159</v>
      </c>
      <c r="AC1115" s="18" t="str">
        <f t="shared" si="1"/>
        <v>M5-NyO-25a-A-2</v>
      </c>
      <c r="AD1115" s="6"/>
      <c r="AE1115" s="6"/>
      <c r="AF1115" s="6" t="s">
        <v>49</v>
      </c>
    </row>
    <row r="1116" ht="75.0" customHeight="1">
      <c r="A1116" s="8" t="s">
        <v>8129</v>
      </c>
      <c r="B1116" s="7" t="s">
        <v>8130</v>
      </c>
      <c r="C1116" s="34" t="s">
        <v>62</v>
      </c>
      <c r="D1116" s="6" t="s">
        <v>35</v>
      </c>
      <c r="E1116" s="6"/>
      <c r="F1116" s="26" t="s">
        <v>8160</v>
      </c>
      <c r="G1116" s="26"/>
      <c r="H1116" s="7" t="s">
        <v>8161</v>
      </c>
      <c r="I1116" s="34" t="s">
        <v>38</v>
      </c>
      <c r="J1116" s="34" t="s">
        <v>54</v>
      </c>
      <c r="K1116" s="26" t="s">
        <v>8142</v>
      </c>
      <c r="L1116" s="26" t="s">
        <v>8151</v>
      </c>
      <c r="M1116" s="34" t="s">
        <v>41</v>
      </c>
      <c r="N1116" s="26" t="s">
        <v>8134</v>
      </c>
      <c r="O1116" s="26" t="s">
        <v>8162</v>
      </c>
      <c r="P1116" s="14"/>
      <c r="Q1116" s="34"/>
      <c r="R1116" s="14"/>
      <c r="S1116" s="14"/>
      <c r="T1116" s="14"/>
      <c r="U1116" s="14"/>
      <c r="V1116" s="14"/>
      <c r="W1116" s="14"/>
      <c r="X1116" s="14"/>
      <c r="Y1116" s="6" t="s">
        <v>5556</v>
      </c>
      <c r="Z1116" s="45" t="s">
        <v>8163</v>
      </c>
      <c r="AA1116" s="52" t="s">
        <v>8164</v>
      </c>
      <c r="AB1116" s="52" t="s">
        <v>8165</v>
      </c>
      <c r="AC1116" s="18" t="str">
        <f t="shared" si="1"/>
        <v>M5-NyO-25a-A-3</v>
      </c>
      <c r="AD1116" s="6"/>
      <c r="AE1116" s="6"/>
      <c r="AF1116" s="6" t="s">
        <v>49</v>
      </c>
    </row>
    <row r="1117" ht="75.0" customHeight="1">
      <c r="A1117" s="8" t="s">
        <v>8129</v>
      </c>
      <c r="B1117" s="7" t="s">
        <v>8130</v>
      </c>
      <c r="C1117" s="34" t="s">
        <v>62</v>
      </c>
      <c r="D1117" s="6" t="s">
        <v>35</v>
      </c>
      <c r="E1117" s="6"/>
      <c r="F1117" s="26" t="s">
        <v>8166</v>
      </c>
      <c r="G1117" s="26"/>
      <c r="H1117" s="7" t="s">
        <v>8167</v>
      </c>
      <c r="I1117" s="34" t="s">
        <v>38</v>
      </c>
      <c r="J1117" s="34" t="s">
        <v>54</v>
      </c>
      <c r="K1117" s="26" t="s">
        <v>8142</v>
      </c>
      <c r="L1117" s="26" t="s">
        <v>8151</v>
      </c>
      <c r="M1117" s="34" t="s">
        <v>41</v>
      </c>
      <c r="N1117" s="26" t="s">
        <v>8134</v>
      </c>
      <c r="O1117" s="26" t="s">
        <v>8144</v>
      </c>
      <c r="P1117" s="14"/>
      <c r="Q1117" s="34"/>
      <c r="R1117" s="14"/>
      <c r="S1117" s="14"/>
      <c r="T1117" s="14"/>
      <c r="U1117" s="14"/>
      <c r="V1117" s="14"/>
      <c r="W1117" s="14"/>
      <c r="X1117" s="14"/>
      <c r="Y1117" s="6" t="s">
        <v>5556</v>
      </c>
      <c r="Z1117" s="45" t="s">
        <v>8168</v>
      </c>
      <c r="AA1117" s="52" t="s">
        <v>8169</v>
      </c>
      <c r="AB1117" s="52" t="s">
        <v>8170</v>
      </c>
      <c r="AC1117" s="18" t="str">
        <f t="shared" si="1"/>
        <v>M5-NyO-25a-A-4</v>
      </c>
      <c r="AD1117" s="6"/>
      <c r="AE1117" s="6"/>
      <c r="AF1117" s="6" t="s">
        <v>49</v>
      </c>
    </row>
    <row r="1118" ht="75.0" customHeight="1">
      <c r="A1118" s="8" t="s">
        <v>8129</v>
      </c>
      <c r="B1118" s="7" t="s">
        <v>8130</v>
      </c>
      <c r="C1118" s="34" t="s">
        <v>62</v>
      </c>
      <c r="D1118" s="6" t="s">
        <v>35</v>
      </c>
      <c r="E1118" s="6"/>
      <c r="F1118" s="26" t="s">
        <v>8171</v>
      </c>
      <c r="G1118" s="26"/>
      <c r="H1118" s="7" t="s">
        <v>8172</v>
      </c>
      <c r="I1118" s="34" t="s">
        <v>38</v>
      </c>
      <c r="J1118" s="34" t="s">
        <v>54</v>
      </c>
      <c r="K1118" s="26" t="s">
        <v>8142</v>
      </c>
      <c r="L1118" s="26" t="s">
        <v>8151</v>
      </c>
      <c r="M1118" s="34" t="s">
        <v>41</v>
      </c>
      <c r="N1118" s="26" t="s">
        <v>8134</v>
      </c>
      <c r="O1118" s="26" t="s">
        <v>8144</v>
      </c>
      <c r="P1118" s="14"/>
      <c r="Q1118" s="34"/>
      <c r="R1118" s="14"/>
      <c r="S1118" s="14"/>
      <c r="T1118" s="14"/>
      <c r="U1118" s="14"/>
      <c r="V1118" s="14"/>
      <c r="W1118" s="14"/>
      <c r="X1118" s="14"/>
      <c r="Y1118" s="6" t="s">
        <v>5556</v>
      </c>
      <c r="Z1118" s="45" t="s">
        <v>8173</v>
      </c>
      <c r="AA1118" s="52" t="s">
        <v>8174</v>
      </c>
      <c r="AB1118" s="52" t="s">
        <v>8175</v>
      </c>
      <c r="AC1118" s="18" t="str">
        <f t="shared" si="1"/>
        <v>M5-NyO-25a-A-5</v>
      </c>
      <c r="AD1118" s="6"/>
      <c r="AE1118" s="6"/>
      <c r="AF1118" s="6" t="s">
        <v>49</v>
      </c>
    </row>
    <row r="1119" ht="75.0" customHeight="1">
      <c r="A1119" s="8" t="s">
        <v>8176</v>
      </c>
      <c r="B1119" s="7" t="s">
        <v>8177</v>
      </c>
      <c r="C1119" s="34" t="s">
        <v>34</v>
      </c>
      <c r="D1119" s="6" t="s">
        <v>35</v>
      </c>
      <c r="E1119" s="6"/>
      <c r="F1119" s="26" t="s">
        <v>8178</v>
      </c>
      <c r="G1119" s="26"/>
      <c r="H1119" s="7"/>
      <c r="I1119" s="6" t="s">
        <v>38</v>
      </c>
      <c r="J1119" s="34" t="s">
        <v>132</v>
      </c>
      <c r="K1119" s="26" t="s">
        <v>8179</v>
      </c>
      <c r="L1119" s="26" t="s">
        <v>8180</v>
      </c>
      <c r="M1119" s="8" t="s">
        <v>41</v>
      </c>
      <c r="N1119" s="26" t="s">
        <v>8181</v>
      </c>
      <c r="O1119" s="26" t="s">
        <v>8182</v>
      </c>
      <c r="P1119" s="7"/>
      <c r="Q1119" s="34"/>
      <c r="R1119" s="14"/>
      <c r="S1119" s="14"/>
      <c r="T1119" s="14"/>
      <c r="U1119" s="14"/>
      <c r="V1119" s="14"/>
      <c r="W1119" s="14"/>
      <c r="X1119" s="14"/>
      <c r="Y1119" s="6" t="s">
        <v>5556</v>
      </c>
      <c r="Z1119" s="45" t="s">
        <v>8183</v>
      </c>
      <c r="AA1119" s="52" t="s">
        <v>8184</v>
      </c>
      <c r="AB1119" s="52" t="s">
        <v>8185</v>
      </c>
      <c r="AC1119" s="18" t="str">
        <f t="shared" si="1"/>
        <v>M5-NyO-25b-I-1</v>
      </c>
      <c r="AD1119" s="6"/>
      <c r="AE1119" s="6"/>
      <c r="AF1119" s="6" t="s">
        <v>49</v>
      </c>
    </row>
    <row r="1120" ht="75.0" customHeight="1">
      <c r="A1120" s="8" t="s">
        <v>8176</v>
      </c>
      <c r="B1120" s="7" t="s">
        <v>8177</v>
      </c>
      <c r="C1120" s="34" t="s">
        <v>50</v>
      </c>
      <c r="D1120" s="6" t="s">
        <v>35</v>
      </c>
      <c r="E1120" s="6"/>
      <c r="F1120" s="26" t="s">
        <v>8186</v>
      </c>
      <c r="G1120" s="26"/>
      <c r="H1120" s="7" t="s">
        <v>8187</v>
      </c>
      <c r="I1120" s="34" t="s">
        <v>38</v>
      </c>
      <c r="J1120" s="34" t="s">
        <v>54</v>
      </c>
      <c r="K1120" s="26" t="s">
        <v>8179</v>
      </c>
      <c r="L1120" s="26" t="s">
        <v>8188</v>
      </c>
      <c r="M1120" s="6" t="s">
        <v>41</v>
      </c>
      <c r="N1120" s="26" t="s">
        <v>8181</v>
      </c>
      <c r="O1120" s="26" t="s">
        <v>8189</v>
      </c>
      <c r="P1120" s="14"/>
      <c r="Q1120" s="34"/>
      <c r="R1120" s="14"/>
      <c r="S1120" s="14"/>
      <c r="T1120" s="14"/>
      <c r="U1120" s="14"/>
      <c r="V1120" s="14"/>
      <c r="W1120" s="14"/>
      <c r="X1120" s="14"/>
      <c r="Y1120" s="6" t="s">
        <v>5556</v>
      </c>
      <c r="Z1120" s="45" t="s">
        <v>8190</v>
      </c>
      <c r="AA1120" s="52" t="s">
        <v>8191</v>
      </c>
      <c r="AB1120" s="52" t="s">
        <v>8192</v>
      </c>
      <c r="AC1120" s="18" t="str">
        <f t="shared" si="1"/>
        <v>M5-NyO-25b-E-1</v>
      </c>
      <c r="AD1120" s="6"/>
      <c r="AE1120" s="6"/>
      <c r="AF1120" s="6" t="s">
        <v>49</v>
      </c>
    </row>
    <row r="1121" ht="75.0" customHeight="1">
      <c r="A1121" s="8" t="s">
        <v>8176</v>
      </c>
      <c r="B1121" s="7" t="s">
        <v>8177</v>
      </c>
      <c r="C1121" s="34" t="s">
        <v>50</v>
      </c>
      <c r="D1121" s="6" t="s">
        <v>35</v>
      </c>
      <c r="E1121" s="6"/>
      <c r="F1121" s="26" t="s">
        <v>8193</v>
      </c>
      <c r="G1121" s="26"/>
      <c r="H1121" s="7" t="s">
        <v>8194</v>
      </c>
      <c r="I1121" s="34" t="s">
        <v>38</v>
      </c>
      <c r="J1121" s="34" t="s">
        <v>54</v>
      </c>
      <c r="K1121" s="26" t="s">
        <v>8195</v>
      </c>
      <c r="L1121" s="26" t="s">
        <v>8196</v>
      </c>
      <c r="M1121" s="6" t="s">
        <v>41</v>
      </c>
      <c r="N1121" s="26" t="s">
        <v>8181</v>
      </c>
      <c r="O1121" s="26" t="s">
        <v>8197</v>
      </c>
      <c r="P1121" s="14"/>
      <c r="Q1121" s="34"/>
      <c r="R1121" s="14"/>
      <c r="S1121" s="14"/>
      <c r="T1121" s="14"/>
      <c r="U1121" s="14"/>
      <c r="V1121" s="14"/>
      <c r="W1121" s="14"/>
      <c r="X1121" s="14"/>
      <c r="Y1121" s="6" t="s">
        <v>5556</v>
      </c>
      <c r="Z1121" s="45" t="s">
        <v>8198</v>
      </c>
      <c r="AA1121" s="52" t="s">
        <v>8199</v>
      </c>
      <c r="AB1121" s="52" t="s">
        <v>8200</v>
      </c>
      <c r="AC1121" s="18" t="str">
        <f t="shared" si="1"/>
        <v>M5-NyO-25b-E-2</v>
      </c>
      <c r="AD1121" s="6"/>
      <c r="AE1121" s="6"/>
      <c r="AF1121" s="6" t="s">
        <v>49</v>
      </c>
    </row>
    <row r="1122" ht="75.0" customHeight="1">
      <c r="A1122" s="8" t="s">
        <v>8176</v>
      </c>
      <c r="B1122" s="7" t="s">
        <v>8177</v>
      </c>
      <c r="C1122" s="34" t="s">
        <v>62</v>
      </c>
      <c r="D1122" s="6" t="s">
        <v>35</v>
      </c>
      <c r="E1122" s="6"/>
      <c r="F1122" s="26" t="s">
        <v>8201</v>
      </c>
      <c r="G1122" s="26"/>
      <c r="H1122" s="7" t="s">
        <v>8202</v>
      </c>
      <c r="I1122" s="34" t="s">
        <v>38</v>
      </c>
      <c r="J1122" s="34" t="s">
        <v>54</v>
      </c>
      <c r="K1122" s="26" t="s">
        <v>8203</v>
      </c>
      <c r="L1122" s="26" t="s">
        <v>8188</v>
      </c>
      <c r="M1122" s="6" t="s">
        <v>41</v>
      </c>
      <c r="N1122" s="26" t="s">
        <v>8181</v>
      </c>
      <c r="O1122" s="26" t="s">
        <v>8189</v>
      </c>
      <c r="P1122" s="14"/>
      <c r="Q1122" s="34"/>
      <c r="R1122" s="14"/>
      <c r="S1122" s="14"/>
      <c r="T1122" s="14"/>
      <c r="U1122" s="14"/>
      <c r="V1122" s="14"/>
      <c r="W1122" s="14"/>
      <c r="X1122" s="14"/>
      <c r="Y1122" s="6" t="s">
        <v>5556</v>
      </c>
      <c r="Z1122" s="45" t="s">
        <v>8204</v>
      </c>
      <c r="AA1122" s="52" t="s">
        <v>8205</v>
      </c>
      <c r="AB1122" s="52" t="s">
        <v>8206</v>
      </c>
      <c r="AC1122" s="18" t="str">
        <f t="shared" si="1"/>
        <v>M5-NyO-25b-A-1</v>
      </c>
      <c r="AD1122" s="6"/>
      <c r="AE1122" s="6"/>
      <c r="AF1122" s="6" t="s">
        <v>49</v>
      </c>
    </row>
    <row r="1123" ht="75.0" customHeight="1">
      <c r="A1123" s="8" t="s">
        <v>8176</v>
      </c>
      <c r="B1123" s="7" t="s">
        <v>8177</v>
      </c>
      <c r="C1123" s="34" t="s">
        <v>62</v>
      </c>
      <c r="D1123" s="6" t="s">
        <v>35</v>
      </c>
      <c r="E1123" s="6"/>
      <c r="F1123" s="26" t="s">
        <v>8207</v>
      </c>
      <c r="G1123" s="26"/>
      <c r="H1123" s="7" t="s">
        <v>8208</v>
      </c>
      <c r="I1123" s="34" t="s">
        <v>38</v>
      </c>
      <c r="J1123" s="34" t="s">
        <v>54</v>
      </c>
      <c r="K1123" s="26" t="s">
        <v>8203</v>
      </c>
      <c r="L1123" s="26" t="s">
        <v>8188</v>
      </c>
      <c r="M1123" s="6" t="s">
        <v>41</v>
      </c>
      <c r="N1123" s="26" t="s">
        <v>8181</v>
      </c>
      <c r="O1123" s="26" t="s">
        <v>8189</v>
      </c>
      <c r="P1123" s="14"/>
      <c r="Q1123" s="34"/>
      <c r="R1123" s="14"/>
      <c r="S1123" s="14"/>
      <c r="T1123" s="14"/>
      <c r="U1123" s="14"/>
      <c r="V1123" s="14"/>
      <c r="W1123" s="14"/>
      <c r="X1123" s="14"/>
      <c r="Y1123" s="6" t="s">
        <v>5556</v>
      </c>
      <c r="Z1123" s="45" t="s">
        <v>8209</v>
      </c>
      <c r="AA1123" s="52" t="s">
        <v>8210</v>
      </c>
      <c r="AB1123" s="52" t="s">
        <v>8211</v>
      </c>
      <c r="AC1123" s="18" t="str">
        <f t="shared" si="1"/>
        <v>M5-NyO-25b-A-2</v>
      </c>
      <c r="AD1123" s="6"/>
      <c r="AE1123" s="6"/>
      <c r="AF1123" s="6" t="s">
        <v>49</v>
      </c>
    </row>
    <row r="1124" ht="75.0" customHeight="1">
      <c r="A1124" s="8" t="s">
        <v>8176</v>
      </c>
      <c r="B1124" s="7" t="s">
        <v>8177</v>
      </c>
      <c r="C1124" s="34" t="s">
        <v>62</v>
      </c>
      <c r="D1124" s="6" t="s">
        <v>35</v>
      </c>
      <c r="E1124" s="6"/>
      <c r="F1124" s="26" t="s">
        <v>8212</v>
      </c>
      <c r="G1124" s="26"/>
      <c r="H1124" s="7" t="s">
        <v>8213</v>
      </c>
      <c r="I1124" s="34" t="s">
        <v>38</v>
      </c>
      <c r="J1124" s="34" t="s">
        <v>54</v>
      </c>
      <c r="K1124" s="26" t="s">
        <v>8203</v>
      </c>
      <c r="L1124" s="26" t="s">
        <v>8188</v>
      </c>
      <c r="M1124" s="6" t="s">
        <v>41</v>
      </c>
      <c r="N1124" s="26" t="s">
        <v>8181</v>
      </c>
      <c r="O1124" s="26" t="s">
        <v>8189</v>
      </c>
      <c r="P1124" s="14"/>
      <c r="Q1124" s="34"/>
      <c r="R1124" s="14"/>
      <c r="S1124" s="14"/>
      <c r="T1124" s="14"/>
      <c r="U1124" s="14"/>
      <c r="V1124" s="14"/>
      <c r="W1124" s="14"/>
      <c r="X1124" s="14"/>
      <c r="Y1124" s="6" t="s">
        <v>5556</v>
      </c>
      <c r="Z1124" s="45" t="s">
        <v>8214</v>
      </c>
      <c r="AA1124" s="52" t="s">
        <v>8215</v>
      </c>
      <c r="AB1124" s="52" t="s">
        <v>8216</v>
      </c>
      <c r="AC1124" s="18" t="str">
        <f t="shared" si="1"/>
        <v>M5-NyO-25b-A-3</v>
      </c>
      <c r="AD1124" s="6"/>
      <c r="AE1124" s="6"/>
      <c r="AF1124" s="6" t="s">
        <v>49</v>
      </c>
    </row>
    <row r="1125" ht="75.0" customHeight="1">
      <c r="A1125" s="8" t="s">
        <v>8176</v>
      </c>
      <c r="B1125" s="7" t="s">
        <v>8177</v>
      </c>
      <c r="C1125" s="34" t="s">
        <v>62</v>
      </c>
      <c r="D1125" s="6" t="s">
        <v>35</v>
      </c>
      <c r="E1125" s="6"/>
      <c r="F1125" s="26" t="s">
        <v>8217</v>
      </c>
      <c r="G1125" s="26"/>
      <c r="H1125" s="7" t="s">
        <v>8218</v>
      </c>
      <c r="I1125" s="34" t="s">
        <v>38</v>
      </c>
      <c r="J1125" s="34" t="s">
        <v>54</v>
      </c>
      <c r="K1125" s="26" t="s">
        <v>8195</v>
      </c>
      <c r="L1125" s="26" t="s">
        <v>8196</v>
      </c>
      <c r="M1125" s="6" t="s">
        <v>41</v>
      </c>
      <c r="N1125" s="26" t="s">
        <v>8181</v>
      </c>
      <c r="O1125" s="26" t="s">
        <v>8197</v>
      </c>
      <c r="P1125" s="14"/>
      <c r="Q1125" s="34"/>
      <c r="R1125" s="14"/>
      <c r="S1125" s="14"/>
      <c r="T1125" s="14"/>
      <c r="U1125" s="14"/>
      <c r="V1125" s="14"/>
      <c r="W1125" s="14"/>
      <c r="X1125" s="14"/>
      <c r="Y1125" s="6" t="s">
        <v>5556</v>
      </c>
      <c r="Z1125" s="45" t="s">
        <v>8219</v>
      </c>
      <c r="AA1125" s="52" t="s">
        <v>8220</v>
      </c>
      <c r="AB1125" s="52" t="s">
        <v>8221</v>
      </c>
      <c r="AC1125" s="18" t="str">
        <f t="shared" si="1"/>
        <v>M5-NyO-25b-A-4</v>
      </c>
      <c r="AD1125" s="6"/>
      <c r="AE1125" s="6"/>
      <c r="AF1125" s="6" t="s">
        <v>49</v>
      </c>
    </row>
    <row r="1126" ht="75.0" customHeight="1">
      <c r="A1126" s="8" t="s">
        <v>8176</v>
      </c>
      <c r="B1126" s="7" t="s">
        <v>8177</v>
      </c>
      <c r="C1126" s="34" t="s">
        <v>62</v>
      </c>
      <c r="D1126" s="6" t="s">
        <v>35</v>
      </c>
      <c r="E1126" s="6"/>
      <c r="F1126" s="26" t="s">
        <v>8222</v>
      </c>
      <c r="G1126" s="26"/>
      <c r="H1126" s="7" t="s">
        <v>8223</v>
      </c>
      <c r="I1126" s="34" t="s">
        <v>38</v>
      </c>
      <c r="J1126" s="34" t="s">
        <v>54</v>
      </c>
      <c r="K1126" s="26" t="s">
        <v>8195</v>
      </c>
      <c r="L1126" s="26" t="s">
        <v>8196</v>
      </c>
      <c r="M1126" s="6" t="s">
        <v>41</v>
      </c>
      <c r="N1126" s="26" t="s">
        <v>8181</v>
      </c>
      <c r="O1126" s="26" t="s">
        <v>8197</v>
      </c>
      <c r="P1126" s="14"/>
      <c r="Q1126" s="34"/>
      <c r="R1126" s="14"/>
      <c r="S1126" s="14"/>
      <c r="T1126" s="14"/>
      <c r="U1126" s="14"/>
      <c r="V1126" s="14"/>
      <c r="W1126" s="14"/>
      <c r="X1126" s="14"/>
      <c r="Y1126" s="6" t="s">
        <v>5556</v>
      </c>
      <c r="Z1126" s="45" t="s">
        <v>8224</v>
      </c>
      <c r="AA1126" s="52" t="s">
        <v>8225</v>
      </c>
      <c r="AB1126" s="52" t="s">
        <v>8226</v>
      </c>
      <c r="AC1126" s="18" t="str">
        <f t="shared" si="1"/>
        <v>M5-NyO-25b-A-5</v>
      </c>
      <c r="AD1126" s="6"/>
      <c r="AE1126" s="6"/>
      <c r="AF1126" s="6" t="s">
        <v>49</v>
      </c>
    </row>
    <row r="1127" ht="75.0" customHeight="1">
      <c r="A1127" s="8" t="s">
        <v>8227</v>
      </c>
      <c r="B1127" s="7" t="s">
        <v>8228</v>
      </c>
      <c r="C1127" s="34" t="s">
        <v>34</v>
      </c>
      <c r="D1127" s="6" t="s">
        <v>35</v>
      </c>
      <c r="E1127" s="6"/>
      <c r="F1127" s="26" t="s">
        <v>8229</v>
      </c>
      <c r="G1127" s="26"/>
      <c r="H1127" s="22"/>
      <c r="I1127" s="6" t="s">
        <v>38</v>
      </c>
      <c r="J1127" s="6" t="s">
        <v>420</v>
      </c>
      <c r="K1127" s="26" t="s">
        <v>8230</v>
      </c>
      <c r="L1127" s="26" t="s">
        <v>8231</v>
      </c>
      <c r="M1127" s="34" t="s">
        <v>41</v>
      </c>
      <c r="N1127" s="7" t="s">
        <v>8232</v>
      </c>
      <c r="O1127" s="26" t="s">
        <v>8233</v>
      </c>
      <c r="P1127" s="14"/>
      <c r="Q1127" s="34"/>
      <c r="R1127" s="14"/>
      <c r="S1127" s="14"/>
      <c r="T1127" s="14"/>
      <c r="U1127" s="14"/>
      <c r="V1127" s="14"/>
      <c r="W1127" s="14"/>
      <c r="X1127" s="14"/>
      <c r="Y1127" s="6" t="s">
        <v>5556</v>
      </c>
      <c r="Z1127" s="45" t="s">
        <v>8234</v>
      </c>
      <c r="AA1127" s="52" t="s">
        <v>8235</v>
      </c>
      <c r="AB1127" s="52" t="s">
        <v>8236</v>
      </c>
      <c r="AC1127" s="18" t="str">
        <f t="shared" si="1"/>
        <v>M5-NyO-25c-I-1</v>
      </c>
      <c r="AD1127" s="6"/>
      <c r="AE1127" s="6"/>
      <c r="AF1127" s="6" t="s">
        <v>49</v>
      </c>
    </row>
    <row r="1128" ht="75.0" customHeight="1">
      <c r="A1128" s="8" t="s">
        <v>8227</v>
      </c>
      <c r="B1128" s="7" t="s">
        <v>8228</v>
      </c>
      <c r="C1128" s="34" t="s">
        <v>34</v>
      </c>
      <c r="D1128" s="6" t="s">
        <v>35</v>
      </c>
      <c r="E1128" s="6"/>
      <c r="F1128" s="26" t="s">
        <v>8237</v>
      </c>
      <c r="G1128" s="26"/>
      <c r="H1128" s="22"/>
      <c r="I1128" s="6" t="s">
        <v>38</v>
      </c>
      <c r="J1128" s="6" t="s">
        <v>420</v>
      </c>
      <c r="K1128" s="26" t="s">
        <v>8230</v>
      </c>
      <c r="L1128" s="26" t="s">
        <v>8231</v>
      </c>
      <c r="M1128" s="34" t="s">
        <v>41</v>
      </c>
      <c r="N1128" s="7" t="s">
        <v>8232</v>
      </c>
      <c r="O1128" s="26" t="s">
        <v>8233</v>
      </c>
      <c r="P1128" s="14"/>
      <c r="Q1128" s="34"/>
      <c r="R1128" s="14"/>
      <c r="S1128" s="14"/>
      <c r="T1128" s="14"/>
      <c r="U1128" s="14"/>
      <c r="V1128" s="14"/>
      <c r="W1128" s="14"/>
      <c r="X1128" s="14"/>
      <c r="Y1128" s="6" t="s">
        <v>5556</v>
      </c>
      <c r="Z1128" s="45" t="s">
        <v>8238</v>
      </c>
      <c r="AA1128" s="52" t="s">
        <v>8239</v>
      </c>
      <c r="AB1128" s="52" t="s">
        <v>8240</v>
      </c>
      <c r="AC1128" s="18" t="str">
        <f t="shared" si="1"/>
        <v>M5-NyO-25c-I-2</v>
      </c>
      <c r="AD1128" s="6"/>
      <c r="AE1128" s="6"/>
      <c r="AF1128" s="6" t="s">
        <v>49</v>
      </c>
    </row>
    <row r="1129" ht="75.0" customHeight="1">
      <c r="A1129" s="8" t="s">
        <v>8227</v>
      </c>
      <c r="B1129" s="7" t="s">
        <v>8228</v>
      </c>
      <c r="C1129" s="34" t="s">
        <v>50</v>
      </c>
      <c r="D1129" s="6" t="s">
        <v>35</v>
      </c>
      <c r="E1129" s="6"/>
      <c r="F1129" s="26" t="s">
        <v>8241</v>
      </c>
      <c r="G1129" s="26"/>
      <c r="H1129" s="7" t="s">
        <v>8242</v>
      </c>
      <c r="I1129" s="34" t="s">
        <v>38</v>
      </c>
      <c r="J1129" s="34" t="s">
        <v>2436</v>
      </c>
      <c r="K1129" s="26" t="s">
        <v>8179</v>
      </c>
      <c r="L1129" s="26" t="s">
        <v>8243</v>
      </c>
      <c r="M1129" s="34" t="s">
        <v>41</v>
      </c>
      <c r="N1129" s="7" t="s">
        <v>8232</v>
      </c>
      <c r="O1129" s="26" t="s">
        <v>8244</v>
      </c>
      <c r="P1129" s="18" t="s">
        <v>8245</v>
      </c>
      <c r="Q1129" s="34"/>
      <c r="R1129" s="14"/>
      <c r="S1129" s="14"/>
      <c r="T1129" s="14"/>
      <c r="U1129" s="14"/>
      <c r="V1129" s="14"/>
      <c r="W1129" s="14"/>
      <c r="X1129" s="14"/>
      <c r="Y1129" s="6" t="s">
        <v>5556</v>
      </c>
      <c r="Z1129" s="45" t="s">
        <v>8246</v>
      </c>
      <c r="AA1129" s="52" t="s">
        <v>8247</v>
      </c>
      <c r="AB1129" s="52" t="s">
        <v>8248</v>
      </c>
      <c r="AC1129" s="18" t="str">
        <f t="shared" si="1"/>
        <v>M5-NyO-25c-E-1</v>
      </c>
      <c r="AD1129" s="6"/>
      <c r="AE1129" s="6"/>
      <c r="AF1129" s="6" t="s">
        <v>49</v>
      </c>
    </row>
    <row r="1130" ht="75.0" customHeight="1">
      <c r="A1130" s="8" t="s">
        <v>8227</v>
      </c>
      <c r="B1130" s="7" t="s">
        <v>8228</v>
      </c>
      <c r="C1130" s="34" t="s">
        <v>50</v>
      </c>
      <c r="D1130" s="6" t="s">
        <v>35</v>
      </c>
      <c r="E1130" s="6"/>
      <c r="F1130" s="26" t="s">
        <v>8249</v>
      </c>
      <c r="G1130" s="26"/>
      <c r="H1130" s="7" t="s">
        <v>8250</v>
      </c>
      <c r="I1130" s="34" t="s">
        <v>38</v>
      </c>
      <c r="J1130" s="34" t="s">
        <v>2436</v>
      </c>
      <c r="K1130" s="26" t="s">
        <v>8179</v>
      </c>
      <c r="L1130" s="26" t="s">
        <v>8243</v>
      </c>
      <c r="M1130" s="34" t="s">
        <v>41</v>
      </c>
      <c r="N1130" s="7" t="s">
        <v>8232</v>
      </c>
      <c r="O1130" s="26" t="s">
        <v>8244</v>
      </c>
      <c r="P1130" s="18" t="s">
        <v>8245</v>
      </c>
      <c r="Q1130" s="34"/>
      <c r="R1130" s="14"/>
      <c r="S1130" s="14"/>
      <c r="T1130" s="14"/>
      <c r="U1130" s="14"/>
      <c r="V1130" s="14"/>
      <c r="W1130" s="14"/>
      <c r="X1130" s="14"/>
      <c r="Y1130" s="6" t="s">
        <v>5556</v>
      </c>
      <c r="Z1130" s="45" t="s">
        <v>8251</v>
      </c>
      <c r="AA1130" s="52" t="s">
        <v>8252</v>
      </c>
      <c r="AB1130" s="52" t="s">
        <v>8253</v>
      </c>
      <c r="AC1130" s="18" t="str">
        <f t="shared" si="1"/>
        <v>M5-NyO-25c-E-2</v>
      </c>
      <c r="AD1130" s="6"/>
      <c r="AE1130" s="6"/>
      <c r="AF1130" s="6" t="s">
        <v>49</v>
      </c>
    </row>
    <row r="1131" ht="75.0" customHeight="1">
      <c r="A1131" s="8" t="s">
        <v>8227</v>
      </c>
      <c r="B1131" s="7" t="s">
        <v>8228</v>
      </c>
      <c r="C1131" s="34" t="s">
        <v>62</v>
      </c>
      <c r="D1131" s="6" t="s">
        <v>35</v>
      </c>
      <c r="E1131" s="6"/>
      <c r="F1131" s="26" t="s">
        <v>8254</v>
      </c>
      <c r="G1131" s="26"/>
      <c r="H1131" s="7" t="s">
        <v>8255</v>
      </c>
      <c r="I1131" s="34" t="s">
        <v>38</v>
      </c>
      <c r="J1131" s="34" t="s">
        <v>2436</v>
      </c>
      <c r="K1131" s="26" t="s">
        <v>8256</v>
      </c>
      <c r="L1131" s="26" t="s">
        <v>8257</v>
      </c>
      <c r="M1131" s="34" t="s">
        <v>67</v>
      </c>
      <c r="N1131" s="7"/>
      <c r="O1131" s="7"/>
      <c r="P1131" s="7"/>
      <c r="Q1131" s="7"/>
      <c r="R1131" s="26"/>
      <c r="S1131" s="26" t="s">
        <v>8258</v>
      </c>
      <c r="T1131" s="26" t="s">
        <v>8259</v>
      </c>
      <c r="U1131" s="26" t="s">
        <v>8260</v>
      </c>
      <c r="V1131" s="26" t="s">
        <v>8261</v>
      </c>
      <c r="W1131" s="14"/>
      <c r="X1131" s="14"/>
      <c r="Y1131" s="6" t="s">
        <v>5556</v>
      </c>
      <c r="Z1131" s="45" t="s">
        <v>8262</v>
      </c>
      <c r="AA1131" s="52" t="s">
        <v>8263</v>
      </c>
      <c r="AB1131" s="52" t="s">
        <v>8264</v>
      </c>
      <c r="AC1131" s="18" t="str">
        <f t="shared" si="1"/>
        <v>M5-NyO-25c-A-1</v>
      </c>
      <c r="AD1131" s="6"/>
      <c r="AE1131" s="6"/>
      <c r="AF1131" s="6" t="s">
        <v>49</v>
      </c>
    </row>
    <row r="1132" ht="75.0" customHeight="1">
      <c r="A1132" s="8" t="s">
        <v>8227</v>
      </c>
      <c r="B1132" s="7" t="s">
        <v>8228</v>
      </c>
      <c r="C1132" s="34" t="s">
        <v>62</v>
      </c>
      <c r="D1132" s="6" t="s">
        <v>35</v>
      </c>
      <c r="E1132" s="6"/>
      <c r="F1132" s="26" t="s">
        <v>8265</v>
      </c>
      <c r="G1132" s="26"/>
      <c r="H1132" s="7" t="s">
        <v>8266</v>
      </c>
      <c r="I1132" s="34" t="s">
        <v>38</v>
      </c>
      <c r="J1132" s="34" t="s">
        <v>2436</v>
      </c>
      <c r="K1132" s="26" t="s">
        <v>8179</v>
      </c>
      <c r="L1132" s="26" t="s">
        <v>8267</v>
      </c>
      <c r="M1132" s="34" t="s">
        <v>67</v>
      </c>
      <c r="N1132" s="7"/>
      <c r="O1132" s="7"/>
      <c r="P1132" s="7"/>
      <c r="Q1132" s="7"/>
      <c r="R1132" s="26"/>
      <c r="S1132" s="26" t="s">
        <v>8268</v>
      </c>
      <c r="T1132" s="26" t="s">
        <v>8259</v>
      </c>
      <c r="U1132" s="26" t="s">
        <v>8260</v>
      </c>
      <c r="V1132" s="26" t="s">
        <v>8269</v>
      </c>
      <c r="W1132" s="14"/>
      <c r="X1132" s="14"/>
      <c r="Y1132" s="6" t="s">
        <v>5556</v>
      </c>
      <c r="Z1132" s="45" t="s">
        <v>8270</v>
      </c>
      <c r="AA1132" s="52" t="s">
        <v>8271</v>
      </c>
      <c r="AB1132" s="52" t="s">
        <v>8272</v>
      </c>
      <c r="AC1132" s="18" t="str">
        <f t="shared" si="1"/>
        <v>M5-NyO-25c-A-2</v>
      </c>
      <c r="AD1132" s="6"/>
      <c r="AE1132" s="6"/>
      <c r="AF1132" s="6" t="s">
        <v>49</v>
      </c>
    </row>
    <row r="1133" ht="75.0" customHeight="1">
      <c r="A1133" s="8" t="s">
        <v>8227</v>
      </c>
      <c r="B1133" s="7" t="s">
        <v>8228</v>
      </c>
      <c r="C1133" s="34" t="s">
        <v>62</v>
      </c>
      <c r="D1133" s="6" t="s">
        <v>35</v>
      </c>
      <c r="E1133" s="6"/>
      <c r="F1133" s="26" t="s">
        <v>8273</v>
      </c>
      <c r="G1133" s="26"/>
      <c r="H1133" s="7" t="s">
        <v>8274</v>
      </c>
      <c r="I1133" s="34" t="s">
        <v>38</v>
      </c>
      <c r="J1133" s="34" t="s">
        <v>2436</v>
      </c>
      <c r="K1133" s="26" t="s">
        <v>8179</v>
      </c>
      <c r="L1133" s="26" t="s">
        <v>8257</v>
      </c>
      <c r="M1133" s="34" t="s">
        <v>67</v>
      </c>
      <c r="N1133" s="7"/>
      <c r="O1133" s="7"/>
      <c r="P1133" s="7"/>
      <c r="Q1133" s="7"/>
      <c r="R1133" s="26"/>
      <c r="S1133" s="26" t="s">
        <v>8275</v>
      </c>
      <c r="T1133" s="26" t="s">
        <v>8259</v>
      </c>
      <c r="U1133" s="26" t="s">
        <v>8260</v>
      </c>
      <c r="V1133" s="26" t="s">
        <v>8261</v>
      </c>
      <c r="W1133" s="14"/>
      <c r="X1133" s="14"/>
      <c r="Y1133" s="6" t="s">
        <v>5556</v>
      </c>
      <c r="Z1133" s="45" t="s">
        <v>8276</v>
      </c>
      <c r="AA1133" s="52" t="s">
        <v>8277</v>
      </c>
      <c r="AB1133" s="52" t="s">
        <v>8278</v>
      </c>
      <c r="AC1133" s="18" t="str">
        <f t="shared" si="1"/>
        <v>M5-NyO-25c-A-3</v>
      </c>
      <c r="AD1133" s="6"/>
      <c r="AE1133" s="6"/>
      <c r="AF1133" s="6" t="s">
        <v>49</v>
      </c>
    </row>
    <row r="1134" ht="75.0" customHeight="1">
      <c r="A1134" s="8" t="s">
        <v>8227</v>
      </c>
      <c r="B1134" s="7" t="s">
        <v>8228</v>
      </c>
      <c r="C1134" s="34" t="s">
        <v>62</v>
      </c>
      <c r="D1134" s="6" t="s">
        <v>35</v>
      </c>
      <c r="E1134" s="6"/>
      <c r="F1134" s="26" t="s">
        <v>8279</v>
      </c>
      <c r="G1134" s="26"/>
      <c r="H1134" s="7" t="s">
        <v>8280</v>
      </c>
      <c r="I1134" s="34" t="s">
        <v>38</v>
      </c>
      <c r="J1134" s="34" t="s">
        <v>2436</v>
      </c>
      <c r="K1134" s="26" t="s">
        <v>8179</v>
      </c>
      <c r="L1134" s="26" t="s">
        <v>8267</v>
      </c>
      <c r="M1134" s="34" t="s">
        <v>67</v>
      </c>
      <c r="N1134" s="7"/>
      <c r="O1134" s="7"/>
      <c r="P1134" s="7"/>
      <c r="Q1134" s="7"/>
      <c r="R1134" s="26"/>
      <c r="S1134" s="26" t="s">
        <v>8281</v>
      </c>
      <c r="T1134" s="26" t="s">
        <v>8259</v>
      </c>
      <c r="U1134" s="26" t="s">
        <v>8260</v>
      </c>
      <c r="V1134" s="26" t="s">
        <v>8269</v>
      </c>
      <c r="W1134" s="14"/>
      <c r="X1134" s="14"/>
      <c r="Y1134" s="6" t="s">
        <v>5556</v>
      </c>
      <c r="Z1134" s="45" t="s">
        <v>8282</v>
      </c>
      <c r="AA1134" s="52" t="s">
        <v>8283</v>
      </c>
      <c r="AB1134" s="52" t="s">
        <v>8284</v>
      </c>
      <c r="AC1134" s="18" t="str">
        <f t="shared" si="1"/>
        <v>M5-NyO-25c-A-4</v>
      </c>
      <c r="AD1134" s="6"/>
      <c r="AE1134" s="6"/>
      <c r="AF1134" s="6" t="s">
        <v>49</v>
      </c>
    </row>
    <row r="1135" ht="75.0" customHeight="1">
      <c r="A1135" s="8" t="s">
        <v>8227</v>
      </c>
      <c r="B1135" s="7" t="s">
        <v>8228</v>
      </c>
      <c r="C1135" s="34" t="s">
        <v>62</v>
      </c>
      <c r="D1135" s="6" t="s">
        <v>35</v>
      </c>
      <c r="E1135" s="47"/>
      <c r="F1135" s="26" t="s">
        <v>8285</v>
      </c>
      <c r="G1135" s="26"/>
      <c r="H1135" s="7" t="s">
        <v>8286</v>
      </c>
      <c r="I1135" s="34" t="s">
        <v>38</v>
      </c>
      <c r="J1135" s="34" t="s">
        <v>2436</v>
      </c>
      <c r="K1135" s="26" t="s">
        <v>8179</v>
      </c>
      <c r="L1135" s="26" t="s">
        <v>8257</v>
      </c>
      <c r="M1135" s="34" t="s">
        <v>67</v>
      </c>
      <c r="N1135" s="7"/>
      <c r="O1135" s="7"/>
      <c r="P1135" s="7"/>
      <c r="Q1135" s="7"/>
      <c r="R1135" s="26"/>
      <c r="S1135" s="26" t="s">
        <v>8287</v>
      </c>
      <c r="T1135" s="26" t="s">
        <v>8259</v>
      </c>
      <c r="U1135" s="26" t="s">
        <v>8260</v>
      </c>
      <c r="V1135" s="26" t="s">
        <v>8261</v>
      </c>
      <c r="W1135" s="14"/>
      <c r="X1135" s="14"/>
      <c r="Y1135" s="6" t="s">
        <v>5556</v>
      </c>
      <c r="Z1135" s="45" t="s">
        <v>8288</v>
      </c>
      <c r="AA1135" s="52" t="s">
        <v>8289</v>
      </c>
      <c r="AB1135" s="52" t="s">
        <v>8290</v>
      </c>
      <c r="AC1135" s="18" t="str">
        <f t="shared" si="1"/>
        <v>M5-NyO-25c-A-5</v>
      </c>
      <c r="AD1135" s="6"/>
      <c r="AE1135" s="6"/>
      <c r="AF1135" s="6" t="s">
        <v>49</v>
      </c>
    </row>
    <row r="1136" ht="150.0" customHeight="1">
      <c r="A1136" s="8" t="s">
        <v>8291</v>
      </c>
      <c r="B1136" s="7" t="s">
        <v>8292</v>
      </c>
      <c r="C1136" s="6" t="s">
        <v>34</v>
      </c>
      <c r="D1136" s="6" t="s">
        <v>35</v>
      </c>
      <c r="E1136" s="32"/>
      <c r="F1136" s="26" t="s">
        <v>8293</v>
      </c>
      <c r="G1136" s="26"/>
      <c r="H1136" s="7" t="s">
        <v>8294</v>
      </c>
      <c r="I1136" s="34" t="s">
        <v>38</v>
      </c>
      <c r="J1136" s="6" t="s">
        <v>132</v>
      </c>
      <c r="K1136" s="26" t="s">
        <v>8295</v>
      </c>
      <c r="L1136" s="26" t="s">
        <v>8296</v>
      </c>
      <c r="M1136" s="34" t="s">
        <v>41</v>
      </c>
      <c r="N1136" s="26" t="s">
        <v>8297</v>
      </c>
      <c r="O1136" s="26" t="s">
        <v>8298</v>
      </c>
      <c r="P1136" s="26" t="s">
        <v>8299</v>
      </c>
      <c r="Q1136" s="34"/>
      <c r="R1136" s="14"/>
      <c r="S1136" s="14"/>
      <c r="T1136" s="14"/>
      <c r="U1136" s="14"/>
      <c r="V1136" s="14"/>
      <c r="W1136" s="14"/>
      <c r="X1136" s="14"/>
      <c r="Y1136" s="6" t="s">
        <v>5556</v>
      </c>
      <c r="Z1136" s="15" t="s">
        <v>8300</v>
      </c>
      <c r="AA1136" s="52" t="s">
        <v>8301</v>
      </c>
      <c r="AB1136" s="52" t="s">
        <v>8302</v>
      </c>
      <c r="AC1136" s="18" t="str">
        <f t="shared" si="1"/>
        <v>M5-NyO-35a-I-1</v>
      </c>
      <c r="AD1136" s="6" t="s">
        <v>48</v>
      </c>
      <c r="AE1136" s="6"/>
      <c r="AF1136" s="6" t="s">
        <v>49</v>
      </c>
    </row>
    <row r="1137" ht="75.0" customHeight="1">
      <c r="A1137" s="8" t="s">
        <v>8291</v>
      </c>
      <c r="B1137" s="7" t="s">
        <v>8292</v>
      </c>
      <c r="C1137" s="6" t="s">
        <v>34</v>
      </c>
      <c r="D1137" s="6" t="s">
        <v>35</v>
      </c>
      <c r="E1137" s="6"/>
      <c r="F1137" s="26" t="s">
        <v>8303</v>
      </c>
      <c r="G1137" s="26"/>
      <c r="H1137" s="7" t="s">
        <v>8304</v>
      </c>
      <c r="I1137" s="34" t="s">
        <v>38</v>
      </c>
      <c r="J1137" s="6" t="s">
        <v>132</v>
      </c>
      <c r="K1137" s="26" t="s">
        <v>8305</v>
      </c>
      <c r="L1137" s="26" t="s">
        <v>8306</v>
      </c>
      <c r="M1137" s="34" t="s">
        <v>41</v>
      </c>
      <c r="N1137" s="26" t="s">
        <v>8297</v>
      </c>
      <c r="O1137" s="26" t="s">
        <v>8307</v>
      </c>
      <c r="P1137" s="26" t="s">
        <v>8308</v>
      </c>
      <c r="Q1137" s="34"/>
      <c r="R1137" s="14"/>
      <c r="S1137" s="14"/>
      <c r="T1137" s="14"/>
      <c r="U1137" s="14"/>
      <c r="V1137" s="14"/>
      <c r="W1137" s="14"/>
      <c r="X1137" s="14"/>
      <c r="Y1137" s="6" t="s">
        <v>5556</v>
      </c>
      <c r="Z1137" s="15" t="s">
        <v>8309</v>
      </c>
      <c r="AA1137" s="52" t="s">
        <v>8310</v>
      </c>
      <c r="AB1137" s="52" t="s">
        <v>8311</v>
      </c>
      <c r="AC1137" s="18" t="str">
        <f t="shared" si="1"/>
        <v>M5-NyO-35a-I-2</v>
      </c>
      <c r="AD1137" s="6" t="s">
        <v>48</v>
      </c>
      <c r="AE1137" s="6"/>
      <c r="AF1137" s="6" t="s">
        <v>49</v>
      </c>
    </row>
    <row r="1138" ht="75.0" customHeight="1">
      <c r="A1138" s="8" t="s">
        <v>8291</v>
      </c>
      <c r="B1138" s="7" t="s">
        <v>8292</v>
      </c>
      <c r="C1138" s="6" t="s">
        <v>50</v>
      </c>
      <c r="D1138" s="6" t="s">
        <v>35</v>
      </c>
      <c r="E1138" s="6"/>
      <c r="F1138" s="26" t="s">
        <v>8312</v>
      </c>
      <c r="G1138" s="26"/>
      <c r="H1138" s="7" t="s">
        <v>8313</v>
      </c>
      <c r="I1138" s="34" t="s">
        <v>38</v>
      </c>
      <c r="J1138" s="34" t="s">
        <v>54</v>
      </c>
      <c r="K1138" s="26" t="s">
        <v>8295</v>
      </c>
      <c r="L1138" s="26" t="s">
        <v>8314</v>
      </c>
      <c r="M1138" s="34" t="s">
        <v>41</v>
      </c>
      <c r="N1138" s="26" t="s">
        <v>8297</v>
      </c>
      <c r="O1138" s="26" t="s">
        <v>8298</v>
      </c>
      <c r="P1138" s="26" t="s">
        <v>8299</v>
      </c>
      <c r="Q1138" s="34"/>
      <c r="R1138" s="26"/>
      <c r="S1138" s="26"/>
      <c r="T1138" s="26"/>
      <c r="U1138" s="26"/>
      <c r="V1138" s="26"/>
      <c r="W1138" s="14"/>
      <c r="X1138" s="14"/>
      <c r="Y1138" s="6" t="s">
        <v>5556</v>
      </c>
      <c r="Z1138" s="38" t="s">
        <v>8315</v>
      </c>
      <c r="AA1138" s="52" t="s">
        <v>8316</v>
      </c>
      <c r="AB1138" s="52" t="s">
        <v>8317</v>
      </c>
      <c r="AC1138" s="18" t="str">
        <f t="shared" si="1"/>
        <v>M5-NyO-35a-E-1</v>
      </c>
      <c r="AD1138" s="6" t="s">
        <v>48</v>
      </c>
      <c r="AE1138" s="6"/>
      <c r="AF1138" s="6" t="s">
        <v>49</v>
      </c>
    </row>
    <row r="1139" ht="75.0" customHeight="1">
      <c r="A1139" s="8" t="s">
        <v>8291</v>
      </c>
      <c r="B1139" s="7" t="s">
        <v>8292</v>
      </c>
      <c r="C1139" s="6" t="s">
        <v>50</v>
      </c>
      <c r="D1139" s="6" t="s">
        <v>35</v>
      </c>
      <c r="E1139" s="6"/>
      <c r="F1139" s="26" t="s">
        <v>8318</v>
      </c>
      <c r="G1139" s="26"/>
      <c r="H1139" s="7" t="s">
        <v>8319</v>
      </c>
      <c r="I1139" s="34" t="s">
        <v>38</v>
      </c>
      <c r="J1139" s="34" t="s">
        <v>54</v>
      </c>
      <c r="K1139" s="26" t="s">
        <v>8305</v>
      </c>
      <c r="L1139" s="26" t="s">
        <v>8320</v>
      </c>
      <c r="M1139" s="34" t="s">
        <v>41</v>
      </c>
      <c r="N1139" s="26" t="s">
        <v>8297</v>
      </c>
      <c r="O1139" s="26" t="s">
        <v>8307</v>
      </c>
      <c r="P1139" s="26" t="s">
        <v>8308</v>
      </c>
      <c r="Q1139" s="34"/>
      <c r="R1139" s="26"/>
      <c r="S1139" s="26"/>
      <c r="T1139" s="26"/>
      <c r="U1139" s="26"/>
      <c r="V1139" s="14"/>
      <c r="W1139" s="14"/>
      <c r="X1139" s="14"/>
      <c r="Y1139" s="6" t="s">
        <v>5556</v>
      </c>
      <c r="Z1139" s="38" t="s">
        <v>8321</v>
      </c>
      <c r="AA1139" s="52" t="s">
        <v>8322</v>
      </c>
      <c r="AB1139" s="52" t="s">
        <v>8323</v>
      </c>
      <c r="AC1139" s="18" t="str">
        <f t="shared" si="1"/>
        <v>M5-NyO-35a-E-2</v>
      </c>
      <c r="AD1139" s="6" t="s">
        <v>48</v>
      </c>
      <c r="AE1139" s="6"/>
      <c r="AF1139" s="6" t="s">
        <v>49</v>
      </c>
    </row>
    <row r="1140" ht="75.0" customHeight="1">
      <c r="A1140" s="6" t="s">
        <v>8324</v>
      </c>
      <c r="B1140" s="26" t="s">
        <v>8325</v>
      </c>
      <c r="C1140" s="6" t="s">
        <v>34</v>
      </c>
      <c r="D1140" s="6" t="s">
        <v>35</v>
      </c>
      <c r="E1140" s="6"/>
      <c r="F1140" s="26" t="s">
        <v>8326</v>
      </c>
      <c r="G1140" s="26"/>
      <c r="H1140" s="7" t="s">
        <v>8327</v>
      </c>
      <c r="I1140" s="34" t="s">
        <v>38</v>
      </c>
      <c r="J1140" s="34" t="s">
        <v>54</v>
      </c>
      <c r="K1140" s="26" t="s">
        <v>8328</v>
      </c>
      <c r="L1140" s="26" t="s">
        <v>8329</v>
      </c>
      <c r="M1140" s="6" t="s">
        <v>67</v>
      </c>
      <c r="N1140" s="14"/>
      <c r="O1140" s="14"/>
      <c r="P1140" s="14"/>
      <c r="Q1140" s="34"/>
      <c r="R1140" s="26"/>
      <c r="S1140" s="26" t="s">
        <v>8330</v>
      </c>
      <c r="T1140" s="26" t="s">
        <v>8331</v>
      </c>
      <c r="U1140" s="26" t="s">
        <v>8332</v>
      </c>
      <c r="V1140" s="26" t="s">
        <v>8333</v>
      </c>
      <c r="W1140" s="26" t="s">
        <v>8334</v>
      </c>
      <c r="X1140" s="14"/>
      <c r="Y1140" s="6" t="s">
        <v>5556</v>
      </c>
      <c r="Z1140" s="38" t="s">
        <v>8335</v>
      </c>
      <c r="AA1140" s="52" t="s">
        <v>8336</v>
      </c>
      <c r="AB1140" s="52" t="s">
        <v>8337</v>
      </c>
      <c r="AC1140" s="18" t="str">
        <f t="shared" si="1"/>
        <v>M5-NyO-53a-I-1</v>
      </c>
      <c r="AD1140" s="6" t="s">
        <v>48</v>
      </c>
      <c r="AE1140" s="6"/>
      <c r="AF1140" s="6" t="s">
        <v>49</v>
      </c>
    </row>
    <row r="1141" ht="75.0" customHeight="1">
      <c r="A1141" s="6" t="s">
        <v>8324</v>
      </c>
      <c r="B1141" s="26" t="s">
        <v>8325</v>
      </c>
      <c r="C1141" s="6" t="s">
        <v>34</v>
      </c>
      <c r="D1141" s="6" t="s">
        <v>35</v>
      </c>
      <c r="E1141" s="6"/>
      <c r="F1141" s="26" t="s">
        <v>8338</v>
      </c>
      <c r="G1141" s="26"/>
      <c r="H1141" s="7" t="s">
        <v>8339</v>
      </c>
      <c r="I1141" s="34" t="s">
        <v>38</v>
      </c>
      <c r="J1141" s="34" t="s">
        <v>54</v>
      </c>
      <c r="K1141" s="26" t="s">
        <v>8328</v>
      </c>
      <c r="L1141" s="26" t="s">
        <v>8340</v>
      </c>
      <c r="M1141" s="6" t="s">
        <v>67</v>
      </c>
      <c r="N1141" s="14"/>
      <c r="O1141" s="14"/>
      <c r="P1141" s="14"/>
      <c r="Q1141" s="34"/>
      <c r="R1141" s="26"/>
      <c r="S1141" s="26" t="s">
        <v>8341</v>
      </c>
      <c r="T1141" s="26" t="s">
        <v>8342</v>
      </c>
      <c r="U1141" s="26" t="s">
        <v>8332</v>
      </c>
      <c r="V1141" s="26" t="s">
        <v>8343</v>
      </c>
      <c r="W1141" s="26" t="s">
        <v>8344</v>
      </c>
      <c r="X1141" s="14"/>
      <c r="Y1141" s="6" t="s">
        <v>5556</v>
      </c>
      <c r="Z1141" s="38" t="s">
        <v>8345</v>
      </c>
      <c r="AA1141" s="52" t="s">
        <v>8346</v>
      </c>
      <c r="AB1141" s="52" t="s">
        <v>8347</v>
      </c>
      <c r="AC1141" s="18" t="str">
        <f t="shared" si="1"/>
        <v>M5-NyO-53a-I-2</v>
      </c>
      <c r="AD1141" s="6" t="s">
        <v>48</v>
      </c>
      <c r="AE1141" s="6"/>
      <c r="AF1141" s="6" t="s">
        <v>49</v>
      </c>
    </row>
    <row r="1142" ht="75.0" customHeight="1">
      <c r="A1142" s="6" t="s">
        <v>8324</v>
      </c>
      <c r="B1142" s="26" t="s">
        <v>8325</v>
      </c>
      <c r="C1142" s="6" t="s">
        <v>34</v>
      </c>
      <c r="D1142" s="6" t="s">
        <v>35</v>
      </c>
      <c r="E1142" s="6"/>
      <c r="F1142" s="26" t="s">
        <v>8348</v>
      </c>
      <c r="G1142" s="26"/>
      <c r="H1142" s="7" t="s">
        <v>8349</v>
      </c>
      <c r="I1142" s="34" t="s">
        <v>38</v>
      </c>
      <c r="J1142" s="34" t="s">
        <v>54</v>
      </c>
      <c r="K1142" s="26" t="s">
        <v>8328</v>
      </c>
      <c r="L1142" s="26" t="s">
        <v>8350</v>
      </c>
      <c r="M1142" s="6" t="s">
        <v>67</v>
      </c>
      <c r="N1142" s="14"/>
      <c r="O1142" s="14"/>
      <c r="P1142" s="14"/>
      <c r="Q1142" s="34"/>
      <c r="R1142" s="26"/>
      <c r="S1142" s="26" t="s">
        <v>8351</v>
      </c>
      <c r="T1142" s="26" t="s">
        <v>8352</v>
      </c>
      <c r="U1142" s="26" t="s">
        <v>8332</v>
      </c>
      <c r="V1142" s="26" t="s">
        <v>8343</v>
      </c>
      <c r="W1142" s="26" t="s">
        <v>8353</v>
      </c>
      <c r="X1142" s="14"/>
      <c r="Y1142" s="6" t="s">
        <v>5556</v>
      </c>
      <c r="Z1142" s="38" t="s">
        <v>8354</v>
      </c>
      <c r="AA1142" s="52" t="s">
        <v>8355</v>
      </c>
      <c r="AB1142" s="52" t="s">
        <v>8356</v>
      </c>
      <c r="AC1142" s="18" t="str">
        <f t="shared" si="1"/>
        <v>M5-NyO-53a-I-3</v>
      </c>
      <c r="AD1142" s="6" t="s">
        <v>48</v>
      </c>
      <c r="AE1142" s="6"/>
      <c r="AF1142" s="6" t="s">
        <v>49</v>
      </c>
    </row>
    <row r="1143" ht="75.0" customHeight="1">
      <c r="A1143" s="6" t="s">
        <v>8324</v>
      </c>
      <c r="B1143" s="26" t="s">
        <v>8325</v>
      </c>
      <c r="C1143" s="6" t="s">
        <v>34</v>
      </c>
      <c r="D1143" s="6" t="s">
        <v>35</v>
      </c>
      <c r="E1143" s="6"/>
      <c r="F1143" s="26" t="s">
        <v>8357</v>
      </c>
      <c r="G1143" s="26"/>
      <c r="H1143" s="7" t="s">
        <v>8358</v>
      </c>
      <c r="I1143" s="34" t="s">
        <v>38</v>
      </c>
      <c r="J1143" s="34" t="s">
        <v>54</v>
      </c>
      <c r="K1143" s="26" t="s">
        <v>8328</v>
      </c>
      <c r="L1143" s="26" t="s">
        <v>8359</v>
      </c>
      <c r="M1143" s="6" t="s">
        <v>67</v>
      </c>
      <c r="N1143" s="14"/>
      <c r="O1143" s="14"/>
      <c r="P1143" s="14"/>
      <c r="Q1143" s="34"/>
      <c r="R1143" s="26"/>
      <c r="S1143" s="26" t="s">
        <v>8360</v>
      </c>
      <c r="T1143" s="26" t="s">
        <v>8361</v>
      </c>
      <c r="U1143" s="26" t="s">
        <v>8332</v>
      </c>
      <c r="V1143" s="26" t="s">
        <v>8343</v>
      </c>
      <c r="W1143" s="26" t="s">
        <v>8362</v>
      </c>
      <c r="X1143" s="14"/>
      <c r="Y1143" s="6" t="s">
        <v>5556</v>
      </c>
      <c r="Z1143" s="38" t="s">
        <v>8363</v>
      </c>
      <c r="AA1143" s="52" t="s">
        <v>8364</v>
      </c>
      <c r="AB1143" s="52" t="s">
        <v>8365</v>
      </c>
      <c r="AC1143" s="18" t="str">
        <f t="shared" si="1"/>
        <v>M5-NyO-53a-I-4</v>
      </c>
      <c r="AD1143" s="6" t="s">
        <v>48</v>
      </c>
      <c r="AE1143" s="6"/>
      <c r="AF1143" s="6" t="s">
        <v>49</v>
      </c>
    </row>
    <row r="1144" ht="75.0" customHeight="1">
      <c r="A1144" s="6" t="s">
        <v>8324</v>
      </c>
      <c r="B1144" s="26" t="s">
        <v>8325</v>
      </c>
      <c r="C1144" s="6" t="s">
        <v>34</v>
      </c>
      <c r="D1144" s="6" t="s">
        <v>35</v>
      </c>
      <c r="E1144" s="6"/>
      <c r="F1144" s="26" t="s">
        <v>8366</v>
      </c>
      <c r="G1144" s="26"/>
      <c r="H1144" s="7" t="s">
        <v>8367</v>
      </c>
      <c r="I1144" s="34" t="s">
        <v>38</v>
      </c>
      <c r="J1144" s="34" t="s">
        <v>54</v>
      </c>
      <c r="K1144" s="26" t="s">
        <v>8328</v>
      </c>
      <c r="L1144" s="26" t="s">
        <v>8368</v>
      </c>
      <c r="M1144" s="6" t="s">
        <v>67</v>
      </c>
      <c r="N1144" s="14"/>
      <c r="O1144" s="14"/>
      <c r="P1144" s="14"/>
      <c r="Q1144" s="34"/>
      <c r="R1144" s="26"/>
      <c r="S1144" s="26" t="s">
        <v>8369</v>
      </c>
      <c r="T1144" s="26" t="s">
        <v>8370</v>
      </c>
      <c r="U1144" s="26" t="s">
        <v>8332</v>
      </c>
      <c r="V1144" s="26" t="s">
        <v>8343</v>
      </c>
      <c r="W1144" s="26" t="s">
        <v>8371</v>
      </c>
      <c r="X1144" s="14"/>
      <c r="Y1144" s="6" t="s">
        <v>5556</v>
      </c>
      <c r="Z1144" s="38" t="s">
        <v>8372</v>
      </c>
      <c r="AA1144" s="52" t="s">
        <v>8373</v>
      </c>
      <c r="AB1144" s="52" t="s">
        <v>8374</v>
      </c>
      <c r="AC1144" s="18" t="str">
        <f t="shared" si="1"/>
        <v>M5-NyO-53a-I-5</v>
      </c>
      <c r="AD1144" s="6" t="s">
        <v>48</v>
      </c>
      <c r="AE1144" s="6"/>
      <c r="AF1144" s="6" t="s">
        <v>49</v>
      </c>
    </row>
    <row r="1145" ht="75.0" customHeight="1">
      <c r="A1145" s="6" t="s">
        <v>8324</v>
      </c>
      <c r="B1145" s="26" t="s">
        <v>8325</v>
      </c>
      <c r="C1145" s="6" t="s">
        <v>34</v>
      </c>
      <c r="D1145" s="6" t="s">
        <v>35</v>
      </c>
      <c r="E1145" s="6"/>
      <c r="F1145" s="26" t="s">
        <v>8375</v>
      </c>
      <c r="G1145" s="26"/>
      <c r="H1145" s="7" t="s">
        <v>8376</v>
      </c>
      <c r="I1145" s="34" t="s">
        <v>38</v>
      </c>
      <c r="J1145" s="34" t="s">
        <v>54</v>
      </c>
      <c r="K1145" s="26" t="s">
        <v>8377</v>
      </c>
      <c r="L1145" s="26" t="s">
        <v>8378</v>
      </c>
      <c r="M1145" s="34" t="s">
        <v>67</v>
      </c>
      <c r="N1145" s="7"/>
      <c r="O1145" s="7"/>
      <c r="P1145" s="7"/>
      <c r="Q1145" s="7"/>
      <c r="R1145" s="26"/>
      <c r="S1145" s="26" t="s">
        <v>8379</v>
      </c>
      <c r="T1145" s="26" t="s">
        <v>8380</v>
      </c>
      <c r="U1145" s="26" t="s">
        <v>8381</v>
      </c>
      <c r="V1145" s="26" t="s">
        <v>8382</v>
      </c>
      <c r="W1145" s="26" t="s">
        <v>8383</v>
      </c>
      <c r="X1145" s="7"/>
      <c r="Y1145" s="6" t="s">
        <v>5556</v>
      </c>
      <c r="Z1145" s="38" t="s">
        <v>8384</v>
      </c>
      <c r="AA1145" s="52" t="s">
        <v>8385</v>
      </c>
      <c r="AB1145" s="52" t="s">
        <v>8386</v>
      </c>
      <c r="AC1145" s="18" t="str">
        <f t="shared" si="1"/>
        <v>M5-NyO-53a-I-6</v>
      </c>
      <c r="AD1145" s="6" t="s">
        <v>48</v>
      </c>
      <c r="AE1145" s="6"/>
      <c r="AF1145" s="6" t="s">
        <v>49</v>
      </c>
    </row>
    <row r="1146" ht="75.0" customHeight="1">
      <c r="A1146" s="6" t="s">
        <v>8324</v>
      </c>
      <c r="B1146" s="26" t="s">
        <v>8325</v>
      </c>
      <c r="C1146" s="6" t="s">
        <v>34</v>
      </c>
      <c r="D1146" s="6" t="s">
        <v>35</v>
      </c>
      <c r="E1146" s="6"/>
      <c r="F1146" s="26" t="s">
        <v>8387</v>
      </c>
      <c r="G1146" s="26"/>
      <c r="H1146" s="7" t="s">
        <v>8388</v>
      </c>
      <c r="I1146" s="34" t="s">
        <v>38</v>
      </c>
      <c r="J1146" s="34" t="s">
        <v>54</v>
      </c>
      <c r="K1146" s="26" t="s">
        <v>8389</v>
      </c>
      <c r="L1146" s="26" t="s">
        <v>8378</v>
      </c>
      <c r="M1146" s="34" t="s">
        <v>67</v>
      </c>
      <c r="N1146" s="7"/>
      <c r="O1146" s="7"/>
      <c r="P1146" s="7"/>
      <c r="Q1146" s="7"/>
      <c r="R1146" s="26"/>
      <c r="S1146" s="26" t="s">
        <v>8390</v>
      </c>
      <c r="T1146" s="26" t="s">
        <v>8391</v>
      </c>
      <c r="U1146" s="26" t="s">
        <v>8381</v>
      </c>
      <c r="V1146" s="26" t="s">
        <v>8382</v>
      </c>
      <c r="W1146" s="26" t="s">
        <v>8392</v>
      </c>
      <c r="X1146" s="7"/>
      <c r="Y1146" s="6" t="s">
        <v>5556</v>
      </c>
      <c r="Z1146" s="38" t="s">
        <v>8393</v>
      </c>
      <c r="AA1146" s="52" t="s">
        <v>8394</v>
      </c>
      <c r="AB1146" s="52" t="s">
        <v>8395</v>
      </c>
      <c r="AC1146" s="18" t="str">
        <f t="shared" si="1"/>
        <v>M5-NyO-53a-I-7</v>
      </c>
      <c r="AD1146" s="6" t="s">
        <v>48</v>
      </c>
      <c r="AE1146" s="6"/>
      <c r="AF1146" s="6" t="s">
        <v>49</v>
      </c>
    </row>
    <row r="1147" ht="75.0" customHeight="1">
      <c r="A1147" s="6" t="s">
        <v>8324</v>
      </c>
      <c r="B1147" s="26" t="s">
        <v>8325</v>
      </c>
      <c r="C1147" s="6" t="s">
        <v>34</v>
      </c>
      <c r="D1147" s="6" t="s">
        <v>35</v>
      </c>
      <c r="E1147" s="6"/>
      <c r="F1147" s="26" t="s">
        <v>8396</v>
      </c>
      <c r="G1147" s="26"/>
      <c r="H1147" s="7" t="s">
        <v>8397</v>
      </c>
      <c r="I1147" s="34" t="s">
        <v>38</v>
      </c>
      <c r="J1147" s="34" t="s">
        <v>54</v>
      </c>
      <c r="K1147" s="26" t="s">
        <v>8377</v>
      </c>
      <c r="L1147" s="26" t="s">
        <v>8378</v>
      </c>
      <c r="M1147" s="34" t="s">
        <v>67</v>
      </c>
      <c r="N1147" s="7"/>
      <c r="O1147" s="7"/>
      <c r="P1147" s="7"/>
      <c r="Q1147" s="7"/>
      <c r="R1147" s="26"/>
      <c r="S1147" s="26" t="s">
        <v>8398</v>
      </c>
      <c r="T1147" s="26" t="s">
        <v>8399</v>
      </c>
      <c r="U1147" s="26" t="s">
        <v>8381</v>
      </c>
      <c r="V1147" s="26" t="s">
        <v>8382</v>
      </c>
      <c r="W1147" s="26" t="s">
        <v>8392</v>
      </c>
      <c r="X1147" s="7"/>
      <c r="Y1147" s="6" t="s">
        <v>5556</v>
      </c>
      <c r="Z1147" s="38" t="s">
        <v>8400</v>
      </c>
      <c r="AA1147" s="52" t="s">
        <v>8401</v>
      </c>
      <c r="AB1147" s="52" t="s">
        <v>8402</v>
      </c>
      <c r="AC1147" s="18" t="str">
        <f t="shared" si="1"/>
        <v>M5-NyO-53a-I-8</v>
      </c>
      <c r="AD1147" s="6" t="s">
        <v>48</v>
      </c>
      <c r="AE1147" s="6"/>
      <c r="AF1147" s="6" t="s">
        <v>49</v>
      </c>
    </row>
    <row r="1148" ht="75.0" customHeight="1">
      <c r="A1148" s="6" t="s">
        <v>8324</v>
      </c>
      <c r="B1148" s="26" t="s">
        <v>8325</v>
      </c>
      <c r="C1148" s="6" t="s">
        <v>34</v>
      </c>
      <c r="D1148" s="6" t="s">
        <v>35</v>
      </c>
      <c r="E1148" s="6"/>
      <c r="F1148" s="26" t="s">
        <v>8403</v>
      </c>
      <c r="G1148" s="26"/>
      <c r="H1148" s="7" t="s">
        <v>8404</v>
      </c>
      <c r="I1148" s="34" t="s">
        <v>38</v>
      </c>
      <c r="J1148" s="34" t="s">
        <v>54</v>
      </c>
      <c r="K1148" s="26" t="s">
        <v>8377</v>
      </c>
      <c r="L1148" s="26" t="s">
        <v>8378</v>
      </c>
      <c r="M1148" s="34" t="s">
        <v>67</v>
      </c>
      <c r="N1148" s="7"/>
      <c r="O1148" s="7"/>
      <c r="P1148" s="7"/>
      <c r="Q1148" s="7"/>
      <c r="R1148" s="26"/>
      <c r="S1148" s="26" t="s">
        <v>8405</v>
      </c>
      <c r="T1148" s="26" t="s">
        <v>8406</v>
      </c>
      <c r="U1148" s="26" t="s">
        <v>8381</v>
      </c>
      <c r="V1148" s="26" t="s">
        <v>8382</v>
      </c>
      <c r="W1148" s="26" t="s">
        <v>8392</v>
      </c>
      <c r="X1148" s="7"/>
      <c r="Y1148" s="6" t="s">
        <v>5556</v>
      </c>
      <c r="Z1148" s="38" t="s">
        <v>8407</v>
      </c>
      <c r="AA1148" s="52" t="s">
        <v>8408</v>
      </c>
      <c r="AB1148" s="52" t="s">
        <v>8409</v>
      </c>
      <c r="AC1148" s="18" t="str">
        <f t="shared" si="1"/>
        <v>M5-NyO-53a-I-9</v>
      </c>
      <c r="AD1148" s="6" t="s">
        <v>48</v>
      </c>
      <c r="AE1148" s="6"/>
      <c r="AF1148" s="6" t="s">
        <v>49</v>
      </c>
    </row>
    <row r="1149" ht="75.0" customHeight="1">
      <c r="A1149" s="6" t="s">
        <v>8324</v>
      </c>
      <c r="B1149" s="26" t="s">
        <v>8325</v>
      </c>
      <c r="C1149" s="6" t="s">
        <v>34</v>
      </c>
      <c r="D1149" s="6" t="s">
        <v>35</v>
      </c>
      <c r="E1149" s="6"/>
      <c r="F1149" s="26" t="s">
        <v>8410</v>
      </c>
      <c r="G1149" s="26"/>
      <c r="H1149" s="7" t="s">
        <v>8411</v>
      </c>
      <c r="I1149" s="34" t="s">
        <v>38</v>
      </c>
      <c r="J1149" s="34" t="s">
        <v>54</v>
      </c>
      <c r="K1149" s="26" t="s">
        <v>8377</v>
      </c>
      <c r="L1149" s="26" t="s">
        <v>8412</v>
      </c>
      <c r="M1149" s="34" t="s">
        <v>67</v>
      </c>
      <c r="N1149" s="7"/>
      <c r="O1149" s="7"/>
      <c r="P1149" s="7"/>
      <c r="Q1149" s="7"/>
      <c r="R1149" s="26"/>
      <c r="S1149" s="26" t="s">
        <v>8413</v>
      </c>
      <c r="T1149" s="26" t="s">
        <v>8414</v>
      </c>
      <c r="U1149" s="26" t="s">
        <v>8381</v>
      </c>
      <c r="V1149" s="26" t="s">
        <v>8382</v>
      </c>
      <c r="W1149" s="26" t="s">
        <v>8392</v>
      </c>
      <c r="X1149" s="7"/>
      <c r="Y1149" s="6" t="s">
        <v>5556</v>
      </c>
      <c r="Z1149" s="38" t="s">
        <v>8415</v>
      </c>
      <c r="AA1149" s="52" t="s">
        <v>8416</v>
      </c>
      <c r="AB1149" s="52" t="s">
        <v>8417</v>
      </c>
      <c r="AC1149" s="18" t="str">
        <f t="shared" si="1"/>
        <v>M5-NyO-53a-I-10</v>
      </c>
      <c r="AD1149" s="6" t="s">
        <v>48</v>
      </c>
      <c r="AE1149" s="6"/>
      <c r="AF1149" s="6" t="s">
        <v>49</v>
      </c>
    </row>
    <row r="1150" ht="75.0" customHeight="1">
      <c r="A1150" s="8" t="s">
        <v>8418</v>
      </c>
      <c r="B1150" s="7" t="s">
        <v>8419</v>
      </c>
      <c r="C1150" s="6" t="s">
        <v>34</v>
      </c>
      <c r="D1150" s="6" t="s">
        <v>35</v>
      </c>
      <c r="E1150" s="6"/>
      <c r="F1150" s="26" t="s">
        <v>8420</v>
      </c>
      <c r="G1150" s="26"/>
      <c r="H1150" s="7" t="s">
        <v>8421</v>
      </c>
      <c r="I1150" s="34" t="s">
        <v>38</v>
      </c>
      <c r="J1150" s="6" t="s">
        <v>132</v>
      </c>
      <c r="K1150" s="26" t="s">
        <v>8422</v>
      </c>
      <c r="L1150" s="26" t="s">
        <v>8423</v>
      </c>
      <c r="M1150" s="34" t="s">
        <v>41</v>
      </c>
      <c r="N1150" s="26" t="s">
        <v>8297</v>
      </c>
      <c r="O1150" s="26" t="s">
        <v>8424</v>
      </c>
      <c r="P1150" s="26" t="s">
        <v>8425</v>
      </c>
      <c r="Q1150" s="34"/>
      <c r="R1150" s="14"/>
      <c r="S1150" s="14"/>
      <c r="T1150" s="14"/>
      <c r="U1150" s="14"/>
      <c r="V1150" s="14"/>
      <c r="W1150" s="14"/>
      <c r="X1150" s="14"/>
      <c r="Y1150" s="6" t="s">
        <v>5556</v>
      </c>
      <c r="Z1150" s="15" t="s">
        <v>8426</v>
      </c>
      <c r="AA1150" s="52" t="s">
        <v>8427</v>
      </c>
      <c r="AB1150" s="52" t="s">
        <v>8428</v>
      </c>
      <c r="AC1150" s="18" t="str">
        <f t="shared" si="1"/>
        <v>M5-NyO-35b-I-1</v>
      </c>
      <c r="AD1150" s="6" t="s">
        <v>48</v>
      </c>
      <c r="AE1150" s="6"/>
      <c r="AF1150" s="6" t="s">
        <v>49</v>
      </c>
    </row>
    <row r="1151" ht="75.0" customHeight="1">
      <c r="A1151" s="8" t="s">
        <v>8418</v>
      </c>
      <c r="B1151" s="7" t="s">
        <v>8419</v>
      </c>
      <c r="C1151" s="6" t="s">
        <v>34</v>
      </c>
      <c r="D1151" s="6" t="s">
        <v>35</v>
      </c>
      <c r="E1151" s="6"/>
      <c r="F1151" s="26" t="s">
        <v>8429</v>
      </c>
      <c r="G1151" s="26"/>
      <c r="H1151" s="7" t="s">
        <v>8430</v>
      </c>
      <c r="I1151" s="34" t="s">
        <v>38</v>
      </c>
      <c r="J1151" s="6" t="s">
        <v>132</v>
      </c>
      <c r="K1151" s="26" t="s">
        <v>8377</v>
      </c>
      <c r="L1151" s="26" t="s">
        <v>8431</v>
      </c>
      <c r="M1151" s="34" t="s">
        <v>41</v>
      </c>
      <c r="N1151" s="26" t="s">
        <v>8297</v>
      </c>
      <c r="O1151" s="26" t="s">
        <v>8432</v>
      </c>
      <c r="P1151" s="26" t="s">
        <v>8433</v>
      </c>
      <c r="Q1151" s="34"/>
      <c r="R1151" s="14"/>
      <c r="S1151" s="14"/>
      <c r="T1151" s="14"/>
      <c r="U1151" s="14"/>
      <c r="V1151" s="14"/>
      <c r="W1151" s="14"/>
      <c r="X1151" s="14"/>
      <c r="Y1151" s="6" t="s">
        <v>5556</v>
      </c>
      <c r="Z1151" s="15" t="s">
        <v>8434</v>
      </c>
      <c r="AA1151" s="52" t="s">
        <v>8435</v>
      </c>
      <c r="AB1151" s="52" t="s">
        <v>8436</v>
      </c>
      <c r="AC1151" s="18" t="str">
        <f t="shared" si="1"/>
        <v>M5-NyO-35b-I-2</v>
      </c>
      <c r="AD1151" s="6" t="s">
        <v>48</v>
      </c>
      <c r="AE1151" s="6"/>
      <c r="AF1151" s="6" t="s">
        <v>49</v>
      </c>
    </row>
    <row r="1152" ht="75.0" customHeight="1">
      <c r="A1152" s="8" t="s">
        <v>8418</v>
      </c>
      <c r="B1152" s="7" t="s">
        <v>8419</v>
      </c>
      <c r="C1152" s="6" t="s">
        <v>50</v>
      </c>
      <c r="D1152" s="6" t="s">
        <v>35</v>
      </c>
      <c r="E1152" s="6"/>
      <c r="F1152" s="26" t="s">
        <v>8437</v>
      </c>
      <c r="G1152" s="26"/>
      <c r="H1152" s="7" t="s">
        <v>8438</v>
      </c>
      <c r="I1152" s="34" t="s">
        <v>38</v>
      </c>
      <c r="J1152" s="6" t="s">
        <v>54</v>
      </c>
      <c r="K1152" s="26" t="s">
        <v>8422</v>
      </c>
      <c r="L1152" s="26" t="s">
        <v>8439</v>
      </c>
      <c r="M1152" s="34" t="s">
        <v>41</v>
      </c>
      <c r="N1152" s="26" t="s">
        <v>8297</v>
      </c>
      <c r="O1152" s="26" t="s">
        <v>8424</v>
      </c>
      <c r="P1152" s="26" t="s">
        <v>8440</v>
      </c>
      <c r="Q1152" s="7"/>
      <c r="R1152" s="7"/>
      <c r="S1152" s="7"/>
      <c r="T1152" s="7"/>
      <c r="U1152" s="90"/>
      <c r="V1152" s="7"/>
      <c r="W1152" s="7"/>
      <c r="X1152" s="7"/>
      <c r="Y1152" s="6" t="s">
        <v>5556</v>
      </c>
      <c r="Z1152" s="38" t="s">
        <v>8441</v>
      </c>
      <c r="AA1152" s="52" t="s">
        <v>8442</v>
      </c>
      <c r="AB1152" s="52" t="s">
        <v>8443</v>
      </c>
      <c r="AC1152" s="18" t="str">
        <f t="shared" si="1"/>
        <v>M5-NyO-35b-E-1</v>
      </c>
      <c r="AD1152" s="6" t="s">
        <v>48</v>
      </c>
      <c r="AE1152" s="6"/>
      <c r="AF1152" s="6" t="s">
        <v>49</v>
      </c>
    </row>
    <row r="1153" ht="75.0" customHeight="1">
      <c r="A1153" s="8" t="s">
        <v>8418</v>
      </c>
      <c r="B1153" s="7" t="s">
        <v>8419</v>
      </c>
      <c r="C1153" s="6" t="s">
        <v>50</v>
      </c>
      <c r="D1153" s="6" t="s">
        <v>35</v>
      </c>
      <c r="E1153" s="6"/>
      <c r="F1153" s="26" t="s">
        <v>8444</v>
      </c>
      <c r="G1153" s="26"/>
      <c r="H1153" s="7" t="s">
        <v>8445</v>
      </c>
      <c r="I1153" s="34" t="s">
        <v>38</v>
      </c>
      <c r="J1153" s="6" t="s">
        <v>54</v>
      </c>
      <c r="K1153" s="26" t="s">
        <v>8377</v>
      </c>
      <c r="L1153" s="26" t="s">
        <v>8378</v>
      </c>
      <c r="M1153" s="34" t="s">
        <v>41</v>
      </c>
      <c r="N1153" s="26" t="s">
        <v>8297</v>
      </c>
      <c r="O1153" s="26" t="s">
        <v>8446</v>
      </c>
      <c r="P1153" s="26" t="s">
        <v>8447</v>
      </c>
      <c r="Q1153" s="7"/>
      <c r="R1153" s="7"/>
      <c r="S1153" s="7"/>
      <c r="T1153" s="90"/>
      <c r="U1153" s="91"/>
      <c r="V1153" s="7"/>
      <c r="W1153" s="7"/>
      <c r="X1153" s="7"/>
      <c r="Y1153" s="6" t="s">
        <v>5556</v>
      </c>
      <c r="Z1153" s="38" t="s">
        <v>8448</v>
      </c>
      <c r="AA1153" s="52" t="s">
        <v>8449</v>
      </c>
      <c r="AB1153" s="52" t="s">
        <v>8450</v>
      </c>
      <c r="AC1153" s="18" t="str">
        <f t="shared" si="1"/>
        <v>M5-NyO-35b-E-2</v>
      </c>
      <c r="AD1153" s="6" t="s">
        <v>48</v>
      </c>
      <c r="AE1153" s="6"/>
      <c r="AF1153" s="6" t="s">
        <v>49</v>
      </c>
    </row>
    <row r="1154" ht="75.0" customHeight="1">
      <c r="A1154" s="8" t="s">
        <v>8451</v>
      </c>
      <c r="B1154" s="7" t="s">
        <v>8452</v>
      </c>
      <c r="C1154" s="6" t="s">
        <v>34</v>
      </c>
      <c r="D1154" s="6" t="s">
        <v>35</v>
      </c>
      <c r="E1154" s="6"/>
      <c r="F1154" s="26" t="s">
        <v>8453</v>
      </c>
      <c r="G1154" s="26"/>
      <c r="H1154" s="7" t="s">
        <v>8454</v>
      </c>
      <c r="I1154" s="34" t="s">
        <v>38</v>
      </c>
      <c r="J1154" s="6" t="s">
        <v>285</v>
      </c>
      <c r="K1154" s="26" t="s">
        <v>8455</v>
      </c>
      <c r="L1154" s="26" t="s">
        <v>8456</v>
      </c>
      <c r="M1154" s="57" t="s">
        <v>41</v>
      </c>
      <c r="N1154" s="9" t="s">
        <v>8457</v>
      </c>
      <c r="O1154" s="9" t="s">
        <v>8458</v>
      </c>
      <c r="P1154" s="18"/>
      <c r="Q1154" s="34"/>
      <c r="R1154" s="14"/>
      <c r="S1154" s="14"/>
      <c r="T1154" s="14"/>
      <c r="U1154" s="14"/>
      <c r="V1154" s="14"/>
      <c r="W1154" s="14"/>
      <c r="X1154" s="14"/>
      <c r="Y1154" s="6" t="s">
        <v>5556</v>
      </c>
      <c r="Z1154" s="38" t="s">
        <v>8459</v>
      </c>
      <c r="AA1154" s="52" t="s">
        <v>8460</v>
      </c>
      <c r="AB1154" s="52" t="s">
        <v>8461</v>
      </c>
      <c r="AC1154" s="18" t="str">
        <f t="shared" si="1"/>
        <v>M5-NyO-36a-I-1</v>
      </c>
      <c r="AD1154" s="6" t="s">
        <v>48</v>
      </c>
      <c r="AE1154" s="6"/>
      <c r="AF1154" s="6" t="s">
        <v>49</v>
      </c>
    </row>
    <row r="1155" ht="75.0" customHeight="1">
      <c r="A1155" s="8" t="s">
        <v>8451</v>
      </c>
      <c r="B1155" s="7" t="s">
        <v>8452</v>
      </c>
      <c r="C1155" s="6" t="s">
        <v>50</v>
      </c>
      <c r="D1155" s="6" t="s">
        <v>35</v>
      </c>
      <c r="E1155" s="6"/>
      <c r="F1155" s="26" t="s">
        <v>8462</v>
      </c>
      <c r="G1155" s="26"/>
      <c r="H1155" s="7"/>
      <c r="I1155" s="57" t="s">
        <v>38</v>
      </c>
      <c r="J1155" s="6" t="s">
        <v>54</v>
      </c>
      <c r="K1155" s="26" t="s">
        <v>8455</v>
      </c>
      <c r="L1155" s="9" t="s">
        <v>8463</v>
      </c>
      <c r="M1155" s="57" t="s">
        <v>41</v>
      </c>
      <c r="N1155" s="9" t="s">
        <v>8457</v>
      </c>
      <c r="O1155" s="9" t="s">
        <v>8464</v>
      </c>
      <c r="P1155" s="14"/>
      <c r="Q1155" s="34"/>
      <c r="R1155" s="14"/>
      <c r="S1155" s="14"/>
      <c r="T1155" s="14"/>
      <c r="U1155" s="14"/>
      <c r="V1155" s="14"/>
      <c r="W1155" s="14"/>
      <c r="X1155" s="14"/>
      <c r="Y1155" s="6" t="s">
        <v>5556</v>
      </c>
      <c r="Z1155" s="38" t="s">
        <v>8465</v>
      </c>
      <c r="AA1155" s="52" t="s">
        <v>8466</v>
      </c>
      <c r="AB1155" s="52" t="s">
        <v>8467</v>
      </c>
      <c r="AC1155" s="18" t="str">
        <f t="shared" si="1"/>
        <v>M5-NyO-36a-E-1</v>
      </c>
      <c r="AD1155" s="6" t="s">
        <v>48</v>
      </c>
      <c r="AE1155" s="6"/>
      <c r="AF1155" s="6" t="s">
        <v>49</v>
      </c>
    </row>
    <row r="1156" ht="75.0" customHeight="1">
      <c r="A1156" s="6" t="s">
        <v>8468</v>
      </c>
      <c r="B1156" s="26" t="s">
        <v>8469</v>
      </c>
      <c r="C1156" s="6" t="s">
        <v>34</v>
      </c>
      <c r="D1156" s="6" t="s">
        <v>35</v>
      </c>
      <c r="E1156" s="6"/>
      <c r="F1156" s="26" t="s">
        <v>8470</v>
      </c>
      <c r="G1156" s="26"/>
      <c r="H1156" s="7" t="s">
        <v>8471</v>
      </c>
      <c r="I1156" s="57" t="s">
        <v>38</v>
      </c>
      <c r="J1156" s="6" t="s">
        <v>54</v>
      </c>
      <c r="K1156" s="26" t="s">
        <v>8455</v>
      </c>
      <c r="L1156" s="9" t="s">
        <v>8463</v>
      </c>
      <c r="M1156" s="34" t="s">
        <v>41</v>
      </c>
      <c r="N1156" s="26" t="s">
        <v>8457</v>
      </c>
      <c r="O1156" s="9" t="s">
        <v>8472</v>
      </c>
      <c r="P1156" s="14"/>
      <c r="Q1156" s="34"/>
      <c r="R1156" s="14"/>
      <c r="S1156" s="14"/>
      <c r="T1156" s="14"/>
      <c r="U1156" s="14"/>
      <c r="V1156" s="14"/>
      <c r="W1156" s="14"/>
      <c r="X1156" s="14"/>
      <c r="Y1156" s="6" t="s">
        <v>5556</v>
      </c>
      <c r="Z1156" s="38" t="s">
        <v>8473</v>
      </c>
      <c r="AA1156" s="52" t="s">
        <v>8474</v>
      </c>
      <c r="AB1156" s="52" t="s">
        <v>8475</v>
      </c>
      <c r="AC1156" s="18" t="str">
        <f t="shared" si="1"/>
        <v>M5-NyO-56a-I-1</v>
      </c>
      <c r="AD1156" s="6" t="s">
        <v>48</v>
      </c>
      <c r="AE1156" s="6"/>
      <c r="AF1156" s="6" t="s">
        <v>49</v>
      </c>
    </row>
    <row r="1157" ht="75.0" customHeight="1">
      <c r="A1157" s="6" t="s">
        <v>8468</v>
      </c>
      <c r="B1157" s="26" t="s">
        <v>8469</v>
      </c>
      <c r="C1157" s="6" t="s">
        <v>34</v>
      </c>
      <c r="D1157" s="6" t="s">
        <v>35</v>
      </c>
      <c r="E1157" s="6"/>
      <c r="F1157" s="26" t="s">
        <v>8476</v>
      </c>
      <c r="G1157" s="26"/>
      <c r="H1157" s="7" t="s">
        <v>8477</v>
      </c>
      <c r="I1157" s="57" t="s">
        <v>38</v>
      </c>
      <c r="J1157" s="6" t="s">
        <v>54</v>
      </c>
      <c r="K1157" s="26" t="s">
        <v>8455</v>
      </c>
      <c r="L1157" s="9" t="s">
        <v>8463</v>
      </c>
      <c r="M1157" s="34" t="s">
        <v>41</v>
      </c>
      <c r="N1157" s="26" t="s">
        <v>8457</v>
      </c>
      <c r="O1157" s="9" t="s">
        <v>8472</v>
      </c>
      <c r="P1157" s="14"/>
      <c r="Q1157" s="34"/>
      <c r="R1157" s="14"/>
      <c r="S1157" s="14"/>
      <c r="T1157" s="14"/>
      <c r="U1157" s="14"/>
      <c r="V1157" s="14"/>
      <c r="W1157" s="14"/>
      <c r="X1157" s="14"/>
      <c r="Y1157" s="6" t="s">
        <v>5556</v>
      </c>
      <c r="Z1157" s="38" t="s">
        <v>8478</v>
      </c>
      <c r="AA1157" s="52" t="s">
        <v>8479</v>
      </c>
      <c r="AB1157" s="52" t="s">
        <v>8480</v>
      </c>
      <c r="AC1157" s="18" t="str">
        <f t="shared" si="1"/>
        <v>M5-NyO-56a-I-2</v>
      </c>
      <c r="AD1157" s="6" t="s">
        <v>48</v>
      </c>
      <c r="AE1157" s="6"/>
      <c r="AF1157" s="6" t="s">
        <v>49</v>
      </c>
    </row>
    <row r="1158" ht="75.0" customHeight="1">
      <c r="A1158" s="6" t="s">
        <v>8468</v>
      </c>
      <c r="B1158" s="26" t="s">
        <v>8469</v>
      </c>
      <c r="C1158" s="6" t="s">
        <v>34</v>
      </c>
      <c r="D1158" s="6" t="s">
        <v>35</v>
      </c>
      <c r="E1158" s="6"/>
      <c r="F1158" s="26" t="s">
        <v>8481</v>
      </c>
      <c r="G1158" s="26"/>
      <c r="H1158" s="7" t="s">
        <v>8482</v>
      </c>
      <c r="I1158" s="57" t="s">
        <v>38</v>
      </c>
      <c r="J1158" s="6" t="s">
        <v>54</v>
      </c>
      <c r="K1158" s="26" t="s">
        <v>8455</v>
      </c>
      <c r="L1158" s="9" t="s">
        <v>8463</v>
      </c>
      <c r="M1158" s="34" t="s">
        <v>41</v>
      </c>
      <c r="N1158" s="26" t="s">
        <v>8457</v>
      </c>
      <c r="O1158" s="9" t="s">
        <v>8472</v>
      </c>
      <c r="P1158" s="14"/>
      <c r="Q1158" s="34"/>
      <c r="R1158" s="14"/>
      <c r="S1158" s="14"/>
      <c r="T1158" s="14"/>
      <c r="U1158" s="14"/>
      <c r="V1158" s="14"/>
      <c r="W1158" s="14"/>
      <c r="X1158" s="14"/>
      <c r="Y1158" s="6" t="s">
        <v>5556</v>
      </c>
      <c r="Z1158" s="38" t="s">
        <v>8483</v>
      </c>
      <c r="AA1158" s="52" t="s">
        <v>8484</v>
      </c>
      <c r="AB1158" s="52" t="s">
        <v>8485</v>
      </c>
      <c r="AC1158" s="18" t="str">
        <f t="shared" si="1"/>
        <v>M5-NyO-56a-I-3</v>
      </c>
      <c r="AD1158" s="6" t="s">
        <v>48</v>
      </c>
      <c r="AE1158" s="6"/>
      <c r="AF1158" s="6" t="s">
        <v>49</v>
      </c>
    </row>
    <row r="1159" ht="75.0" customHeight="1">
      <c r="A1159" s="6" t="s">
        <v>8468</v>
      </c>
      <c r="B1159" s="26" t="s">
        <v>8469</v>
      </c>
      <c r="C1159" s="6" t="s">
        <v>34</v>
      </c>
      <c r="D1159" s="6" t="s">
        <v>35</v>
      </c>
      <c r="E1159" s="6"/>
      <c r="F1159" s="18" t="s">
        <v>8486</v>
      </c>
      <c r="G1159" s="18"/>
      <c r="H1159" s="7" t="s">
        <v>8487</v>
      </c>
      <c r="I1159" s="57" t="s">
        <v>38</v>
      </c>
      <c r="J1159" s="6" t="s">
        <v>54</v>
      </c>
      <c r="K1159" s="26" t="s">
        <v>8455</v>
      </c>
      <c r="L1159" s="9" t="s">
        <v>8463</v>
      </c>
      <c r="M1159" s="34" t="s">
        <v>41</v>
      </c>
      <c r="N1159" s="26" t="s">
        <v>8457</v>
      </c>
      <c r="O1159" s="9" t="s">
        <v>8472</v>
      </c>
      <c r="P1159" s="14"/>
      <c r="Q1159" s="34"/>
      <c r="R1159" s="14"/>
      <c r="S1159" s="14"/>
      <c r="T1159" s="14"/>
      <c r="U1159" s="14"/>
      <c r="V1159" s="14"/>
      <c r="W1159" s="14"/>
      <c r="X1159" s="14"/>
      <c r="Y1159" s="6" t="s">
        <v>5556</v>
      </c>
      <c r="Z1159" s="38" t="s">
        <v>8488</v>
      </c>
      <c r="AA1159" s="52" t="s">
        <v>8489</v>
      </c>
      <c r="AB1159" s="52" t="s">
        <v>8490</v>
      </c>
      <c r="AC1159" s="18" t="str">
        <f t="shared" si="1"/>
        <v>M5-NyO-56a-I-4</v>
      </c>
      <c r="AD1159" s="6" t="s">
        <v>48</v>
      </c>
      <c r="AE1159" s="6"/>
      <c r="AF1159" s="6" t="s">
        <v>49</v>
      </c>
    </row>
    <row r="1160" ht="75.0" customHeight="1">
      <c r="A1160" s="6" t="s">
        <v>8468</v>
      </c>
      <c r="B1160" s="26" t="s">
        <v>8469</v>
      </c>
      <c r="C1160" s="6" t="s">
        <v>34</v>
      </c>
      <c r="D1160" s="6" t="s">
        <v>35</v>
      </c>
      <c r="E1160" s="6"/>
      <c r="F1160" s="26" t="s">
        <v>8491</v>
      </c>
      <c r="G1160" s="26"/>
      <c r="H1160" s="7" t="s">
        <v>8492</v>
      </c>
      <c r="I1160" s="57" t="s">
        <v>38</v>
      </c>
      <c r="J1160" s="6" t="s">
        <v>54</v>
      </c>
      <c r="K1160" s="26" t="s">
        <v>8455</v>
      </c>
      <c r="L1160" s="26" t="s">
        <v>8463</v>
      </c>
      <c r="M1160" s="34" t="s">
        <v>41</v>
      </c>
      <c r="N1160" s="26" t="s">
        <v>8457</v>
      </c>
      <c r="O1160" s="9" t="s">
        <v>8472</v>
      </c>
      <c r="P1160" s="14"/>
      <c r="Q1160" s="34"/>
      <c r="R1160" s="14"/>
      <c r="S1160" s="14"/>
      <c r="T1160" s="14"/>
      <c r="U1160" s="14"/>
      <c r="V1160" s="14"/>
      <c r="W1160" s="14"/>
      <c r="X1160" s="14"/>
      <c r="Y1160" s="6" t="s">
        <v>5556</v>
      </c>
      <c r="Z1160" s="38" t="s">
        <v>8493</v>
      </c>
      <c r="AA1160" s="52" t="s">
        <v>8494</v>
      </c>
      <c r="AB1160" s="52" t="s">
        <v>8495</v>
      </c>
      <c r="AC1160" s="18" t="str">
        <f t="shared" si="1"/>
        <v>M5-NyO-56a-I-5</v>
      </c>
      <c r="AD1160" s="6" t="s">
        <v>48</v>
      </c>
      <c r="AE1160" s="6"/>
      <c r="AF1160" s="6" t="s">
        <v>49</v>
      </c>
    </row>
    <row r="1161" ht="75.0" customHeight="1">
      <c r="A1161" s="6" t="s">
        <v>8468</v>
      </c>
      <c r="B1161" s="26" t="s">
        <v>8469</v>
      </c>
      <c r="C1161" s="6" t="s">
        <v>34</v>
      </c>
      <c r="D1161" s="6" t="s">
        <v>35</v>
      </c>
      <c r="E1161" s="6"/>
      <c r="F1161" s="26" t="s">
        <v>8496</v>
      </c>
      <c r="G1161" s="26"/>
      <c r="H1161" s="7"/>
      <c r="I1161" s="57" t="s">
        <v>38</v>
      </c>
      <c r="J1161" s="6" t="s">
        <v>54</v>
      </c>
      <c r="K1161" s="46" t="s">
        <v>8497</v>
      </c>
      <c r="L1161" s="26" t="s">
        <v>7674</v>
      </c>
      <c r="M1161" s="57" t="s">
        <v>41</v>
      </c>
      <c r="N1161" s="26" t="s">
        <v>8498</v>
      </c>
      <c r="O1161" s="26" t="s">
        <v>8499</v>
      </c>
      <c r="P1161" s="14"/>
      <c r="Q1161" s="34"/>
      <c r="R1161" s="14"/>
      <c r="S1161" s="14"/>
      <c r="T1161" s="14"/>
      <c r="U1161" s="14"/>
      <c r="V1161" s="14"/>
      <c r="W1161" s="14"/>
      <c r="X1161" s="14"/>
      <c r="Y1161" s="6" t="s">
        <v>5556</v>
      </c>
      <c r="Z1161" s="38" t="s">
        <v>8500</v>
      </c>
      <c r="AA1161" s="52" t="s">
        <v>8501</v>
      </c>
      <c r="AB1161" s="52" t="s">
        <v>8502</v>
      </c>
      <c r="AC1161" s="18" t="str">
        <f t="shared" si="1"/>
        <v>M5-NyO-56a-I-6</v>
      </c>
      <c r="AD1161" s="6" t="s">
        <v>48</v>
      </c>
      <c r="AE1161" s="6"/>
      <c r="AF1161" s="6" t="s">
        <v>49</v>
      </c>
    </row>
    <row r="1162" ht="75.0" customHeight="1">
      <c r="A1162" s="6" t="s">
        <v>8468</v>
      </c>
      <c r="B1162" s="26" t="s">
        <v>8469</v>
      </c>
      <c r="C1162" s="6" t="s">
        <v>34</v>
      </c>
      <c r="D1162" s="6" t="s">
        <v>35</v>
      </c>
      <c r="E1162" s="6"/>
      <c r="F1162" s="26" t="s">
        <v>8503</v>
      </c>
      <c r="G1162" s="26"/>
      <c r="H1162" s="7" t="s">
        <v>8504</v>
      </c>
      <c r="I1162" s="57" t="s">
        <v>38</v>
      </c>
      <c r="J1162" s="6" t="s">
        <v>54</v>
      </c>
      <c r="K1162" s="46" t="s">
        <v>8505</v>
      </c>
      <c r="L1162" s="26" t="s">
        <v>7674</v>
      </c>
      <c r="M1162" s="57" t="s">
        <v>41</v>
      </c>
      <c r="N1162" s="26" t="s">
        <v>8498</v>
      </c>
      <c r="O1162" s="26" t="s">
        <v>8506</v>
      </c>
      <c r="P1162" s="14"/>
      <c r="Q1162" s="34"/>
      <c r="R1162" s="14"/>
      <c r="S1162" s="14"/>
      <c r="T1162" s="14"/>
      <c r="U1162" s="14"/>
      <c r="V1162" s="14"/>
      <c r="W1162" s="14"/>
      <c r="X1162" s="14"/>
      <c r="Y1162" s="6" t="s">
        <v>5556</v>
      </c>
      <c r="Z1162" s="38" t="s">
        <v>8507</v>
      </c>
      <c r="AA1162" s="52" t="s">
        <v>8508</v>
      </c>
      <c r="AB1162" s="52" t="s">
        <v>8509</v>
      </c>
      <c r="AC1162" s="18" t="str">
        <f t="shared" si="1"/>
        <v>M5-NyO-56a-I-7</v>
      </c>
      <c r="AD1162" s="6" t="s">
        <v>48</v>
      </c>
      <c r="AE1162" s="6"/>
      <c r="AF1162" s="6" t="s">
        <v>49</v>
      </c>
    </row>
    <row r="1163" ht="75.0" customHeight="1">
      <c r="A1163" s="6" t="s">
        <v>8468</v>
      </c>
      <c r="B1163" s="26" t="s">
        <v>8469</v>
      </c>
      <c r="C1163" s="6" t="s">
        <v>34</v>
      </c>
      <c r="D1163" s="6" t="s">
        <v>35</v>
      </c>
      <c r="E1163" s="6"/>
      <c r="F1163" s="26" t="s">
        <v>8510</v>
      </c>
      <c r="G1163" s="26"/>
      <c r="H1163" s="7" t="s">
        <v>8511</v>
      </c>
      <c r="I1163" s="57" t="s">
        <v>38</v>
      </c>
      <c r="J1163" s="6" t="s">
        <v>54</v>
      </c>
      <c r="K1163" s="46" t="s">
        <v>8512</v>
      </c>
      <c r="L1163" s="26" t="s">
        <v>7674</v>
      </c>
      <c r="M1163" s="57" t="s">
        <v>41</v>
      </c>
      <c r="N1163" s="26" t="s">
        <v>8498</v>
      </c>
      <c r="O1163" s="26" t="s">
        <v>8513</v>
      </c>
      <c r="P1163" s="14"/>
      <c r="Q1163" s="34"/>
      <c r="R1163" s="14"/>
      <c r="S1163" s="14"/>
      <c r="T1163" s="14"/>
      <c r="U1163" s="14"/>
      <c r="V1163" s="14"/>
      <c r="W1163" s="14"/>
      <c r="X1163" s="14"/>
      <c r="Y1163" s="6" t="s">
        <v>5556</v>
      </c>
      <c r="Z1163" s="38" t="s">
        <v>8514</v>
      </c>
      <c r="AA1163" s="52" t="s">
        <v>8515</v>
      </c>
      <c r="AB1163" s="52" t="s">
        <v>8516</v>
      </c>
      <c r="AC1163" s="18" t="str">
        <f t="shared" si="1"/>
        <v>M5-NyO-56a-I-8</v>
      </c>
      <c r="AD1163" s="6" t="s">
        <v>48</v>
      </c>
      <c r="AE1163" s="6"/>
      <c r="AF1163" s="6" t="s">
        <v>49</v>
      </c>
    </row>
    <row r="1164" ht="75.0" customHeight="1">
      <c r="A1164" s="6" t="s">
        <v>8468</v>
      </c>
      <c r="B1164" s="26" t="s">
        <v>8469</v>
      </c>
      <c r="C1164" s="6" t="s">
        <v>34</v>
      </c>
      <c r="D1164" s="6" t="s">
        <v>35</v>
      </c>
      <c r="E1164" s="6"/>
      <c r="F1164" s="26" t="s">
        <v>8517</v>
      </c>
      <c r="G1164" s="26"/>
      <c r="H1164" s="7" t="s">
        <v>8518</v>
      </c>
      <c r="I1164" s="57" t="s">
        <v>38</v>
      </c>
      <c r="J1164" s="6" t="s">
        <v>54</v>
      </c>
      <c r="K1164" s="46" t="s">
        <v>8497</v>
      </c>
      <c r="L1164" s="26" t="s">
        <v>7674</v>
      </c>
      <c r="M1164" s="57" t="s">
        <v>41</v>
      </c>
      <c r="N1164" s="26" t="s">
        <v>8498</v>
      </c>
      <c r="O1164" s="26" t="s">
        <v>8519</v>
      </c>
      <c r="P1164" s="14"/>
      <c r="Q1164" s="34"/>
      <c r="R1164" s="14"/>
      <c r="S1164" s="14"/>
      <c r="T1164" s="14"/>
      <c r="U1164" s="14"/>
      <c r="V1164" s="14"/>
      <c r="W1164" s="14"/>
      <c r="X1164" s="14"/>
      <c r="Y1164" s="6" t="s">
        <v>5556</v>
      </c>
      <c r="Z1164" s="38" t="s">
        <v>8520</v>
      </c>
      <c r="AA1164" s="52" t="s">
        <v>8521</v>
      </c>
      <c r="AB1164" s="52" t="s">
        <v>8522</v>
      </c>
      <c r="AC1164" s="18" t="str">
        <f t="shared" si="1"/>
        <v>M5-NyO-56a-I-9</v>
      </c>
      <c r="AD1164" s="6" t="s">
        <v>48</v>
      </c>
      <c r="AE1164" s="6"/>
      <c r="AF1164" s="6" t="s">
        <v>49</v>
      </c>
    </row>
    <row r="1165" ht="75.0" customHeight="1">
      <c r="A1165" s="6" t="s">
        <v>8468</v>
      </c>
      <c r="B1165" s="26" t="s">
        <v>8469</v>
      </c>
      <c r="C1165" s="6" t="s">
        <v>34</v>
      </c>
      <c r="D1165" s="6" t="s">
        <v>35</v>
      </c>
      <c r="E1165" s="6"/>
      <c r="F1165" s="26" t="s">
        <v>8523</v>
      </c>
      <c r="G1165" s="26"/>
      <c r="H1165" s="7"/>
      <c r="I1165" s="57" t="s">
        <v>38</v>
      </c>
      <c r="J1165" s="6" t="s">
        <v>54</v>
      </c>
      <c r="K1165" s="46" t="s">
        <v>8497</v>
      </c>
      <c r="L1165" s="26" t="s">
        <v>7674</v>
      </c>
      <c r="M1165" s="57" t="s">
        <v>41</v>
      </c>
      <c r="N1165" s="26" t="s">
        <v>8498</v>
      </c>
      <c r="O1165" s="26" t="s">
        <v>8524</v>
      </c>
      <c r="P1165" s="14"/>
      <c r="Q1165" s="34"/>
      <c r="R1165" s="14"/>
      <c r="S1165" s="14"/>
      <c r="T1165" s="14"/>
      <c r="U1165" s="14"/>
      <c r="V1165" s="14"/>
      <c r="W1165" s="14"/>
      <c r="X1165" s="14"/>
      <c r="Y1165" s="6" t="s">
        <v>5556</v>
      </c>
      <c r="Z1165" s="38" t="s">
        <v>8525</v>
      </c>
      <c r="AA1165" s="52" t="s">
        <v>8526</v>
      </c>
      <c r="AB1165" s="52" t="s">
        <v>8527</v>
      </c>
      <c r="AC1165" s="18" t="str">
        <f t="shared" si="1"/>
        <v>M5-NyO-56a-I-10</v>
      </c>
      <c r="AD1165" s="6" t="s">
        <v>48</v>
      </c>
      <c r="AE1165" s="6"/>
      <c r="AF1165" s="6" t="s">
        <v>49</v>
      </c>
    </row>
    <row r="1166" ht="75.0" customHeight="1">
      <c r="A1166" s="8" t="s">
        <v>8528</v>
      </c>
      <c r="B1166" s="7" t="s">
        <v>8529</v>
      </c>
      <c r="C1166" s="6" t="s">
        <v>34</v>
      </c>
      <c r="D1166" s="6" t="s">
        <v>35</v>
      </c>
      <c r="E1166" s="6"/>
      <c r="F1166" s="26" t="s">
        <v>8530</v>
      </c>
      <c r="G1166" s="26"/>
      <c r="H1166" s="7"/>
      <c r="I1166" s="57" t="s">
        <v>38</v>
      </c>
      <c r="J1166" s="6" t="s">
        <v>357</v>
      </c>
      <c r="K1166" s="18" t="s">
        <v>8531</v>
      </c>
      <c r="L1166" s="9" t="s">
        <v>8532</v>
      </c>
      <c r="M1166" s="57" t="s">
        <v>41</v>
      </c>
      <c r="N1166" s="26" t="s">
        <v>8498</v>
      </c>
      <c r="O1166" s="9" t="s">
        <v>8533</v>
      </c>
      <c r="P1166" s="26" t="s">
        <v>8534</v>
      </c>
      <c r="Q1166" s="34"/>
      <c r="R1166" s="14"/>
      <c r="S1166" s="14"/>
      <c r="T1166" s="14"/>
      <c r="U1166" s="14"/>
      <c r="V1166" s="14"/>
      <c r="W1166" s="14"/>
      <c r="X1166" s="14"/>
      <c r="Y1166" s="6" t="s">
        <v>5556</v>
      </c>
      <c r="Z1166" s="15" t="s">
        <v>8535</v>
      </c>
      <c r="AA1166" s="52" t="s">
        <v>8536</v>
      </c>
      <c r="AB1166" s="52" t="s">
        <v>8537</v>
      </c>
      <c r="AC1166" s="18" t="str">
        <f t="shared" si="1"/>
        <v>M5-NyO-36b-I-1</v>
      </c>
      <c r="AD1166" s="6" t="s">
        <v>48</v>
      </c>
      <c r="AE1166" s="6"/>
      <c r="AF1166" s="6" t="s">
        <v>49</v>
      </c>
    </row>
    <row r="1167" ht="75.0" customHeight="1">
      <c r="A1167" s="8" t="s">
        <v>8528</v>
      </c>
      <c r="B1167" s="7" t="s">
        <v>8529</v>
      </c>
      <c r="C1167" s="6" t="s">
        <v>50</v>
      </c>
      <c r="D1167" s="6" t="s">
        <v>35</v>
      </c>
      <c r="E1167" s="6"/>
      <c r="F1167" s="26" t="s">
        <v>8538</v>
      </c>
      <c r="G1167" s="26"/>
      <c r="H1167" s="7"/>
      <c r="I1167" s="57" t="s">
        <v>38</v>
      </c>
      <c r="J1167" s="6" t="s">
        <v>54</v>
      </c>
      <c r="K1167" s="46" t="s">
        <v>8539</v>
      </c>
      <c r="L1167" s="26" t="s">
        <v>7674</v>
      </c>
      <c r="M1167" s="57" t="s">
        <v>41</v>
      </c>
      <c r="N1167" s="26" t="s">
        <v>8498</v>
      </c>
      <c r="O1167" s="26" t="s">
        <v>8540</v>
      </c>
      <c r="P1167" s="14"/>
      <c r="Q1167" s="34"/>
      <c r="R1167" s="14"/>
      <c r="S1167" s="14"/>
      <c r="T1167" s="14"/>
      <c r="U1167" s="14"/>
      <c r="V1167" s="14"/>
      <c r="W1167" s="14"/>
      <c r="X1167" s="14"/>
      <c r="Y1167" s="6" t="s">
        <v>5556</v>
      </c>
      <c r="Z1167" s="38" t="s">
        <v>8541</v>
      </c>
      <c r="AA1167" s="52" t="s">
        <v>8542</v>
      </c>
      <c r="AB1167" s="52" t="s">
        <v>8543</v>
      </c>
      <c r="AC1167" s="18" t="str">
        <f t="shared" si="1"/>
        <v>M5-NyO-36b-E-1</v>
      </c>
      <c r="AD1167" s="6" t="s">
        <v>48</v>
      </c>
      <c r="AE1167" s="6"/>
      <c r="AF1167" s="6" t="s">
        <v>49</v>
      </c>
    </row>
    <row r="1168" ht="75.0" customHeight="1">
      <c r="A1168" s="8" t="s">
        <v>8544</v>
      </c>
      <c r="B1168" s="7" t="s">
        <v>8545</v>
      </c>
      <c r="C1168" s="6" t="s">
        <v>34</v>
      </c>
      <c r="D1168" s="6" t="s">
        <v>35</v>
      </c>
      <c r="E1168" s="6"/>
      <c r="F1168" s="26" t="s">
        <v>8546</v>
      </c>
      <c r="G1168" s="26"/>
      <c r="H1168" s="7"/>
      <c r="I1168" s="57" t="s">
        <v>38</v>
      </c>
      <c r="J1168" s="6" t="s">
        <v>357</v>
      </c>
      <c r="K1168" s="26" t="s">
        <v>8547</v>
      </c>
      <c r="L1168" s="9" t="s">
        <v>8548</v>
      </c>
      <c r="M1168" s="57" t="s">
        <v>41</v>
      </c>
      <c r="N1168" s="26" t="s">
        <v>8549</v>
      </c>
      <c r="O1168" s="26" t="s">
        <v>8550</v>
      </c>
      <c r="P1168" s="14"/>
      <c r="Q1168" s="34"/>
      <c r="R1168" s="14"/>
      <c r="S1168" s="14"/>
      <c r="T1168" s="14"/>
      <c r="U1168" s="14"/>
      <c r="V1168" s="14"/>
      <c r="W1168" s="14"/>
      <c r="X1168" s="14"/>
      <c r="Y1168" s="6" t="s">
        <v>5556</v>
      </c>
      <c r="Z1168" s="15" t="s">
        <v>8551</v>
      </c>
      <c r="AA1168" s="52" t="s">
        <v>8552</v>
      </c>
      <c r="AB1168" s="52" t="s">
        <v>8553</v>
      </c>
      <c r="AC1168" s="18" t="str">
        <f t="shared" si="1"/>
        <v>M5-NyO-36c-I-1</v>
      </c>
      <c r="AD1168" s="6" t="s">
        <v>48</v>
      </c>
      <c r="AE1168" s="6"/>
      <c r="AF1168" s="6" t="s">
        <v>49</v>
      </c>
    </row>
    <row r="1169" ht="75.0" customHeight="1">
      <c r="A1169" s="8" t="s">
        <v>8544</v>
      </c>
      <c r="B1169" s="7" t="s">
        <v>8545</v>
      </c>
      <c r="C1169" s="6" t="s">
        <v>50</v>
      </c>
      <c r="D1169" s="6" t="s">
        <v>35</v>
      </c>
      <c r="E1169" s="6"/>
      <c r="F1169" s="26" t="s">
        <v>8554</v>
      </c>
      <c r="G1169" s="26"/>
      <c r="H1169" s="7"/>
      <c r="I1169" s="57" t="s">
        <v>38</v>
      </c>
      <c r="J1169" s="6" t="s">
        <v>54</v>
      </c>
      <c r="K1169" s="26" t="s">
        <v>8547</v>
      </c>
      <c r="L1169" s="26" t="s">
        <v>8555</v>
      </c>
      <c r="M1169" s="34" t="s">
        <v>41</v>
      </c>
      <c r="N1169" s="26" t="s">
        <v>8549</v>
      </c>
      <c r="O1169" s="9" t="s">
        <v>8550</v>
      </c>
      <c r="P1169" s="7"/>
      <c r="Q1169" s="7"/>
      <c r="R1169" s="7"/>
      <c r="S1169" s="7"/>
      <c r="T1169" s="7"/>
      <c r="U1169" s="7"/>
      <c r="V1169" s="7"/>
      <c r="W1169" s="7"/>
      <c r="X1169" s="7"/>
      <c r="Y1169" s="6" t="s">
        <v>5556</v>
      </c>
      <c r="Z1169" s="38" t="s">
        <v>8556</v>
      </c>
      <c r="AA1169" s="52" t="s">
        <v>8557</v>
      </c>
      <c r="AB1169" s="52" t="s">
        <v>8558</v>
      </c>
      <c r="AC1169" s="18" t="str">
        <f t="shared" si="1"/>
        <v>M5-NyO-36c-E-1</v>
      </c>
      <c r="AD1169" s="6" t="s">
        <v>48</v>
      </c>
      <c r="AE1169" s="6"/>
      <c r="AF1169" s="6" t="s">
        <v>49</v>
      </c>
    </row>
    <row r="1170" ht="75.0" customHeight="1">
      <c r="A1170" s="8" t="s">
        <v>8544</v>
      </c>
      <c r="B1170" s="7" t="s">
        <v>8545</v>
      </c>
      <c r="C1170" s="34" t="s">
        <v>62</v>
      </c>
      <c r="D1170" s="6" t="s">
        <v>35</v>
      </c>
      <c r="E1170" s="6"/>
      <c r="F1170" s="26" t="s">
        <v>8559</v>
      </c>
      <c r="G1170" s="26"/>
      <c r="H1170" s="7"/>
      <c r="I1170" s="57" t="s">
        <v>38</v>
      </c>
      <c r="J1170" s="6" t="s">
        <v>54</v>
      </c>
      <c r="K1170" s="9" t="s">
        <v>8560</v>
      </c>
      <c r="L1170" s="9" t="s">
        <v>8561</v>
      </c>
      <c r="M1170" s="34" t="s">
        <v>67</v>
      </c>
      <c r="N1170" s="7"/>
      <c r="O1170" s="7"/>
      <c r="P1170" s="7"/>
      <c r="Q1170" s="7"/>
      <c r="R1170" s="26"/>
      <c r="S1170" s="26" t="s">
        <v>8562</v>
      </c>
      <c r="T1170" s="26" t="s">
        <v>8563</v>
      </c>
      <c r="U1170" s="26" t="s">
        <v>8564</v>
      </c>
      <c r="V1170" s="7"/>
      <c r="W1170" s="7"/>
      <c r="X1170" s="7"/>
      <c r="Y1170" s="6" t="s">
        <v>5556</v>
      </c>
      <c r="Z1170" s="15" t="s">
        <v>8565</v>
      </c>
      <c r="AA1170" s="52" t="s">
        <v>8566</v>
      </c>
      <c r="AB1170" s="52" t="s">
        <v>8567</v>
      </c>
      <c r="AC1170" s="18" t="str">
        <f t="shared" si="1"/>
        <v>M5-NyO-36c-A-1</v>
      </c>
      <c r="AD1170" s="6" t="s">
        <v>48</v>
      </c>
      <c r="AE1170" s="6"/>
      <c r="AF1170" s="6" t="s">
        <v>49</v>
      </c>
    </row>
    <row r="1171" ht="75.0" customHeight="1">
      <c r="A1171" s="8" t="s">
        <v>8544</v>
      </c>
      <c r="B1171" s="7" t="s">
        <v>8545</v>
      </c>
      <c r="C1171" s="34" t="s">
        <v>62</v>
      </c>
      <c r="D1171" s="6" t="s">
        <v>35</v>
      </c>
      <c r="E1171" s="6"/>
      <c r="F1171" s="26" t="s">
        <v>8568</v>
      </c>
      <c r="G1171" s="26"/>
      <c r="H1171" s="7"/>
      <c r="I1171" s="6" t="s">
        <v>38</v>
      </c>
      <c r="J1171" s="6" t="s">
        <v>54</v>
      </c>
      <c r="K1171" s="9" t="s">
        <v>8560</v>
      </c>
      <c r="L1171" s="9" t="s">
        <v>8561</v>
      </c>
      <c r="M1171" s="34" t="s">
        <v>67</v>
      </c>
      <c r="N1171" s="7"/>
      <c r="O1171" s="7"/>
      <c r="P1171" s="7"/>
      <c r="Q1171" s="7"/>
      <c r="R1171" s="26"/>
      <c r="S1171" s="26" t="s">
        <v>8569</v>
      </c>
      <c r="T1171" s="26" t="s">
        <v>8563</v>
      </c>
      <c r="U1171" s="26" t="s">
        <v>8570</v>
      </c>
      <c r="V1171" s="7"/>
      <c r="W1171" s="7"/>
      <c r="X1171" s="7"/>
      <c r="Y1171" s="6" t="s">
        <v>5556</v>
      </c>
      <c r="Z1171" s="15" t="s">
        <v>8571</v>
      </c>
      <c r="AA1171" s="52" t="s">
        <v>8572</v>
      </c>
      <c r="AB1171" s="52" t="s">
        <v>8573</v>
      </c>
      <c r="AC1171" s="18" t="str">
        <f t="shared" si="1"/>
        <v>M5-NyO-36c-A-2</v>
      </c>
      <c r="AD1171" s="6" t="s">
        <v>48</v>
      </c>
      <c r="AE1171" s="6"/>
      <c r="AF1171" s="6" t="s">
        <v>49</v>
      </c>
    </row>
    <row r="1172" ht="75.0" customHeight="1">
      <c r="A1172" s="8" t="s">
        <v>8544</v>
      </c>
      <c r="B1172" s="7" t="s">
        <v>8545</v>
      </c>
      <c r="C1172" s="34" t="s">
        <v>62</v>
      </c>
      <c r="D1172" s="6" t="s">
        <v>35</v>
      </c>
      <c r="E1172" s="6"/>
      <c r="F1172" s="26" t="s">
        <v>8574</v>
      </c>
      <c r="G1172" s="26"/>
      <c r="H1172" s="7"/>
      <c r="I1172" s="57" t="s">
        <v>38</v>
      </c>
      <c r="J1172" s="6" t="s">
        <v>54</v>
      </c>
      <c r="K1172" s="9" t="s">
        <v>8560</v>
      </c>
      <c r="L1172" s="9" t="s">
        <v>8561</v>
      </c>
      <c r="M1172" s="34" t="s">
        <v>67</v>
      </c>
      <c r="N1172" s="7"/>
      <c r="O1172" s="7"/>
      <c r="P1172" s="7"/>
      <c r="Q1172" s="7"/>
      <c r="R1172" s="26"/>
      <c r="S1172" s="26" t="s">
        <v>8575</v>
      </c>
      <c r="T1172" s="26" t="s">
        <v>8563</v>
      </c>
      <c r="U1172" s="26" t="s">
        <v>8576</v>
      </c>
      <c r="V1172" s="7"/>
      <c r="W1172" s="7"/>
      <c r="X1172" s="7"/>
      <c r="Y1172" s="6" t="s">
        <v>5556</v>
      </c>
      <c r="Z1172" s="15" t="s">
        <v>8577</v>
      </c>
      <c r="AA1172" s="52" t="s">
        <v>8578</v>
      </c>
      <c r="AB1172" s="52" t="s">
        <v>8579</v>
      </c>
      <c r="AC1172" s="18" t="str">
        <f t="shared" si="1"/>
        <v>M5-NyO-36c-A-3</v>
      </c>
      <c r="AD1172" s="6" t="s">
        <v>48</v>
      </c>
      <c r="AE1172" s="6"/>
      <c r="AF1172" s="6" t="s">
        <v>49</v>
      </c>
    </row>
    <row r="1173" ht="75.0" customHeight="1">
      <c r="A1173" s="8" t="s">
        <v>8544</v>
      </c>
      <c r="B1173" s="7" t="s">
        <v>8545</v>
      </c>
      <c r="C1173" s="34" t="s">
        <v>62</v>
      </c>
      <c r="D1173" s="6" t="s">
        <v>35</v>
      </c>
      <c r="E1173" s="6"/>
      <c r="F1173" s="26" t="s">
        <v>8580</v>
      </c>
      <c r="G1173" s="26"/>
      <c r="H1173" s="7"/>
      <c r="I1173" s="57" t="s">
        <v>38</v>
      </c>
      <c r="J1173" s="6" t="s">
        <v>54</v>
      </c>
      <c r="K1173" s="9" t="s">
        <v>8560</v>
      </c>
      <c r="L1173" s="9" t="s">
        <v>8561</v>
      </c>
      <c r="M1173" s="34" t="s">
        <v>67</v>
      </c>
      <c r="N1173" s="7"/>
      <c r="O1173" s="7"/>
      <c r="P1173" s="7"/>
      <c r="Q1173" s="7"/>
      <c r="R1173" s="26"/>
      <c r="S1173" s="26" t="s">
        <v>8581</v>
      </c>
      <c r="T1173" s="26" t="s">
        <v>8563</v>
      </c>
      <c r="U1173" s="26" t="s">
        <v>8582</v>
      </c>
      <c r="V1173" s="7"/>
      <c r="W1173" s="7"/>
      <c r="X1173" s="7"/>
      <c r="Y1173" s="6" t="s">
        <v>5556</v>
      </c>
      <c r="Z1173" s="15" t="s">
        <v>8583</v>
      </c>
      <c r="AA1173" s="52" t="s">
        <v>8584</v>
      </c>
      <c r="AB1173" s="52" t="s">
        <v>8585</v>
      </c>
      <c r="AC1173" s="18" t="str">
        <f t="shared" si="1"/>
        <v>M5-NyO-36c-A-4</v>
      </c>
      <c r="AD1173" s="6" t="s">
        <v>48</v>
      </c>
      <c r="AE1173" s="6"/>
      <c r="AF1173" s="6" t="s">
        <v>49</v>
      </c>
    </row>
    <row r="1174" ht="75.0" customHeight="1">
      <c r="A1174" s="8" t="s">
        <v>8544</v>
      </c>
      <c r="B1174" s="7" t="s">
        <v>8545</v>
      </c>
      <c r="C1174" s="34" t="s">
        <v>62</v>
      </c>
      <c r="D1174" s="6" t="s">
        <v>35</v>
      </c>
      <c r="E1174" s="6"/>
      <c r="F1174" s="26" t="s">
        <v>8586</v>
      </c>
      <c r="G1174" s="26"/>
      <c r="H1174" s="7"/>
      <c r="I1174" s="57" t="s">
        <v>38</v>
      </c>
      <c r="J1174" s="6" t="s">
        <v>54</v>
      </c>
      <c r="K1174" s="9" t="s">
        <v>8560</v>
      </c>
      <c r="L1174" s="9" t="s">
        <v>8561</v>
      </c>
      <c r="M1174" s="34" t="s">
        <v>67</v>
      </c>
      <c r="N1174" s="7"/>
      <c r="O1174" s="7"/>
      <c r="P1174" s="7"/>
      <c r="Q1174" s="7"/>
      <c r="R1174" s="26"/>
      <c r="S1174" s="26" t="s">
        <v>8587</v>
      </c>
      <c r="T1174" s="26" t="s">
        <v>8563</v>
      </c>
      <c r="U1174" s="26" t="s">
        <v>8588</v>
      </c>
      <c r="V1174" s="7"/>
      <c r="W1174" s="7"/>
      <c r="X1174" s="7"/>
      <c r="Y1174" s="6" t="s">
        <v>5556</v>
      </c>
      <c r="Z1174" s="15" t="s">
        <v>8589</v>
      </c>
      <c r="AA1174" s="52" t="s">
        <v>8590</v>
      </c>
      <c r="AB1174" s="52" t="s">
        <v>8591</v>
      </c>
      <c r="AC1174" s="18" t="str">
        <f t="shared" si="1"/>
        <v>M5-NyO-36c-A-5</v>
      </c>
      <c r="AD1174" s="6" t="s">
        <v>48</v>
      </c>
      <c r="AE1174" s="6"/>
      <c r="AF1174" s="6" t="s">
        <v>49</v>
      </c>
    </row>
    <row r="1175" ht="75.0" customHeight="1">
      <c r="A1175" s="6" t="s">
        <v>8592</v>
      </c>
      <c r="B1175" s="7" t="s">
        <v>8593</v>
      </c>
      <c r="C1175" s="6" t="s">
        <v>34</v>
      </c>
      <c r="D1175" s="6" t="s">
        <v>35</v>
      </c>
      <c r="E1175" s="6"/>
      <c r="F1175" s="26" t="s">
        <v>8594</v>
      </c>
      <c r="G1175" s="26"/>
      <c r="H1175" s="7"/>
      <c r="I1175" s="34" t="s">
        <v>38</v>
      </c>
      <c r="J1175" s="34" t="s">
        <v>357</v>
      </c>
      <c r="K1175" s="26" t="s">
        <v>8595</v>
      </c>
      <c r="L1175" s="26" t="s">
        <v>8596</v>
      </c>
      <c r="M1175" s="34" t="s">
        <v>41</v>
      </c>
      <c r="N1175" s="26" t="s">
        <v>8597</v>
      </c>
      <c r="O1175" s="26" t="s">
        <v>8598</v>
      </c>
      <c r="P1175" s="14"/>
      <c r="Q1175" s="34"/>
      <c r="R1175" s="14"/>
      <c r="S1175" s="14"/>
      <c r="T1175" s="14"/>
      <c r="U1175" s="14"/>
      <c r="V1175" s="14"/>
      <c r="W1175" s="14"/>
      <c r="X1175" s="14"/>
      <c r="Y1175" s="6" t="s">
        <v>5556</v>
      </c>
      <c r="Z1175" s="15" t="s">
        <v>8599</v>
      </c>
      <c r="AA1175" s="52" t="s">
        <v>8600</v>
      </c>
      <c r="AB1175" s="52" t="s">
        <v>8601</v>
      </c>
      <c r="AC1175" s="18" t="str">
        <f t="shared" si="1"/>
        <v>M5-NyO-55a-I-1</v>
      </c>
      <c r="AD1175" s="6" t="s">
        <v>48</v>
      </c>
      <c r="AE1175" s="6"/>
      <c r="AF1175" s="6" t="s">
        <v>49</v>
      </c>
    </row>
    <row r="1176" ht="75.0" customHeight="1">
      <c r="A1176" s="6" t="s">
        <v>8592</v>
      </c>
      <c r="B1176" s="7" t="s">
        <v>8593</v>
      </c>
      <c r="C1176" s="6" t="s">
        <v>34</v>
      </c>
      <c r="D1176" s="6" t="s">
        <v>35</v>
      </c>
      <c r="E1176" s="6"/>
      <c r="F1176" s="26" t="s">
        <v>8602</v>
      </c>
      <c r="G1176" s="26"/>
      <c r="H1176" s="7" t="s">
        <v>8603</v>
      </c>
      <c r="I1176" s="34" t="s">
        <v>38</v>
      </c>
      <c r="J1176" s="6" t="s">
        <v>285</v>
      </c>
      <c r="K1176" s="26" t="s">
        <v>8604</v>
      </c>
      <c r="L1176" s="26" t="s">
        <v>8605</v>
      </c>
      <c r="M1176" s="34" t="s">
        <v>41</v>
      </c>
      <c r="N1176" s="26" t="s">
        <v>8597</v>
      </c>
      <c r="O1176" s="26" t="s">
        <v>8606</v>
      </c>
      <c r="P1176" s="14"/>
      <c r="Q1176" s="34"/>
      <c r="R1176" s="14"/>
      <c r="S1176" s="14"/>
      <c r="T1176" s="14"/>
      <c r="U1176" s="14"/>
      <c r="V1176" s="14"/>
      <c r="W1176" s="14"/>
      <c r="X1176" s="14"/>
      <c r="Y1176" s="6" t="s">
        <v>5556</v>
      </c>
      <c r="Z1176" s="38" t="s">
        <v>8607</v>
      </c>
      <c r="AA1176" s="52" t="s">
        <v>8608</v>
      </c>
      <c r="AB1176" s="52" t="s">
        <v>8609</v>
      </c>
      <c r="AC1176" s="18" t="str">
        <f t="shared" si="1"/>
        <v>M5-NyO-55a-I-2</v>
      </c>
      <c r="AD1176" s="6" t="s">
        <v>48</v>
      </c>
      <c r="AE1176" s="6"/>
      <c r="AF1176" s="6" t="s">
        <v>49</v>
      </c>
    </row>
    <row r="1177" ht="75.0" customHeight="1">
      <c r="A1177" s="6" t="s">
        <v>8592</v>
      </c>
      <c r="B1177" s="7" t="s">
        <v>8593</v>
      </c>
      <c r="C1177" s="6" t="s">
        <v>34</v>
      </c>
      <c r="D1177" s="6" t="s">
        <v>35</v>
      </c>
      <c r="E1177" s="6"/>
      <c r="F1177" s="26" t="s">
        <v>8602</v>
      </c>
      <c r="G1177" s="26"/>
      <c r="H1177" s="7" t="s">
        <v>8603</v>
      </c>
      <c r="I1177" s="34" t="s">
        <v>38</v>
      </c>
      <c r="J1177" s="6" t="s">
        <v>285</v>
      </c>
      <c r="K1177" s="26" t="s">
        <v>8604</v>
      </c>
      <c r="L1177" s="26" t="s">
        <v>8610</v>
      </c>
      <c r="M1177" s="34" t="s">
        <v>41</v>
      </c>
      <c r="N1177" s="26" t="s">
        <v>8597</v>
      </c>
      <c r="O1177" s="26" t="s">
        <v>8606</v>
      </c>
      <c r="P1177" s="14"/>
      <c r="Q1177" s="34"/>
      <c r="R1177" s="14"/>
      <c r="S1177" s="14"/>
      <c r="T1177" s="14"/>
      <c r="U1177" s="14"/>
      <c r="V1177" s="14"/>
      <c r="W1177" s="14"/>
      <c r="X1177" s="14"/>
      <c r="Y1177" s="6" t="s">
        <v>5556</v>
      </c>
      <c r="Z1177" s="38" t="s">
        <v>8611</v>
      </c>
      <c r="AA1177" s="52" t="s">
        <v>8612</v>
      </c>
      <c r="AB1177" s="52" t="s">
        <v>8613</v>
      </c>
      <c r="AC1177" s="18" t="str">
        <f t="shared" si="1"/>
        <v>M5-NyO-55a-I-3</v>
      </c>
      <c r="AD1177" s="6" t="s">
        <v>48</v>
      </c>
      <c r="AE1177" s="6"/>
      <c r="AF1177" s="6" t="s">
        <v>49</v>
      </c>
    </row>
    <row r="1178" ht="75.0" customHeight="1">
      <c r="A1178" s="8" t="s">
        <v>8614</v>
      </c>
      <c r="B1178" s="7" t="s">
        <v>8615</v>
      </c>
      <c r="C1178" s="6" t="s">
        <v>34</v>
      </c>
      <c r="D1178" s="6" t="s">
        <v>35</v>
      </c>
      <c r="E1178" s="6"/>
      <c r="F1178" s="26" t="s">
        <v>8616</v>
      </c>
      <c r="G1178" s="26"/>
      <c r="H1178" s="7"/>
      <c r="I1178" s="57" t="s">
        <v>38</v>
      </c>
      <c r="J1178" s="34" t="s">
        <v>357</v>
      </c>
      <c r="K1178" s="26" t="s">
        <v>8617</v>
      </c>
      <c r="L1178" s="26" t="s">
        <v>8618</v>
      </c>
      <c r="M1178" s="6" t="s">
        <v>41</v>
      </c>
      <c r="N1178" s="26" t="s">
        <v>8619</v>
      </c>
      <c r="O1178" s="26" t="s">
        <v>8620</v>
      </c>
      <c r="P1178" s="7" t="s">
        <v>8621</v>
      </c>
      <c r="Q1178" s="34"/>
      <c r="R1178" s="14"/>
      <c r="S1178" s="14"/>
      <c r="T1178" s="14"/>
      <c r="U1178" s="14"/>
      <c r="V1178" s="14"/>
      <c r="W1178" s="14"/>
      <c r="X1178" s="14"/>
      <c r="Y1178" s="6" t="s">
        <v>5556</v>
      </c>
      <c r="Z1178" s="15" t="s">
        <v>8622</v>
      </c>
      <c r="AA1178" s="25" t="s">
        <v>8623</v>
      </c>
      <c r="AB1178" s="25" t="s">
        <v>8624</v>
      </c>
      <c r="AC1178" s="18" t="str">
        <f t="shared" si="1"/>
        <v>M5-NyO-37a-I-1</v>
      </c>
      <c r="AD1178" s="6" t="s">
        <v>48</v>
      </c>
      <c r="AE1178" s="6"/>
      <c r="AF1178" s="6" t="s">
        <v>49</v>
      </c>
    </row>
    <row r="1179" ht="75.0" customHeight="1">
      <c r="A1179" s="8" t="s">
        <v>8614</v>
      </c>
      <c r="B1179" s="7" t="s">
        <v>8615</v>
      </c>
      <c r="C1179" s="6" t="s">
        <v>50</v>
      </c>
      <c r="D1179" s="6" t="s">
        <v>35</v>
      </c>
      <c r="E1179" s="6"/>
      <c r="F1179" s="26" t="s">
        <v>8625</v>
      </c>
      <c r="G1179" s="26"/>
      <c r="H1179" s="7"/>
      <c r="I1179" s="57" t="s">
        <v>38</v>
      </c>
      <c r="J1179" s="6" t="s">
        <v>54</v>
      </c>
      <c r="K1179" s="26" t="s">
        <v>8626</v>
      </c>
      <c r="L1179" s="26" t="s">
        <v>8627</v>
      </c>
      <c r="M1179" s="6" t="s">
        <v>41</v>
      </c>
      <c r="N1179" s="26" t="s">
        <v>8619</v>
      </c>
      <c r="O1179" s="18" t="s">
        <v>8628</v>
      </c>
      <c r="P1179" s="18" t="s">
        <v>8621</v>
      </c>
      <c r="Q1179" s="34"/>
      <c r="R1179" s="7"/>
      <c r="S1179" s="7"/>
      <c r="T1179" s="7"/>
      <c r="U1179" s="7"/>
      <c r="V1179" s="7"/>
      <c r="W1179" s="14"/>
      <c r="X1179" s="14"/>
      <c r="Y1179" s="6" t="s">
        <v>5556</v>
      </c>
      <c r="Z1179" s="38" t="s">
        <v>8629</v>
      </c>
      <c r="AA1179" s="52" t="s">
        <v>8630</v>
      </c>
      <c r="AB1179" s="52" t="s">
        <v>8631</v>
      </c>
      <c r="AC1179" s="18" t="str">
        <f t="shared" si="1"/>
        <v>M5-NyO-37a-E-1</v>
      </c>
      <c r="AD1179" s="6" t="s">
        <v>48</v>
      </c>
      <c r="AE1179" s="6"/>
      <c r="AF1179" s="6" t="s">
        <v>49</v>
      </c>
    </row>
    <row r="1180" ht="75.0" customHeight="1">
      <c r="A1180" s="8" t="s">
        <v>8614</v>
      </c>
      <c r="B1180" s="7" t="s">
        <v>8615</v>
      </c>
      <c r="C1180" s="34" t="s">
        <v>62</v>
      </c>
      <c r="D1180" s="6" t="s">
        <v>35</v>
      </c>
      <c r="E1180" s="6"/>
      <c r="F1180" s="26" t="s">
        <v>8632</v>
      </c>
      <c r="G1180" s="26"/>
      <c r="H1180" s="7" t="s">
        <v>8633</v>
      </c>
      <c r="I1180" s="57" t="s">
        <v>38</v>
      </c>
      <c r="J1180" s="6" t="s">
        <v>54</v>
      </c>
      <c r="K1180" s="26" t="s">
        <v>8634</v>
      </c>
      <c r="L1180" s="26" t="s">
        <v>8635</v>
      </c>
      <c r="M1180" s="6" t="s">
        <v>67</v>
      </c>
      <c r="N1180" s="14"/>
      <c r="O1180" s="14"/>
      <c r="P1180" s="14"/>
      <c r="Q1180" s="34"/>
      <c r="R1180" s="18"/>
      <c r="S1180" s="18" t="s">
        <v>8636</v>
      </c>
      <c r="T1180" s="18" t="s">
        <v>8637</v>
      </c>
      <c r="U1180" s="18" t="s">
        <v>8638</v>
      </c>
      <c r="V1180" s="18" t="s">
        <v>8639</v>
      </c>
      <c r="W1180" s="18" t="s">
        <v>8640</v>
      </c>
      <c r="X1180" s="14"/>
      <c r="Y1180" s="6" t="s">
        <v>5556</v>
      </c>
      <c r="Z1180" s="15" t="s">
        <v>8641</v>
      </c>
      <c r="AA1180" s="25" t="s">
        <v>8642</v>
      </c>
      <c r="AB1180" s="25" t="s">
        <v>8643</v>
      </c>
      <c r="AC1180" s="18" t="str">
        <f t="shared" si="1"/>
        <v>M5-NyO-37a-A-1</v>
      </c>
      <c r="AD1180" s="6" t="s">
        <v>48</v>
      </c>
      <c r="AE1180" s="6"/>
      <c r="AF1180" s="6" t="s">
        <v>49</v>
      </c>
    </row>
    <row r="1181" ht="75.0" customHeight="1">
      <c r="A1181" s="8" t="s">
        <v>8614</v>
      </c>
      <c r="B1181" s="7" t="s">
        <v>8615</v>
      </c>
      <c r="C1181" s="34" t="s">
        <v>62</v>
      </c>
      <c r="D1181" s="6" t="s">
        <v>35</v>
      </c>
      <c r="E1181" s="6"/>
      <c r="F1181" s="26" t="s">
        <v>8644</v>
      </c>
      <c r="G1181" s="26"/>
      <c r="H1181" s="7" t="s">
        <v>8645</v>
      </c>
      <c r="I1181" s="57" t="s">
        <v>38</v>
      </c>
      <c r="J1181" s="6" t="s">
        <v>54</v>
      </c>
      <c r="K1181" s="26" t="s">
        <v>8634</v>
      </c>
      <c r="L1181" s="26" t="s">
        <v>8635</v>
      </c>
      <c r="M1181" s="6" t="s">
        <v>67</v>
      </c>
      <c r="N1181" s="14"/>
      <c r="O1181" s="14"/>
      <c r="P1181" s="14"/>
      <c r="Q1181" s="34"/>
      <c r="R1181" s="18"/>
      <c r="S1181" s="18" t="s">
        <v>8646</v>
      </c>
      <c r="T1181" s="18" t="s">
        <v>8647</v>
      </c>
      <c r="U1181" s="18" t="s">
        <v>8648</v>
      </c>
      <c r="V1181" s="18" t="s">
        <v>8649</v>
      </c>
      <c r="W1181" s="18" t="s">
        <v>8650</v>
      </c>
      <c r="X1181" s="14"/>
      <c r="Y1181" s="6" t="s">
        <v>5556</v>
      </c>
      <c r="Z1181" s="15" t="s">
        <v>8651</v>
      </c>
      <c r="AA1181" s="25" t="s">
        <v>8652</v>
      </c>
      <c r="AB1181" s="25" t="s">
        <v>8653</v>
      </c>
      <c r="AC1181" s="18" t="str">
        <f t="shared" si="1"/>
        <v>M5-NyO-37a-A-2</v>
      </c>
      <c r="AD1181" s="6" t="s">
        <v>48</v>
      </c>
      <c r="AE1181" s="6"/>
      <c r="AF1181" s="6" t="s">
        <v>49</v>
      </c>
    </row>
    <row r="1182" ht="75.0" customHeight="1">
      <c r="A1182" s="8" t="s">
        <v>8614</v>
      </c>
      <c r="B1182" s="7" t="s">
        <v>8615</v>
      </c>
      <c r="C1182" s="34" t="s">
        <v>62</v>
      </c>
      <c r="D1182" s="6" t="s">
        <v>35</v>
      </c>
      <c r="E1182" s="6"/>
      <c r="F1182" s="26" t="s">
        <v>8654</v>
      </c>
      <c r="G1182" s="26"/>
      <c r="H1182" s="7" t="s">
        <v>8655</v>
      </c>
      <c r="I1182" s="57" t="s">
        <v>38</v>
      </c>
      <c r="J1182" s="6" t="s">
        <v>54</v>
      </c>
      <c r="K1182" s="26" t="s">
        <v>8634</v>
      </c>
      <c r="L1182" s="26" t="s">
        <v>8635</v>
      </c>
      <c r="M1182" s="6" t="s">
        <v>67</v>
      </c>
      <c r="N1182" s="14"/>
      <c r="O1182" s="14"/>
      <c r="P1182" s="14"/>
      <c r="Q1182" s="34"/>
      <c r="R1182" s="18"/>
      <c r="S1182" s="18" t="s">
        <v>8656</v>
      </c>
      <c r="T1182" s="18" t="s">
        <v>8657</v>
      </c>
      <c r="U1182" s="18" t="s">
        <v>8658</v>
      </c>
      <c r="V1182" s="18" t="s">
        <v>8659</v>
      </c>
      <c r="W1182" s="7"/>
      <c r="X1182" s="14"/>
      <c r="Y1182" s="6" t="s">
        <v>5556</v>
      </c>
      <c r="Z1182" s="15" t="s">
        <v>8660</v>
      </c>
      <c r="AA1182" s="25" t="s">
        <v>8661</v>
      </c>
      <c r="AB1182" s="25" t="s">
        <v>8662</v>
      </c>
      <c r="AC1182" s="18" t="str">
        <f t="shared" si="1"/>
        <v>M5-NyO-37a-A-3</v>
      </c>
      <c r="AD1182" s="6" t="s">
        <v>48</v>
      </c>
      <c r="AE1182" s="6"/>
      <c r="AF1182" s="6" t="s">
        <v>49</v>
      </c>
    </row>
    <row r="1183" ht="75.0" customHeight="1">
      <c r="A1183" s="8" t="s">
        <v>8614</v>
      </c>
      <c r="B1183" s="7" t="s">
        <v>8615</v>
      </c>
      <c r="C1183" s="34" t="s">
        <v>62</v>
      </c>
      <c r="D1183" s="6" t="s">
        <v>35</v>
      </c>
      <c r="E1183" s="6"/>
      <c r="F1183" s="26" t="s">
        <v>8663</v>
      </c>
      <c r="G1183" s="26"/>
      <c r="H1183" s="7" t="s">
        <v>8664</v>
      </c>
      <c r="I1183" s="57" t="s">
        <v>38</v>
      </c>
      <c r="J1183" s="6" t="s">
        <v>54</v>
      </c>
      <c r="K1183" s="26" t="s">
        <v>8634</v>
      </c>
      <c r="L1183" s="26" t="s">
        <v>8635</v>
      </c>
      <c r="M1183" s="6" t="s">
        <v>67</v>
      </c>
      <c r="N1183" s="14"/>
      <c r="O1183" s="14"/>
      <c r="P1183" s="14"/>
      <c r="Q1183" s="34"/>
      <c r="R1183" s="18"/>
      <c r="S1183" s="18" t="s">
        <v>8665</v>
      </c>
      <c r="T1183" s="18" t="s">
        <v>8666</v>
      </c>
      <c r="U1183" s="18" t="s">
        <v>8667</v>
      </c>
      <c r="V1183" s="18" t="s">
        <v>8668</v>
      </c>
      <c r="W1183" s="14"/>
      <c r="X1183" s="14"/>
      <c r="Y1183" s="6" t="s">
        <v>5556</v>
      </c>
      <c r="Z1183" s="15" t="s">
        <v>8669</v>
      </c>
      <c r="AA1183" s="25" t="s">
        <v>8670</v>
      </c>
      <c r="AB1183" s="25" t="s">
        <v>8671</v>
      </c>
      <c r="AC1183" s="18" t="str">
        <f t="shared" si="1"/>
        <v>M5-NyO-37a-A-4</v>
      </c>
      <c r="AD1183" s="6" t="s">
        <v>48</v>
      </c>
      <c r="AE1183" s="6"/>
      <c r="AF1183" s="6" t="s">
        <v>49</v>
      </c>
    </row>
    <row r="1184" ht="75.0" customHeight="1">
      <c r="A1184" s="8" t="s">
        <v>8614</v>
      </c>
      <c r="B1184" s="7" t="s">
        <v>8615</v>
      </c>
      <c r="C1184" s="34" t="s">
        <v>62</v>
      </c>
      <c r="D1184" s="6" t="s">
        <v>35</v>
      </c>
      <c r="E1184" s="6"/>
      <c r="F1184" s="22" t="s">
        <v>8672</v>
      </c>
      <c r="G1184" s="22"/>
      <c r="H1184" s="22" t="s">
        <v>8673</v>
      </c>
      <c r="I1184" s="57" t="s">
        <v>38</v>
      </c>
      <c r="J1184" s="6" t="s">
        <v>54</v>
      </c>
      <c r="K1184" s="22" t="s">
        <v>8634</v>
      </c>
      <c r="L1184" s="9" t="s">
        <v>8635</v>
      </c>
      <c r="M1184" s="57" t="s">
        <v>67</v>
      </c>
      <c r="N1184" s="14"/>
      <c r="O1184" s="14"/>
      <c r="P1184" s="14"/>
      <c r="Q1184" s="34"/>
      <c r="R1184" s="18"/>
      <c r="S1184" s="18" t="s">
        <v>8674</v>
      </c>
      <c r="T1184" s="18" t="s">
        <v>8675</v>
      </c>
      <c r="U1184" s="18" t="s">
        <v>8676</v>
      </c>
      <c r="V1184" s="18" t="s">
        <v>8677</v>
      </c>
      <c r="W1184" s="18" t="s">
        <v>8678</v>
      </c>
      <c r="X1184" s="14"/>
      <c r="Y1184" s="6" t="s">
        <v>5556</v>
      </c>
      <c r="Z1184" s="15" t="s">
        <v>8679</v>
      </c>
      <c r="AA1184" s="25" t="s">
        <v>8680</v>
      </c>
      <c r="AB1184" s="25" t="s">
        <v>8681</v>
      </c>
      <c r="AC1184" s="18" t="str">
        <f t="shared" si="1"/>
        <v>M5-NyO-37a-A-5</v>
      </c>
      <c r="AD1184" s="6" t="s">
        <v>48</v>
      </c>
      <c r="AE1184" s="6"/>
      <c r="AF1184" s="6" t="s">
        <v>49</v>
      </c>
    </row>
    <row r="1185" ht="75.0" customHeight="1">
      <c r="A1185" s="8" t="s">
        <v>8682</v>
      </c>
      <c r="B1185" s="7" t="s">
        <v>8683</v>
      </c>
      <c r="C1185" s="6" t="s">
        <v>34</v>
      </c>
      <c r="D1185" s="6" t="s">
        <v>35</v>
      </c>
      <c r="E1185" s="6"/>
      <c r="F1185" s="26" t="s">
        <v>8684</v>
      </c>
      <c r="G1185" s="26"/>
      <c r="H1185" s="7" t="s">
        <v>8685</v>
      </c>
      <c r="I1185" s="34" t="s">
        <v>38</v>
      </c>
      <c r="J1185" s="34" t="s">
        <v>357</v>
      </c>
      <c r="K1185" s="26" t="s">
        <v>8686</v>
      </c>
      <c r="L1185" s="26" t="s">
        <v>8687</v>
      </c>
      <c r="M1185" s="34" t="s">
        <v>41</v>
      </c>
      <c r="N1185" s="26" t="s">
        <v>8688</v>
      </c>
      <c r="O1185" s="26" t="s">
        <v>8689</v>
      </c>
      <c r="P1185" s="14"/>
      <c r="Q1185" s="34"/>
      <c r="R1185" s="14"/>
      <c r="S1185" s="14"/>
      <c r="T1185" s="14"/>
      <c r="U1185" s="14"/>
      <c r="V1185" s="14"/>
      <c r="W1185" s="14"/>
      <c r="X1185" s="14"/>
      <c r="Y1185" s="6" t="s">
        <v>5556</v>
      </c>
      <c r="Z1185" s="15" t="s">
        <v>8690</v>
      </c>
      <c r="AA1185" s="52" t="s">
        <v>8691</v>
      </c>
      <c r="AB1185" s="52" t="s">
        <v>8692</v>
      </c>
      <c r="AC1185" s="18" t="str">
        <f t="shared" si="1"/>
        <v>M5-NyO-37b-I-1</v>
      </c>
      <c r="AD1185" s="6" t="s">
        <v>48</v>
      </c>
      <c r="AE1185" s="6"/>
      <c r="AF1185" s="6" t="s">
        <v>49</v>
      </c>
    </row>
    <row r="1186" ht="75.0" customHeight="1">
      <c r="A1186" s="8" t="s">
        <v>8682</v>
      </c>
      <c r="B1186" s="7" t="s">
        <v>8683</v>
      </c>
      <c r="C1186" s="6" t="s">
        <v>50</v>
      </c>
      <c r="D1186" s="6" t="s">
        <v>35</v>
      </c>
      <c r="E1186" s="6"/>
      <c r="F1186" s="26" t="s">
        <v>8693</v>
      </c>
      <c r="G1186" s="26"/>
      <c r="H1186" s="7" t="s">
        <v>8694</v>
      </c>
      <c r="I1186" s="57" t="s">
        <v>38</v>
      </c>
      <c r="J1186" s="6" t="s">
        <v>54</v>
      </c>
      <c r="K1186" s="26" t="s">
        <v>8695</v>
      </c>
      <c r="L1186" s="26" t="s">
        <v>8696</v>
      </c>
      <c r="M1186" s="34" t="s">
        <v>41</v>
      </c>
      <c r="N1186" s="26" t="s">
        <v>8688</v>
      </c>
      <c r="O1186" s="26" t="s">
        <v>8689</v>
      </c>
      <c r="P1186" s="14"/>
      <c r="Q1186" s="34"/>
      <c r="R1186" s="14"/>
      <c r="S1186" s="14"/>
      <c r="T1186" s="14"/>
      <c r="U1186" s="14"/>
      <c r="V1186" s="14"/>
      <c r="W1186" s="14"/>
      <c r="X1186" s="14"/>
      <c r="Y1186" s="6" t="s">
        <v>5556</v>
      </c>
      <c r="Z1186" s="38" t="s">
        <v>8697</v>
      </c>
      <c r="AA1186" s="52" t="s">
        <v>8698</v>
      </c>
      <c r="AB1186" s="52" t="s">
        <v>8699</v>
      </c>
      <c r="AC1186" s="18" t="str">
        <f t="shared" si="1"/>
        <v>M5-NyO-37b-E-1</v>
      </c>
      <c r="AD1186" s="6" t="s">
        <v>48</v>
      </c>
      <c r="AE1186" s="6"/>
      <c r="AF1186" s="6" t="s">
        <v>49</v>
      </c>
    </row>
    <row r="1187" ht="75.0" customHeight="1">
      <c r="A1187" s="8" t="s">
        <v>8682</v>
      </c>
      <c r="B1187" s="7" t="s">
        <v>8683</v>
      </c>
      <c r="C1187" s="34" t="s">
        <v>62</v>
      </c>
      <c r="D1187" s="6" t="s">
        <v>35</v>
      </c>
      <c r="E1187" s="6"/>
      <c r="F1187" s="26" t="s">
        <v>8700</v>
      </c>
      <c r="G1187" s="26"/>
      <c r="H1187" s="7" t="s">
        <v>8701</v>
      </c>
      <c r="I1187" s="57" t="s">
        <v>38</v>
      </c>
      <c r="J1187" s="6" t="s">
        <v>54</v>
      </c>
      <c r="K1187" s="26" t="s">
        <v>8695</v>
      </c>
      <c r="L1187" s="26" t="s">
        <v>8696</v>
      </c>
      <c r="M1187" s="34" t="s">
        <v>41</v>
      </c>
      <c r="N1187" s="26" t="s">
        <v>8688</v>
      </c>
      <c r="O1187" s="26" t="s">
        <v>8689</v>
      </c>
      <c r="P1187" s="22"/>
      <c r="Q1187" s="22"/>
      <c r="R1187" s="18"/>
      <c r="S1187" s="18"/>
      <c r="T1187" s="18"/>
      <c r="U1187" s="18"/>
      <c r="V1187" s="7"/>
      <c r="W1187" s="7"/>
      <c r="X1187" s="7"/>
      <c r="Y1187" s="6" t="s">
        <v>5556</v>
      </c>
      <c r="Z1187" s="38" t="s">
        <v>8702</v>
      </c>
      <c r="AA1187" s="52" t="s">
        <v>8703</v>
      </c>
      <c r="AB1187" s="52" t="s">
        <v>8704</v>
      </c>
      <c r="AC1187" s="18" t="str">
        <f t="shared" si="1"/>
        <v>M5-NyO-37b-A-1</v>
      </c>
      <c r="AD1187" s="6" t="s">
        <v>48</v>
      </c>
      <c r="AE1187" s="6"/>
      <c r="AF1187" s="6" t="s">
        <v>49</v>
      </c>
    </row>
    <row r="1188" ht="75.0" customHeight="1">
      <c r="A1188" s="8" t="s">
        <v>8682</v>
      </c>
      <c r="B1188" s="7" t="s">
        <v>8683</v>
      </c>
      <c r="C1188" s="34" t="s">
        <v>62</v>
      </c>
      <c r="D1188" s="6" t="s">
        <v>35</v>
      </c>
      <c r="E1188" s="6"/>
      <c r="F1188" s="26" t="s">
        <v>8705</v>
      </c>
      <c r="G1188" s="26"/>
      <c r="H1188" s="7" t="s">
        <v>8706</v>
      </c>
      <c r="I1188" s="57" t="s">
        <v>38</v>
      </c>
      <c r="J1188" s="6" t="s">
        <v>54</v>
      </c>
      <c r="K1188" s="26" t="s">
        <v>8695</v>
      </c>
      <c r="L1188" s="26" t="s">
        <v>8696</v>
      </c>
      <c r="M1188" s="34" t="s">
        <v>41</v>
      </c>
      <c r="N1188" s="26" t="s">
        <v>8688</v>
      </c>
      <c r="O1188" s="26" t="s">
        <v>8689</v>
      </c>
      <c r="P1188" s="7"/>
      <c r="Q1188" s="7"/>
      <c r="R1188" s="18"/>
      <c r="S1188" s="18"/>
      <c r="T1188" s="18"/>
      <c r="U1188" s="18"/>
      <c r="V1188" s="7"/>
      <c r="W1188" s="7"/>
      <c r="X1188" s="7"/>
      <c r="Y1188" s="6" t="s">
        <v>5556</v>
      </c>
      <c r="Z1188" s="38" t="s">
        <v>8707</v>
      </c>
      <c r="AA1188" s="52" t="s">
        <v>8708</v>
      </c>
      <c r="AB1188" s="52" t="s">
        <v>8709</v>
      </c>
      <c r="AC1188" s="18" t="str">
        <f t="shared" si="1"/>
        <v>M5-NyO-37b-A-2</v>
      </c>
      <c r="AD1188" s="6" t="s">
        <v>48</v>
      </c>
      <c r="AE1188" s="6"/>
      <c r="AF1188" s="6" t="s">
        <v>49</v>
      </c>
    </row>
    <row r="1189" ht="75.0" customHeight="1">
      <c r="A1189" s="8" t="s">
        <v>8682</v>
      </c>
      <c r="B1189" s="7" t="s">
        <v>8683</v>
      </c>
      <c r="C1189" s="34" t="s">
        <v>62</v>
      </c>
      <c r="D1189" s="6" t="s">
        <v>35</v>
      </c>
      <c r="E1189" s="6"/>
      <c r="F1189" s="26" t="s">
        <v>8710</v>
      </c>
      <c r="G1189" s="26"/>
      <c r="H1189" s="7" t="s">
        <v>8711</v>
      </c>
      <c r="I1189" s="57" t="s">
        <v>38</v>
      </c>
      <c r="J1189" s="6" t="s">
        <v>54</v>
      </c>
      <c r="K1189" s="26" t="s">
        <v>8695</v>
      </c>
      <c r="L1189" s="26" t="s">
        <v>8696</v>
      </c>
      <c r="M1189" s="34" t="s">
        <v>41</v>
      </c>
      <c r="N1189" s="26" t="s">
        <v>8688</v>
      </c>
      <c r="O1189" s="26" t="s">
        <v>8689</v>
      </c>
      <c r="P1189" s="7"/>
      <c r="Q1189" s="7"/>
      <c r="R1189" s="18"/>
      <c r="S1189" s="18"/>
      <c r="T1189" s="18"/>
      <c r="U1189" s="18"/>
      <c r="V1189" s="7"/>
      <c r="W1189" s="7"/>
      <c r="X1189" s="7"/>
      <c r="Y1189" s="6" t="s">
        <v>5556</v>
      </c>
      <c r="Z1189" s="38" t="s">
        <v>8712</v>
      </c>
      <c r="AA1189" s="52" t="s">
        <v>8713</v>
      </c>
      <c r="AB1189" s="52" t="s">
        <v>8714</v>
      </c>
      <c r="AC1189" s="18" t="str">
        <f t="shared" si="1"/>
        <v>M5-NyO-37b-A-3</v>
      </c>
      <c r="AD1189" s="6" t="s">
        <v>48</v>
      </c>
      <c r="AE1189" s="6"/>
      <c r="AF1189" s="6" t="s">
        <v>49</v>
      </c>
    </row>
    <row r="1190" ht="75.0" customHeight="1">
      <c r="A1190" s="8" t="s">
        <v>8682</v>
      </c>
      <c r="B1190" s="7" t="s">
        <v>8683</v>
      </c>
      <c r="C1190" s="34" t="s">
        <v>62</v>
      </c>
      <c r="D1190" s="6" t="s">
        <v>35</v>
      </c>
      <c r="E1190" s="6"/>
      <c r="F1190" s="26" t="s">
        <v>8715</v>
      </c>
      <c r="G1190" s="26"/>
      <c r="H1190" s="7" t="s">
        <v>8716</v>
      </c>
      <c r="I1190" s="57" t="s">
        <v>38</v>
      </c>
      <c r="J1190" s="6" t="s">
        <v>54</v>
      </c>
      <c r="K1190" s="26" t="s">
        <v>8717</v>
      </c>
      <c r="L1190" s="26" t="s">
        <v>8696</v>
      </c>
      <c r="M1190" s="34" t="s">
        <v>41</v>
      </c>
      <c r="N1190" s="26" t="s">
        <v>8688</v>
      </c>
      <c r="O1190" s="26" t="s">
        <v>8689</v>
      </c>
      <c r="P1190" s="7"/>
      <c r="Q1190" s="7"/>
      <c r="R1190" s="18"/>
      <c r="S1190" s="18"/>
      <c r="T1190" s="18"/>
      <c r="U1190" s="18"/>
      <c r="V1190" s="7"/>
      <c r="W1190" s="7"/>
      <c r="X1190" s="7"/>
      <c r="Y1190" s="6" t="s">
        <v>5556</v>
      </c>
      <c r="Z1190" s="38" t="s">
        <v>8718</v>
      </c>
      <c r="AA1190" s="52" t="s">
        <v>8719</v>
      </c>
      <c r="AB1190" s="52" t="s">
        <v>8720</v>
      </c>
      <c r="AC1190" s="18" t="str">
        <f t="shared" si="1"/>
        <v>M5-NyO-37b-A-4</v>
      </c>
      <c r="AD1190" s="6" t="s">
        <v>48</v>
      </c>
      <c r="AE1190" s="6"/>
      <c r="AF1190" s="6" t="s">
        <v>49</v>
      </c>
    </row>
    <row r="1191" ht="75.0" customHeight="1">
      <c r="A1191" s="8" t="s">
        <v>8682</v>
      </c>
      <c r="B1191" s="7" t="s">
        <v>8683</v>
      </c>
      <c r="C1191" s="34" t="s">
        <v>62</v>
      </c>
      <c r="D1191" s="6" t="s">
        <v>35</v>
      </c>
      <c r="E1191" s="6"/>
      <c r="F1191" s="26" t="s">
        <v>8721</v>
      </c>
      <c r="G1191" s="26"/>
      <c r="H1191" s="7" t="s">
        <v>8722</v>
      </c>
      <c r="I1191" s="57" t="s">
        <v>38</v>
      </c>
      <c r="J1191" s="6" t="s">
        <v>54</v>
      </c>
      <c r="K1191" s="26" t="s">
        <v>8695</v>
      </c>
      <c r="L1191" s="26" t="s">
        <v>8696</v>
      </c>
      <c r="M1191" s="34" t="s">
        <v>41</v>
      </c>
      <c r="N1191" s="26" t="s">
        <v>8688</v>
      </c>
      <c r="O1191" s="26" t="s">
        <v>8689</v>
      </c>
      <c r="P1191" s="7"/>
      <c r="Q1191" s="7"/>
      <c r="R1191" s="18"/>
      <c r="S1191" s="18"/>
      <c r="T1191" s="18"/>
      <c r="U1191" s="18"/>
      <c r="V1191" s="7"/>
      <c r="W1191" s="7"/>
      <c r="X1191" s="7"/>
      <c r="Y1191" s="6" t="s">
        <v>5556</v>
      </c>
      <c r="Z1191" s="38" t="s">
        <v>8723</v>
      </c>
      <c r="AA1191" s="52" t="s">
        <v>8724</v>
      </c>
      <c r="AB1191" s="52" t="s">
        <v>8725</v>
      </c>
      <c r="AC1191" s="18" t="str">
        <f t="shared" si="1"/>
        <v>M5-NyO-37b-A-5</v>
      </c>
      <c r="AD1191" s="6" t="s">
        <v>48</v>
      </c>
      <c r="AE1191" s="6"/>
      <c r="AF1191" s="6" t="s">
        <v>49</v>
      </c>
    </row>
    <row r="1192" ht="75.0" customHeight="1">
      <c r="A1192" s="6" t="s">
        <v>8726</v>
      </c>
      <c r="B1192" s="26" t="s">
        <v>8727</v>
      </c>
      <c r="C1192" s="6" t="s">
        <v>34</v>
      </c>
      <c r="D1192" s="6" t="s">
        <v>35</v>
      </c>
      <c r="E1192" s="6"/>
      <c r="F1192" s="26" t="s">
        <v>8728</v>
      </c>
      <c r="G1192" s="26"/>
      <c r="H1192" s="7"/>
      <c r="I1192" s="34" t="s">
        <v>38</v>
      </c>
      <c r="J1192" s="6" t="s">
        <v>4808</v>
      </c>
      <c r="K1192" s="11" t="s">
        <v>8729</v>
      </c>
      <c r="L1192" s="26" t="s">
        <v>8730</v>
      </c>
      <c r="M1192" s="34" t="s">
        <v>41</v>
      </c>
      <c r="N1192" s="11" t="s">
        <v>8731</v>
      </c>
      <c r="O1192" s="11" t="s">
        <v>8732</v>
      </c>
      <c r="P1192" s="7"/>
      <c r="Q1192" s="7"/>
      <c r="R1192" s="18"/>
      <c r="S1192" s="18"/>
      <c r="T1192" s="18"/>
      <c r="U1192" s="18"/>
      <c r="V1192" s="7"/>
      <c r="W1192" s="7"/>
      <c r="X1192" s="7"/>
      <c r="Y1192" s="6" t="s">
        <v>5556</v>
      </c>
      <c r="Z1192" s="26" t="s">
        <v>8733</v>
      </c>
      <c r="AA1192" s="52"/>
      <c r="AB1192" s="52" t="s">
        <v>8734</v>
      </c>
      <c r="AC1192" s="18" t="str">
        <f t="shared" si="1"/>
        <v>M5-NyO-58a-I-1</v>
      </c>
      <c r="AD1192" s="6"/>
      <c r="AE1192" s="6"/>
      <c r="AF1192" s="6" t="s">
        <v>49</v>
      </c>
    </row>
    <row r="1193" ht="75.0" customHeight="1">
      <c r="A1193" s="6" t="s">
        <v>8726</v>
      </c>
      <c r="B1193" s="26" t="s">
        <v>8727</v>
      </c>
      <c r="C1193" s="6" t="s">
        <v>34</v>
      </c>
      <c r="D1193" s="6" t="s">
        <v>35</v>
      </c>
      <c r="E1193" s="6"/>
      <c r="F1193" s="26" t="s">
        <v>8735</v>
      </c>
      <c r="G1193" s="26"/>
      <c r="H1193" s="7"/>
      <c r="I1193" s="34" t="s">
        <v>38</v>
      </c>
      <c r="J1193" s="8" t="s">
        <v>357</v>
      </c>
      <c r="K1193" s="26" t="s">
        <v>8729</v>
      </c>
      <c r="L1193" s="26" t="s">
        <v>8736</v>
      </c>
      <c r="M1193" s="34" t="s">
        <v>41</v>
      </c>
      <c r="N1193" s="11" t="s">
        <v>8731</v>
      </c>
      <c r="O1193" s="11" t="s">
        <v>8732</v>
      </c>
      <c r="P1193" s="7"/>
      <c r="Q1193" s="7"/>
      <c r="R1193" s="18"/>
      <c r="S1193" s="18"/>
      <c r="T1193" s="18"/>
      <c r="U1193" s="18"/>
      <c r="V1193" s="7"/>
      <c r="W1193" s="7"/>
      <c r="X1193" s="7"/>
      <c r="Y1193" s="6" t="s">
        <v>5556</v>
      </c>
      <c r="Z1193" s="26" t="s">
        <v>8737</v>
      </c>
      <c r="AA1193" s="52"/>
      <c r="AB1193" s="52" t="s">
        <v>8738</v>
      </c>
      <c r="AC1193" s="18" t="str">
        <f t="shared" si="1"/>
        <v>M5-NyO-58a-I-2</v>
      </c>
      <c r="AD1193" s="6"/>
      <c r="AE1193" s="6"/>
      <c r="AF1193" s="6" t="s">
        <v>49</v>
      </c>
    </row>
    <row r="1194" ht="75.0" customHeight="1">
      <c r="A1194" s="6" t="s">
        <v>8726</v>
      </c>
      <c r="B1194" s="26" t="s">
        <v>8727</v>
      </c>
      <c r="C1194" s="6" t="s">
        <v>34</v>
      </c>
      <c r="D1194" s="6" t="s">
        <v>35</v>
      </c>
      <c r="E1194" s="6"/>
      <c r="F1194" s="26" t="s">
        <v>8739</v>
      </c>
      <c r="G1194" s="26"/>
      <c r="H1194" s="7"/>
      <c r="I1194" s="34" t="s">
        <v>38</v>
      </c>
      <c r="J1194" s="6" t="s">
        <v>4808</v>
      </c>
      <c r="K1194" s="26" t="s">
        <v>8729</v>
      </c>
      <c r="L1194" s="26" t="s">
        <v>8740</v>
      </c>
      <c r="M1194" s="34" t="s">
        <v>41</v>
      </c>
      <c r="N1194" s="26" t="s">
        <v>8741</v>
      </c>
      <c r="O1194" s="26" t="s">
        <v>8742</v>
      </c>
      <c r="P1194" s="7"/>
      <c r="Q1194" s="7"/>
      <c r="R1194" s="18"/>
      <c r="S1194" s="18"/>
      <c r="T1194" s="18"/>
      <c r="U1194" s="18"/>
      <c r="V1194" s="7"/>
      <c r="W1194" s="7"/>
      <c r="X1194" s="7"/>
      <c r="Y1194" s="6" t="s">
        <v>5556</v>
      </c>
      <c r="Z1194" s="15" t="s">
        <v>8743</v>
      </c>
      <c r="AA1194" s="52"/>
      <c r="AB1194" s="52" t="s">
        <v>8744</v>
      </c>
      <c r="AC1194" s="18" t="str">
        <f t="shared" si="1"/>
        <v>M5-NyO-58a-I-3</v>
      </c>
      <c r="AD1194" s="6"/>
      <c r="AE1194" s="6"/>
      <c r="AF1194" s="6" t="s">
        <v>49</v>
      </c>
    </row>
    <row r="1195" ht="75.0" customHeight="1">
      <c r="A1195" s="6" t="s">
        <v>8726</v>
      </c>
      <c r="B1195" s="26" t="s">
        <v>8727</v>
      </c>
      <c r="C1195" s="92" t="s">
        <v>50</v>
      </c>
      <c r="D1195" s="6" t="s">
        <v>35</v>
      </c>
      <c r="E1195" s="6"/>
      <c r="F1195" s="26" t="s">
        <v>8745</v>
      </c>
      <c r="G1195" s="26" t="s">
        <v>8746</v>
      </c>
      <c r="H1195" s="7"/>
      <c r="I1195" s="34" t="s">
        <v>38</v>
      </c>
      <c r="J1195" s="8" t="s">
        <v>2160</v>
      </c>
      <c r="K1195" s="11" t="s">
        <v>8729</v>
      </c>
      <c r="L1195" s="26" t="s">
        <v>8747</v>
      </c>
      <c r="M1195" s="34" t="s">
        <v>41</v>
      </c>
      <c r="N1195" s="26" t="s">
        <v>8741</v>
      </c>
      <c r="O1195" s="26" t="s">
        <v>8742</v>
      </c>
      <c r="P1195" s="7"/>
      <c r="Q1195" s="7"/>
      <c r="R1195" s="18"/>
      <c r="S1195" s="18"/>
      <c r="T1195" s="18"/>
      <c r="U1195" s="18"/>
      <c r="V1195" s="7"/>
      <c r="W1195" s="7"/>
      <c r="X1195" s="7"/>
      <c r="Y1195" s="6" t="s">
        <v>5556</v>
      </c>
      <c r="Z1195" s="26" t="s">
        <v>8748</v>
      </c>
      <c r="AA1195" s="52"/>
      <c r="AB1195" s="52" t="s">
        <v>8749</v>
      </c>
      <c r="AC1195" s="18" t="str">
        <f t="shared" si="1"/>
        <v>M5-NyO-58a-E-1</v>
      </c>
      <c r="AD1195" s="6"/>
      <c r="AE1195" s="6"/>
      <c r="AF1195" s="6" t="s">
        <v>49</v>
      </c>
    </row>
    <row r="1196" ht="75.0" customHeight="1">
      <c r="A1196" s="6" t="s">
        <v>8726</v>
      </c>
      <c r="B1196" s="26" t="s">
        <v>8727</v>
      </c>
      <c r="C1196" s="92" t="s">
        <v>50</v>
      </c>
      <c r="D1196" s="6" t="s">
        <v>35</v>
      </c>
      <c r="E1196" s="6"/>
      <c r="F1196" s="26" t="s">
        <v>8750</v>
      </c>
      <c r="G1196" s="26" t="s">
        <v>8751</v>
      </c>
      <c r="H1196" s="7"/>
      <c r="I1196" s="34" t="s">
        <v>38</v>
      </c>
      <c r="J1196" s="8" t="s">
        <v>2160</v>
      </c>
      <c r="K1196" s="11" t="s">
        <v>8729</v>
      </c>
      <c r="L1196" s="26" t="s">
        <v>8747</v>
      </c>
      <c r="M1196" s="34" t="s">
        <v>41</v>
      </c>
      <c r="N1196" s="26" t="s">
        <v>8741</v>
      </c>
      <c r="O1196" s="26" t="s">
        <v>8742</v>
      </c>
      <c r="P1196" s="7"/>
      <c r="Q1196" s="7"/>
      <c r="R1196" s="18"/>
      <c r="S1196" s="18"/>
      <c r="T1196" s="18"/>
      <c r="U1196" s="18"/>
      <c r="V1196" s="7"/>
      <c r="W1196" s="7"/>
      <c r="X1196" s="7"/>
      <c r="Y1196" s="6" t="s">
        <v>5556</v>
      </c>
      <c r="Z1196" s="26" t="s">
        <v>8752</v>
      </c>
      <c r="AA1196" s="52"/>
      <c r="AB1196" s="52" t="s">
        <v>8753</v>
      </c>
      <c r="AC1196" s="18" t="str">
        <f t="shared" si="1"/>
        <v>M5-NyO-58a-E-2</v>
      </c>
      <c r="AD1196" s="6"/>
      <c r="AE1196" s="6"/>
      <c r="AF1196" s="6" t="s">
        <v>49</v>
      </c>
    </row>
    <row r="1197" ht="75.0" customHeight="1">
      <c r="A1197" s="6" t="s">
        <v>8726</v>
      </c>
      <c r="B1197" s="26" t="s">
        <v>8727</v>
      </c>
      <c r="C1197" s="92" t="s">
        <v>50</v>
      </c>
      <c r="D1197" s="6" t="s">
        <v>35</v>
      </c>
      <c r="E1197" s="6"/>
      <c r="F1197" s="26" t="s">
        <v>8754</v>
      </c>
      <c r="G1197" s="26" t="s">
        <v>8755</v>
      </c>
      <c r="H1197" s="7"/>
      <c r="I1197" s="34" t="s">
        <v>38</v>
      </c>
      <c r="J1197" s="8" t="s">
        <v>2160</v>
      </c>
      <c r="K1197" s="11" t="s">
        <v>8729</v>
      </c>
      <c r="L1197" s="26" t="s">
        <v>8747</v>
      </c>
      <c r="M1197" s="34" t="s">
        <v>41</v>
      </c>
      <c r="N1197" s="26" t="s">
        <v>8741</v>
      </c>
      <c r="O1197" s="26" t="s">
        <v>8742</v>
      </c>
      <c r="P1197" s="7"/>
      <c r="Q1197" s="7"/>
      <c r="R1197" s="18"/>
      <c r="S1197" s="18"/>
      <c r="T1197" s="18"/>
      <c r="U1197" s="18"/>
      <c r="V1197" s="7"/>
      <c r="W1197" s="7"/>
      <c r="X1197" s="7"/>
      <c r="Y1197" s="6" t="s">
        <v>5556</v>
      </c>
      <c r="Z1197" s="26" t="s">
        <v>8756</v>
      </c>
      <c r="AA1197" s="52"/>
      <c r="AB1197" s="52" t="s">
        <v>8757</v>
      </c>
      <c r="AC1197" s="18" t="str">
        <f t="shared" si="1"/>
        <v>M5-NyO-58a-E-3</v>
      </c>
      <c r="AD1197" s="6"/>
      <c r="AE1197" s="6"/>
      <c r="AF1197" s="6" t="s">
        <v>49</v>
      </c>
    </row>
    <row r="1198" ht="75.0" customHeight="1">
      <c r="A1198" s="6" t="s">
        <v>8758</v>
      </c>
      <c r="B1198" s="26" t="s">
        <v>8759</v>
      </c>
      <c r="C1198" s="6" t="s">
        <v>34</v>
      </c>
      <c r="D1198" s="6" t="s">
        <v>35</v>
      </c>
      <c r="E1198" s="6"/>
      <c r="F1198" s="26" t="s">
        <v>8760</v>
      </c>
      <c r="G1198" s="26"/>
      <c r="H1198" s="7"/>
      <c r="I1198" s="34" t="s">
        <v>38</v>
      </c>
      <c r="J1198" s="6" t="s">
        <v>132</v>
      </c>
      <c r="K1198" s="26" t="s">
        <v>2265</v>
      </c>
      <c r="L1198" s="26" t="s">
        <v>8761</v>
      </c>
      <c r="M1198" s="34" t="s">
        <v>41</v>
      </c>
      <c r="N1198" s="26" t="s">
        <v>8762</v>
      </c>
      <c r="O1198" s="26" t="s">
        <v>8763</v>
      </c>
      <c r="P1198" s="7"/>
      <c r="Q1198" s="7"/>
      <c r="R1198" s="18"/>
      <c r="S1198" s="18"/>
      <c r="T1198" s="18"/>
      <c r="U1198" s="18"/>
      <c r="V1198" s="7"/>
      <c r="W1198" s="7"/>
      <c r="X1198" s="7"/>
      <c r="Y1198" s="6" t="s">
        <v>5556</v>
      </c>
      <c r="Z1198" s="15" t="s">
        <v>8764</v>
      </c>
      <c r="AA1198" s="52"/>
      <c r="AB1198" s="52" t="s">
        <v>8765</v>
      </c>
      <c r="AC1198" s="18" t="str">
        <f t="shared" si="1"/>
        <v>M5-NyO-58b-I-1</v>
      </c>
      <c r="AD1198" s="6"/>
      <c r="AE1198" s="6"/>
      <c r="AF1198" s="6" t="s">
        <v>49</v>
      </c>
    </row>
    <row r="1199" ht="75.0" customHeight="1">
      <c r="A1199" s="6" t="s">
        <v>8758</v>
      </c>
      <c r="B1199" s="26" t="s">
        <v>8759</v>
      </c>
      <c r="C1199" s="6" t="s">
        <v>34</v>
      </c>
      <c r="D1199" s="6" t="s">
        <v>35</v>
      </c>
      <c r="E1199" s="6"/>
      <c r="F1199" s="26" t="s">
        <v>8766</v>
      </c>
      <c r="G1199" s="26"/>
      <c r="H1199" s="7"/>
      <c r="I1199" s="34" t="s">
        <v>38</v>
      </c>
      <c r="J1199" s="6" t="s">
        <v>132</v>
      </c>
      <c r="K1199" s="26" t="s">
        <v>2265</v>
      </c>
      <c r="L1199" s="26" t="s">
        <v>8761</v>
      </c>
      <c r="M1199" s="34" t="s">
        <v>41</v>
      </c>
      <c r="N1199" s="26" t="s">
        <v>8762</v>
      </c>
      <c r="O1199" s="26" t="s">
        <v>8767</v>
      </c>
      <c r="P1199" s="7"/>
      <c r="Q1199" s="7"/>
      <c r="R1199" s="18"/>
      <c r="S1199" s="18"/>
      <c r="T1199" s="18"/>
      <c r="U1199" s="18"/>
      <c r="V1199" s="7"/>
      <c r="W1199" s="7"/>
      <c r="X1199" s="7"/>
      <c r="Y1199" s="6" t="s">
        <v>5556</v>
      </c>
      <c r="Z1199" s="15" t="s">
        <v>8768</v>
      </c>
      <c r="AA1199" s="52"/>
      <c r="AB1199" s="52" t="s">
        <v>8769</v>
      </c>
      <c r="AC1199" s="18" t="str">
        <f t="shared" si="1"/>
        <v>M5-NyO-58b-I-2</v>
      </c>
      <c r="AD1199" s="6"/>
      <c r="AE1199" s="6"/>
      <c r="AF1199" s="6" t="s">
        <v>49</v>
      </c>
    </row>
    <row r="1200" ht="75.0" customHeight="1">
      <c r="A1200" s="6" t="s">
        <v>8758</v>
      </c>
      <c r="B1200" s="26" t="s">
        <v>8759</v>
      </c>
      <c r="C1200" s="6" t="s">
        <v>34</v>
      </c>
      <c r="D1200" s="6" t="s">
        <v>35</v>
      </c>
      <c r="E1200" s="6"/>
      <c r="F1200" s="26" t="s">
        <v>8770</v>
      </c>
      <c r="G1200" s="26"/>
      <c r="H1200" s="7"/>
      <c r="I1200" s="34" t="s">
        <v>38</v>
      </c>
      <c r="J1200" s="6" t="s">
        <v>132</v>
      </c>
      <c r="K1200" s="26" t="s">
        <v>8771</v>
      </c>
      <c r="L1200" s="26" t="s">
        <v>8772</v>
      </c>
      <c r="M1200" s="34" t="s">
        <v>41</v>
      </c>
      <c r="N1200" s="26" t="s">
        <v>8762</v>
      </c>
      <c r="O1200" s="26" t="s">
        <v>8773</v>
      </c>
      <c r="P1200" s="7"/>
      <c r="Q1200" s="7"/>
      <c r="R1200" s="18"/>
      <c r="S1200" s="18"/>
      <c r="T1200" s="18"/>
      <c r="U1200" s="18"/>
      <c r="V1200" s="7"/>
      <c r="W1200" s="7"/>
      <c r="X1200" s="7"/>
      <c r="Y1200" s="6" t="s">
        <v>5556</v>
      </c>
      <c r="Z1200" s="15" t="s">
        <v>8774</v>
      </c>
      <c r="AA1200" s="52"/>
      <c r="AB1200" s="52" t="s">
        <v>8775</v>
      </c>
      <c r="AC1200" s="18" t="str">
        <f t="shared" si="1"/>
        <v>M5-NyO-58b-I-3</v>
      </c>
      <c r="AD1200" s="6"/>
      <c r="AE1200" s="6"/>
      <c r="AF1200" s="6" t="s">
        <v>49</v>
      </c>
    </row>
    <row r="1201" ht="75.0" customHeight="1">
      <c r="A1201" s="6" t="s">
        <v>8758</v>
      </c>
      <c r="B1201" s="26" t="s">
        <v>8759</v>
      </c>
      <c r="C1201" s="93" t="s">
        <v>50</v>
      </c>
      <c r="D1201" s="6" t="s">
        <v>35</v>
      </c>
      <c r="E1201" s="6"/>
      <c r="F1201" s="26" t="s">
        <v>8776</v>
      </c>
      <c r="G1201" s="26" t="s">
        <v>8777</v>
      </c>
      <c r="H1201" s="7"/>
      <c r="I1201" s="34" t="s">
        <v>38</v>
      </c>
      <c r="J1201" s="6" t="s">
        <v>2160</v>
      </c>
      <c r="K1201" s="26" t="s">
        <v>8778</v>
      </c>
      <c r="L1201" s="26" t="s">
        <v>8779</v>
      </c>
      <c r="M1201" s="34" t="s">
        <v>41</v>
      </c>
      <c r="N1201" s="26" t="s">
        <v>8762</v>
      </c>
      <c r="O1201" s="26" t="s">
        <v>8780</v>
      </c>
      <c r="P1201" s="7"/>
      <c r="Q1201" s="7"/>
      <c r="R1201" s="18"/>
      <c r="S1201" s="18"/>
      <c r="T1201" s="18"/>
      <c r="U1201" s="18"/>
      <c r="V1201" s="7"/>
      <c r="W1201" s="7"/>
      <c r="X1201" s="7"/>
      <c r="Y1201" s="6" t="s">
        <v>5556</v>
      </c>
      <c r="Z1201" s="15" t="s">
        <v>8781</v>
      </c>
      <c r="AA1201" s="52"/>
      <c r="AB1201" s="52" t="s">
        <v>8782</v>
      </c>
      <c r="AC1201" s="18" t="str">
        <f t="shared" si="1"/>
        <v>M5-NyO-58b-E-1</v>
      </c>
      <c r="AD1201" s="6"/>
      <c r="AE1201" s="6"/>
      <c r="AF1201" s="6" t="s">
        <v>49</v>
      </c>
    </row>
    <row r="1202" ht="75.0" customHeight="1">
      <c r="A1202" s="6" t="s">
        <v>8758</v>
      </c>
      <c r="B1202" s="26" t="s">
        <v>8759</v>
      </c>
      <c r="C1202" s="93" t="s">
        <v>50</v>
      </c>
      <c r="D1202" s="6" t="s">
        <v>35</v>
      </c>
      <c r="E1202" s="6"/>
      <c r="F1202" s="26" t="s">
        <v>8783</v>
      </c>
      <c r="G1202" s="11" t="s">
        <v>8784</v>
      </c>
      <c r="H1202" s="7"/>
      <c r="I1202" s="34" t="s">
        <v>38</v>
      </c>
      <c r="J1202" s="6" t="s">
        <v>2160</v>
      </c>
      <c r="K1202" s="11" t="s">
        <v>8785</v>
      </c>
      <c r="L1202" s="11" t="s">
        <v>8779</v>
      </c>
      <c r="M1202" s="34" t="s">
        <v>41</v>
      </c>
      <c r="N1202" s="26" t="s">
        <v>8786</v>
      </c>
      <c r="O1202" s="26" t="s">
        <v>8787</v>
      </c>
      <c r="P1202" s="7"/>
      <c r="Q1202" s="7"/>
      <c r="R1202" s="18"/>
      <c r="S1202" s="18"/>
      <c r="T1202" s="18"/>
      <c r="U1202" s="18"/>
      <c r="V1202" s="7"/>
      <c r="W1202" s="7"/>
      <c r="X1202" s="7"/>
      <c r="Y1202" s="6" t="s">
        <v>5556</v>
      </c>
      <c r="Z1202" s="26" t="s">
        <v>8788</v>
      </c>
      <c r="AA1202" s="52"/>
      <c r="AB1202" s="52" t="s">
        <v>8789</v>
      </c>
      <c r="AC1202" s="18" t="str">
        <f t="shared" si="1"/>
        <v>M5-NyO-58b-E-2</v>
      </c>
      <c r="AD1202" s="6"/>
      <c r="AE1202" s="6"/>
      <c r="AF1202" s="6" t="s">
        <v>49</v>
      </c>
    </row>
    <row r="1203" ht="75.0" customHeight="1">
      <c r="A1203" s="6" t="s">
        <v>8758</v>
      </c>
      <c r="B1203" s="26" t="s">
        <v>8759</v>
      </c>
      <c r="C1203" s="93" t="s">
        <v>50</v>
      </c>
      <c r="D1203" s="6" t="s">
        <v>35</v>
      </c>
      <c r="E1203" s="6"/>
      <c r="F1203" s="37" t="s">
        <v>8790</v>
      </c>
      <c r="G1203" s="37" t="s">
        <v>8791</v>
      </c>
      <c r="H1203" s="7"/>
      <c r="I1203" s="34" t="s">
        <v>38</v>
      </c>
      <c r="J1203" s="6" t="s">
        <v>2160</v>
      </c>
      <c r="K1203" s="26" t="s">
        <v>8785</v>
      </c>
      <c r="L1203" s="26" t="s">
        <v>8779</v>
      </c>
      <c r="M1203" s="34" t="s">
        <v>41</v>
      </c>
      <c r="N1203" s="26" t="s">
        <v>8762</v>
      </c>
      <c r="O1203" s="26" t="s">
        <v>8792</v>
      </c>
      <c r="P1203" s="7"/>
      <c r="Q1203" s="7"/>
      <c r="R1203" s="18"/>
      <c r="S1203" s="18"/>
      <c r="T1203" s="18"/>
      <c r="U1203" s="18"/>
      <c r="V1203" s="7"/>
      <c r="W1203" s="7"/>
      <c r="X1203" s="7"/>
      <c r="Y1203" s="6" t="s">
        <v>5556</v>
      </c>
      <c r="Z1203" s="15" t="s">
        <v>8793</v>
      </c>
      <c r="AA1203" s="52"/>
      <c r="AB1203" s="52" t="s">
        <v>8794</v>
      </c>
      <c r="AC1203" s="18" t="str">
        <f t="shared" si="1"/>
        <v>M5-NyO-58b-E-3</v>
      </c>
      <c r="AD1203" s="6"/>
      <c r="AE1203" s="6"/>
      <c r="AF1203" s="6" t="s">
        <v>49</v>
      </c>
    </row>
    <row r="1204" ht="75.0" customHeight="1">
      <c r="A1204" s="8" t="s">
        <v>8795</v>
      </c>
      <c r="B1204" s="11" t="s">
        <v>8796</v>
      </c>
      <c r="C1204" s="92" t="s">
        <v>34</v>
      </c>
      <c r="D1204" s="6" t="s">
        <v>35</v>
      </c>
      <c r="E1204" s="6"/>
      <c r="F1204" s="26" t="s">
        <v>8797</v>
      </c>
      <c r="G1204" s="26"/>
      <c r="H1204" s="7"/>
      <c r="I1204" s="57" t="s">
        <v>38</v>
      </c>
      <c r="J1204" s="6" t="s">
        <v>4808</v>
      </c>
      <c r="K1204" s="11" t="s">
        <v>8798</v>
      </c>
      <c r="L1204" s="9" t="s">
        <v>8799</v>
      </c>
      <c r="M1204" s="34" t="s">
        <v>41</v>
      </c>
      <c r="N1204" s="44" t="s">
        <v>8800</v>
      </c>
      <c r="O1204" s="44" t="s">
        <v>8801</v>
      </c>
      <c r="P1204" s="7"/>
      <c r="Q1204" s="7"/>
      <c r="R1204" s="18"/>
      <c r="S1204" s="18"/>
      <c r="T1204" s="18"/>
      <c r="U1204" s="18"/>
      <c r="V1204" s="7"/>
      <c r="W1204" s="7"/>
      <c r="X1204" s="7"/>
      <c r="Y1204" s="6" t="s">
        <v>5556</v>
      </c>
      <c r="Z1204" s="26" t="s">
        <v>8802</v>
      </c>
      <c r="AA1204" s="52"/>
      <c r="AB1204" s="52" t="s">
        <v>8803</v>
      </c>
      <c r="AC1204" s="18" t="str">
        <f t="shared" si="1"/>
        <v>M5-NyO-59a-I-1</v>
      </c>
      <c r="AD1204" s="6"/>
      <c r="AE1204" s="6"/>
      <c r="AF1204" s="6" t="s">
        <v>49</v>
      </c>
    </row>
    <row r="1205" ht="75.0" customHeight="1">
      <c r="A1205" s="8" t="s">
        <v>8804</v>
      </c>
      <c r="B1205" s="11" t="s">
        <v>8805</v>
      </c>
      <c r="C1205" s="92" t="s">
        <v>34</v>
      </c>
      <c r="D1205" s="6" t="s">
        <v>35</v>
      </c>
      <c r="E1205" s="6"/>
      <c r="F1205" s="26" t="s">
        <v>8806</v>
      </c>
      <c r="G1205" s="26"/>
      <c r="H1205" s="7"/>
      <c r="I1205" s="57" t="s">
        <v>38</v>
      </c>
      <c r="J1205" s="6" t="s">
        <v>4808</v>
      </c>
      <c r="K1205" s="11" t="s">
        <v>8798</v>
      </c>
      <c r="L1205" s="9" t="s">
        <v>8807</v>
      </c>
      <c r="M1205" s="34" t="s">
        <v>41</v>
      </c>
      <c r="N1205" s="44" t="s">
        <v>8800</v>
      </c>
      <c r="O1205" s="44" t="s">
        <v>8808</v>
      </c>
      <c r="P1205" s="7"/>
      <c r="Q1205" s="7"/>
      <c r="R1205" s="18"/>
      <c r="S1205" s="18"/>
      <c r="T1205" s="18"/>
      <c r="U1205" s="18"/>
      <c r="V1205" s="7"/>
      <c r="W1205" s="7"/>
      <c r="X1205" s="7"/>
      <c r="Y1205" s="6" t="s">
        <v>5556</v>
      </c>
      <c r="Z1205" s="26" t="s">
        <v>8809</v>
      </c>
      <c r="AA1205" s="52"/>
      <c r="AB1205" s="52" t="s">
        <v>8810</v>
      </c>
      <c r="AC1205" s="18" t="str">
        <f t="shared" si="1"/>
        <v>M5-NyO-59b-I-1</v>
      </c>
      <c r="AD1205" s="6"/>
      <c r="AE1205" s="6"/>
      <c r="AF1205" s="6" t="s">
        <v>49</v>
      </c>
    </row>
    <row r="1206" ht="75.0" customHeight="1">
      <c r="A1206" s="8" t="s">
        <v>8811</v>
      </c>
      <c r="B1206" s="26" t="s">
        <v>8812</v>
      </c>
      <c r="C1206" s="6" t="s">
        <v>34</v>
      </c>
      <c r="D1206" s="6" t="s">
        <v>35</v>
      </c>
      <c r="E1206" s="6"/>
      <c r="F1206" s="22" t="s">
        <v>8813</v>
      </c>
      <c r="G1206" s="22"/>
      <c r="H1206" s="22"/>
      <c r="I1206" s="57" t="s">
        <v>38</v>
      </c>
      <c r="J1206" s="57" t="s">
        <v>357</v>
      </c>
      <c r="K1206" s="22" t="s">
        <v>8814</v>
      </c>
      <c r="L1206" s="9" t="s">
        <v>8815</v>
      </c>
      <c r="M1206" s="57" t="s">
        <v>41</v>
      </c>
      <c r="N1206" s="26" t="s">
        <v>8816</v>
      </c>
      <c r="O1206" s="26" t="s">
        <v>8817</v>
      </c>
      <c r="P1206" s="7"/>
      <c r="Q1206" s="34"/>
      <c r="R1206" s="18"/>
      <c r="S1206" s="18"/>
      <c r="T1206" s="18"/>
      <c r="U1206" s="18"/>
      <c r="V1206" s="14"/>
      <c r="W1206" s="14"/>
      <c r="X1206" s="14"/>
      <c r="Y1206" s="6" t="s">
        <v>5556</v>
      </c>
      <c r="Z1206" s="45" t="s">
        <v>8818</v>
      </c>
      <c r="AA1206" s="15" t="s">
        <v>8819</v>
      </c>
      <c r="AB1206" s="38"/>
      <c r="AC1206" s="18" t="str">
        <f t="shared" si="1"/>
        <v>M5-NyO-38a-I-1</v>
      </c>
      <c r="AD1206" s="6"/>
      <c r="AE1206" s="6" t="s">
        <v>427</v>
      </c>
      <c r="AF1206" s="6"/>
    </row>
    <row r="1207" ht="75.0" customHeight="1">
      <c r="A1207" s="8" t="s">
        <v>8811</v>
      </c>
      <c r="B1207" s="26" t="s">
        <v>8812</v>
      </c>
      <c r="C1207" s="6" t="s">
        <v>34</v>
      </c>
      <c r="D1207" s="6" t="s">
        <v>35</v>
      </c>
      <c r="E1207" s="6"/>
      <c r="F1207" s="22" t="s">
        <v>8820</v>
      </c>
      <c r="G1207" s="22"/>
      <c r="H1207" s="22"/>
      <c r="I1207" s="57" t="s">
        <v>38</v>
      </c>
      <c r="J1207" s="57" t="s">
        <v>357</v>
      </c>
      <c r="K1207" s="22" t="s">
        <v>8814</v>
      </c>
      <c r="L1207" s="9" t="s">
        <v>8815</v>
      </c>
      <c r="M1207" s="57" t="s">
        <v>41</v>
      </c>
      <c r="N1207" s="26" t="s">
        <v>8816</v>
      </c>
      <c r="O1207" s="26" t="s">
        <v>8821</v>
      </c>
      <c r="P1207" s="7"/>
      <c r="Q1207" s="34"/>
      <c r="R1207" s="18"/>
      <c r="S1207" s="18"/>
      <c r="T1207" s="18"/>
      <c r="U1207" s="18"/>
      <c r="V1207" s="14"/>
      <c r="W1207" s="14"/>
      <c r="X1207" s="14"/>
      <c r="Y1207" s="6" t="s">
        <v>5556</v>
      </c>
      <c r="Z1207" s="45" t="s">
        <v>8822</v>
      </c>
      <c r="AA1207" s="15" t="s">
        <v>8823</v>
      </c>
      <c r="AB1207" s="38"/>
      <c r="AC1207" s="18" t="str">
        <f t="shared" si="1"/>
        <v>M5-NyO-38a-I-2</v>
      </c>
      <c r="AD1207" s="6"/>
      <c r="AE1207" s="6" t="s">
        <v>427</v>
      </c>
      <c r="AF1207" s="6"/>
    </row>
    <row r="1208" ht="75.0" customHeight="1">
      <c r="A1208" s="8" t="s">
        <v>8811</v>
      </c>
      <c r="B1208" s="26" t="s">
        <v>8812</v>
      </c>
      <c r="C1208" s="6" t="s">
        <v>50</v>
      </c>
      <c r="D1208" s="6" t="s">
        <v>35</v>
      </c>
      <c r="E1208" s="6"/>
      <c r="F1208" s="9" t="s">
        <v>8824</v>
      </c>
      <c r="G1208" s="9"/>
      <c r="H1208" s="22"/>
      <c r="I1208" s="57" t="s">
        <v>38</v>
      </c>
      <c r="J1208" s="6" t="s">
        <v>54</v>
      </c>
      <c r="K1208" s="22" t="s">
        <v>8825</v>
      </c>
      <c r="L1208" s="9" t="s">
        <v>66</v>
      </c>
      <c r="M1208" s="57" t="s">
        <v>41</v>
      </c>
      <c r="N1208" s="26" t="s">
        <v>8816</v>
      </c>
      <c r="O1208" s="26" t="s">
        <v>8826</v>
      </c>
      <c r="P1208" s="7"/>
      <c r="Q1208" s="34"/>
      <c r="R1208" s="18"/>
      <c r="S1208" s="18"/>
      <c r="T1208" s="18"/>
      <c r="U1208" s="18"/>
      <c r="V1208" s="14"/>
      <c r="W1208" s="14"/>
      <c r="X1208" s="14"/>
      <c r="Y1208" s="6" t="s">
        <v>5556</v>
      </c>
      <c r="Z1208" s="45" t="s">
        <v>8827</v>
      </c>
      <c r="AA1208" s="15" t="s">
        <v>8828</v>
      </c>
      <c r="AB1208" s="38"/>
      <c r="AC1208" s="18" t="str">
        <f t="shared" si="1"/>
        <v>M5-NyO-38a-E-1</v>
      </c>
      <c r="AD1208" s="6"/>
      <c r="AE1208" s="6" t="s">
        <v>427</v>
      </c>
      <c r="AF1208" s="6"/>
    </row>
    <row r="1209" ht="75.0" customHeight="1">
      <c r="A1209" s="8" t="s">
        <v>8811</v>
      </c>
      <c r="B1209" s="26" t="s">
        <v>8812</v>
      </c>
      <c r="C1209" s="6" t="s">
        <v>50</v>
      </c>
      <c r="D1209" s="6" t="s">
        <v>35</v>
      </c>
      <c r="E1209" s="6"/>
      <c r="F1209" s="9" t="s">
        <v>8829</v>
      </c>
      <c r="G1209" s="9"/>
      <c r="H1209" s="22"/>
      <c r="I1209" s="57" t="s">
        <v>38</v>
      </c>
      <c r="J1209" s="6" t="s">
        <v>54</v>
      </c>
      <c r="K1209" s="22" t="s">
        <v>8830</v>
      </c>
      <c r="L1209" s="22" t="s">
        <v>8831</v>
      </c>
      <c r="M1209" s="57" t="s">
        <v>41</v>
      </c>
      <c r="N1209" s="26" t="s">
        <v>8816</v>
      </c>
      <c r="O1209" s="26" t="s">
        <v>8832</v>
      </c>
      <c r="P1209" s="7"/>
      <c r="Q1209" s="34"/>
      <c r="R1209" s="14"/>
      <c r="S1209" s="14"/>
      <c r="T1209" s="14"/>
      <c r="U1209" s="14"/>
      <c r="V1209" s="14"/>
      <c r="W1209" s="14"/>
      <c r="X1209" s="14"/>
      <c r="Y1209" s="6" t="s">
        <v>5556</v>
      </c>
      <c r="Z1209" s="45" t="s">
        <v>8833</v>
      </c>
      <c r="AA1209" s="15" t="s">
        <v>8834</v>
      </c>
      <c r="AB1209" s="38"/>
      <c r="AC1209" s="18" t="str">
        <f t="shared" si="1"/>
        <v>M5-NyO-38a-E-2</v>
      </c>
      <c r="AD1209" s="6"/>
      <c r="AE1209" s="6" t="s">
        <v>427</v>
      </c>
      <c r="AF1209" s="6"/>
    </row>
    <row r="1210" ht="75.0" customHeight="1">
      <c r="A1210" s="8" t="s">
        <v>8835</v>
      </c>
      <c r="B1210" s="7" t="s">
        <v>8836</v>
      </c>
      <c r="C1210" s="6" t="s">
        <v>34</v>
      </c>
      <c r="D1210" s="6" t="s">
        <v>35</v>
      </c>
      <c r="E1210" s="6"/>
      <c r="F1210" s="26" t="s">
        <v>8837</v>
      </c>
      <c r="G1210" s="26"/>
      <c r="H1210" s="7"/>
      <c r="I1210" s="34" t="s">
        <v>38</v>
      </c>
      <c r="J1210" s="34" t="s">
        <v>285</v>
      </c>
      <c r="K1210" s="7" t="s">
        <v>8838</v>
      </c>
      <c r="L1210" s="26" t="s">
        <v>8839</v>
      </c>
      <c r="M1210" s="34" t="s">
        <v>41</v>
      </c>
      <c r="N1210" s="26" t="s">
        <v>8840</v>
      </c>
      <c r="O1210" s="26" t="s">
        <v>8841</v>
      </c>
      <c r="P1210" s="7"/>
      <c r="Q1210" s="34"/>
      <c r="R1210" s="14"/>
      <c r="S1210" s="14"/>
      <c r="T1210" s="14"/>
      <c r="U1210" s="14"/>
      <c r="V1210" s="14"/>
      <c r="W1210" s="14"/>
      <c r="X1210" s="14"/>
      <c r="Y1210" s="6" t="s">
        <v>5556</v>
      </c>
      <c r="Z1210" s="45" t="s">
        <v>8842</v>
      </c>
      <c r="AA1210" s="38" t="s">
        <v>8843</v>
      </c>
      <c r="AB1210" s="38"/>
      <c r="AC1210" s="18" t="str">
        <f t="shared" si="1"/>
        <v>M5-NyO-39a-I-1</v>
      </c>
      <c r="AD1210" s="6"/>
      <c r="AE1210" s="6" t="s">
        <v>427</v>
      </c>
      <c r="AF1210" s="6"/>
    </row>
    <row r="1211" ht="75.0" customHeight="1">
      <c r="A1211" s="8" t="s">
        <v>8835</v>
      </c>
      <c r="B1211" s="7" t="s">
        <v>8836</v>
      </c>
      <c r="C1211" s="6" t="s">
        <v>34</v>
      </c>
      <c r="D1211" s="6" t="s">
        <v>35</v>
      </c>
      <c r="E1211" s="6"/>
      <c r="F1211" s="7" t="s">
        <v>8844</v>
      </c>
      <c r="G1211" s="7"/>
      <c r="H1211" s="7"/>
      <c r="I1211" s="34" t="s">
        <v>38</v>
      </c>
      <c r="J1211" s="34" t="s">
        <v>285</v>
      </c>
      <c r="K1211" s="7" t="s">
        <v>8845</v>
      </c>
      <c r="L1211" s="7" t="s">
        <v>8846</v>
      </c>
      <c r="M1211" s="34" t="s">
        <v>41</v>
      </c>
      <c r="N1211" s="26" t="s">
        <v>8847</v>
      </c>
      <c r="O1211" s="26" t="s">
        <v>8848</v>
      </c>
      <c r="P1211" s="7"/>
      <c r="Q1211" s="34"/>
      <c r="R1211" s="14"/>
      <c r="S1211" s="14"/>
      <c r="T1211" s="14"/>
      <c r="U1211" s="14"/>
      <c r="V1211" s="14"/>
      <c r="W1211" s="14"/>
      <c r="X1211" s="14"/>
      <c r="Y1211" s="6" t="s">
        <v>5556</v>
      </c>
      <c r="Z1211" s="45" t="s">
        <v>8849</v>
      </c>
      <c r="AA1211" s="38" t="s">
        <v>8850</v>
      </c>
      <c r="AB1211" s="38"/>
      <c r="AC1211" s="18" t="str">
        <f t="shared" si="1"/>
        <v>M5-NyO-39a-I-2</v>
      </c>
      <c r="AD1211" s="6"/>
      <c r="AE1211" s="6" t="s">
        <v>427</v>
      </c>
      <c r="AF1211" s="6"/>
    </row>
    <row r="1212" ht="75.0" customHeight="1">
      <c r="A1212" s="8" t="s">
        <v>8835</v>
      </c>
      <c r="B1212" s="7" t="s">
        <v>8836</v>
      </c>
      <c r="C1212" s="6" t="s">
        <v>34</v>
      </c>
      <c r="D1212" s="6" t="s">
        <v>35</v>
      </c>
      <c r="E1212" s="6"/>
      <c r="F1212" s="7" t="s">
        <v>8851</v>
      </c>
      <c r="G1212" s="7"/>
      <c r="H1212" s="7"/>
      <c r="I1212" s="34" t="s">
        <v>38</v>
      </c>
      <c r="J1212" s="34" t="s">
        <v>285</v>
      </c>
      <c r="K1212" s="7" t="s">
        <v>8852</v>
      </c>
      <c r="L1212" s="7" t="s">
        <v>8853</v>
      </c>
      <c r="M1212" s="34" t="s">
        <v>41</v>
      </c>
      <c r="N1212" s="26" t="s">
        <v>8854</v>
      </c>
      <c r="O1212" s="26" t="s">
        <v>8855</v>
      </c>
      <c r="P1212" s="7"/>
      <c r="Q1212" s="34"/>
      <c r="R1212" s="14"/>
      <c r="S1212" s="14"/>
      <c r="T1212" s="14"/>
      <c r="U1212" s="14"/>
      <c r="V1212" s="14"/>
      <c r="W1212" s="14"/>
      <c r="X1212" s="14"/>
      <c r="Y1212" s="6" t="s">
        <v>5556</v>
      </c>
      <c r="Z1212" s="45" t="s">
        <v>8856</v>
      </c>
      <c r="AA1212" s="38" t="s">
        <v>8857</v>
      </c>
      <c r="AB1212" s="38"/>
      <c r="AC1212" s="18" t="str">
        <f t="shared" si="1"/>
        <v>M5-NyO-39a-I-3</v>
      </c>
      <c r="AD1212" s="6"/>
      <c r="AE1212" s="6" t="s">
        <v>427</v>
      </c>
      <c r="AF1212" s="6"/>
    </row>
    <row r="1213" ht="75.0" customHeight="1">
      <c r="A1213" s="8" t="s">
        <v>8835</v>
      </c>
      <c r="B1213" s="7" t="s">
        <v>8836</v>
      </c>
      <c r="C1213" s="6" t="s">
        <v>50</v>
      </c>
      <c r="D1213" s="6" t="s">
        <v>35</v>
      </c>
      <c r="E1213" s="6"/>
      <c r="F1213" s="7" t="s">
        <v>8858</v>
      </c>
      <c r="G1213" s="7"/>
      <c r="H1213" s="7"/>
      <c r="I1213" s="34" t="s">
        <v>38</v>
      </c>
      <c r="J1213" s="6" t="s">
        <v>54</v>
      </c>
      <c r="K1213" s="7" t="s">
        <v>8859</v>
      </c>
      <c r="L1213" s="26" t="s">
        <v>8860</v>
      </c>
      <c r="M1213" s="34" t="s">
        <v>41</v>
      </c>
      <c r="N1213" s="18" t="s">
        <v>8861</v>
      </c>
      <c r="O1213" s="18" t="s">
        <v>8862</v>
      </c>
      <c r="P1213" s="14"/>
      <c r="Q1213" s="34"/>
      <c r="R1213" s="26"/>
      <c r="S1213" s="26"/>
      <c r="T1213" s="7"/>
      <c r="U1213" s="7"/>
      <c r="V1213" s="7"/>
      <c r="W1213" s="26"/>
      <c r="X1213" s="14"/>
      <c r="Y1213" s="6" t="s">
        <v>5556</v>
      </c>
      <c r="Z1213" s="45" t="s">
        <v>8863</v>
      </c>
      <c r="AA1213" s="15" t="s">
        <v>8864</v>
      </c>
      <c r="AB1213" s="38"/>
      <c r="AC1213" s="18" t="str">
        <f t="shared" si="1"/>
        <v>M5-NyO-39a-E-1</v>
      </c>
      <c r="AD1213" s="6"/>
      <c r="AE1213" s="6" t="s">
        <v>427</v>
      </c>
      <c r="AF1213" s="6"/>
    </row>
    <row r="1214" ht="75.0" customHeight="1">
      <c r="A1214" s="8" t="s">
        <v>8835</v>
      </c>
      <c r="B1214" s="7" t="s">
        <v>8836</v>
      </c>
      <c r="C1214" s="6" t="s">
        <v>50</v>
      </c>
      <c r="D1214" s="6" t="s">
        <v>35</v>
      </c>
      <c r="E1214" s="6"/>
      <c r="F1214" s="7" t="s">
        <v>8865</v>
      </c>
      <c r="G1214" s="7"/>
      <c r="H1214" s="7"/>
      <c r="I1214" s="34" t="s">
        <v>38</v>
      </c>
      <c r="J1214" s="6" t="s">
        <v>54</v>
      </c>
      <c r="K1214" s="26" t="s">
        <v>8866</v>
      </c>
      <c r="L1214" s="26" t="s">
        <v>8867</v>
      </c>
      <c r="M1214" s="34" t="s">
        <v>41</v>
      </c>
      <c r="N1214" s="18" t="s">
        <v>8868</v>
      </c>
      <c r="O1214" s="18" t="s">
        <v>8869</v>
      </c>
      <c r="P1214" s="14"/>
      <c r="Q1214" s="34"/>
      <c r="R1214" s="7"/>
      <c r="S1214" s="7"/>
      <c r="T1214" s="7"/>
      <c r="U1214" s="7"/>
      <c r="V1214" s="7"/>
      <c r="W1214" s="7"/>
      <c r="X1214" s="14"/>
      <c r="Y1214" s="6" t="s">
        <v>5556</v>
      </c>
      <c r="Z1214" s="45" t="s">
        <v>8870</v>
      </c>
      <c r="AA1214" s="15" t="s">
        <v>8871</v>
      </c>
      <c r="AB1214" s="38"/>
      <c r="AC1214" s="18" t="str">
        <f t="shared" si="1"/>
        <v>M5-NyO-39a-E-2</v>
      </c>
      <c r="AD1214" s="6"/>
      <c r="AE1214" s="6" t="s">
        <v>427</v>
      </c>
      <c r="AF1214" s="6"/>
    </row>
    <row r="1215" ht="75.0" customHeight="1">
      <c r="A1215" s="8" t="s">
        <v>8835</v>
      </c>
      <c r="B1215" s="7" t="s">
        <v>8836</v>
      </c>
      <c r="C1215" s="6" t="s">
        <v>50</v>
      </c>
      <c r="D1215" s="6" t="s">
        <v>35</v>
      </c>
      <c r="E1215" s="6"/>
      <c r="F1215" s="7" t="s">
        <v>8872</v>
      </c>
      <c r="G1215" s="7"/>
      <c r="H1215" s="7"/>
      <c r="I1215" s="34" t="s">
        <v>38</v>
      </c>
      <c r="J1215" s="6" t="s">
        <v>54</v>
      </c>
      <c r="K1215" s="26" t="s">
        <v>8873</v>
      </c>
      <c r="L1215" s="7" t="s">
        <v>8874</v>
      </c>
      <c r="M1215" s="34" t="s">
        <v>41</v>
      </c>
      <c r="N1215" s="18" t="s">
        <v>8875</v>
      </c>
      <c r="O1215" s="18" t="s">
        <v>8876</v>
      </c>
      <c r="P1215" s="14"/>
      <c r="Q1215" s="34"/>
      <c r="R1215" s="7"/>
      <c r="S1215" s="7"/>
      <c r="T1215" s="7"/>
      <c r="U1215" s="7"/>
      <c r="V1215" s="7"/>
      <c r="W1215" s="7"/>
      <c r="X1215" s="14"/>
      <c r="Y1215" s="6" t="s">
        <v>5556</v>
      </c>
      <c r="Z1215" s="45" t="s">
        <v>8877</v>
      </c>
      <c r="AA1215" s="15" t="s">
        <v>8878</v>
      </c>
      <c r="AB1215" s="38"/>
      <c r="AC1215" s="18" t="str">
        <f t="shared" si="1"/>
        <v>M5-NyO-39a-E-3</v>
      </c>
      <c r="AD1215" s="6"/>
      <c r="AE1215" s="6" t="s">
        <v>427</v>
      </c>
      <c r="AF1215" s="6"/>
    </row>
    <row r="1216" ht="75.0" customHeight="1">
      <c r="A1216" s="8" t="s">
        <v>8879</v>
      </c>
      <c r="B1216" s="7" t="s">
        <v>8880</v>
      </c>
      <c r="C1216" s="6" t="s">
        <v>34</v>
      </c>
      <c r="D1216" s="6" t="s">
        <v>35</v>
      </c>
      <c r="E1216" s="6"/>
      <c r="F1216" s="7" t="s">
        <v>8881</v>
      </c>
      <c r="G1216" s="7"/>
      <c r="H1216" s="7" t="s">
        <v>8882</v>
      </c>
      <c r="I1216" s="34" t="s">
        <v>38</v>
      </c>
      <c r="J1216" s="8" t="s">
        <v>132</v>
      </c>
      <c r="K1216" s="11" t="s">
        <v>8883</v>
      </c>
      <c r="L1216" s="7" t="s">
        <v>8884</v>
      </c>
      <c r="M1216" s="34" t="s">
        <v>41</v>
      </c>
      <c r="N1216" s="11" t="s">
        <v>8885</v>
      </c>
      <c r="O1216" s="26" t="s">
        <v>8886</v>
      </c>
      <c r="P1216" s="14"/>
      <c r="Q1216" s="34"/>
      <c r="R1216" s="7"/>
      <c r="S1216" s="7"/>
      <c r="T1216" s="7"/>
      <c r="U1216" s="7"/>
      <c r="V1216" s="7"/>
      <c r="W1216" s="7"/>
      <c r="X1216" s="14"/>
      <c r="Y1216" s="6" t="s">
        <v>5556</v>
      </c>
      <c r="Z1216" s="45" t="s">
        <v>8887</v>
      </c>
      <c r="AA1216" s="15" t="s">
        <v>8888</v>
      </c>
      <c r="AB1216" s="38"/>
      <c r="AC1216" s="18" t="str">
        <f t="shared" si="1"/>
        <v>M5-NyO-42a-I-1</v>
      </c>
      <c r="AD1216" s="94"/>
      <c r="AE1216" s="6" t="s">
        <v>427</v>
      </c>
      <c r="AF1216" s="6"/>
    </row>
    <row r="1217" ht="75.0" customHeight="1">
      <c r="A1217" s="8" t="s">
        <v>8879</v>
      </c>
      <c r="B1217" s="7" t="s">
        <v>8880</v>
      </c>
      <c r="C1217" s="6" t="s">
        <v>34</v>
      </c>
      <c r="D1217" s="6" t="s">
        <v>35</v>
      </c>
      <c r="E1217" s="6"/>
      <c r="F1217" s="26" t="s">
        <v>8889</v>
      </c>
      <c r="G1217" s="26"/>
      <c r="H1217" s="7" t="s">
        <v>8882</v>
      </c>
      <c r="I1217" s="34" t="s">
        <v>38</v>
      </c>
      <c r="J1217" s="8" t="s">
        <v>132</v>
      </c>
      <c r="K1217" s="11" t="s">
        <v>8890</v>
      </c>
      <c r="L1217" s="7" t="s">
        <v>8891</v>
      </c>
      <c r="M1217" s="34" t="s">
        <v>41</v>
      </c>
      <c r="N1217" s="11" t="s">
        <v>8892</v>
      </c>
      <c r="O1217" s="11" t="s">
        <v>8893</v>
      </c>
      <c r="P1217" s="14"/>
      <c r="Q1217" s="34"/>
      <c r="R1217" s="7"/>
      <c r="S1217" s="7"/>
      <c r="T1217" s="7"/>
      <c r="U1217" s="7"/>
      <c r="V1217" s="7"/>
      <c r="W1217" s="7"/>
      <c r="X1217" s="14"/>
      <c r="Y1217" s="6" t="s">
        <v>5556</v>
      </c>
      <c r="Z1217" s="45" t="s">
        <v>8894</v>
      </c>
      <c r="AA1217" s="15" t="s">
        <v>8895</v>
      </c>
      <c r="AB1217" s="38"/>
      <c r="AC1217" s="18" t="str">
        <f t="shared" si="1"/>
        <v>M5-NyO-42a-I-2</v>
      </c>
      <c r="AD1217" s="94"/>
      <c r="AE1217" s="6" t="s">
        <v>427</v>
      </c>
      <c r="AF1217" s="6"/>
    </row>
    <row r="1218" ht="75.0" customHeight="1">
      <c r="A1218" s="8" t="s">
        <v>8879</v>
      </c>
      <c r="B1218" s="7" t="s">
        <v>8880</v>
      </c>
      <c r="C1218" s="6" t="s">
        <v>34</v>
      </c>
      <c r="D1218" s="6" t="s">
        <v>35</v>
      </c>
      <c r="E1218" s="6"/>
      <c r="F1218" s="7" t="s">
        <v>8896</v>
      </c>
      <c r="G1218" s="7"/>
      <c r="H1218" s="7" t="s">
        <v>8882</v>
      </c>
      <c r="I1218" s="34" t="s">
        <v>38</v>
      </c>
      <c r="J1218" s="8" t="s">
        <v>132</v>
      </c>
      <c r="K1218" s="11" t="s">
        <v>8897</v>
      </c>
      <c r="L1218" s="7" t="s">
        <v>8898</v>
      </c>
      <c r="M1218" s="34" t="s">
        <v>41</v>
      </c>
      <c r="N1218" s="11" t="s">
        <v>8899</v>
      </c>
      <c r="O1218" s="26" t="s">
        <v>8900</v>
      </c>
      <c r="P1218" s="14"/>
      <c r="Q1218" s="34"/>
      <c r="R1218" s="7"/>
      <c r="S1218" s="7"/>
      <c r="T1218" s="7"/>
      <c r="U1218" s="7"/>
      <c r="V1218" s="7"/>
      <c r="W1218" s="7"/>
      <c r="X1218" s="14"/>
      <c r="Y1218" s="6" t="s">
        <v>5556</v>
      </c>
      <c r="Z1218" s="45" t="s">
        <v>8901</v>
      </c>
      <c r="AA1218" s="15" t="s">
        <v>8902</v>
      </c>
      <c r="AB1218" s="38"/>
      <c r="AC1218" s="18" t="str">
        <f t="shared" si="1"/>
        <v>M5-NyO-42a-I-3</v>
      </c>
      <c r="AD1218" s="94"/>
      <c r="AE1218" s="6" t="s">
        <v>427</v>
      </c>
      <c r="AF1218" s="6"/>
    </row>
    <row r="1219" ht="75.0" customHeight="1">
      <c r="A1219" s="8" t="s">
        <v>8879</v>
      </c>
      <c r="B1219" s="7" t="s">
        <v>8880</v>
      </c>
      <c r="C1219" s="6" t="s">
        <v>34</v>
      </c>
      <c r="D1219" s="6" t="s">
        <v>35</v>
      </c>
      <c r="E1219" s="6"/>
      <c r="F1219" s="26" t="s">
        <v>8903</v>
      </c>
      <c r="G1219" s="26"/>
      <c r="H1219" s="7"/>
      <c r="I1219" s="34" t="s">
        <v>38</v>
      </c>
      <c r="J1219" s="8" t="s">
        <v>132</v>
      </c>
      <c r="K1219" s="11" t="s">
        <v>8904</v>
      </c>
      <c r="L1219" s="7" t="s">
        <v>8905</v>
      </c>
      <c r="M1219" s="34" t="s">
        <v>41</v>
      </c>
      <c r="N1219" s="11" t="s">
        <v>8906</v>
      </c>
      <c r="O1219" s="11" t="s">
        <v>8907</v>
      </c>
      <c r="P1219" s="14"/>
      <c r="Q1219" s="34"/>
      <c r="R1219" s="7"/>
      <c r="S1219" s="7"/>
      <c r="T1219" s="7"/>
      <c r="U1219" s="7"/>
      <c r="V1219" s="7"/>
      <c r="W1219" s="7"/>
      <c r="X1219" s="14"/>
      <c r="Y1219" s="6" t="s">
        <v>5556</v>
      </c>
      <c r="Z1219" s="45" t="s">
        <v>8908</v>
      </c>
      <c r="AA1219" s="15" t="s">
        <v>8909</v>
      </c>
      <c r="AB1219" s="38"/>
      <c r="AC1219" s="18" t="str">
        <f t="shared" si="1"/>
        <v>M5-NyO-42a-I-4</v>
      </c>
      <c r="AD1219" s="94"/>
      <c r="AE1219" s="6" t="s">
        <v>427</v>
      </c>
      <c r="AF1219" s="6"/>
    </row>
    <row r="1220" ht="75.0" customHeight="1">
      <c r="A1220" s="8" t="s">
        <v>8879</v>
      </c>
      <c r="B1220" s="7" t="s">
        <v>8880</v>
      </c>
      <c r="C1220" s="6" t="s">
        <v>50</v>
      </c>
      <c r="D1220" s="6" t="s">
        <v>35</v>
      </c>
      <c r="E1220" s="6"/>
      <c r="F1220" s="7" t="s">
        <v>8910</v>
      </c>
      <c r="G1220" s="7"/>
      <c r="H1220" s="7"/>
      <c r="I1220" s="34" t="s">
        <v>38</v>
      </c>
      <c r="J1220" s="8" t="s">
        <v>54</v>
      </c>
      <c r="K1220" s="26" t="s">
        <v>8911</v>
      </c>
      <c r="L1220" s="7" t="s">
        <v>4323</v>
      </c>
      <c r="M1220" s="34" t="s">
        <v>41</v>
      </c>
      <c r="N1220" s="11" t="s">
        <v>8912</v>
      </c>
      <c r="O1220" s="26" t="s">
        <v>8913</v>
      </c>
      <c r="P1220" s="14"/>
      <c r="Q1220" s="34"/>
      <c r="R1220" s="7"/>
      <c r="S1220" s="7"/>
      <c r="T1220" s="7"/>
      <c r="U1220" s="7"/>
      <c r="V1220" s="7"/>
      <c r="W1220" s="7"/>
      <c r="X1220" s="14"/>
      <c r="Y1220" s="6" t="s">
        <v>5556</v>
      </c>
      <c r="Z1220" s="45" t="s">
        <v>8914</v>
      </c>
      <c r="AA1220" s="15" t="s">
        <v>8915</v>
      </c>
      <c r="AB1220" s="38"/>
      <c r="AC1220" s="18" t="str">
        <f t="shared" si="1"/>
        <v>M5-NyO-42a-E-1</v>
      </c>
      <c r="AD1220" s="94"/>
      <c r="AE1220" s="6" t="s">
        <v>427</v>
      </c>
      <c r="AF1220" s="6"/>
    </row>
    <row r="1221" ht="75.0" customHeight="1">
      <c r="A1221" s="8" t="s">
        <v>8879</v>
      </c>
      <c r="B1221" s="7" t="s">
        <v>8880</v>
      </c>
      <c r="C1221" s="6" t="s">
        <v>50</v>
      </c>
      <c r="D1221" s="6" t="s">
        <v>35</v>
      </c>
      <c r="E1221" s="6"/>
      <c r="F1221" s="26" t="s">
        <v>8916</v>
      </c>
      <c r="G1221" s="26"/>
      <c r="H1221" s="7"/>
      <c r="I1221" s="34" t="s">
        <v>38</v>
      </c>
      <c r="J1221" s="8" t="s">
        <v>54</v>
      </c>
      <c r="K1221" s="26" t="s">
        <v>8917</v>
      </c>
      <c r="L1221" s="26" t="s">
        <v>5088</v>
      </c>
      <c r="M1221" s="34" t="s">
        <v>41</v>
      </c>
      <c r="N1221" s="11" t="s">
        <v>8892</v>
      </c>
      <c r="O1221" s="26" t="s">
        <v>8918</v>
      </c>
      <c r="P1221" s="14"/>
      <c r="Q1221" s="34"/>
      <c r="R1221" s="7"/>
      <c r="S1221" s="7"/>
      <c r="T1221" s="7"/>
      <c r="U1221" s="7"/>
      <c r="V1221" s="7"/>
      <c r="W1221" s="7"/>
      <c r="X1221" s="14"/>
      <c r="Y1221" s="6" t="s">
        <v>5556</v>
      </c>
      <c r="Z1221" s="45" t="s">
        <v>8919</v>
      </c>
      <c r="AA1221" s="15" t="s">
        <v>8920</v>
      </c>
      <c r="AB1221" s="38"/>
      <c r="AC1221" s="18" t="str">
        <f t="shared" si="1"/>
        <v>M5-NyO-42a-E-2</v>
      </c>
      <c r="AD1221" s="94"/>
      <c r="AE1221" s="6" t="s">
        <v>427</v>
      </c>
      <c r="AF1221" s="6"/>
    </row>
    <row r="1222" ht="75.0" customHeight="1">
      <c r="A1222" s="8" t="s">
        <v>8879</v>
      </c>
      <c r="B1222" s="7" t="s">
        <v>8880</v>
      </c>
      <c r="C1222" s="6" t="s">
        <v>50</v>
      </c>
      <c r="D1222" s="6" t="s">
        <v>35</v>
      </c>
      <c r="E1222" s="6"/>
      <c r="F1222" s="7" t="s">
        <v>8921</v>
      </c>
      <c r="G1222" s="7"/>
      <c r="H1222" s="7"/>
      <c r="I1222" s="34" t="s">
        <v>38</v>
      </c>
      <c r="J1222" s="8" t="s">
        <v>54</v>
      </c>
      <c r="K1222" s="26" t="s">
        <v>8922</v>
      </c>
      <c r="L1222" s="7" t="s">
        <v>8923</v>
      </c>
      <c r="M1222" s="34" t="s">
        <v>41</v>
      </c>
      <c r="N1222" s="11" t="s">
        <v>8899</v>
      </c>
      <c r="O1222" s="11" t="s">
        <v>8924</v>
      </c>
      <c r="P1222" s="14"/>
      <c r="Q1222" s="34"/>
      <c r="R1222" s="7"/>
      <c r="S1222" s="7"/>
      <c r="T1222" s="7"/>
      <c r="U1222" s="7"/>
      <c r="V1222" s="7"/>
      <c r="W1222" s="7"/>
      <c r="X1222" s="14"/>
      <c r="Y1222" s="6" t="s">
        <v>5556</v>
      </c>
      <c r="Z1222" s="45" t="s">
        <v>8925</v>
      </c>
      <c r="AA1222" s="15" t="s">
        <v>8926</v>
      </c>
      <c r="AB1222" s="38"/>
      <c r="AC1222" s="18" t="str">
        <f t="shared" si="1"/>
        <v>M5-NyO-42a-E-3</v>
      </c>
      <c r="AD1222" s="94"/>
      <c r="AE1222" s="6" t="s">
        <v>427</v>
      </c>
      <c r="AF1222" s="6"/>
    </row>
    <row r="1223" ht="75.0" customHeight="1">
      <c r="A1223" s="8" t="s">
        <v>8879</v>
      </c>
      <c r="B1223" s="7" t="s">
        <v>8880</v>
      </c>
      <c r="C1223" s="6" t="s">
        <v>50</v>
      </c>
      <c r="D1223" s="6" t="s">
        <v>35</v>
      </c>
      <c r="E1223" s="6"/>
      <c r="F1223" s="26" t="s">
        <v>8927</v>
      </c>
      <c r="G1223" s="26"/>
      <c r="H1223" s="7"/>
      <c r="I1223" s="34" t="s">
        <v>38</v>
      </c>
      <c r="J1223" s="8" t="s">
        <v>54</v>
      </c>
      <c r="K1223" s="11" t="s">
        <v>8928</v>
      </c>
      <c r="L1223" s="7" t="s">
        <v>66</v>
      </c>
      <c r="M1223" s="34" t="s">
        <v>41</v>
      </c>
      <c r="N1223" s="11" t="s">
        <v>8906</v>
      </c>
      <c r="O1223" s="11" t="s">
        <v>8929</v>
      </c>
      <c r="P1223" s="14"/>
      <c r="Q1223" s="34"/>
      <c r="R1223" s="7"/>
      <c r="S1223" s="7"/>
      <c r="T1223" s="7"/>
      <c r="U1223" s="7"/>
      <c r="V1223" s="7"/>
      <c r="W1223" s="7"/>
      <c r="X1223" s="14"/>
      <c r="Y1223" s="6" t="s">
        <v>5556</v>
      </c>
      <c r="Z1223" s="45" t="s">
        <v>8930</v>
      </c>
      <c r="AA1223" s="15" t="s">
        <v>8931</v>
      </c>
      <c r="AB1223" s="38"/>
      <c r="AC1223" s="18" t="str">
        <f t="shared" si="1"/>
        <v>M5-NyO-42a-E-4</v>
      </c>
      <c r="AD1223" s="94"/>
      <c r="AE1223" s="6" t="s">
        <v>427</v>
      </c>
      <c r="AF1223" s="6"/>
    </row>
    <row r="1224" ht="75.0" customHeight="1">
      <c r="A1224" s="8" t="s">
        <v>8932</v>
      </c>
      <c r="B1224" s="7" t="s">
        <v>8933</v>
      </c>
      <c r="C1224" s="6" t="s">
        <v>34</v>
      </c>
      <c r="D1224" s="6" t="s">
        <v>35</v>
      </c>
      <c r="E1224" s="6"/>
      <c r="F1224" s="26" t="s">
        <v>8934</v>
      </c>
      <c r="G1224" s="26"/>
      <c r="H1224" s="7"/>
      <c r="I1224" s="34" t="s">
        <v>38</v>
      </c>
      <c r="J1224" s="34" t="s">
        <v>132</v>
      </c>
      <c r="K1224" s="26" t="s">
        <v>8935</v>
      </c>
      <c r="L1224" s="26" t="s">
        <v>8936</v>
      </c>
      <c r="M1224" s="34" t="s">
        <v>41</v>
      </c>
      <c r="N1224" s="95" t="s">
        <v>8937</v>
      </c>
      <c r="O1224" s="26" t="s">
        <v>8938</v>
      </c>
      <c r="P1224" s="14"/>
      <c r="Q1224" s="34"/>
      <c r="R1224" s="14"/>
      <c r="S1224" s="14"/>
      <c r="T1224" s="14"/>
      <c r="U1224" s="14"/>
      <c r="V1224" s="14"/>
      <c r="W1224" s="14"/>
      <c r="X1224" s="14"/>
      <c r="Y1224" s="6" t="s">
        <v>5556</v>
      </c>
      <c r="Z1224" s="45" t="s">
        <v>8939</v>
      </c>
      <c r="AA1224" s="15" t="s">
        <v>8940</v>
      </c>
      <c r="AB1224" s="38"/>
      <c r="AC1224" s="18" t="str">
        <f t="shared" si="1"/>
        <v>M5-NyO-43a-I-1</v>
      </c>
      <c r="AD1224" s="6"/>
      <c r="AE1224" s="6" t="s">
        <v>427</v>
      </c>
      <c r="AF1224" s="6"/>
    </row>
    <row r="1225" ht="75.0" customHeight="1">
      <c r="A1225" s="8" t="s">
        <v>8932</v>
      </c>
      <c r="B1225" s="7" t="s">
        <v>8933</v>
      </c>
      <c r="C1225" s="6" t="s">
        <v>34</v>
      </c>
      <c r="D1225" s="6" t="s">
        <v>35</v>
      </c>
      <c r="E1225" s="6"/>
      <c r="F1225" s="26" t="s">
        <v>8941</v>
      </c>
      <c r="G1225" s="26"/>
      <c r="H1225" s="7" t="s">
        <v>8942</v>
      </c>
      <c r="I1225" s="34" t="s">
        <v>38</v>
      </c>
      <c r="J1225" s="34" t="s">
        <v>132</v>
      </c>
      <c r="K1225" s="52" t="s">
        <v>8943</v>
      </c>
      <c r="L1225" s="26" t="s">
        <v>8936</v>
      </c>
      <c r="M1225" s="34" t="s">
        <v>41</v>
      </c>
      <c r="N1225" s="7" t="s">
        <v>8937</v>
      </c>
      <c r="O1225" s="26" t="s">
        <v>8944</v>
      </c>
      <c r="P1225" s="14"/>
      <c r="Q1225" s="34"/>
      <c r="R1225" s="14"/>
      <c r="S1225" s="14"/>
      <c r="T1225" s="14"/>
      <c r="U1225" s="14"/>
      <c r="V1225" s="14"/>
      <c r="W1225" s="14"/>
      <c r="X1225" s="14"/>
      <c r="Y1225" s="6" t="s">
        <v>5556</v>
      </c>
      <c r="Z1225" s="45" t="s">
        <v>8945</v>
      </c>
      <c r="AA1225" s="15" t="s">
        <v>8946</v>
      </c>
      <c r="AB1225" s="38"/>
      <c r="AC1225" s="18" t="str">
        <f t="shared" si="1"/>
        <v>M5-NyO-43a-I-2</v>
      </c>
      <c r="AD1225" s="6"/>
      <c r="AE1225" s="6" t="s">
        <v>427</v>
      </c>
      <c r="AF1225" s="6"/>
    </row>
    <row r="1226" ht="75.0" customHeight="1">
      <c r="A1226" s="8" t="s">
        <v>8932</v>
      </c>
      <c r="B1226" s="7" t="s">
        <v>8933</v>
      </c>
      <c r="C1226" s="6" t="s">
        <v>50</v>
      </c>
      <c r="D1226" s="6" t="s">
        <v>35</v>
      </c>
      <c r="E1226" s="6"/>
      <c r="F1226" s="26" t="s">
        <v>8947</v>
      </c>
      <c r="G1226" s="26"/>
      <c r="H1226" s="7"/>
      <c r="I1226" s="34" t="s">
        <v>38</v>
      </c>
      <c r="J1226" s="6" t="s">
        <v>54</v>
      </c>
      <c r="K1226" s="7" t="s">
        <v>8948</v>
      </c>
      <c r="L1226" s="7" t="s">
        <v>66</v>
      </c>
      <c r="M1226" s="34" t="s">
        <v>41</v>
      </c>
      <c r="N1226" s="9" t="s">
        <v>8937</v>
      </c>
      <c r="O1226" s="26" t="s">
        <v>8949</v>
      </c>
      <c r="P1226" s="14"/>
      <c r="Q1226" s="34"/>
      <c r="R1226" s="14"/>
      <c r="S1226" s="14"/>
      <c r="T1226" s="14"/>
      <c r="U1226" s="14"/>
      <c r="V1226" s="14"/>
      <c r="W1226" s="14"/>
      <c r="X1226" s="14"/>
      <c r="Y1226" s="6" t="s">
        <v>5556</v>
      </c>
      <c r="Z1226" s="45" t="s">
        <v>8950</v>
      </c>
      <c r="AA1226" s="15" t="s">
        <v>8951</v>
      </c>
      <c r="AB1226" s="38"/>
      <c r="AC1226" s="18" t="str">
        <f t="shared" si="1"/>
        <v>M5-NyO-43a-E-1</v>
      </c>
      <c r="AD1226" s="6"/>
      <c r="AE1226" s="6" t="s">
        <v>427</v>
      </c>
      <c r="AF1226" s="6"/>
    </row>
    <row r="1227" ht="75.0" customHeight="1">
      <c r="A1227" s="8" t="s">
        <v>8932</v>
      </c>
      <c r="B1227" s="7" t="s">
        <v>8933</v>
      </c>
      <c r="C1227" s="6" t="s">
        <v>50</v>
      </c>
      <c r="D1227" s="6" t="s">
        <v>35</v>
      </c>
      <c r="E1227" s="6"/>
      <c r="F1227" s="7" t="s">
        <v>8952</v>
      </c>
      <c r="G1227" s="7"/>
      <c r="H1227" s="7"/>
      <c r="I1227" s="34" t="s">
        <v>38</v>
      </c>
      <c r="J1227" s="6" t="s">
        <v>54</v>
      </c>
      <c r="K1227" s="26" t="s">
        <v>8953</v>
      </c>
      <c r="L1227" s="26" t="s">
        <v>66</v>
      </c>
      <c r="M1227" s="34" t="s">
        <v>41</v>
      </c>
      <c r="N1227" s="9" t="s">
        <v>8937</v>
      </c>
      <c r="O1227" s="26" t="s">
        <v>8954</v>
      </c>
      <c r="P1227" s="14"/>
      <c r="Q1227" s="34"/>
      <c r="R1227" s="14"/>
      <c r="S1227" s="14"/>
      <c r="T1227" s="14"/>
      <c r="U1227" s="14"/>
      <c r="V1227" s="14"/>
      <c r="W1227" s="14"/>
      <c r="X1227" s="14"/>
      <c r="Y1227" s="6" t="s">
        <v>5556</v>
      </c>
      <c r="Z1227" s="45" t="s">
        <v>8955</v>
      </c>
      <c r="AA1227" s="15" t="s">
        <v>8956</v>
      </c>
      <c r="AB1227" s="38"/>
      <c r="AC1227" s="18" t="str">
        <f t="shared" si="1"/>
        <v>M5-NyO-43a-E-2</v>
      </c>
      <c r="AD1227" s="6"/>
      <c r="AE1227" s="6" t="s">
        <v>427</v>
      </c>
      <c r="AF1227" s="6"/>
    </row>
    <row r="1228" ht="75.0" customHeight="1">
      <c r="A1228" s="8" t="s">
        <v>8957</v>
      </c>
      <c r="B1228" s="26" t="s">
        <v>8958</v>
      </c>
      <c r="C1228" s="6" t="s">
        <v>34</v>
      </c>
      <c r="D1228" s="6" t="s">
        <v>35</v>
      </c>
      <c r="E1228" s="6"/>
      <c r="F1228" s="26" t="s">
        <v>8959</v>
      </c>
      <c r="G1228" s="26"/>
      <c r="H1228" s="7"/>
      <c r="I1228" s="6" t="s">
        <v>38</v>
      </c>
      <c r="J1228" s="34" t="s">
        <v>132</v>
      </c>
      <c r="K1228" s="26" t="s">
        <v>8960</v>
      </c>
      <c r="L1228" s="26" t="s">
        <v>8961</v>
      </c>
      <c r="M1228" s="34" t="s">
        <v>41</v>
      </c>
      <c r="N1228" s="26" t="s">
        <v>8962</v>
      </c>
      <c r="O1228" s="26" t="s">
        <v>8963</v>
      </c>
      <c r="P1228" s="26" t="s">
        <v>8964</v>
      </c>
      <c r="Q1228" s="7"/>
      <c r="R1228" s="7"/>
      <c r="S1228" s="7"/>
      <c r="T1228" s="7"/>
      <c r="U1228" s="7"/>
      <c r="V1228" s="7"/>
      <c r="W1228" s="7"/>
      <c r="X1228" s="7"/>
      <c r="Y1228" s="6" t="s">
        <v>5556</v>
      </c>
      <c r="Z1228" s="45" t="s">
        <v>8965</v>
      </c>
      <c r="AA1228" s="15" t="s">
        <v>8966</v>
      </c>
      <c r="AB1228" s="38"/>
      <c r="AC1228" s="18" t="str">
        <f t="shared" si="1"/>
        <v>M5-NyO-44a-I-1</v>
      </c>
      <c r="AD1228" s="6"/>
      <c r="AE1228" s="6" t="s">
        <v>427</v>
      </c>
      <c r="AF1228" s="6"/>
    </row>
    <row r="1229" ht="75.0" customHeight="1">
      <c r="A1229" s="8" t="s">
        <v>8957</v>
      </c>
      <c r="B1229" s="26" t="s">
        <v>8958</v>
      </c>
      <c r="C1229" s="6" t="s">
        <v>50</v>
      </c>
      <c r="D1229" s="6" t="s">
        <v>35</v>
      </c>
      <c r="E1229" s="6"/>
      <c r="F1229" s="26" t="s">
        <v>8967</v>
      </c>
      <c r="G1229" s="26"/>
      <c r="H1229" s="7"/>
      <c r="I1229" s="6" t="s">
        <v>38</v>
      </c>
      <c r="J1229" s="6" t="s">
        <v>54</v>
      </c>
      <c r="K1229" s="26" t="s">
        <v>8960</v>
      </c>
      <c r="L1229" s="26" t="s">
        <v>8968</v>
      </c>
      <c r="M1229" s="34" t="s">
        <v>41</v>
      </c>
      <c r="N1229" s="26" t="s">
        <v>8962</v>
      </c>
      <c r="O1229" s="26" t="s">
        <v>8969</v>
      </c>
      <c r="P1229" s="26"/>
      <c r="Q1229" s="7"/>
      <c r="R1229" s="7"/>
      <c r="S1229" s="7"/>
      <c r="T1229" s="49"/>
      <c r="U1229" s="7"/>
      <c r="V1229" s="7"/>
      <c r="W1229" s="7"/>
      <c r="X1229" s="7"/>
      <c r="Y1229" s="6" t="s">
        <v>5556</v>
      </c>
      <c r="Z1229" s="45" t="s">
        <v>8970</v>
      </c>
      <c r="AA1229" s="15" t="s">
        <v>8971</v>
      </c>
      <c r="AB1229" s="38"/>
      <c r="AC1229" s="18" t="str">
        <f t="shared" si="1"/>
        <v>M5-NyO-44a-E-1</v>
      </c>
      <c r="AD1229" s="6"/>
      <c r="AE1229" s="6" t="s">
        <v>427</v>
      </c>
      <c r="AF1229" s="6"/>
    </row>
    <row r="1230" ht="75.0" customHeight="1">
      <c r="A1230" s="8" t="s">
        <v>8957</v>
      </c>
      <c r="B1230" s="26" t="s">
        <v>8958</v>
      </c>
      <c r="C1230" s="6" t="s">
        <v>62</v>
      </c>
      <c r="D1230" s="6" t="s">
        <v>35</v>
      </c>
      <c r="E1230" s="6"/>
      <c r="F1230" s="7" t="s">
        <v>8972</v>
      </c>
      <c r="G1230" s="7"/>
      <c r="H1230" s="7"/>
      <c r="I1230" s="34" t="s">
        <v>38</v>
      </c>
      <c r="J1230" s="6" t="s">
        <v>54</v>
      </c>
      <c r="K1230" s="26" t="s">
        <v>8973</v>
      </c>
      <c r="L1230" s="26" t="s">
        <v>8974</v>
      </c>
      <c r="M1230" s="34" t="s">
        <v>41</v>
      </c>
      <c r="N1230" s="26" t="s">
        <v>8962</v>
      </c>
      <c r="O1230" s="26" t="s">
        <v>8975</v>
      </c>
      <c r="P1230" s="26"/>
      <c r="Q1230" s="7"/>
      <c r="R1230" s="7"/>
      <c r="S1230" s="7"/>
      <c r="T1230" s="7"/>
      <c r="U1230" s="7"/>
      <c r="V1230" s="7"/>
      <c r="W1230" s="7"/>
      <c r="X1230" s="7"/>
      <c r="Y1230" s="6" t="s">
        <v>5556</v>
      </c>
      <c r="Z1230" s="45" t="s">
        <v>8976</v>
      </c>
      <c r="AA1230" s="15" t="s">
        <v>8977</v>
      </c>
      <c r="AB1230" s="38"/>
      <c r="AC1230" s="18" t="str">
        <f t="shared" si="1"/>
        <v>M5-NyO-44a-A-1</v>
      </c>
      <c r="AD1230" s="6"/>
      <c r="AE1230" s="6" t="s">
        <v>427</v>
      </c>
      <c r="AF1230" s="6"/>
    </row>
    <row r="1231" ht="75.0" customHeight="1">
      <c r="A1231" s="8" t="s">
        <v>8957</v>
      </c>
      <c r="B1231" s="26" t="s">
        <v>8958</v>
      </c>
      <c r="C1231" s="6" t="s">
        <v>62</v>
      </c>
      <c r="D1231" s="6" t="s">
        <v>35</v>
      </c>
      <c r="E1231" s="6"/>
      <c r="F1231" s="7" t="s">
        <v>8978</v>
      </c>
      <c r="G1231" s="7"/>
      <c r="H1231" s="7"/>
      <c r="I1231" s="34" t="s">
        <v>38</v>
      </c>
      <c r="J1231" s="6" t="s">
        <v>54</v>
      </c>
      <c r="K1231" s="26" t="s">
        <v>8979</v>
      </c>
      <c r="L1231" s="26" t="s">
        <v>8980</v>
      </c>
      <c r="M1231" s="34" t="s">
        <v>41</v>
      </c>
      <c r="N1231" s="26" t="s">
        <v>8962</v>
      </c>
      <c r="O1231" s="26" t="s">
        <v>8981</v>
      </c>
      <c r="P1231" s="26" t="s">
        <v>8964</v>
      </c>
      <c r="Q1231" s="7"/>
      <c r="R1231" s="7"/>
      <c r="S1231" s="7"/>
      <c r="T1231" s="49"/>
      <c r="U1231" s="7"/>
      <c r="V1231" s="7"/>
      <c r="W1231" s="7"/>
      <c r="X1231" s="7"/>
      <c r="Y1231" s="6" t="s">
        <v>5556</v>
      </c>
      <c r="Z1231" s="45" t="s">
        <v>8982</v>
      </c>
      <c r="AA1231" s="15" t="s">
        <v>8983</v>
      </c>
      <c r="AB1231" s="38"/>
      <c r="AC1231" s="18" t="str">
        <f t="shared" si="1"/>
        <v>M5-NyO-44a-A-2</v>
      </c>
      <c r="AD1231" s="6"/>
      <c r="AE1231" s="6" t="s">
        <v>427</v>
      </c>
      <c r="AF1231" s="6"/>
    </row>
    <row r="1232" ht="75.0" customHeight="1">
      <c r="A1232" s="8" t="s">
        <v>8957</v>
      </c>
      <c r="B1232" s="26" t="s">
        <v>8958</v>
      </c>
      <c r="C1232" s="6" t="s">
        <v>62</v>
      </c>
      <c r="D1232" s="6" t="s">
        <v>35</v>
      </c>
      <c r="E1232" s="6"/>
      <c r="F1232" s="26" t="s">
        <v>8984</v>
      </c>
      <c r="G1232" s="26"/>
      <c r="H1232" s="7"/>
      <c r="I1232" s="34" t="s">
        <v>38</v>
      </c>
      <c r="J1232" s="6" t="s">
        <v>54</v>
      </c>
      <c r="K1232" s="26" t="s">
        <v>8985</v>
      </c>
      <c r="L1232" s="26" t="s">
        <v>8986</v>
      </c>
      <c r="M1232" s="34" t="s">
        <v>41</v>
      </c>
      <c r="N1232" s="26" t="s">
        <v>8962</v>
      </c>
      <c r="O1232" s="26" t="s">
        <v>8987</v>
      </c>
      <c r="P1232" s="26" t="s">
        <v>8964</v>
      </c>
      <c r="Q1232" s="7"/>
      <c r="R1232" s="7"/>
      <c r="S1232" s="7"/>
      <c r="T1232" s="7"/>
      <c r="U1232" s="7"/>
      <c r="V1232" s="7"/>
      <c r="W1232" s="7"/>
      <c r="X1232" s="7"/>
      <c r="Y1232" s="6" t="s">
        <v>5556</v>
      </c>
      <c r="Z1232" s="45" t="s">
        <v>8988</v>
      </c>
      <c r="AA1232" s="15" t="s">
        <v>8989</v>
      </c>
      <c r="AB1232" s="38"/>
      <c r="AC1232" s="18" t="str">
        <f t="shared" si="1"/>
        <v>M5-NyO-44a-A-3</v>
      </c>
      <c r="AD1232" s="6"/>
      <c r="AE1232" s="6" t="s">
        <v>427</v>
      </c>
      <c r="AF1232" s="6"/>
    </row>
    <row r="1233" ht="75.0" customHeight="1">
      <c r="A1233" s="8" t="s">
        <v>8957</v>
      </c>
      <c r="B1233" s="26" t="s">
        <v>8958</v>
      </c>
      <c r="C1233" s="6" t="s">
        <v>62</v>
      </c>
      <c r="D1233" s="6" t="s">
        <v>35</v>
      </c>
      <c r="E1233" s="6"/>
      <c r="F1233" s="26" t="s">
        <v>8990</v>
      </c>
      <c r="G1233" s="26"/>
      <c r="H1233" s="7"/>
      <c r="I1233" s="34" t="s">
        <v>38</v>
      </c>
      <c r="J1233" s="6" t="s">
        <v>54</v>
      </c>
      <c r="K1233" s="26" t="s">
        <v>8991</v>
      </c>
      <c r="L1233" s="26" t="s">
        <v>8968</v>
      </c>
      <c r="M1233" s="34" t="s">
        <v>41</v>
      </c>
      <c r="N1233" s="26" t="s">
        <v>8962</v>
      </c>
      <c r="O1233" s="26" t="s">
        <v>8992</v>
      </c>
      <c r="P1233" s="7"/>
      <c r="Q1233" s="7"/>
      <c r="R1233" s="7"/>
      <c r="S1233" s="7"/>
      <c r="T1233" s="7"/>
      <c r="U1233" s="7"/>
      <c r="V1233" s="7"/>
      <c r="W1233" s="7"/>
      <c r="X1233" s="7"/>
      <c r="Y1233" s="6" t="s">
        <v>5556</v>
      </c>
      <c r="Z1233" s="45" t="s">
        <v>8993</v>
      </c>
      <c r="AA1233" s="15" t="s">
        <v>8994</v>
      </c>
      <c r="AB1233" s="38"/>
      <c r="AC1233" s="18" t="str">
        <f t="shared" si="1"/>
        <v>M5-NyO-44a-A-4</v>
      </c>
      <c r="AD1233" s="6"/>
      <c r="AE1233" s="6" t="s">
        <v>427</v>
      </c>
      <c r="AF1233" s="6"/>
    </row>
    <row r="1234" ht="75.0" customHeight="1">
      <c r="A1234" s="8" t="s">
        <v>8957</v>
      </c>
      <c r="B1234" s="26" t="s">
        <v>8958</v>
      </c>
      <c r="C1234" s="6" t="s">
        <v>62</v>
      </c>
      <c r="D1234" s="6" t="s">
        <v>35</v>
      </c>
      <c r="E1234" s="6"/>
      <c r="F1234" s="26" t="s">
        <v>8995</v>
      </c>
      <c r="G1234" s="26"/>
      <c r="H1234" s="7"/>
      <c r="I1234" s="34" t="s">
        <v>38</v>
      </c>
      <c r="J1234" s="6" t="s">
        <v>54</v>
      </c>
      <c r="K1234" s="26" t="s">
        <v>8996</v>
      </c>
      <c r="L1234" s="26" t="s">
        <v>8974</v>
      </c>
      <c r="M1234" s="34" t="s">
        <v>41</v>
      </c>
      <c r="N1234" s="26" t="s">
        <v>8962</v>
      </c>
      <c r="O1234" s="26" t="s">
        <v>8997</v>
      </c>
      <c r="P1234" s="7"/>
      <c r="Q1234" s="7"/>
      <c r="R1234" s="7"/>
      <c r="S1234" s="7"/>
      <c r="T1234" s="7"/>
      <c r="U1234" s="7"/>
      <c r="V1234" s="7"/>
      <c r="W1234" s="7"/>
      <c r="X1234" s="7"/>
      <c r="Y1234" s="6" t="s">
        <v>5556</v>
      </c>
      <c r="Z1234" s="45" t="s">
        <v>8998</v>
      </c>
      <c r="AA1234" s="15" t="s">
        <v>8999</v>
      </c>
      <c r="AB1234" s="38"/>
      <c r="AC1234" s="18" t="str">
        <f t="shared" si="1"/>
        <v>M5-NyO-44a-A-5</v>
      </c>
      <c r="AD1234" s="6"/>
      <c r="AE1234" s="6" t="s">
        <v>427</v>
      </c>
      <c r="AF1234" s="6"/>
    </row>
    <row r="1235" ht="75.0" customHeight="1">
      <c r="A1235" s="8" t="s">
        <v>9000</v>
      </c>
      <c r="B1235" s="7" t="s">
        <v>9001</v>
      </c>
      <c r="C1235" s="34" t="s">
        <v>34</v>
      </c>
      <c r="D1235" s="6" t="s">
        <v>35</v>
      </c>
      <c r="E1235" s="6"/>
      <c r="F1235" s="26" t="s">
        <v>9002</v>
      </c>
      <c r="G1235" s="26"/>
      <c r="H1235" s="14"/>
      <c r="I1235" s="34" t="s">
        <v>38</v>
      </c>
      <c r="J1235" s="34" t="s">
        <v>357</v>
      </c>
      <c r="K1235" s="26" t="s">
        <v>9003</v>
      </c>
      <c r="L1235" s="26" t="s">
        <v>9004</v>
      </c>
      <c r="M1235" s="34" t="s">
        <v>41</v>
      </c>
      <c r="N1235" s="18" t="s">
        <v>9005</v>
      </c>
      <c r="O1235" s="18" t="s">
        <v>9006</v>
      </c>
      <c r="P1235" s="14"/>
      <c r="Q1235" s="34"/>
      <c r="R1235" s="14"/>
      <c r="S1235" s="14"/>
      <c r="T1235" s="14"/>
      <c r="U1235" s="14"/>
      <c r="V1235" s="14"/>
      <c r="W1235" s="14"/>
      <c r="X1235" s="14"/>
      <c r="Y1235" s="6" t="s">
        <v>5556</v>
      </c>
      <c r="Z1235" s="15" t="s">
        <v>9007</v>
      </c>
      <c r="AA1235" s="15" t="s">
        <v>9008</v>
      </c>
      <c r="AB1235" s="15" t="s">
        <v>9009</v>
      </c>
      <c r="AC1235" s="18" t="str">
        <f t="shared" si="1"/>
        <v>M5-NyO-26a-I-1</v>
      </c>
      <c r="AD1235" s="6" t="s">
        <v>48</v>
      </c>
      <c r="AE1235" s="6" t="s">
        <v>427</v>
      </c>
      <c r="AF1235" s="6" t="s">
        <v>49</v>
      </c>
    </row>
    <row r="1236" ht="75.0" customHeight="1">
      <c r="A1236" s="8" t="s">
        <v>9000</v>
      </c>
      <c r="B1236" s="7" t="s">
        <v>9001</v>
      </c>
      <c r="C1236" s="34" t="s">
        <v>34</v>
      </c>
      <c r="D1236" s="6" t="s">
        <v>35</v>
      </c>
      <c r="E1236" s="6"/>
      <c r="F1236" s="26" t="s">
        <v>9010</v>
      </c>
      <c r="G1236" s="26"/>
      <c r="H1236" s="14"/>
      <c r="I1236" s="34" t="s">
        <v>38</v>
      </c>
      <c r="J1236" s="34" t="s">
        <v>357</v>
      </c>
      <c r="K1236" s="26" t="s">
        <v>9011</v>
      </c>
      <c r="L1236" s="26" t="s">
        <v>9004</v>
      </c>
      <c r="M1236" s="34" t="s">
        <v>41</v>
      </c>
      <c r="N1236" s="18" t="s">
        <v>9005</v>
      </c>
      <c r="O1236" s="18" t="s">
        <v>9012</v>
      </c>
      <c r="P1236" s="14"/>
      <c r="Q1236" s="34"/>
      <c r="R1236" s="14"/>
      <c r="S1236" s="14"/>
      <c r="T1236" s="14"/>
      <c r="U1236" s="14"/>
      <c r="V1236" s="14"/>
      <c r="W1236" s="14"/>
      <c r="X1236" s="14"/>
      <c r="Y1236" s="6" t="s">
        <v>5556</v>
      </c>
      <c r="Z1236" s="38" t="s">
        <v>9013</v>
      </c>
      <c r="AA1236" s="38" t="s">
        <v>9014</v>
      </c>
      <c r="AB1236" s="15" t="s">
        <v>9015</v>
      </c>
      <c r="AC1236" s="18" t="str">
        <f t="shared" si="1"/>
        <v>M5-NyO-26a-I-2</v>
      </c>
      <c r="AD1236" s="6" t="s">
        <v>48</v>
      </c>
      <c r="AE1236" s="6" t="s">
        <v>427</v>
      </c>
      <c r="AF1236" s="6" t="s">
        <v>49</v>
      </c>
    </row>
    <row r="1237" ht="75.0" customHeight="1">
      <c r="A1237" s="8" t="s">
        <v>9000</v>
      </c>
      <c r="B1237" s="7" t="s">
        <v>9001</v>
      </c>
      <c r="C1237" s="34" t="s">
        <v>34</v>
      </c>
      <c r="D1237" s="6" t="s">
        <v>35</v>
      </c>
      <c r="E1237" s="6"/>
      <c r="F1237" s="26" t="s">
        <v>9016</v>
      </c>
      <c r="G1237" s="26"/>
      <c r="H1237" s="14"/>
      <c r="I1237" s="34" t="s">
        <v>38</v>
      </c>
      <c r="J1237" s="34" t="s">
        <v>357</v>
      </c>
      <c r="K1237" s="26" t="s">
        <v>9017</v>
      </c>
      <c r="L1237" s="26" t="s">
        <v>9004</v>
      </c>
      <c r="M1237" s="34" t="s">
        <v>41</v>
      </c>
      <c r="N1237" s="18" t="s">
        <v>9005</v>
      </c>
      <c r="O1237" s="18" t="s">
        <v>9018</v>
      </c>
      <c r="P1237" s="14"/>
      <c r="Q1237" s="34"/>
      <c r="R1237" s="14"/>
      <c r="S1237" s="14"/>
      <c r="T1237" s="14"/>
      <c r="U1237" s="14"/>
      <c r="V1237" s="14"/>
      <c r="W1237" s="14"/>
      <c r="X1237" s="14"/>
      <c r="Y1237" s="6" t="s">
        <v>5556</v>
      </c>
      <c r="Z1237" s="38" t="s">
        <v>9019</v>
      </c>
      <c r="AA1237" s="38" t="s">
        <v>9020</v>
      </c>
      <c r="AB1237" s="15" t="s">
        <v>9021</v>
      </c>
      <c r="AC1237" s="18" t="str">
        <f t="shared" si="1"/>
        <v>M5-NyO-26a-I-3</v>
      </c>
      <c r="AD1237" s="6" t="s">
        <v>48</v>
      </c>
      <c r="AE1237" s="6" t="s">
        <v>427</v>
      </c>
      <c r="AF1237" s="6" t="s">
        <v>49</v>
      </c>
    </row>
    <row r="1238" ht="75.0" customHeight="1">
      <c r="A1238" s="8" t="s">
        <v>9000</v>
      </c>
      <c r="B1238" s="7" t="s">
        <v>9001</v>
      </c>
      <c r="C1238" s="34" t="s">
        <v>50</v>
      </c>
      <c r="D1238" s="6" t="s">
        <v>35</v>
      </c>
      <c r="E1238" s="32"/>
      <c r="F1238" s="7" t="s">
        <v>9022</v>
      </c>
      <c r="G1238" s="7"/>
      <c r="H1238" s="14"/>
      <c r="I1238" s="8" t="s">
        <v>38</v>
      </c>
      <c r="J1238" s="34" t="s">
        <v>751</v>
      </c>
      <c r="K1238" s="26" t="s">
        <v>9023</v>
      </c>
      <c r="L1238" s="7" t="s">
        <v>9024</v>
      </c>
      <c r="M1238" s="34" t="s">
        <v>41</v>
      </c>
      <c r="N1238" s="26" t="s">
        <v>9005</v>
      </c>
      <c r="O1238" s="26" t="s">
        <v>9025</v>
      </c>
      <c r="P1238" s="14"/>
      <c r="Q1238" s="34"/>
      <c r="R1238" s="14"/>
      <c r="S1238" s="14"/>
      <c r="T1238" s="14"/>
      <c r="U1238" s="14"/>
      <c r="V1238" s="14"/>
      <c r="W1238" s="14"/>
      <c r="X1238" s="14"/>
      <c r="Y1238" s="6" t="s">
        <v>5556</v>
      </c>
      <c r="Z1238" s="38" t="s">
        <v>9026</v>
      </c>
      <c r="AA1238" s="38" t="s">
        <v>9027</v>
      </c>
      <c r="AB1238" s="15" t="s">
        <v>9028</v>
      </c>
      <c r="AC1238" s="18" t="str">
        <f t="shared" si="1"/>
        <v>M5-NyO-26a-E-1</v>
      </c>
      <c r="AD1238" s="6" t="s">
        <v>48</v>
      </c>
      <c r="AE1238" s="6" t="s">
        <v>427</v>
      </c>
      <c r="AF1238" s="6" t="s">
        <v>49</v>
      </c>
    </row>
    <row r="1239" ht="75.0" customHeight="1">
      <c r="A1239" s="8" t="s">
        <v>9000</v>
      </c>
      <c r="B1239" s="7" t="s">
        <v>9001</v>
      </c>
      <c r="C1239" s="34" t="s">
        <v>50</v>
      </c>
      <c r="D1239" s="6" t="s">
        <v>35</v>
      </c>
      <c r="E1239" s="6"/>
      <c r="F1239" s="7" t="s">
        <v>9022</v>
      </c>
      <c r="G1239" s="7"/>
      <c r="H1239" s="14"/>
      <c r="I1239" s="8" t="s">
        <v>38</v>
      </c>
      <c r="J1239" s="34" t="s">
        <v>751</v>
      </c>
      <c r="K1239" s="26" t="s">
        <v>9029</v>
      </c>
      <c r="L1239" s="11" t="s">
        <v>9030</v>
      </c>
      <c r="M1239" s="34" t="s">
        <v>41</v>
      </c>
      <c r="N1239" s="26" t="s">
        <v>9005</v>
      </c>
      <c r="O1239" s="26" t="s">
        <v>9025</v>
      </c>
      <c r="P1239" s="14"/>
      <c r="Q1239" s="34"/>
      <c r="R1239" s="14"/>
      <c r="S1239" s="14"/>
      <c r="T1239" s="14"/>
      <c r="U1239" s="14"/>
      <c r="V1239" s="14"/>
      <c r="W1239" s="14"/>
      <c r="X1239" s="14"/>
      <c r="Y1239" s="6" t="s">
        <v>5556</v>
      </c>
      <c r="Z1239" s="38" t="s">
        <v>9031</v>
      </c>
      <c r="AA1239" s="38" t="s">
        <v>9032</v>
      </c>
      <c r="AB1239" s="15" t="s">
        <v>9033</v>
      </c>
      <c r="AC1239" s="18" t="str">
        <f t="shared" si="1"/>
        <v>M5-NyO-26a-E-2</v>
      </c>
      <c r="AD1239" s="6" t="s">
        <v>48</v>
      </c>
      <c r="AE1239" s="6" t="s">
        <v>427</v>
      </c>
      <c r="AF1239" s="6" t="s">
        <v>49</v>
      </c>
    </row>
    <row r="1240" ht="75.0" customHeight="1">
      <c r="A1240" s="8" t="s">
        <v>9000</v>
      </c>
      <c r="B1240" s="7" t="s">
        <v>9001</v>
      </c>
      <c r="C1240" s="34" t="s">
        <v>50</v>
      </c>
      <c r="D1240" s="6" t="s">
        <v>35</v>
      </c>
      <c r="E1240" s="6"/>
      <c r="F1240" s="7" t="s">
        <v>9022</v>
      </c>
      <c r="G1240" s="7"/>
      <c r="H1240" s="14"/>
      <c r="I1240" s="8" t="s">
        <v>38</v>
      </c>
      <c r="J1240" s="34" t="s">
        <v>751</v>
      </c>
      <c r="K1240" s="26" t="s">
        <v>9034</v>
      </c>
      <c r="L1240" s="11" t="s">
        <v>9035</v>
      </c>
      <c r="M1240" s="34" t="s">
        <v>41</v>
      </c>
      <c r="N1240" s="26" t="s">
        <v>9005</v>
      </c>
      <c r="O1240" s="26" t="s">
        <v>9025</v>
      </c>
      <c r="P1240" s="14"/>
      <c r="Q1240" s="34"/>
      <c r="R1240" s="14"/>
      <c r="S1240" s="14"/>
      <c r="T1240" s="14"/>
      <c r="U1240" s="14"/>
      <c r="V1240" s="14"/>
      <c r="W1240" s="14"/>
      <c r="X1240" s="14"/>
      <c r="Y1240" s="6" t="s">
        <v>5556</v>
      </c>
      <c r="Z1240" s="38" t="s">
        <v>9036</v>
      </c>
      <c r="AA1240" s="38" t="s">
        <v>9037</v>
      </c>
      <c r="AB1240" s="15" t="s">
        <v>9038</v>
      </c>
      <c r="AC1240" s="18" t="str">
        <f t="shared" si="1"/>
        <v>M5-NyO-26a-E-3</v>
      </c>
      <c r="AD1240" s="6" t="s">
        <v>48</v>
      </c>
      <c r="AE1240" s="6" t="s">
        <v>427</v>
      </c>
      <c r="AF1240" s="6" t="s">
        <v>49</v>
      </c>
    </row>
    <row r="1241" ht="75.0" customHeight="1">
      <c r="A1241" s="8" t="s">
        <v>9039</v>
      </c>
      <c r="B1241" s="7" t="s">
        <v>9040</v>
      </c>
      <c r="C1241" s="34" t="s">
        <v>34</v>
      </c>
      <c r="D1241" s="6" t="s">
        <v>35</v>
      </c>
      <c r="E1241" s="6"/>
      <c r="F1241" s="26" t="s">
        <v>9041</v>
      </c>
      <c r="G1241" s="26"/>
      <c r="H1241" s="7" t="s">
        <v>9042</v>
      </c>
      <c r="I1241" s="34" t="s">
        <v>38</v>
      </c>
      <c r="J1241" s="19" t="s">
        <v>357</v>
      </c>
      <c r="K1241" s="26" t="s">
        <v>9043</v>
      </c>
      <c r="L1241" s="26" t="s">
        <v>9044</v>
      </c>
      <c r="M1241" s="34" t="s">
        <v>41</v>
      </c>
      <c r="N1241" s="26" t="s">
        <v>9045</v>
      </c>
      <c r="O1241" s="26" t="s">
        <v>9046</v>
      </c>
      <c r="P1241" s="18" t="s">
        <v>9047</v>
      </c>
      <c r="Q1241" s="34"/>
      <c r="R1241" s="14"/>
      <c r="S1241" s="14"/>
      <c r="T1241" s="14"/>
      <c r="U1241" s="14"/>
      <c r="V1241" s="14"/>
      <c r="W1241" s="14"/>
      <c r="X1241" s="14"/>
      <c r="Y1241" s="6" t="s">
        <v>5556</v>
      </c>
      <c r="Z1241" s="39" t="s">
        <v>9048</v>
      </c>
      <c r="AA1241" s="38" t="s">
        <v>9049</v>
      </c>
      <c r="AB1241" s="15" t="s">
        <v>9050</v>
      </c>
      <c r="AC1241" s="18" t="str">
        <f t="shared" si="1"/>
        <v>M5-NyO-26b-I-1</v>
      </c>
      <c r="AD1241" s="6" t="s">
        <v>48</v>
      </c>
      <c r="AE1241" s="6" t="s">
        <v>427</v>
      </c>
      <c r="AF1241" s="6" t="s">
        <v>49</v>
      </c>
    </row>
    <row r="1242" ht="75.0" customHeight="1">
      <c r="A1242" s="8" t="s">
        <v>9039</v>
      </c>
      <c r="B1242" s="7" t="s">
        <v>9040</v>
      </c>
      <c r="C1242" s="34" t="s">
        <v>50</v>
      </c>
      <c r="D1242" s="6" t="s">
        <v>35</v>
      </c>
      <c r="E1242" s="6"/>
      <c r="F1242" s="26" t="s">
        <v>9051</v>
      </c>
      <c r="G1242" s="26"/>
      <c r="H1242" s="7"/>
      <c r="I1242" s="34" t="s">
        <v>38</v>
      </c>
      <c r="J1242" s="6" t="s">
        <v>54</v>
      </c>
      <c r="K1242" s="26" t="s">
        <v>9052</v>
      </c>
      <c r="L1242" s="26" t="s">
        <v>9053</v>
      </c>
      <c r="M1242" s="34" t="s">
        <v>41</v>
      </c>
      <c r="N1242" s="26" t="s">
        <v>9045</v>
      </c>
      <c r="O1242" s="26" t="s">
        <v>9054</v>
      </c>
      <c r="P1242" s="7"/>
      <c r="Q1242" s="7"/>
      <c r="R1242" s="7"/>
      <c r="S1242" s="7"/>
      <c r="T1242" s="7"/>
      <c r="U1242" s="7"/>
      <c r="V1242" s="7"/>
      <c r="W1242" s="14"/>
      <c r="X1242" s="14"/>
      <c r="Y1242" s="6" t="s">
        <v>5556</v>
      </c>
      <c r="Z1242" s="15" t="s">
        <v>9055</v>
      </c>
      <c r="AA1242" s="15" t="s">
        <v>9056</v>
      </c>
      <c r="AB1242" s="39" t="s">
        <v>9057</v>
      </c>
      <c r="AC1242" s="18" t="str">
        <f t="shared" si="1"/>
        <v>M5-NyO-26b-E-1</v>
      </c>
      <c r="AD1242" s="6" t="s">
        <v>48</v>
      </c>
      <c r="AE1242" s="6" t="s">
        <v>427</v>
      </c>
      <c r="AF1242" s="6" t="s">
        <v>49</v>
      </c>
    </row>
    <row r="1243" ht="75.0" customHeight="1">
      <c r="A1243" s="8" t="s">
        <v>9039</v>
      </c>
      <c r="B1243" s="7" t="s">
        <v>9040</v>
      </c>
      <c r="C1243" s="34" t="s">
        <v>50</v>
      </c>
      <c r="D1243" s="6" t="s">
        <v>35</v>
      </c>
      <c r="E1243" s="6"/>
      <c r="F1243" s="26" t="s">
        <v>9058</v>
      </c>
      <c r="G1243" s="26"/>
      <c r="H1243" s="7"/>
      <c r="I1243" s="34" t="s">
        <v>38</v>
      </c>
      <c r="J1243" s="6" t="s">
        <v>54</v>
      </c>
      <c r="K1243" s="26" t="s">
        <v>9059</v>
      </c>
      <c r="L1243" s="26" t="s">
        <v>9060</v>
      </c>
      <c r="M1243" s="34" t="s">
        <v>41</v>
      </c>
      <c r="N1243" s="26" t="s">
        <v>9045</v>
      </c>
      <c r="O1243" s="26" t="s">
        <v>9061</v>
      </c>
      <c r="P1243" s="7"/>
      <c r="Q1243" s="7"/>
      <c r="R1243" s="7"/>
      <c r="S1243" s="7"/>
      <c r="T1243" s="7"/>
      <c r="U1243" s="7"/>
      <c r="V1243" s="7"/>
      <c r="W1243" s="14"/>
      <c r="X1243" s="14"/>
      <c r="Y1243" s="6" t="s">
        <v>5556</v>
      </c>
      <c r="Z1243" s="15" t="s">
        <v>9062</v>
      </c>
      <c r="AA1243" s="15" t="s">
        <v>9063</v>
      </c>
      <c r="AB1243" s="39" t="s">
        <v>9064</v>
      </c>
      <c r="AC1243" s="18" t="str">
        <f t="shared" si="1"/>
        <v>M5-NyO-26b-E-2</v>
      </c>
      <c r="AD1243" s="6" t="s">
        <v>48</v>
      </c>
      <c r="AE1243" s="6" t="s">
        <v>427</v>
      </c>
      <c r="AF1243" s="6" t="s">
        <v>49</v>
      </c>
    </row>
    <row r="1244" ht="75.0" customHeight="1">
      <c r="A1244" s="8" t="s">
        <v>9039</v>
      </c>
      <c r="B1244" s="7" t="s">
        <v>9040</v>
      </c>
      <c r="C1244" s="34" t="s">
        <v>50</v>
      </c>
      <c r="D1244" s="6" t="s">
        <v>35</v>
      </c>
      <c r="E1244" s="6"/>
      <c r="F1244" s="26" t="s">
        <v>9065</v>
      </c>
      <c r="G1244" s="26"/>
      <c r="H1244" s="7"/>
      <c r="I1244" s="34" t="s">
        <v>38</v>
      </c>
      <c r="J1244" s="6" t="s">
        <v>54</v>
      </c>
      <c r="K1244" s="26" t="s">
        <v>9059</v>
      </c>
      <c r="L1244" s="26" t="s">
        <v>9060</v>
      </c>
      <c r="M1244" s="34" t="s">
        <v>41</v>
      </c>
      <c r="N1244" s="26" t="s">
        <v>9045</v>
      </c>
      <c r="O1244" s="26" t="s">
        <v>9066</v>
      </c>
      <c r="P1244" s="7"/>
      <c r="Q1244" s="7"/>
      <c r="R1244" s="7"/>
      <c r="S1244" s="7"/>
      <c r="T1244" s="7"/>
      <c r="U1244" s="7"/>
      <c r="V1244" s="7"/>
      <c r="W1244" s="14"/>
      <c r="X1244" s="14"/>
      <c r="Y1244" s="6" t="s">
        <v>5556</v>
      </c>
      <c r="Z1244" s="15" t="s">
        <v>9067</v>
      </c>
      <c r="AA1244" s="15" t="s">
        <v>9068</v>
      </c>
      <c r="AB1244" s="39" t="s">
        <v>9069</v>
      </c>
      <c r="AC1244" s="18" t="str">
        <f t="shared" si="1"/>
        <v>M5-NyO-26b-E-3</v>
      </c>
      <c r="AD1244" s="6" t="s">
        <v>48</v>
      </c>
      <c r="AE1244" s="6" t="s">
        <v>427</v>
      </c>
      <c r="AF1244" s="6" t="s">
        <v>49</v>
      </c>
    </row>
    <row r="1245" ht="75.0" customHeight="1">
      <c r="A1245" s="8" t="s">
        <v>9039</v>
      </c>
      <c r="B1245" s="7" t="s">
        <v>9040</v>
      </c>
      <c r="C1245" s="34" t="s">
        <v>62</v>
      </c>
      <c r="D1245" s="6" t="s">
        <v>35</v>
      </c>
      <c r="E1245" s="6"/>
      <c r="F1245" s="7" t="s">
        <v>9070</v>
      </c>
      <c r="G1245" s="7"/>
      <c r="H1245" s="7"/>
      <c r="I1245" s="34" t="s">
        <v>38</v>
      </c>
      <c r="J1245" s="6" t="s">
        <v>54</v>
      </c>
      <c r="K1245" s="26" t="s">
        <v>9071</v>
      </c>
      <c r="L1245" s="26" t="s">
        <v>2671</v>
      </c>
      <c r="M1245" s="34" t="s">
        <v>67</v>
      </c>
      <c r="N1245" s="7"/>
      <c r="O1245" s="7"/>
      <c r="P1245" s="7"/>
      <c r="Q1245" s="7"/>
      <c r="R1245" s="26"/>
      <c r="S1245" s="26" t="s">
        <v>9072</v>
      </c>
      <c r="T1245" s="26" t="s">
        <v>9073</v>
      </c>
      <c r="U1245" s="26" t="s">
        <v>9074</v>
      </c>
      <c r="V1245" s="26" t="s">
        <v>9075</v>
      </c>
      <c r="W1245" s="14"/>
      <c r="X1245" s="14"/>
      <c r="Y1245" s="6" t="s">
        <v>5556</v>
      </c>
      <c r="Z1245" s="15" t="s">
        <v>9076</v>
      </c>
      <c r="AA1245" s="15" t="s">
        <v>9077</v>
      </c>
      <c r="AB1245" s="39" t="s">
        <v>9078</v>
      </c>
      <c r="AC1245" s="18" t="str">
        <f t="shared" si="1"/>
        <v>M5-NyO-26b-A-1</v>
      </c>
      <c r="AD1245" s="6" t="s">
        <v>48</v>
      </c>
      <c r="AE1245" s="6" t="s">
        <v>427</v>
      </c>
      <c r="AF1245" s="6" t="s">
        <v>49</v>
      </c>
    </row>
    <row r="1246" ht="75.0" customHeight="1">
      <c r="A1246" s="8" t="s">
        <v>9039</v>
      </c>
      <c r="B1246" s="7" t="s">
        <v>9040</v>
      </c>
      <c r="C1246" s="34" t="s">
        <v>62</v>
      </c>
      <c r="D1246" s="6" t="s">
        <v>35</v>
      </c>
      <c r="E1246" s="6"/>
      <c r="F1246" s="26" t="s">
        <v>9079</v>
      </c>
      <c r="G1246" s="26"/>
      <c r="H1246" s="7"/>
      <c r="I1246" s="34" t="s">
        <v>38</v>
      </c>
      <c r="J1246" s="6" t="s">
        <v>54</v>
      </c>
      <c r="K1246" s="26" t="s">
        <v>9080</v>
      </c>
      <c r="L1246" s="26" t="s">
        <v>2671</v>
      </c>
      <c r="M1246" s="34" t="s">
        <v>67</v>
      </c>
      <c r="N1246" s="7"/>
      <c r="O1246" s="7"/>
      <c r="P1246" s="7"/>
      <c r="Q1246" s="7"/>
      <c r="R1246" s="26"/>
      <c r="S1246" s="26" t="s">
        <v>9081</v>
      </c>
      <c r="T1246" s="26" t="s">
        <v>9082</v>
      </c>
      <c r="U1246" s="26" t="s">
        <v>9074</v>
      </c>
      <c r="V1246" s="26" t="s">
        <v>9083</v>
      </c>
      <c r="W1246" s="14"/>
      <c r="X1246" s="14"/>
      <c r="Y1246" s="6" t="s">
        <v>5556</v>
      </c>
      <c r="Z1246" s="15" t="s">
        <v>9084</v>
      </c>
      <c r="AA1246" s="15" t="s">
        <v>9085</v>
      </c>
      <c r="AB1246" s="15" t="s">
        <v>9086</v>
      </c>
      <c r="AC1246" s="18" t="str">
        <f t="shared" si="1"/>
        <v>M5-NyO-26b-A-2</v>
      </c>
      <c r="AD1246" s="6" t="s">
        <v>48</v>
      </c>
      <c r="AE1246" s="6" t="s">
        <v>427</v>
      </c>
      <c r="AF1246" s="6" t="s">
        <v>49</v>
      </c>
    </row>
    <row r="1247" ht="75.0" customHeight="1">
      <c r="A1247" s="8" t="s">
        <v>9039</v>
      </c>
      <c r="B1247" s="7" t="s">
        <v>9040</v>
      </c>
      <c r="C1247" s="34" t="s">
        <v>62</v>
      </c>
      <c r="D1247" s="6" t="s">
        <v>35</v>
      </c>
      <c r="E1247" s="6"/>
      <c r="F1247" s="26" t="s">
        <v>9087</v>
      </c>
      <c r="G1247" s="26"/>
      <c r="H1247" s="7"/>
      <c r="I1247" s="34" t="s">
        <v>38</v>
      </c>
      <c r="J1247" s="6" t="s">
        <v>54</v>
      </c>
      <c r="K1247" s="26" t="s">
        <v>9088</v>
      </c>
      <c r="L1247" s="26" t="s">
        <v>2671</v>
      </c>
      <c r="M1247" s="34" t="s">
        <v>67</v>
      </c>
      <c r="N1247" s="7"/>
      <c r="O1247" s="7"/>
      <c r="P1247" s="7"/>
      <c r="Q1247" s="7"/>
      <c r="R1247" s="26"/>
      <c r="S1247" s="26" t="s">
        <v>9089</v>
      </c>
      <c r="T1247" s="26" t="s">
        <v>9090</v>
      </c>
      <c r="U1247" s="26" t="s">
        <v>9074</v>
      </c>
      <c r="V1247" s="26" t="s">
        <v>9091</v>
      </c>
      <c r="W1247" s="14"/>
      <c r="X1247" s="14"/>
      <c r="Y1247" s="6" t="s">
        <v>5556</v>
      </c>
      <c r="Z1247" s="15" t="s">
        <v>9092</v>
      </c>
      <c r="AA1247" s="15" t="s">
        <v>9093</v>
      </c>
      <c r="AB1247" s="15" t="s">
        <v>9094</v>
      </c>
      <c r="AC1247" s="18" t="str">
        <f t="shared" si="1"/>
        <v>M5-NyO-26b-A-3</v>
      </c>
      <c r="AD1247" s="6" t="s">
        <v>48</v>
      </c>
      <c r="AE1247" s="6" t="s">
        <v>427</v>
      </c>
      <c r="AF1247" s="6" t="s">
        <v>49</v>
      </c>
    </row>
    <row r="1248" ht="75.0" customHeight="1">
      <c r="A1248" s="8" t="s">
        <v>9039</v>
      </c>
      <c r="B1248" s="7" t="s">
        <v>9040</v>
      </c>
      <c r="C1248" s="34" t="s">
        <v>62</v>
      </c>
      <c r="D1248" s="6" t="s">
        <v>35</v>
      </c>
      <c r="E1248" s="6"/>
      <c r="F1248" s="18" t="s">
        <v>9095</v>
      </c>
      <c r="G1248" s="18"/>
      <c r="H1248" s="14"/>
      <c r="I1248" s="34" t="s">
        <v>38</v>
      </c>
      <c r="J1248" s="6" t="s">
        <v>54</v>
      </c>
      <c r="K1248" s="26" t="s">
        <v>9096</v>
      </c>
      <c r="L1248" s="26" t="s">
        <v>2688</v>
      </c>
      <c r="M1248" s="34" t="s">
        <v>67</v>
      </c>
      <c r="N1248" s="7"/>
      <c r="O1248" s="7"/>
      <c r="P1248" s="7"/>
      <c r="Q1248" s="7"/>
      <c r="R1248" s="26"/>
      <c r="S1248" s="26" t="s">
        <v>9097</v>
      </c>
      <c r="T1248" s="26" t="s">
        <v>9098</v>
      </c>
      <c r="U1248" s="26" t="s">
        <v>9074</v>
      </c>
      <c r="V1248" s="26" t="s">
        <v>9099</v>
      </c>
      <c r="W1248" s="14"/>
      <c r="X1248" s="14"/>
      <c r="Y1248" s="6" t="s">
        <v>5556</v>
      </c>
      <c r="Z1248" s="15" t="s">
        <v>9100</v>
      </c>
      <c r="AA1248" s="15" t="s">
        <v>9101</v>
      </c>
      <c r="AB1248" s="15" t="s">
        <v>9102</v>
      </c>
      <c r="AC1248" s="18" t="str">
        <f t="shared" si="1"/>
        <v>M5-NyO-26b-A-4</v>
      </c>
      <c r="AD1248" s="6" t="s">
        <v>48</v>
      </c>
      <c r="AE1248" s="6" t="s">
        <v>427</v>
      </c>
      <c r="AF1248" s="6" t="s">
        <v>49</v>
      </c>
    </row>
    <row r="1249" ht="75.0" customHeight="1">
      <c r="A1249" s="8" t="s">
        <v>9039</v>
      </c>
      <c r="B1249" s="7" t="s">
        <v>9040</v>
      </c>
      <c r="C1249" s="34" t="s">
        <v>62</v>
      </c>
      <c r="D1249" s="6" t="s">
        <v>35</v>
      </c>
      <c r="E1249" s="6"/>
      <c r="F1249" s="26" t="s">
        <v>9103</v>
      </c>
      <c r="G1249" s="26"/>
      <c r="H1249" s="7"/>
      <c r="I1249" s="34" t="s">
        <v>38</v>
      </c>
      <c r="J1249" s="6" t="s">
        <v>54</v>
      </c>
      <c r="K1249" s="26" t="s">
        <v>9104</v>
      </c>
      <c r="L1249" s="26" t="s">
        <v>2671</v>
      </c>
      <c r="M1249" s="34" t="s">
        <v>67</v>
      </c>
      <c r="N1249" s="7"/>
      <c r="O1249" s="7"/>
      <c r="P1249" s="7"/>
      <c r="Q1249" s="7"/>
      <c r="R1249" s="26"/>
      <c r="S1249" s="26" t="s">
        <v>9105</v>
      </c>
      <c r="T1249" s="26" t="s">
        <v>9106</v>
      </c>
      <c r="U1249" s="26" t="s">
        <v>9074</v>
      </c>
      <c r="V1249" s="26" t="s">
        <v>9107</v>
      </c>
      <c r="W1249" s="14"/>
      <c r="X1249" s="14"/>
      <c r="Y1249" s="6" t="s">
        <v>5556</v>
      </c>
      <c r="Z1249" s="15" t="s">
        <v>9108</v>
      </c>
      <c r="AA1249" s="15" t="s">
        <v>9109</v>
      </c>
      <c r="AB1249" s="15" t="s">
        <v>9110</v>
      </c>
      <c r="AC1249" s="18" t="str">
        <f t="shared" si="1"/>
        <v>M5-NyO-26b-A-5</v>
      </c>
      <c r="AD1249" s="6" t="s">
        <v>48</v>
      </c>
      <c r="AE1249" s="6" t="s">
        <v>427</v>
      </c>
      <c r="AF1249" s="6" t="s">
        <v>49</v>
      </c>
    </row>
    <row r="1250" ht="75.0" customHeight="1">
      <c r="A1250" s="8" t="s">
        <v>9111</v>
      </c>
      <c r="B1250" s="7" t="s">
        <v>9112</v>
      </c>
      <c r="C1250" s="34" t="s">
        <v>34</v>
      </c>
      <c r="D1250" s="6" t="s">
        <v>35</v>
      </c>
      <c r="E1250" s="6"/>
      <c r="F1250" s="26" t="s">
        <v>9113</v>
      </c>
      <c r="G1250" s="26"/>
      <c r="H1250" s="7"/>
      <c r="I1250" s="34" t="s">
        <v>38</v>
      </c>
      <c r="J1250" s="8" t="s">
        <v>39</v>
      </c>
      <c r="K1250" s="26" t="s">
        <v>9114</v>
      </c>
      <c r="L1250" s="26" t="s">
        <v>9115</v>
      </c>
      <c r="M1250" s="34" t="s">
        <v>41</v>
      </c>
      <c r="N1250" s="18" t="s">
        <v>9116</v>
      </c>
      <c r="O1250" s="26" t="s">
        <v>9117</v>
      </c>
      <c r="P1250" s="18"/>
      <c r="Q1250" s="34"/>
      <c r="R1250" s="14"/>
      <c r="S1250" s="14"/>
      <c r="T1250" s="14"/>
      <c r="U1250" s="14"/>
      <c r="V1250" s="14"/>
      <c r="W1250" s="14"/>
      <c r="X1250" s="14"/>
      <c r="Y1250" s="6" t="s">
        <v>5556</v>
      </c>
      <c r="Z1250" s="15" t="s">
        <v>9118</v>
      </c>
      <c r="AA1250" s="15" t="s">
        <v>9119</v>
      </c>
      <c r="AB1250" s="44" t="s">
        <v>9120</v>
      </c>
      <c r="AC1250" s="18" t="str">
        <f t="shared" si="1"/>
        <v>M5-NyO-26c-I-1</v>
      </c>
      <c r="AD1250" s="6" t="s">
        <v>48</v>
      </c>
      <c r="AE1250" s="6" t="s">
        <v>427</v>
      </c>
      <c r="AF1250" s="6" t="s">
        <v>49</v>
      </c>
    </row>
    <row r="1251" ht="75.0" customHeight="1">
      <c r="A1251" s="8" t="s">
        <v>9111</v>
      </c>
      <c r="B1251" s="7" t="s">
        <v>9112</v>
      </c>
      <c r="C1251" s="34" t="s">
        <v>34</v>
      </c>
      <c r="D1251" s="6" t="s">
        <v>35</v>
      </c>
      <c r="E1251" s="6"/>
      <c r="F1251" s="26" t="s">
        <v>9121</v>
      </c>
      <c r="G1251" s="26"/>
      <c r="H1251" s="7" t="s">
        <v>9122</v>
      </c>
      <c r="I1251" s="34" t="s">
        <v>38</v>
      </c>
      <c r="J1251" s="34" t="s">
        <v>420</v>
      </c>
      <c r="K1251" s="26" t="s">
        <v>9123</v>
      </c>
      <c r="L1251" s="26" t="s">
        <v>9124</v>
      </c>
      <c r="M1251" s="34" t="s">
        <v>41</v>
      </c>
      <c r="N1251" s="18" t="s">
        <v>9125</v>
      </c>
      <c r="O1251" s="26" t="s">
        <v>9126</v>
      </c>
      <c r="P1251" s="18"/>
      <c r="Q1251" s="34"/>
      <c r="R1251" s="14"/>
      <c r="S1251" s="14"/>
      <c r="T1251" s="14"/>
      <c r="U1251" s="14"/>
      <c r="V1251" s="14"/>
      <c r="W1251" s="14"/>
      <c r="X1251" s="14"/>
      <c r="Y1251" s="6" t="s">
        <v>5556</v>
      </c>
      <c r="Z1251" s="15" t="s">
        <v>9127</v>
      </c>
      <c r="AA1251" s="15" t="s">
        <v>9128</v>
      </c>
      <c r="AB1251" s="44" t="s">
        <v>9129</v>
      </c>
      <c r="AC1251" s="18" t="str">
        <f t="shared" si="1"/>
        <v>M5-NyO-26c-I-2</v>
      </c>
      <c r="AD1251" s="6" t="s">
        <v>48</v>
      </c>
      <c r="AE1251" s="6" t="s">
        <v>427</v>
      </c>
      <c r="AF1251" s="6" t="s">
        <v>49</v>
      </c>
    </row>
    <row r="1252" ht="75.0" customHeight="1">
      <c r="A1252" s="8" t="s">
        <v>9111</v>
      </c>
      <c r="B1252" s="7" t="s">
        <v>9112</v>
      </c>
      <c r="C1252" s="34" t="s">
        <v>50</v>
      </c>
      <c r="D1252" s="6" t="s">
        <v>35</v>
      </c>
      <c r="E1252" s="6"/>
      <c r="F1252" s="26" t="s">
        <v>9130</v>
      </c>
      <c r="G1252" s="26"/>
      <c r="H1252" s="7" t="s">
        <v>9131</v>
      </c>
      <c r="I1252" s="34" t="s">
        <v>38</v>
      </c>
      <c r="J1252" s="6" t="s">
        <v>54</v>
      </c>
      <c r="K1252" s="26" t="s">
        <v>9132</v>
      </c>
      <c r="L1252" s="26" t="s">
        <v>9133</v>
      </c>
      <c r="M1252" s="34" t="s">
        <v>41</v>
      </c>
      <c r="N1252" s="26" t="s">
        <v>9134</v>
      </c>
      <c r="O1252" s="26" t="s">
        <v>9135</v>
      </c>
      <c r="P1252" s="18"/>
      <c r="Q1252" s="34"/>
      <c r="R1252" s="14"/>
      <c r="S1252" s="14"/>
      <c r="T1252" s="14"/>
      <c r="U1252" s="14"/>
      <c r="V1252" s="14"/>
      <c r="W1252" s="14"/>
      <c r="X1252" s="14"/>
      <c r="Y1252" s="6" t="s">
        <v>5556</v>
      </c>
      <c r="Z1252" s="38" t="s">
        <v>9136</v>
      </c>
      <c r="AA1252" s="38" t="s">
        <v>9137</v>
      </c>
      <c r="AB1252" s="37" t="s">
        <v>9138</v>
      </c>
      <c r="AC1252" s="18" t="str">
        <f t="shared" si="1"/>
        <v>M5-NyO-26c-E-1</v>
      </c>
      <c r="AD1252" s="6" t="s">
        <v>48</v>
      </c>
      <c r="AE1252" s="6" t="s">
        <v>427</v>
      </c>
      <c r="AF1252" s="6" t="s">
        <v>49</v>
      </c>
    </row>
    <row r="1253" ht="75.0" customHeight="1">
      <c r="A1253" s="8" t="s">
        <v>9111</v>
      </c>
      <c r="B1253" s="7" t="s">
        <v>9112</v>
      </c>
      <c r="C1253" s="34" t="s">
        <v>50</v>
      </c>
      <c r="D1253" s="6" t="s">
        <v>35</v>
      </c>
      <c r="E1253" s="6"/>
      <c r="F1253" s="26" t="s">
        <v>9139</v>
      </c>
      <c r="G1253" s="26"/>
      <c r="H1253" s="7"/>
      <c r="I1253" s="34" t="s">
        <v>38</v>
      </c>
      <c r="J1253" s="6" t="s">
        <v>54</v>
      </c>
      <c r="K1253" s="26" t="s">
        <v>9132</v>
      </c>
      <c r="L1253" s="26" t="s">
        <v>9140</v>
      </c>
      <c r="M1253" s="34" t="s">
        <v>41</v>
      </c>
      <c r="N1253" s="26" t="s">
        <v>9141</v>
      </c>
      <c r="O1253" s="26" t="s">
        <v>9142</v>
      </c>
      <c r="P1253" s="18"/>
      <c r="Q1253" s="34"/>
      <c r="R1253" s="14"/>
      <c r="S1253" s="14"/>
      <c r="T1253" s="14"/>
      <c r="U1253" s="14"/>
      <c r="V1253" s="14"/>
      <c r="W1253" s="14"/>
      <c r="X1253" s="14"/>
      <c r="Y1253" s="6" t="s">
        <v>5556</v>
      </c>
      <c r="Z1253" s="38" t="s">
        <v>9143</v>
      </c>
      <c r="AA1253" s="38" t="s">
        <v>9144</v>
      </c>
      <c r="AB1253" s="37" t="s">
        <v>9145</v>
      </c>
      <c r="AC1253" s="18" t="str">
        <f t="shared" si="1"/>
        <v>M5-NyO-26c-E-2</v>
      </c>
      <c r="AD1253" s="6" t="s">
        <v>48</v>
      </c>
      <c r="AE1253" s="6" t="s">
        <v>427</v>
      </c>
      <c r="AF1253" s="6" t="s">
        <v>49</v>
      </c>
    </row>
    <row r="1254" ht="75.0" customHeight="1">
      <c r="A1254" s="8" t="s">
        <v>9111</v>
      </c>
      <c r="B1254" s="7" t="s">
        <v>9112</v>
      </c>
      <c r="C1254" s="34" t="s">
        <v>62</v>
      </c>
      <c r="D1254" s="6" t="s">
        <v>35</v>
      </c>
      <c r="E1254" s="6"/>
      <c r="F1254" s="26" t="s">
        <v>9146</v>
      </c>
      <c r="G1254" s="26"/>
      <c r="H1254" s="7" t="s">
        <v>9147</v>
      </c>
      <c r="I1254" s="34" t="s">
        <v>38</v>
      </c>
      <c r="J1254" s="6" t="s">
        <v>54</v>
      </c>
      <c r="K1254" s="26" t="s">
        <v>9148</v>
      </c>
      <c r="L1254" s="26" t="s">
        <v>9149</v>
      </c>
      <c r="M1254" s="6" t="s">
        <v>67</v>
      </c>
      <c r="N1254" s="14"/>
      <c r="O1254" s="14"/>
      <c r="P1254" s="14"/>
      <c r="Q1254" s="34"/>
      <c r="R1254" s="18"/>
      <c r="S1254" s="18" t="s">
        <v>9150</v>
      </c>
      <c r="T1254" s="18" t="s">
        <v>9151</v>
      </c>
      <c r="U1254" s="18" t="s">
        <v>9152</v>
      </c>
      <c r="V1254" s="18" t="s">
        <v>9153</v>
      </c>
      <c r="W1254" s="14"/>
      <c r="X1254" s="14"/>
      <c r="Y1254" s="6" t="s">
        <v>5556</v>
      </c>
      <c r="Z1254" s="15" t="s">
        <v>9154</v>
      </c>
      <c r="AA1254" s="15" t="s">
        <v>9155</v>
      </c>
      <c r="AB1254" s="44" t="s">
        <v>9156</v>
      </c>
      <c r="AC1254" s="18" t="str">
        <f t="shared" si="1"/>
        <v>M5-NyO-26c-A-1</v>
      </c>
      <c r="AD1254" s="6" t="s">
        <v>48</v>
      </c>
      <c r="AE1254" s="6" t="s">
        <v>427</v>
      </c>
      <c r="AF1254" s="6" t="s">
        <v>49</v>
      </c>
    </row>
    <row r="1255" ht="75.0" customHeight="1">
      <c r="A1255" s="8" t="s">
        <v>9111</v>
      </c>
      <c r="B1255" s="7" t="s">
        <v>9112</v>
      </c>
      <c r="C1255" s="34" t="s">
        <v>62</v>
      </c>
      <c r="D1255" s="6" t="s">
        <v>35</v>
      </c>
      <c r="E1255" s="6"/>
      <c r="F1255" s="26" t="s">
        <v>9157</v>
      </c>
      <c r="G1255" s="26"/>
      <c r="H1255" s="7" t="s">
        <v>9158</v>
      </c>
      <c r="I1255" s="34" t="s">
        <v>38</v>
      </c>
      <c r="J1255" s="6" t="s">
        <v>54</v>
      </c>
      <c r="K1255" s="26" t="s">
        <v>9159</v>
      </c>
      <c r="L1255" s="26" t="s">
        <v>2680</v>
      </c>
      <c r="M1255" s="6" t="s">
        <v>67</v>
      </c>
      <c r="N1255" s="14"/>
      <c r="O1255" s="14"/>
      <c r="P1255" s="14"/>
      <c r="Q1255" s="34"/>
      <c r="R1255" s="18"/>
      <c r="S1255" s="18" t="s">
        <v>9160</v>
      </c>
      <c r="T1255" s="18" t="s">
        <v>9161</v>
      </c>
      <c r="U1255" s="18" t="s">
        <v>9162</v>
      </c>
      <c r="V1255" s="18" t="s">
        <v>9163</v>
      </c>
      <c r="W1255" s="14"/>
      <c r="X1255" s="14"/>
      <c r="Y1255" s="6" t="s">
        <v>5556</v>
      </c>
      <c r="Z1255" s="15" t="s">
        <v>9164</v>
      </c>
      <c r="AA1255" s="15" t="s">
        <v>9165</v>
      </c>
      <c r="AB1255" s="15" t="s">
        <v>9166</v>
      </c>
      <c r="AC1255" s="18" t="str">
        <f t="shared" si="1"/>
        <v>M5-NyO-26c-A-2</v>
      </c>
      <c r="AD1255" s="6" t="s">
        <v>48</v>
      </c>
      <c r="AE1255" s="6" t="s">
        <v>427</v>
      </c>
      <c r="AF1255" s="6" t="s">
        <v>49</v>
      </c>
    </row>
    <row r="1256" ht="75.0" customHeight="1">
      <c r="A1256" s="8" t="s">
        <v>9111</v>
      </c>
      <c r="B1256" s="7" t="s">
        <v>9112</v>
      </c>
      <c r="C1256" s="34" t="s">
        <v>62</v>
      </c>
      <c r="D1256" s="6" t="s">
        <v>35</v>
      </c>
      <c r="E1256" s="32"/>
      <c r="F1256" s="26" t="s">
        <v>9167</v>
      </c>
      <c r="G1256" s="26"/>
      <c r="H1256" s="7" t="s">
        <v>9168</v>
      </c>
      <c r="I1256" s="34" t="s">
        <v>38</v>
      </c>
      <c r="J1256" s="6" t="s">
        <v>54</v>
      </c>
      <c r="K1256" s="26" t="s">
        <v>9169</v>
      </c>
      <c r="L1256" s="26" t="s">
        <v>9170</v>
      </c>
      <c r="M1256" s="6" t="s">
        <v>67</v>
      </c>
      <c r="N1256" s="14"/>
      <c r="O1256" s="14"/>
      <c r="P1256" s="14"/>
      <c r="Q1256" s="34"/>
      <c r="R1256" s="18"/>
      <c r="S1256" s="18" t="s">
        <v>9171</v>
      </c>
      <c r="T1256" s="18" t="s">
        <v>9172</v>
      </c>
      <c r="U1256" s="18" t="s">
        <v>9173</v>
      </c>
      <c r="V1256" s="18" t="s">
        <v>9174</v>
      </c>
      <c r="W1256" s="14"/>
      <c r="X1256" s="14"/>
      <c r="Y1256" s="6" t="s">
        <v>5556</v>
      </c>
      <c r="Z1256" s="15" t="s">
        <v>9175</v>
      </c>
      <c r="AA1256" s="15" t="s">
        <v>9176</v>
      </c>
      <c r="AB1256" s="15" t="s">
        <v>9177</v>
      </c>
      <c r="AC1256" s="18" t="str">
        <f t="shared" si="1"/>
        <v>M5-NyO-26c-A-3</v>
      </c>
      <c r="AD1256" s="6" t="s">
        <v>48</v>
      </c>
      <c r="AE1256" s="6" t="s">
        <v>427</v>
      </c>
      <c r="AF1256" s="6" t="s">
        <v>49</v>
      </c>
    </row>
    <row r="1257" ht="75.0" customHeight="1">
      <c r="A1257" s="8" t="s">
        <v>9111</v>
      </c>
      <c r="B1257" s="7" t="s">
        <v>9112</v>
      </c>
      <c r="C1257" s="34" t="s">
        <v>62</v>
      </c>
      <c r="D1257" s="6" t="s">
        <v>35</v>
      </c>
      <c r="E1257" s="6"/>
      <c r="F1257" s="26" t="s">
        <v>9178</v>
      </c>
      <c r="G1257" s="26"/>
      <c r="H1257" s="80" t="s">
        <v>9179</v>
      </c>
      <c r="I1257" s="34" t="s">
        <v>38</v>
      </c>
      <c r="J1257" s="6" t="s">
        <v>54</v>
      </c>
      <c r="K1257" s="26" t="s">
        <v>9180</v>
      </c>
      <c r="L1257" s="26" t="s">
        <v>9181</v>
      </c>
      <c r="M1257" s="6" t="s">
        <v>67</v>
      </c>
      <c r="N1257" s="14"/>
      <c r="O1257" s="14"/>
      <c r="P1257" s="14"/>
      <c r="Q1257" s="34"/>
      <c r="R1257" s="18"/>
      <c r="S1257" s="18" t="s">
        <v>9182</v>
      </c>
      <c r="T1257" s="18" t="s">
        <v>9183</v>
      </c>
      <c r="U1257" s="18" t="s">
        <v>9184</v>
      </c>
      <c r="V1257" s="18" t="s">
        <v>9185</v>
      </c>
      <c r="W1257" s="14"/>
      <c r="X1257" s="14"/>
      <c r="Y1257" s="6" t="s">
        <v>5556</v>
      </c>
      <c r="Z1257" s="15" t="s">
        <v>9186</v>
      </c>
      <c r="AA1257" s="15" t="s">
        <v>9187</v>
      </c>
      <c r="AB1257" s="15" t="s">
        <v>9188</v>
      </c>
      <c r="AC1257" s="18" t="str">
        <f t="shared" si="1"/>
        <v>M5-NyO-26c-A-4</v>
      </c>
      <c r="AD1257" s="6" t="s">
        <v>48</v>
      </c>
      <c r="AE1257" s="6" t="s">
        <v>427</v>
      </c>
      <c r="AF1257" s="6" t="s">
        <v>49</v>
      </c>
    </row>
    <row r="1258" ht="75.0" customHeight="1">
      <c r="A1258" s="8" t="s">
        <v>9111</v>
      </c>
      <c r="B1258" s="7" t="s">
        <v>9112</v>
      </c>
      <c r="C1258" s="34" t="s">
        <v>62</v>
      </c>
      <c r="D1258" s="6" t="s">
        <v>35</v>
      </c>
      <c r="E1258" s="6"/>
      <c r="F1258" s="26" t="s">
        <v>9189</v>
      </c>
      <c r="G1258" s="26"/>
      <c r="H1258" s="7" t="s">
        <v>9190</v>
      </c>
      <c r="I1258" s="34" t="s">
        <v>38</v>
      </c>
      <c r="J1258" s="6" t="s">
        <v>54</v>
      </c>
      <c r="K1258" s="26" t="s">
        <v>9191</v>
      </c>
      <c r="L1258" s="26" t="s">
        <v>2697</v>
      </c>
      <c r="M1258" s="6" t="s">
        <v>67</v>
      </c>
      <c r="N1258" s="14"/>
      <c r="O1258" s="14"/>
      <c r="P1258" s="14"/>
      <c r="Q1258" s="34"/>
      <c r="R1258" s="18"/>
      <c r="S1258" s="18" t="s">
        <v>9192</v>
      </c>
      <c r="T1258" s="18" t="s">
        <v>9193</v>
      </c>
      <c r="U1258" s="18" t="s">
        <v>9162</v>
      </c>
      <c r="V1258" s="18" t="s">
        <v>9194</v>
      </c>
      <c r="W1258" s="14"/>
      <c r="X1258" s="14"/>
      <c r="Y1258" s="6" t="s">
        <v>5556</v>
      </c>
      <c r="Z1258" s="15" t="s">
        <v>9195</v>
      </c>
      <c r="AA1258" s="15" t="s">
        <v>9196</v>
      </c>
      <c r="AB1258" s="15" t="s">
        <v>9197</v>
      </c>
      <c r="AC1258" s="18" t="str">
        <f t="shared" si="1"/>
        <v>M5-NyO-26c-A-5</v>
      </c>
      <c r="AD1258" s="6" t="s">
        <v>48</v>
      </c>
      <c r="AE1258" s="6" t="s">
        <v>427</v>
      </c>
      <c r="AF1258" s="6" t="s">
        <v>49</v>
      </c>
    </row>
    <row r="1259" ht="75.0" customHeight="1">
      <c r="A1259" s="6" t="s">
        <v>9198</v>
      </c>
      <c r="B1259" s="7" t="s">
        <v>9199</v>
      </c>
      <c r="C1259" s="34" t="s">
        <v>34</v>
      </c>
      <c r="D1259" s="6" t="s">
        <v>35</v>
      </c>
      <c r="E1259" s="6"/>
      <c r="F1259" s="26" t="s">
        <v>9200</v>
      </c>
      <c r="G1259" s="26"/>
      <c r="H1259" s="7" t="s">
        <v>9201</v>
      </c>
      <c r="I1259" s="34" t="s">
        <v>38</v>
      </c>
      <c r="J1259" s="34" t="s">
        <v>743</v>
      </c>
      <c r="K1259" s="26" t="s">
        <v>9202</v>
      </c>
      <c r="L1259" s="7" t="s">
        <v>40</v>
      </c>
      <c r="M1259" s="8" t="s">
        <v>41</v>
      </c>
      <c r="N1259" s="26" t="s">
        <v>9203</v>
      </c>
      <c r="O1259" s="26" t="s">
        <v>9204</v>
      </c>
      <c r="P1259" s="14"/>
      <c r="Q1259" s="34"/>
      <c r="R1259" s="14"/>
      <c r="S1259" s="14"/>
      <c r="T1259" s="14"/>
      <c r="U1259" s="14"/>
      <c r="V1259" s="14"/>
      <c r="W1259" s="14"/>
      <c r="X1259" s="14"/>
      <c r="Y1259" s="6" t="s">
        <v>5556</v>
      </c>
      <c r="Z1259" s="38" t="s">
        <v>9205</v>
      </c>
      <c r="AA1259" s="38" t="s">
        <v>9206</v>
      </c>
      <c r="AB1259" s="15" t="s">
        <v>9207</v>
      </c>
      <c r="AC1259" s="18" t="str">
        <f t="shared" si="1"/>
        <v>M5-NyO-41a-I-1</v>
      </c>
      <c r="AD1259" s="6" t="s">
        <v>48</v>
      </c>
      <c r="AE1259" s="6" t="s">
        <v>427</v>
      </c>
      <c r="AF1259" s="6" t="s">
        <v>49</v>
      </c>
    </row>
    <row r="1260" ht="75.0" customHeight="1">
      <c r="A1260" s="6" t="s">
        <v>9198</v>
      </c>
      <c r="B1260" s="7" t="s">
        <v>9199</v>
      </c>
      <c r="C1260" s="34" t="s">
        <v>50</v>
      </c>
      <c r="D1260" s="6" t="s">
        <v>35</v>
      </c>
      <c r="E1260" s="6"/>
      <c r="F1260" s="26" t="s">
        <v>9208</v>
      </c>
      <c r="G1260" s="26"/>
      <c r="H1260" s="7" t="s">
        <v>9209</v>
      </c>
      <c r="I1260" s="34" t="s">
        <v>38</v>
      </c>
      <c r="J1260" s="6" t="s">
        <v>54</v>
      </c>
      <c r="K1260" s="26" t="s">
        <v>9210</v>
      </c>
      <c r="L1260" s="26" t="s">
        <v>9211</v>
      </c>
      <c r="M1260" s="34" t="s">
        <v>41</v>
      </c>
      <c r="N1260" s="26" t="s">
        <v>9203</v>
      </c>
      <c r="O1260" s="26" t="s">
        <v>9212</v>
      </c>
      <c r="P1260" s="18" t="s">
        <v>9213</v>
      </c>
      <c r="Q1260" s="34"/>
      <c r="R1260" s="14"/>
      <c r="S1260" s="14"/>
      <c r="T1260" s="14"/>
      <c r="U1260" s="14"/>
      <c r="V1260" s="14"/>
      <c r="W1260" s="14"/>
      <c r="X1260" s="14"/>
      <c r="Y1260" s="6" t="s">
        <v>5556</v>
      </c>
      <c r="Z1260" s="38" t="s">
        <v>9214</v>
      </c>
      <c r="AA1260" s="38" t="s">
        <v>9215</v>
      </c>
      <c r="AB1260" s="15" t="s">
        <v>9216</v>
      </c>
      <c r="AC1260" s="18" t="str">
        <f t="shared" si="1"/>
        <v>M5-NyO-41a-E-1</v>
      </c>
      <c r="AD1260" s="6" t="s">
        <v>48</v>
      </c>
      <c r="AE1260" s="6" t="s">
        <v>427</v>
      </c>
      <c r="AF1260" s="6" t="s">
        <v>49</v>
      </c>
    </row>
    <row r="1261" ht="75.0" customHeight="1">
      <c r="A1261" s="6" t="s">
        <v>9198</v>
      </c>
      <c r="B1261" s="7" t="s">
        <v>9199</v>
      </c>
      <c r="C1261" s="34" t="s">
        <v>50</v>
      </c>
      <c r="D1261" s="6" t="s">
        <v>35</v>
      </c>
      <c r="E1261" s="6"/>
      <c r="F1261" s="26" t="s">
        <v>9217</v>
      </c>
      <c r="G1261" s="26"/>
      <c r="H1261" s="7" t="s">
        <v>9218</v>
      </c>
      <c r="I1261" s="34" t="s">
        <v>38</v>
      </c>
      <c r="J1261" s="6" t="s">
        <v>54</v>
      </c>
      <c r="K1261" s="26" t="s">
        <v>9210</v>
      </c>
      <c r="L1261" s="26" t="s">
        <v>9219</v>
      </c>
      <c r="M1261" s="34" t="s">
        <v>41</v>
      </c>
      <c r="N1261" s="26" t="s">
        <v>9203</v>
      </c>
      <c r="O1261" s="26" t="s">
        <v>9220</v>
      </c>
      <c r="P1261" s="18" t="s">
        <v>9213</v>
      </c>
      <c r="Q1261" s="34"/>
      <c r="R1261" s="14"/>
      <c r="S1261" s="14"/>
      <c r="T1261" s="14"/>
      <c r="U1261" s="14"/>
      <c r="V1261" s="14"/>
      <c r="W1261" s="14"/>
      <c r="X1261" s="14"/>
      <c r="Y1261" s="6" t="s">
        <v>5556</v>
      </c>
      <c r="Z1261" s="38" t="s">
        <v>9221</v>
      </c>
      <c r="AA1261" s="38" t="s">
        <v>9222</v>
      </c>
      <c r="AB1261" s="15" t="s">
        <v>9223</v>
      </c>
      <c r="AC1261" s="18" t="str">
        <f t="shared" si="1"/>
        <v>M5-NyO-41a-E-2</v>
      </c>
      <c r="AD1261" s="6" t="s">
        <v>48</v>
      </c>
      <c r="AE1261" s="6" t="s">
        <v>427</v>
      </c>
      <c r="AF1261" s="6" t="s">
        <v>49</v>
      </c>
    </row>
    <row r="1262" ht="75.0" customHeight="1">
      <c r="A1262" s="8" t="s">
        <v>9224</v>
      </c>
      <c r="B1262" s="7" t="s">
        <v>9225</v>
      </c>
      <c r="C1262" s="34" t="s">
        <v>34</v>
      </c>
      <c r="D1262" s="6" t="s">
        <v>35</v>
      </c>
      <c r="E1262" s="32"/>
      <c r="F1262" s="26" t="s">
        <v>9226</v>
      </c>
      <c r="G1262" s="26"/>
      <c r="H1262" s="7"/>
      <c r="I1262" s="34" t="s">
        <v>38</v>
      </c>
      <c r="J1262" s="34" t="s">
        <v>743</v>
      </c>
      <c r="K1262" s="26" t="s">
        <v>9227</v>
      </c>
      <c r="L1262" s="26" t="s">
        <v>9228</v>
      </c>
      <c r="M1262" s="34" t="s">
        <v>41</v>
      </c>
      <c r="N1262" s="18" t="s">
        <v>9229</v>
      </c>
      <c r="O1262" s="26" t="s">
        <v>9230</v>
      </c>
      <c r="P1262" s="14"/>
      <c r="Q1262" s="34"/>
      <c r="R1262" s="14"/>
      <c r="S1262" s="14"/>
      <c r="T1262" s="14"/>
      <c r="U1262" s="14"/>
      <c r="V1262" s="14"/>
      <c r="W1262" s="14"/>
      <c r="X1262" s="14"/>
      <c r="Y1262" s="6" t="s">
        <v>5556</v>
      </c>
      <c r="Z1262" s="38" t="s">
        <v>9231</v>
      </c>
      <c r="AA1262" s="38" t="s">
        <v>9232</v>
      </c>
      <c r="AB1262" s="15" t="s">
        <v>9233</v>
      </c>
      <c r="AC1262" s="18" t="str">
        <f t="shared" si="1"/>
        <v>M5-NyO-27a-I-1</v>
      </c>
      <c r="AD1262" s="6" t="s">
        <v>48</v>
      </c>
      <c r="AE1262" s="6" t="s">
        <v>427</v>
      </c>
      <c r="AF1262" s="6" t="s">
        <v>49</v>
      </c>
    </row>
    <row r="1263" ht="75.0" customHeight="1">
      <c r="A1263" s="8" t="s">
        <v>9224</v>
      </c>
      <c r="B1263" s="7" t="s">
        <v>9225</v>
      </c>
      <c r="C1263" s="34" t="s">
        <v>50</v>
      </c>
      <c r="D1263" s="6" t="s">
        <v>35</v>
      </c>
      <c r="E1263" s="6"/>
      <c r="F1263" s="26" t="s">
        <v>9234</v>
      </c>
      <c r="G1263" s="26"/>
      <c r="H1263" s="7" t="s">
        <v>9235</v>
      </c>
      <c r="I1263" s="34" t="s">
        <v>38</v>
      </c>
      <c r="J1263" s="6" t="s">
        <v>2436</v>
      </c>
      <c r="K1263" s="26" t="s">
        <v>9236</v>
      </c>
      <c r="L1263" s="26" t="s">
        <v>40</v>
      </c>
      <c r="M1263" s="34" t="s">
        <v>41</v>
      </c>
      <c r="N1263" s="18" t="s">
        <v>9237</v>
      </c>
      <c r="O1263" s="26" t="s">
        <v>9238</v>
      </c>
      <c r="P1263" s="14"/>
      <c r="Q1263" s="34"/>
      <c r="R1263" s="14"/>
      <c r="S1263" s="14"/>
      <c r="T1263" s="14"/>
      <c r="U1263" s="14"/>
      <c r="V1263" s="14"/>
      <c r="W1263" s="14"/>
      <c r="X1263" s="14"/>
      <c r="Y1263" s="6" t="s">
        <v>5556</v>
      </c>
      <c r="Z1263" s="38" t="s">
        <v>9239</v>
      </c>
      <c r="AA1263" s="38" t="s">
        <v>9240</v>
      </c>
      <c r="AB1263" s="15" t="s">
        <v>9241</v>
      </c>
      <c r="AC1263" s="18" t="str">
        <f t="shared" si="1"/>
        <v>M5-NyO-27a-E-1</v>
      </c>
      <c r="AD1263" s="6" t="s">
        <v>48</v>
      </c>
      <c r="AE1263" s="6" t="s">
        <v>427</v>
      </c>
      <c r="AF1263" s="6" t="s">
        <v>49</v>
      </c>
    </row>
    <row r="1264" ht="75.0" customHeight="1">
      <c r="A1264" s="8" t="s">
        <v>9224</v>
      </c>
      <c r="B1264" s="7" t="s">
        <v>9225</v>
      </c>
      <c r="C1264" s="34" t="s">
        <v>50</v>
      </c>
      <c r="D1264" s="6" t="s">
        <v>35</v>
      </c>
      <c r="E1264" s="6"/>
      <c r="F1264" s="26" t="s">
        <v>9242</v>
      </c>
      <c r="G1264" s="26"/>
      <c r="H1264" s="7" t="s">
        <v>9235</v>
      </c>
      <c r="I1264" s="34" t="s">
        <v>38</v>
      </c>
      <c r="J1264" s="6" t="s">
        <v>2436</v>
      </c>
      <c r="K1264" s="26" t="s">
        <v>9236</v>
      </c>
      <c r="L1264" s="26" t="s">
        <v>40</v>
      </c>
      <c r="M1264" s="34" t="s">
        <v>41</v>
      </c>
      <c r="N1264" s="18" t="s">
        <v>9237</v>
      </c>
      <c r="O1264" s="26" t="s">
        <v>9238</v>
      </c>
      <c r="P1264" s="14"/>
      <c r="Q1264" s="34"/>
      <c r="R1264" s="14"/>
      <c r="S1264" s="14"/>
      <c r="T1264" s="14"/>
      <c r="U1264" s="14"/>
      <c r="V1264" s="14"/>
      <c r="W1264" s="14"/>
      <c r="X1264" s="14"/>
      <c r="Y1264" s="6" t="s">
        <v>5556</v>
      </c>
      <c r="Z1264" s="38" t="s">
        <v>9243</v>
      </c>
      <c r="AA1264" s="38" t="s">
        <v>9244</v>
      </c>
      <c r="AB1264" s="15" t="s">
        <v>9245</v>
      </c>
      <c r="AC1264" s="18" t="str">
        <f t="shared" si="1"/>
        <v>M5-NyO-27a-E-2</v>
      </c>
      <c r="AD1264" s="6" t="s">
        <v>48</v>
      </c>
      <c r="AE1264" s="6" t="s">
        <v>427</v>
      </c>
      <c r="AF1264" s="6" t="s">
        <v>49</v>
      </c>
    </row>
    <row r="1265" ht="75.0" customHeight="1">
      <c r="A1265" s="8" t="s">
        <v>9224</v>
      </c>
      <c r="B1265" s="7" t="s">
        <v>9225</v>
      </c>
      <c r="C1265" s="34" t="s">
        <v>62</v>
      </c>
      <c r="D1265" s="6" t="s">
        <v>35</v>
      </c>
      <c r="E1265" s="6"/>
      <c r="F1265" s="26" t="s">
        <v>9246</v>
      </c>
      <c r="G1265" s="26"/>
      <c r="H1265" s="7" t="s">
        <v>9247</v>
      </c>
      <c r="I1265" s="34" t="s">
        <v>38</v>
      </c>
      <c r="J1265" s="6" t="s">
        <v>54</v>
      </c>
      <c r="K1265" s="26" t="s">
        <v>9248</v>
      </c>
      <c r="L1265" s="26" t="s">
        <v>9249</v>
      </c>
      <c r="M1265" s="34" t="s">
        <v>41</v>
      </c>
      <c r="N1265" s="18" t="s">
        <v>9250</v>
      </c>
      <c r="O1265" s="18" t="s">
        <v>9251</v>
      </c>
      <c r="P1265" s="14"/>
      <c r="Q1265" s="34"/>
      <c r="R1265" s="14"/>
      <c r="S1265" s="14"/>
      <c r="T1265" s="14"/>
      <c r="U1265" s="14"/>
      <c r="V1265" s="14"/>
      <c r="W1265" s="14"/>
      <c r="X1265" s="14"/>
      <c r="Y1265" s="6" t="s">
        <v>5556</v>
      </c>
      <c r="Z1265" s="38" t="s">
        <v>9252</v>
      </c>
      <c r="AA1265" s="38" t="s">
        <v>9253</v>
      </c>
      <c r="AB1265" s="15" t="s">
        <v>9254</v>
      </c>
      <c r="AC1265" s="18" t="str">
        <f t="shared" si="1"/>
        <v>M5-NyO-27a-A-1</v>
      </c>
      <c r="AD1265" s="6" t="s">
        <v>48</v>
      </c>
      <c r="AE1265" s="6" t="s">
        <v>427</v>
      </c>
      <c r="AF1265" s="6" t="s">
        <v>49</v>
      </c>
    </row>
    <row r="1266" ht="75.0" customHeight="1">
      <c r="A1266" s="8" t="s">
        <v>9224</v>
      </c>
      <c r="B1266" s="7" t="s">
        <v>9225</v>
      </c>
      <c r="C1266" s="34" t="s">
        <v>62</v>
      </c>
      <c r="D1266" s="6" t="s">
        <v>35</v>
      </c>
      <c r="E1266" s="6"/>
      <c r="F1266" s="26" t="s">
        <v>9255</v>
      </c>
      <c r="G1266" s="26"/>
      <c r="H1266" s="7" t="s">
        <v>9256</v>
      </c>
      <c r="I1266" s="34" t="s">
        <v>38</v>
      </c>
      <c r="J1266" s="34" t="s">
        <v>743</v>
      </c>
      <c r="K1266" s="7" t="s">
        <v>9257</v>
      </c>
      <c r="L1266" s="7" t="s">
        <v>9258</v>
      </c>
      <c r="M1266" s="34" t="s">
        <v>41</v>
      </c>
      <c r="N1266" s="18" t="s">
        <v>9250</v>
      </c>
      <c r="O1266" s="9" t="s">
        <v>9259</v>
      </c>
      <c r="P1266" s="14"/>
      <c r="Q1266" s="34"/>
      <c r="R1266" s="14"/>
      <c r="S1266" s="14"/>
      <c r="T1266" s="14"/>
      <c r="U1266" s="14"/>
      <c r="V1266" s="14"/>
      <c r="W1266" s="14"/>
      <c r="X1266" s="14"/>
      <c r="Y1266" s="6" t="s">
        <v>5556</v>
      </c>
      <c r="Z1266" s="38" t="s">
        <v>9260</v>
      </c>
      <c r="AA1266" s="38" t="s">
        <v>9261</v>
      </c>
      <c r="AB1266" s="15" t="s">
        <v>9262</v>
      </c>
      <c r="AC1266" s="18" t="str">
        <f t="shared" si="1"/>
        <v>M5-NyO-27a-A-2</v>
      </c>
      <c r="AD1266" s="6" t="s">
        <v>48</v>
      </c>
      <c r="AE1266" s="6" t="s">
        <v>427</v>
      </c>
      <c r="AF1266" s="6" t="s">
        <v>49</v>
      </c>
    </row>
    <row r="1267" ht="75.0" customHeight="1">
      <c r="A1267" s="8" t="s">
        <v>9224</v>
      </c>
      <c r="B1267" s="7" t="s">
        <v>9225</v>
      </c>
      <c r="C1267" s="34" t="s">
        <v>62</v>
      </c>
      <c r="D1267" s="6" t="s">
        <v>35</v>
      </c>
      <c r="E1267" s="6"/>
      <c r="F1267" s="18" t="s">
        <v>9263</v>
      </c>
      <c r="G1267" s="18"/>
      <c r="H1267" s="7" t="s">
        <v>9264</v>
      </c>
      <c r="I1267" s="34" t="s">
        <v>38</v>
      </c>
      <c r="J1267" s="34" t="s">
        <v>357</v>
      </c>
      <c r="K1267" s="26" t="s">
        <v>9265</v>
      </c>
      <c r="L1267" s="7" t="s">
        <v>40</v>
      </c>
      <c r="M1267" s="34" t="s">
        <v>41</v>
      </c>
      <c r="N1267" s="18" t="s">
        <v>9250</v>
      </c>
      <c r="O1267" s="26" t="s">
        <v>9266</v>
      </c>
      <c r="P1267" s="14"/>
      <c r="Q1267" s="34"/>
      <c r="R1267" s="14"/>
      <c r="S1267" s="14"/>
      <c r="T1267" s="14"/>
      <c r="U1267" s="14"/>
      <c r="V1267" s="14"/>
      <c r="W1267" s="14"/>
      <c r="X1267" s="14"/>
      <c r="Y1267" s="6" t="s">
        <v>5556</v>
      </c>
      <c r="Z1267" s="15" t="s">
        <v>9267</v>
      </c>
      <c r="AA1267" s="15" t="s">
        <v>9268</v>
      </c>
      <c r="AB1267" s="15" t="s">
        <v>9269</v>
      </c>
      <c r="AC1267" s="18" t="str">
        <f t="shared" si="1"/>
        <v>M5-NyO-27a-A-3</v>
      </c>
      <c r="AD1267" s="6" t="s">
        <v>48</v>
      </c>
      <c r="AE1267" s="6" t="s">
        <v>427</v>
      </c>
      <c r="AF1267" s="6" t="s">
        <v>49</v>
      </c>
    </row>
    <row r="1268" ht="75.0" customHeight="1">
      <c r="A1268" s="8" t="s">
        <v>9224</v>
      </c>
      <c r="B1268" s="7" t="s">
        <v>9225</v>
      </c>
      <c r="C1268" s="34" t="s">
        <v>62</v>
      </c>
      <c r="D1268" s="6" t="s">
        <v>35</v>
      </c>
      <c r="E1268" s="6"/>
      <c r="F1268" s="26" t="s">
        <v>9270</v>
      </c>
      <c r="G1268" s="26"/>
      <c r="H1268" s="7" t="s">
        <v>9271</v>
      </c>
      <c r="I1268" s="34" t="s">
        <v>38</v>
      </c>
      <c r="J1268" s="6" t="s">
        <v>54</v>
      </c>
      <c r="K1268" s="18" t="s">
        <v>9272</v>
      </c>
      <c r="L1268" s="18" t="s">
        <v>9249</v>
      </c>
      <c r="M1268" s="34" t="s">
        <v>41</v>
      </c>
      <c r="N1268" s="18" t="s">
        <v>9250</v>
      </c>
      <c r="O1268" s="26" t="s">
        <v>9273</v>
      </c>
      <c r="P1268" s="14"/>
      <c r="Q1268" s="34"/>
      <c r="R1268" s="14"/>
      <c r="S1268" s="14"/>
      <c r="T1268" s="14"/>
      <c r="U1268" s="14"/>
      <c r="V1268" s="14"/>
      <c r="W1268" s="14"/>
      <c r="X1268" s="14"/>
      <c r="Y1268" s="6" t="s">
        <v>5556</v>
      </c>
      <c r="Z1268" s="38" t="s">
        <v>9274</v>
      </c>
      <c r="AA1268" s="38" t="s">
        <v>9275</v>
      </c>
      <c r="AB1268" s="15" t="s">
        <v>9276</v>
      </c>
      <c r="AC1268" s="18" t="str">
        <f t="shared" si="1"/>
        <v>M5-NyO-27a-A-4</v>
      </c>
      <c r="AD1268" s="6" t="s">
        <v>48</v>
      </c>
      <c r="AE1268" s="6" t="s">
        <v>427</v>
      </c>
      <c r="AF1268" s="6" t="s">
        <v>49</v>
      </c>
    </row>
    <row r="1269" ht="75.0" customHeight="1">
      <c r="A1269" s="8" t="s">
        <v>9224</v>
      </c>
      <c r="B1269" s="7" t="s">
        <v>9225</v>
      </c>
      <c r="C1269" s="34" t="s">
        <v>62</v>
      </c>
      <c r="D1269" s="6" t="s">
        <v>35</v>
      </c>
      <c r="E1269" s="6"/>
      <c r="F1269" s="26" t="s">
        <v>9277</v>
      </c>
      <c r="G1269" s="26"/>
      <c r="H1269" s="7" t="s">
        <v>9278</v>
      </c>
      <c r="I1269" s="34" t="s">
        <v>38</v>
      </c>
      <c r="J1269" s="34" t="s">
        <v>357</v>
      </c>
      <c r="K1269" s="26" t="s">
        <v>9279</v>
      </c>
      <c r="L1269" s="7" t="s">
        <v>40</v>
      </c>
      <c r="M1269" s="34" t="s">
        <v>41</v>
      </c>
      <c r="N1269" s="18" t="s">
        <v>9250</v>
      </c>
      <c r="O1269" s="26" t="s">
        <v>9280</v>
      </c>
      <c r="P1269" s="14"/>
      <c r="Q1269" s="34"/>
      <c r="R1269" s="14"/>
      <c r="S1269" s="14"/>
      <c r="T1269" s="14"/>
      <c r="U1269" s="14"/>
      <c r="V1269" s="14"/>
      <c r="W1269" s="14"/>
      <c r="X1269" s="14"/>
      <c r="Y1269" s="6" t="s">
        <v>5556</v>
      </c>
      <c r="Z1269" s="15" t="s">
        <v>9281</v>
      </c>
      <c r="AA1269" s="15" t="s">
        <v>9282</v>
      </c>
      <c r="AB1269" s="15" t="s">
        <v>9283</v>
      </c>
      <c r="AC1269" s="18" t="str">
        <f t="shared" si="1"/>
        <v>M5-NyO-27a-A-5</v>
      </c>
      <c r="AD1269" s="6" t="s">
        <v>48</v>
      </c>
      <c r="AE1269" s="6" t="s">
        <v>427</v>
      </c>
      <c r="AF1269" s="6" t="s">
        <v>49</v>
      </c>
    </row>
    <row r="1270" ht="75.0" customHeight="1">
      <c r="A1270" s="6" t="s">
        <v>9284</v>
      </c>
      <c r="B1270" s="26" t="s">
        <v>9285</v>
      </c>
      <c r="C1270" s="6" t="s">
        <v>34</v>
      </c>
      <c r="D1270" s="6" t="s">
        <v>35</v>
      </c>
      <c r="E1270" s="6"/>
      <c r="F1270" s="11" t="s">
        <v>9286</v>
      </c>
      <c r="G1270" s="26"/>
      <c r="H1270" s="7"/>
      <c r="I1270" s="34" t="s">
        <v>38</v>
      </c>
      <c r="J1270" s="34" t="s">
        <v>39</v>
      </c>
      <c r="K1270" s="11" t="s">
        <v>9287</v>
      </c>
      <c r="L1270" s="7" t="s">
        <v>9288</v>
      </c>
      <c r="M1270" s="7" t="s">
        <v>41</v>
      </c>
      <c r="N1270" s="26" t="s">
        <v>9289</v>
      </c>
      <c r="O1270" s="26" t="s">
        <v>9290</v>
      </c>
      <c r="P1270" s="7" t="s">
        <v>9291</v>
      </c>
      <c r="Q1270" s="34"/>
      <c r="R1270" s="14"/>
      <c r="S1270" s="14"/>
      <c r="T1270" s="14"/>
      <c r="U1270" s="14"/>
      <c r="V1270" s="14"/>
      <c r="W1270" s="14"/>
      <c r="X1270" s="14"/>
      <c r="Y1270" s="6" t="s">
        <v>5556</v>
      </c>
      <c r="Z1270" s="15" t="s">
        <v>9292</v>
      </c>
      <c r="AA1270" s="96"/>
      <c r="AB1270" s="16" t="s">
        <v>9293</v>
      </c>
      <c r="AC1270" s="18" t="str">
        <f t="shared" si="1"/>
        <v>M5-NyO-52a-I-1</v>
      </c>
      <c r="AD1270" s="6" t="s">
        <v>48</v>
      </c>
      <c r="AE1270" s="6"/>
      <c r="AF1270" s="6" t="s">
        <v>49</v>
      </c>
    </row>
    <row r="1271" ht="75.0" customHeight="1">
      <c r="A1271" s="6" t="s">
        <v>9284</v>
      </c>
      <c r="B1271" s="26" t="s">
        <v>9285</v>
      </c>
      <c r="C1271" s="34" t="s">
        <v>50</v>
      </c>
      <c r="D1271" s="6" t="s">
        <v>35</v>
      </c>
      <c r="E1271" s="6"/>
      <c r="F1271" s="11" t="s">
        <v>9294</v>
      </c>
      <c r="G1271" s="26"/>
      <c r="H1271" s="7"/>
      <c r="I1271" s="34" t="s">
        <v>38</v>
      </c>
      <c r="J1271" s="34" t="s">
        <v>2160</v>
      </c>
      <c r="K1271" s="11" t="s">
        <v>9295</v>
      </c>
      <c r="L1271" s="7" t="s">
        <v>9296</v>
      </c>
      <c r="M1271" s="7" t="s">
        <v>41</v>
      </c>
      <c r="N1271" s="26" t="s">
        <v>9289</v>
      </c>
      <c r="O1271" s="26" t="s">
        <v>9297</v>
      </c>
      <c r="P1271" s="7" t="s">
        <v>9291</v>
      </c>
      <c r="Q1271" s="34"/>
      <c r="R1271" s="14"/>
      <c r="S1271" s="14"/>
      <c r="T1271" s="14"/>
      <c r="U1271" s="14"/>
      <c r="V1271" s="14"/>
      <c r="W1271" s="14"/>
      <c r="X1271" s="14"/>
      <c r="Y1271" s="6" t="s">
        <v>5556</v>
      </c>
      <c r="Z1271" s="15" t="s">
        <v>9298</v>
      </c>
      <c r="AA1271" s="25"/>
      <c r="AB1271" s="25" t="s">
        <v>9299</v>
      </c>
      <c r="AC1271" s="18" t="str">
        <f t="shared" si="1"/>
        <v>M5-NyO-52a-E-1</v>
      </c>
      <c r="AD1271" s="6" t="s">
        <v>48</v>
      </c>
      <c r="AE1271" s="6"/>
      <c r="AF1271" s="6" t="s">
        <v>49</v>
      </c>
    </row>
    <row r="1272" ht="75.0" customHeight="1">
      <c r="A1272" s="6" t="s">
        <v>9284</v>
      </c>
      <c r="B1272" s="26" t="s">
        <v>9285</v>
      </c>
      <c r="C1272" s="34" t="s">
        <v>62</v>
      </c>
      <c r="D1272" s="6" t="s">
        <v>35</v>
      </c>
      <c r="E1272" s="6"/>
      <c r="F1272" s="26" t="s">
        <v>9300</v>
      </c>
      <c r="G1272" s="26"/>
      <c r="H1272" s="7"/>
      <c r="I1272" s="34" t="s">
        <v>38</v>
      </c>
      <c r="J1272" s="34" t="s">
        <v>2160</v>
      </c>
      <c r="K1272" s="11" t="s">
        <v>9301</v>
      </c>
      <c r="L1272" s="7" t="s">
        <v>9296</v>
      </c>
      <c r="M1272" s="7" t="s">
        <v>41</v>
      </c>
      <c r="N1272" s="26" t="s">
        <v>9289</v>
      </c>
      <c r="O1272" s="26" t="s">
        <v>9297</v>
      </c>
      <c r="P1272" s="7" t="s">
        <v>9291</v>
      </c>
      <c r="Q1272" s="34"/>
      <c r="R1272" s="14"/>
      <c r="S1272" s="14"/>
      <c r="T1272" s="14"/>
      <c r="U1272" s="14"/>
      <c r="V1272" s="14"/>
      <c r="W1272" s="14"/>
      <c r="X1272" s="14"/>
      <c r="Y1272" s="6" t="s">
        <v>5556</v>
      </c>
      <c r="Z1272" s="15" t="s">
        <v>9302</v>
      </c>
      <c r="AA1272" s="25"/>
      <c r="AB1272" s="25" t="s">
        <v>9303</v>
      </c>
      <c r="AC1272" s="18" t="str">
        <f t="shared" si="1"/>
        <v>M5-NyO-52a-A-1</v>
      </c>
      <c r="AD1272" s="6" t="s">
        <v>48</v>
      </c>
      <c r="AE1272" s="6"/>
      <c r="AF1272" s="6" t="s">
        <v>49</v>
      </c>
    </row>
    <row r="1273" ht="75.0" customHeight="1">
      <c r="A1273" s="6" t="s">
        <v>9284</v>
      </c>
      <c r="B1273" s="26" t="s">
        <v>9285</v>
      </c>
      <c r="C1273" s="34" t="s">
        <v>62</v>
      </c>
      <c r="D1273" s="6" t="s">
        <v>35</v>
      </c>
      <c r="E1273" s="6"/>
      <c r="F1273" s="26" t="s">
        <v>9304</v>
      </c>
      <c r="G1273" s="26"/>
      <c r="H1273" s="7"/>
      <c r="I1273" s="34" t="s">
        <v>38</v>
      </c>
      <c r="J1273" s="34" t="s">
        <v>2160</v>
      </c>
      <c r="K1273" s="11" t="s">
        <v>9305</v>
      </c>
      <c r="L1273" s="7" t="s">
        <v>9296</v>
      </c>
      <c r="M1273" s="7" t="s">
        <v>41</v>
      </c>
      <c r="N1273" s="26" t="s">
        <v>9289</v>
      </c>
      <c r="O1273" s="26" t="s">
        <v>9306</v>
      </c>
      <c r="P1273" s="7" t="s">
        <v>9291</v>
      </c>
      <c r="Q1273" s="34"/>
      <c r="R1273" s="14"/>
      <c r="S1273" s="14"/>
      <c r="T1273" s="14"/>
      <c r="U1273" s="14"/>
      <c r="V1273" s="14"/>
      <c r="W1273" s="14"/>
      <c r="X1273" s="14"/>
      <c r="Y1273" s="6" t="s">
        <v>5556</v>
      </c>
      <c r="Z1273" s="15" t="s">
        <v>9307</v>
      </c>
      <c r="AA1273" s="25"/>
      <c r="AB1273" s="25" t="s">
        <v>9308</v>
      </c>
      <c r="AC1273" s="18" t="str">
        <f t="shared" si="1"/>
        <v>M5-NyO-52a-A-2</v>
      </c>
      <c r="AD1273" s="6" t="s">
        <v>48</v>
      </c>
      <c r="AE1273" s="6"/>
      <c r="AF1273" s="6" t="s">
        <v>49</v>
      </c>
    </row>
    <row r="1274" ht="75.0" customHeight="1">
      <c r="A1274" s="6" t="s">
        <v>9284</v>
      </c>
      <c r="B1274" s="26" t="s">
        <v>9285</v>
      </c>
      <c r="C1274" s="34" t="s">
        <v>62</v>
      </c>
      <c r="D1274" s="6" t="s">
        <v>35</v>
      </c>
      <c r="E1274" s="6"/>
      <c r="F1274" s="9" t="s">
        <v>9309</v>
      </c>
      <c r="G1274" s="26"/>
      <c r="H1274" s="7"/>
      <c r="I1274" s="34" t="s">
        <v>38</v>
      </c>
      <c r="J1274" s="34" t="s">
        <v>54</v>
      </c>
      <c r="K1274" s="11" t="s">
        <v>9310</v>
      </c>
      <c r="L1274" s="7" t="s">
        <v>9296</v>
      </c>
      <c r="M1274" s="7" t="s">
        <v>41</v>
      </c>
      <c r="N1274" s="26" t="s">
        <v>9289</v>
      </c>
      <c r="O1274" s="26" t="s">
        <v>9297</v>
      </c>
      <c r="P1274" s="7" t="s">
        <v>9291</v>
      </c>
      <c r="Q1274" s="34"/>
      <c r="R1274" s="14"/>
      <c r="S1274" s="14"/>
      <c r="T1274" s="14"/>
      <c r="U1274" s="14"/>
      <c r="V1274" s="14"/>
      <c r="W1274" s="14"/>
      <c r="X1274" s="14"/>
      <c r="Y1274" s="6" t="s">
        <v>5556</v>
      </c>
      <c r="Z1274" s="15" t="s">
        <v>9311</v>
      </c>
      <c r="AA1274" s="25"/>
      <c r="AB1274" s="25" t="s">
        <v>9312</v>
      </c>
      <c r="AC1274" s="18" t="str">
        <f t="shared" si="1"/>
        <v>M5-NyO-52a-A-3</v>
      </c>
      <c r="AD1274" s="6" t="s">
        <v>48</v>
      </c>
      <c r="AE1274" s="6"/>
      <c r="AF1274" s="6" t="s">
        <v>49</v>
      </c>
    </row>
    <row r="1275" ht="75.0" customHeight="1">
      <c r="A1275" s="6" t="s">
        <v>9284</v>
      </c>
      <c r="B1275" s="26" t="s">
        <v>9285</v>
      </c>
      <c r="C1275" s="34" t="s">
        <v>62</v>
      </c>
      <c r="D1275" s="6" t="s">
        <v>35</v>
      </c>
      <c r="E1275" s="6"/>
      <c r="F1275" s="10" t="s">
        <v>9313</v>
      </c>
      <c r="G1275" s="26"/>
      <c r="H1275" s="7"/>
      <c r="I1275" s="34" t="s">
        <v>38</v>
      </c>
      <c r="J1275" s="34" t="s">
        <v>54</v>
      </c>
      <c r="K1275" s="11" t="s">
        <v>9314</v>
      </c>
      <c r="L1275" s="7" t="s">
        <v>9296</v>
      </c>
      <c r="M1275" s="7" t="s">
        <v>41</v>
      </c>
      <c r="N1275" s="26" t="s">
        <v>9289</v>
      </c>
      <c r="O1275" s="26" t="s">
        <v>9297</v>
      </c>
      <c r="P1275" s="7" t="s">
        <v>9291</v>
      </c>
      <c r="Q1275" s="34"/>
      <c r="R1275" s="14"/>
      <c r="S1275" s="14"/>
      <c r="T1275" s="14"/>
      <c r="U1275" s="14"/>
      <c r="V1275" s="14"/>
      <c r="W1275" s="14"/>
      <c r="X1275" s="14"/>
      <c r="Y1275" s="6" t="s">
        <v>5556</v>
      </c>
      <c r="Z1275" s="15" t="s">
        <v>9315</v>
      </c>
      <c r="AA1275" s="25"/>
      <c r="AB1275" s="25" t="s">
        <v>9316</v>
      </c>
      <c r="AC1275" s="18" t="str">
        <f t="shared" si="1"/>
        <v>M5-NyO-52a-A-4</v>
      </c>
      <c r="AD1275" s="6" t="s">
        <v>48</v>
      </c>
      <c r="AE1275" s="6"/>
      <c r="AF1275" s="6" t="s">
        <v>49</v>
      </c>
    </row>
    <row r="1276" ht="75.0" customHeight="1">
      <c r="A1276" s="6" t="s">
        <v>9284</v>
      </c>
      <c r="B1276" s="26" t="s">
        <v>9285</v>
      </c>
      <c r="C1276" s="34" t="s">
        <v>62</v>
      </c>
      <c r="D1276" s="6" t="s">
        <v>35</v>
      </c>
      <c r="E1276" s="6"/>
      <c r="F1276" s="10" t="s">
        <v>9317</v>
      </c>
      <c r="G1276" s="26"/>
      <c r="H1276" s="7"/>
      <c r="I1276" s="34" t="s">
        <v>38</v>
      </c>
      <c r="J1276" s="34" t="s">
        <v>54</v>
      </c>
      <c r="K1276" s="11" t="s">
        <v>9318</v>
      </c>
      <c r="L1276" s="7" t="s">
        <v>9296</v>
      </c>
      <c r="M1276" s="7" t="s">
        <v>41</v>
      </c>
      <c r="N1276" s="26" t="s">
        <v>9289</v>
      </c>
      <c r="O1276" s="26" t="s">
        <v>9297</v>
      </c>
      <c r="P1276" s="7" t="s">
        <v>9291</v>
      </c>
      <c r="Q1276" s="34"/>
      <c r="R1276" s="14"/>
      <c r="S1276" s="14"/>
      <c r="T1276" s="14"/>
      <c r="U1276" s="14"/>
      <c r="V1276" s="14"/>
      <c r="W1276" s="14"/>
      <c r="X1276" s="14"/>
      <c r="Y1276" s="6" t="s">
        <v>5556</v>
      </c>
      <c r="Z1276" s="15" t="s">
        <v>9319</v>
      </c>
      <c r="AA1276" s="25"/>
      <c r="AB1276" s="25" t="s">
        <v>9320</v>
      </c>
      <c r="AC1276" s="18" t="str">
        <f t="shared" si="1"/>
        <v>M5-NyO-52a-A-5</v>
      </c>
      <c r="AD1276" s="6" t="s">
        <v>48</v>
      </c>
      <c r="AE1276" s="6"/>
      <c r="AF1276" s="6" t="s">
        <v>49</v>
      </c>
    </row>
    <row r="1277" ht="75.0" customHeight="1">
      <c r="A1277" s="6" t="s">
        <v>9321</v>
      </c>
      <c r="B1277" s="26" t="s">
        <v>9322</v>
      </c>
      <c r="C1277" s="6" t="s">
        <v>34</v>
      </c>
      <c r="D1277" s="6" t="s">
        <v>35</v>
      </c>
      <c r="E1277" s="6"/>
      <c r="F1277" s="26" t="s">
        <v>9323</v>
      </c>
      <c r="G1277" s="26"/>
      <c r="H1277" s="7"/>
      <c r="I1277" s="34"/>
      <c r="J1277" s="34" t="s">
        <v>357</v>
      </c>
      <c r="K1277" s="11" t="s">
        <v>9324</v>
      </c>
      <c r="L1277" s="26" t="s">
        <v>9325</v>
      </c>
      <c r="M1277" s="7" t="s">
        <v>41</v>
      </c>
      <c r="N1277" s="26" t="s">
        <v>9326</v>
      </c>
      <c r="O1277" s="26" t="s">
        <v>9327</v>
      </c>
      <c r="P1277" s="7" t="s">
        <v>9291</v>
      </c>
      <c r="Q1277" s="34"/>
      <c r="R1277" s="14"/>
      <c r="S1277" s="14"/>
      <c r="T1277" s="14"/>
      <c r="U1277" s="14"/>
      <c r="V1277" s="14"/>
      <c r="W1277" s="14"/>
      <c r="X1277" s="14"/>
      <c r="Y1277" s="6" t="s">
        <v>5556</v>
      </c>
      <c r="Z1277" s="15" t="s">
        <v>9328</v>
      </c>
      <c r="AA1277" s="25"/>
      <c r="AB1277" s="25" t="s">
        <v>9329</v>
      </c>
      <c r="AC1277" s="18" t="str">
        <f t="shared" si="1"/>
        <v>M5-NyO-52b-I-1</v>
      </c>
      <c r="AD1277" s="6" t="s">
        <v>48</v>
      </c>
      <c r="AE1277" s="6"/>
      <c r="AF1277" s="6" t="s">
        <v>49</v>
      </c>
    </row>
    <row r="1278" ht="75.0" customHeight="1">
      <c r="A1278" s="6" t="s">
        <v>9321</v>
      </c>
      <c r="B1278" s="26" t="s">
        <v>9330</v>
      </c>
      <c r="C1278" s="6" t="s">
        <v>34</v>
      </c>
      <c r="D1278" s="6" t="s">
        <v>35</v>
      </c>
      <c r="E1278" s="6"/>
      <c r="F1278" s="26" t="s">
        <v>9331</v>
      </c>
      <c r="G1278" s="26"/>
      <c r="H1278" s="7"/>
      <c r="I1278" s="34"/>
      <c r="J1278" s="34" t="s">
        <v>357</v>
      </c>
      <c r="K1278" s="26" t="s">
        <v>9332</v>
      </c>
      <c r="L1278" s="26" t="s">
        <v>9333</v>
      </c>
      <c r="M1278" s="7" t="s">
        <v>41</v>
      </c>
      <c r="N1278" s="26" t="s">
        <v>9334</v>
      </c>
      <c r="O1278" s="26" t="s">
        <v>9335</v>
      </c>
      <c r="P1278" s="7" t="s">
        <v>9291</v>
      </c>
      <c r="Q1278" s="34"/>
      <c r="R1278" s="14"/>
      <c r="S1278" s="14"/>
      <c r="T1278" s="14"/>
      <c r="U1278" s="14"/>
      <c r="V1278" s="14"/>
      <c r="W1278" s="14"/>
      <c r="X1278" s="14"/>
      <c r="Y1278" s="6" t="s">
        <v>5556</v>
      </c>
      <c r="Z1278" s="15" t="s">
        <v>9336</v>
      </c>
      <c r="AA1278" s="25"/>
      <c r="AB1278" s="25" t="s">
        <v>9337</v>
      </c>
      <c r="AC1278" s="18" t="str">
        <f t="shared" si="1"/>
        <v>M5-NyO-52b-I-2</v>
      </c>
      <c r="AD1278" s="6" t="s">
        <v>48</v>
      </c>
      <c r="AE1278" s="6"/>
      <c r="AF1278" s="6" t="s">
        <v>49</v>
      </c>
    </row>
    <row r="1279" ht="75.0" customHeight="1">
      <c r="A1279" s="6" t="s">
        <v>9321</v>
      </c>
      <c r="B1279" s="26" t="s">
        <v>9322</v>
      </c>
      <c r="C1279" s="34" t="s">
        <v>50</v>
      </c>
      <c r="D1279" s="6" t="s">
        <v>35</v>
      </c>
      <c r="E1279" s="6"/>
      <c r="F1279" s="11" t="s">
        <v>9338</v>
      </c>
      <c r="G1279" s="26"/>
      <c r="H1279" s="7"/>
      <c r="I1279" s="34"/>
      <c r="J1279" s="34" t="s">
        <v>2160</v>
      </c>
      <c r="K1279" s="11" t="s">
        <v>9339</v>
      </c>
      <c r="L1279" s="26" t="s">
        <v>9340</v>
      </c>
      <c r="M1279" s="7" t="s">
        <v>41</v>
      </c>
      <c r="N1279" s="26" t="s">
        <v>9326</v>
      </c>
      <c r="O1279" s="26" t="s">
        <v>9327</v>
      </c>
      <c r="P1279" s="7" t="s">
        <v>9291</v>
      </c>
      <c r="Q1279" s="34"/>
      <c r="R1279" s="14"/>
      <c r="S1279" s="14"/>
      <c r="T1279" s="14"/>
      <c r="U1279" s="14"/>
      <c r="V1279" s="14"/>
      <c r="W1279" s="14"/>
      <c r="X1279" s="14"/>
      <c r="Y1279" s="6" t="s">
        <v>5556</v>
      </c>
      <c r="Z1279" s="38" t="s">
        <v>9341</v>
      </c>
      <c r="AA1279" s="25"/>
      <c r="AB1279" s="25" t="s">
        <v>9342</v>
      </c>
      <c r="AC1279" s="18" t="str">
        <f t="shared" si="1"/>
        <v>M5-NyO-52b-E-1</v>
      </c>
      <c r="AD1279" s="6" t="s">
        <v>48</v>
      </c>
      <c r="AE1279" s="6"/>
      <c r="AF1279" s="6" t="s">
        <v>49</v>
      </c>
    </row>
    <row r="1280" ht="75.0" customHeight="1">
      <c r="A1280" s="6" t="s">
        <v>9321</v>
      </c>
      <c r="B1280" s="26" t="s">
        <v>9330</v>
      </c>
      <c r="C1280" s="34" t="s">
        <v>50</v>
      </c>
      <c r="D1280" s="6" t="s">
        <v>35</v>
      </c>
      <c r="E1280" s="6"/>
      <c r="F1280" s="11" t="s">
        <v>9343</v>
      </c>
      <c r="G1280" s="26"/>
      <c r="H1280" s="7"/>
      <c r="I1280" s="34"/>
      <c r="J1280" s="34" t="s">
        <v>2160</v>
      </c>
      <c r="K1280" s="11" t="s">
        <v>9344</v>
      </c>
      <c r="L1280" s="7" t="s">
        <v>9345</v>
      </c>
      <c r="M1280" s="7" t="s">
        <v>41</v>
      </c>
      <c r="N1280" s="26" t="s">
        <v>9334</v>
      </c>
      <c r="O1280" s="26" t="s">
        <v>9346</v>
      </c>
      <c r="P1280" s="7" t="s">
        <v>9291</v>
      </c>
      <c r="Q1280" s="34"/>
      <c r="R1280" s="14"/>
      <c r="S1280" s="14"/>
      <c r="T1280" s="14"/>
      <c r="U1280" s="14"/>
      <c r="V1280" s="14"/>
      <c r="W1280" s="14"/>
      <c r="X1280" s="14"/>
      <c r="Y1280" s="6" t="s">
        <v>5556</v>
      </c>
      <c r="Z1280" s="38" t="s">
        <v>9347</v>
      </c>
      <c r="AA1280" s="25"/>
      <c r="AB1280" s="25" t="s">
        <v>9348</v>
      </c>
      <c r="AC1280" s="18" t="str">
        <f t="shared" si="1"/>
        <v>M5-NyO-52b-E-2</v>
      </c>
      <c r="AD1280" s="6" t="s">
        <v>48</v>
      </c>
      <c r="AE1280" s="6"/>
      <c r="AF1280" s="6" t="s">
        <v>49</v>
      </c>
    </row>
    <row r="1281" ht="75.0" customHeight="1">
      <c r="A1281" s="6" t="s">
        <v>9321</v>
      </c>
      <c r="B1281" s="26" t="s">
        <v>9322</v>
      </c>
      <c r="C1281" s="34" t="s">
        <v>62</v>
      </c>
      <c r="D1281" s="6" t="s">
        <v>35</v>
      </c>
      <c r="E1281" s="6"/>
      <c r="F1281" s="11" t="s">
        <v>9349</v>
      </c>
      <c r="G1281" s="26"/>
      <c r="H1281" s="7"/>
      <c r="I1281" s="34"/>
      <c r="J1281" s="34" t="s">
        <v>2160</v>
      </c>
      <c r="K1281" s="11" t="s">
        <v>9350</v>
      </c>
      <c r="L1281" s="26" t="s">
        <v>9351</v>
      </c>
      <c r="M1281" s="7" t="s">
        <v>41</v>
      </c>
      <c r="N1281" s="26" t="s">
        <v>9326</v>
      </c>
      <c r="O1281" s="26" t="s">
        <v>9352</v>
      </c>
      <c r="P1281" s="26" t="s">
        <v>9353</v>
      </c>
      <c r="Q1281" s="34"/>
      <c r="R1281" s="14"/>
      <c r="S1281" s="14"/>
      <c r="T1281" s="14"/>
      <c r="U1281" s="14"/>
      <c r="V1281" s="14"/>
      <c r="W1281" s="14"/>
      <c r="X1281" s="14"/>
      <c r="Y1281" s="6" t="s">
        <v>5556</v>
      </c>
      <c r="Z1281" s="38" t="s">
        <v>9354</v>
      </c>
      <c r="AA1281" s="25"/>
      <c r="AB1281" s="25" t="s">
        <v>9355</v>
      </c>
      <c r="AC1281" s="18" t="str">
        <f t="shared" si="1"/>
        <v>M5-NyO-52b-A-1</v>
      </c>
      <c r="AD1281" s="6" t="s">
        <v>48</v>
      </c>
      <c r="AE1281" s="6"/>
      <c r="AF1281" s="6" t="s">
        <v>49</v>
      </c>
    </row>
    <row r="1282" ht="75.0" customHeight="1">
      <c r="A1282" s="6" t="s">
        <v>9321</v>
      </c>
      <c r="B1282" s="26" t="s">
        <v>9322</v>
      </c>
      <c r="C1282" s="34" t="s">
        <v>62</v>
      </c>
      <c r="D1282" s="6" t="s">
        <v>35</v>
      </c>
      <c r="E1282" s="6"/>
      <c r="F1282" s="18" t="s">
        <v>9356</v>
      </c>
      <c r="G1282" s="26"/>
      <c r="H1282" s="7"/>
      <c r="I1282" s="34"/>
      <c r="J1282" s="7" t="s">
        <v>2160</v>
      </c>
      <c r="K1282" s="11" t="s">
        <v>9357</v>
      </c>
      <c r="L1282" s="26" t="s">
        <v>9358</v>
      </c>
      <c r="M1282" s="7" t="s">
        <v>41</v>
      </c>
      <c r="N1282" s="26" t="s">
        <v>9359</v>
      </c>
      <c r="O1282" s="26" t="s">
        <v>9360</v>
      </c>
      <c r="P1282" s="26" t="s">
        <v>9353</v>
      </c>
      <c r="Q1282" s="34"/>
      <c r="R1282" s="14"/>
      <c r="S1282" s="14"/>
      <c r="T1282" s="14"/>
      <c r="U1282" s="14"/>
      <c r="V1282" s="14"/>
      <c r="W1282" s="14"/>
      <c r="X1282" s="14"/>
      <c r="Y1282" s="6" t="s">
        <v>5556</v>
      </c>
      <c r="Z1282" s="38" t="s">
        <v>9361</v>
      </c>
      <c r="AA1282" s="25"/>
      <c r="AB1282" s="25" t="s">
        <v>9362</v>
      </c>
      <c r="AC1282" s="18" t="str">
        <f t="shared" si="1"/>
        <v>M5-NyO-52b-A-2</v>
      </c>
      <c r="AD1282" s="6" t="s">
        <v>48</v>
      </c>
      <c r="AE1282" s="6"/>
      <c r="AF1282" s="6" t="s">
        <v>49</v>
      </c>
    </row>
    <row r="1283" ht="75.0" customHeight="1">
      <c r="A1283" s="6" t="s">
        <v>9321</v>
      </c>
      <c r="B1283" s="26" t="s">
        <v>9322</v>
      </c>
      <c r="C1283" s="34" t="s">
        <v>62</v>
      </c>
      <c r="D1283" s="6" t="s">
        <v>35</v>
      </c>
      <c r="E1283" s="6"/>
      <c r="F1283" s="26" t="s">
        <v>9363</v>
      </c>
      <c r="G1283" s="26"/>
      <c r="H1283" s="7"/>
      <c r="I1283" s="34"/>
      <c r="J1283" s="7" t="s">
        <v>2160</v>
      </c>
      <c r="K1283" s="11" t="s">
        <v>9364</v>
      </c>
      <c r="L1283" s="26" t="s">
        <v>9365</v>
      </c>
      <c r="M1283" s="7" t="s">
        <v>41</v>
      </c>
      <c r="N1283" s="26" t="s">
        <v>9366</v>
      </c>
      <c r="O1283" s="26" t="s">
        <v>9367</v>
      </c>
      <c r="P1283" s="7" t="s">
        <v>9291</v>
      </c>
      <c r="Q1283" s="34"/>
      <c r="R1283" s="14"/>
      <c r="S1283" s="14"/>
      <c r="T1283" s="14"/>
      <c r="U1283" s="14"/>
      <c r="V1283" s="14"/>
      <c r="W1283" s="14"/>
      <c r="X1283" s="14"/>
      <c r="Y1283" s="6" t="s">
        <v>5556</v>
      </c>
      <c r="Z1283" s="38" t="s">
        <v>9368</v>
      </c>
      <c r="AA1283" s="25"/>
      <c r="AB1283" s="25" t="s">
        <v>9369</v>
      </c>
      <c r="AC1283" s="18" t="str">
        <f t="shared" si="1"/>
        <v>M5-NyO-52b-A-3</v>
      </c>
      <c r="AD1283" s="6" t="s">
        <v>48</v>
      </c>
      <c r="AE1283" s="6"/>
      <c r="AF1283" s="6" t="s">
        <v>49</v>
      </c>
    </row>
    <row r="1284" ht="75.0" customHeight="1">
      <c r="A1284" s="6" t="s">
        <v>9321</v>
      </c>
      <c r="B1284" s="26" t="s">
        <v>9322</v>
      </c>
      <c r="C1284" s="34" t="s">
        <v>62</v>
      </c>
      <c r="D1284" s="6" t="s">
        <v>35</v>
      </c>
      <c r="E1284" s="6"/>
      <c r="F1284" s="26" t="s">
        <v>9370</v>
      </c>
      <c r="G1284" s="26"/>
      <c r="H1284" s="7"/>
      <c r="I1284" s="34"/>
      <c r="J1284" s="7" t="s">
        <v>2160</v>
      </c>
      <c r="K1284" s="11" t="s">
        <v>9371</v>
      </c>
      <c r="L1284" s="26" t="s">
        <v>9372</v>
      </c>
      <c r="M1284" s="7" t="s">
        <v>41</v>
      </c>
      <c r="N1284" s="26" t="s">
        <v>9366</v>
      </c>
      <c r="O1284" s="26" t="s">
        <v>9367</v>
      </c>
      <c r="P1284" s="7" t="s">
        <v>9291</v>
      </c>
      <c r="Q1284" s="34"/>
      <c r="R1284" s="14"/>
      <c r="S1284" s="14"/>
      <c r="T1284" s="14"/>
      <c r="U1284" s="14"/>
      <c r="V1284" s="14"/>
      <c r="W1284" s="14"/>
      <c r="X1284" s="14"/>
      <c r="Y1284" s="6" t="s">
        <v>5556</v>
      </c>
      <c r="Z1284" s="38" t="s">
        <v>9373</v>
      </c>
      <c r="AA1284" s="25"/>
      <c r="AB1284" s="25" t="s">
        <v>9374</v>
      </c>
      <c r="AC1284" s="18" t="str">
        <f t="shared" si="1"/>
        <v>M5-NyO-52b-A-4</v>
      </c>
      <c r="AD1284" s="6" t="s">
        <v>48</v>
      </c>
      <c r="AE1284" s="6"/>
      <c r="AF1284" s="6" t="s">
        <v>49</v>
      </c>
    </row>
    <row r="1285" ht="75.0" customHeight="1">
      <c r="A1285" s="8" t="s">
        <v>9375</v>
      </c>
      <c r="B1285" s="7" t="s">
        <v>9376</v>
      </c>
      <c r="C1285" s="34" t="s">
        <v>34</v>
      </c>
      <c r="D1285" s="6" t="s">
        <v>35</v>
      </c>
      <c r="E1285" s="6"/>
      <c r="F1285" s="22" t="s">
        <v>9377</v>
      </c>
      <c r="G1285" s="22"/>
      <c r="H1285" s="7" t="s">
        <v>9378</v>
      </c>
      <c r="I1285" s="34" t="s">
        <v>38</v>
      </c>
      <c r="J1285" s="34" t="s">
        <v>357</v>
      </c>
      <c r="K1285" s="9" t="s">
        <v>9379</v>
      </c>
      <c r="L1285" s="26" t="s">
        <v>9380</v>
      </c>
      <c r="M1285" s="34" t="s">
        <v>41</v>
      </c>
      <c r="N1285" s="26" t="s">
        <v>9381</v>
      </c>
      <c r="O1285" s="26" t="s">
        <v>9382</v>
      </c>
      <c r="P1285" s="22" t="s">
        <v>9383</v>
      </c>
      <c r="Q1285" s="34"/>
      <c r="R1285" s="14"/>
      <c r="S1285" s="14"/>
      <c r="T1285" s="14"/>
      <c r="U1285" s="14"/>
      <c r="V1285" s="14"/>
      <c r="W1285" s="14"/>
      <c r="X1285" s="14"/>
      <c r="Y1285" s="6" t="s">
        <v>5556</v>
      </c>
      <c r="Z1285" s="15" t="s">
        <v>9384</v>
      </c>
      <c r="AA1285" s="52" t="s">
        <v>9385</v>
      </c>
      <c r="AB1285" s="52" t="s">
        <v>9386</v>
      </c>
      <c r="AC1285" s="18" t="str">
        <f t="shared" si="1"/>
        <v>M5-NyO-28a-I-1</v>
      </c>
      <c r="AD1285" s="6" t="s">
        <v>48</v>
      </c>
      <c r="AE1285" s="6"/>
      <c r="AF1285" s="6" t="s">
        <v>49</v>
      </c>
    </row>
    <row r="1286" ht="75.0" customHeight="1">
      <c r="A1286" s="8" t="s">
        <v>9375</v>
      </c>
      <c r="B1286" s="7" t="s">
        <v>9376</v>
      </c>
      <c r="C1286" s="34" t="s">
        <v>34</v>
      </c>
      <c r="D1286" s="6" t="s">
        <v>35</v>
      </c>
      <c r="E1286" s="6"/>
      <c r="F1286" s="9" t="s">
        <v>9387</v>
      </c>
      <c r="G1286" s="9"/>
      <c r="H1286" s="7"/>
      <c r="I1286" s="34" t="s">
        <v>38</v>
      </c>
      <c r="J1286" s="34" t="s">
        <v>357</v>
      </c>
      <c r="K1286" s="9" t="s">
        <v>9388</v>
      </c>
      <c r="L1286" s="7" t="s">
        <v>9389</v>
      </c>
      <c r="M1286" s="34" t="s">
        <v>41</v>
      </c>
      <c r="N1286" s="26" t="s">
        <v>9390</v>
      </c>
      <c r="O1286" s="9" t="s">
        <v>9391</v>
      </c>
      <c r="P1286" s="22" t="s">
        <v>9392</v>
      </c>
      <c r="Q1286" s="34"/>
      <c r="R1286" s="14"/>
      <c r="S1286" s="14"/>
      <c r="T1286" s="14"/>
      <c r="U1286" s="14"/>
      <c r="V1286" s="14"/>
      <c r="W1286" s="14"/>
      <c r="X1286" s="14"/>
      <c r="Y1286" s="6" t="s">
        <v>5556</v>
      </c>
      <c r="Z1286" s="15" t="s">
        <v>9393</v>
      </c>
      <c r="AA1286" s="52" t="s">
        <v>9394</v>
      </c>
      <c r="AB1286" s="52" t="s">
        <v>9395</v>
      </c>
      <c r="AC1286" s="18" t="str">
        <f t="shared" si="1"/>
        <v>M5-NyO-28a-I-2</v>
      </c>
      <c r="AD1286" s="6" t="s">
        <v>48</v>
      </c>
      <c r="AE1286" s="6"/>
      <c r="AF1286" s="6" t="s">
        <v>49</v>
      </c>
    </row>
    <row r="1287" ht="75.0" customHeight="1">
      <c r="A1287" s="8" t="s">
        <v>9375</v>
      </c>
      <c r="B1287" s="7" t="s">
        <v>9376</v>
      </c>
      <c r="C1287" s="34" t="s">
        <v>50</v>
      </c>
      <c r="D1287" s="6" t="s">
        <v>35</v>
      </c>
      <c r="E1287" s="6"/>
      <c r="F1287" s="7" t="s">
        <v>9396</v>
      </c>
      <c r="G1287" s="7"/>
      <c r="H1287" s="7" t="s">
        <v>9397</v>
      </c>
      <c r="I1287" s="34" t="s">
        <v>38</v>
      </c>
      <c r="J1287" s="6" t="s">
        <v>54</v>
      </c>
      <c r="K1287" s="9" t="s">
        <v>9398</v>
      </c>
      <c r="L1287" s="7" t="s">
        <v>9399</v>
      </c>
      <c r="M1287" s="34" t="s">
        <v>41</v>
      </c>
      <c r="N1287" s="26" t="s">
        <v>9390</v>
      </c>
      <c r="O1287" s="9" t="s">
        <v>9391</v>
      </c>
      <c r="P1287" s="22" t="s">
        <v>9392</v>
      </c>
      <c r="Q1287" s="34"/>
      <c r="R1287" s="14"/>
      <c r="S1287" s="14"/>
      <c r="T1287" s="14"/>
      <c r="U1287" s="14"/>
      <c r="V1287" s="14"/>
      <c r="W1287" s="14"/>
      <c r="X1287" s="14"/>
      <c r="Y1287" s="6" t="s">
        <v>5556</v>
      </c>
      <c r="Z1287" s="38" t="s">
        <v>9400</v>
      </c>
      <c r="AA1287" s="52" t="s">
        <v>9401</v>
      </c>
      <c r="AB1287" s="52" t="s">
        <v>9402</v>
      </c>
      <c r="AC1287" s="18" t="str">
        <f t="shared" si="1"/>
        <v>M5-NyO-28a-E-1</v>
      </c>
      <c r="AD1287" s="6" t="s">
        <v>48</v>
      </c>
      <c r="AE1287" s="6"/>
      <c r="AF1287" s="6" t="s">
        <v>49</v>
      </c>
    </row>
    <row r="1288" ht="75.0" customHeight="1">
      <c r="A1288" s="8" t="s">
        <v>9375</v>
      </c>
      <c r="B1288" s="7" t="s">
        <v>9376</v>
      </c>
      <c r="C1288" s="34" t="s">
        <v>50</v>
      </c>
      <c r="D1288" s="6" t="s">
        <v>35</v>
      </c>
      <c r="E1288" s="6"/>
      <c r="F1288" s="26" t="s">
        <v>9403</v>
      </c>
      <c r="G1288" s="26"/>
      <c r="H1288" s="7" t="s">
        <v>9397</v>
      </c>
      <c r="I1288" s="34" t="s">
        <v>38</v>
      </c>
      <c r="J1288" s="34" t="s">
        <v>54</v>
      </c>
      <c r="K1288" s="9" t="s">
        <v>9404</v>
      </c>
      <c r="L1288" s="7" t="s">
        <v>9405</v>
      </c>
      <c r="M1288" s="34" t="s">
        <v>41</v>
      </c>
      <c r="N1288" s="26" t="s">
        <v>9381</v>
      </c>
      <c r="O1288" s="9" t="s">
        <v>9382</v>
      </c>
      <c r="P1288" s="22" t="s">
        <v>9383</v>
      </c>
      <c r="Q1288" s="34"/>
      <c r="R1288" s="14"/>
      <c r="S1288" s="14"/>
      <c r="T1288" s="14"/>
      <c r="U1288" s="14"/>
      <c r="V1288" s="14"/>
      <c r="W1288" s="14"/>
      <c r="X1288" s="14"/>
      <c r="Y1288" s="6" t="s">
        <v>5556</v>
      </c>
      <c r="Z1288" s="38" t="s">
        <v>9406</v>
      </c>
      <c r="AA1288" s="52" t="s">
        <v>9407</v>
      </c>
      <c r="AB1288" s="52" t="s">
        <v>9408</v>
      </c>
      <c r="AC1288" s="18" t="str">
        <f t="shared" si="1"/>
        <v>M5-NyO-28a-E-2</v>
      </c>
      <c r="AD1288" s="6" t="s">
        <v>48</v>
      </c>
      <c r="AE1288" s="6"/>
      <c r="AF1288" s="6" t="s">
        <v>49</v>
      </c>
    </row>
    <row r="1289" ht="75.0" customHeight="1">
      <c r="A1289" s="8" t="s">
        <v>9375</v>
      </c>
      <c r="B1289" s="7" t="s">
        <v>9376</v>
      </c>
      <c r="C1289" s="34" t="s">
        <v>62</v>
      </c>
      <c r="D1289" s="6" t="s">
        <v>35</v>
      </c>
      <c r="E1289" s="6"/>
      <c r="F1289" s="11" t="s">
        <v>9409</v>
      </c>
      <c r="G1289" s="11"/>
      <c r="H1289" s="7" t="s">
        <v>9410</v>
      </c>
      <c r="I1289" s="34" t="s">
        <v>38</v>
      </c>
      <c r="J1289" s="34" t="s">
        <v>54</v>
      </c>
      <c r="K1289" s="7" t="s">
        <v>9411</v>
      </c>
      <c r="L1289" s="7" t="s">
        <v>9405</v>
      </c>
      <c r="M1289" s="6" t="s">
        <v>67</v>
      </c>
      <c r="N1289" s="14"/>
      <c r="O1289" s="14"/>
      <c r="P1289" s="14"/>
      <c r="Q1289" s="6" t="s">
        <v>9412</v>
      </c>
      <c r="R1289" s="26"/>
      <c r="S1289" s="26" t="s">
        <v>9413</v>
      </c>
      <c r="T1289" s="26" t="s">
        <v>9414</v>
      </c>
      <c r="U1289" s="26" t="s">
        <v>9415</v>
      </c>
      <c r="V1289" s="26" t="s">
        <v>9416</v>
      </c>
      <c r="W1289" s="26" t="s">
        <v>9417</v>
      </c>
      <c r="X1289" s="14"/>
      <c r="Y1289" s="6" t="s">
        <v>5556</v>
      </c>
      <c r="Z1289" s="38" t="s">
        <v>9418</v>
      </c>
      <c r="AA1289" s="52" t="s">
        <v>9419</v>
      </c>
      <c r="AB1289" s="52" t="s">
        <v>9420</v>
      </c>
      <c r="AC1289" s="18" t="str">
        <f t="shared" si="1"/>
        <v>M5-NyO-28a-A-1</v>
      </c>
      <c r="AD1289" s="6" t="s">
        <v>48</v>
      </c>
      <c r="AE1289" s="6"/>
      <c r="AF1289" s="6" t="s">
        <v>49</v>
      </c>
    </row>
    <row r="1290" ht="75.0" customHeight="1">
      <c r="A1290" s="8" t="s">
        <v>9375</v>
      </c>
      <c r="B1290" s="7" t="s">
        <v>9376</v>
      </c>
      <c r="C1290" s="34" t="s">
        <v>62</v>
      </c>
      <c r="D1290" s="6" t="s">
        <v>35</v>
      </c>
      <c r="E1290" s="6"/>
      <c r="F1290" s="26" t="s">
        <v>9421</v>
      </c>
      <c r="G1290" s="26"/>
      <c r="H1290" s="7" t="s">
        <v>9422</v>
      </c>
      <c r="I1290" s="34" t="s">
        <v>38</v>
      </c>
      <c r="J1290" s="34" t="s">
        <v>54</v>
      </c>
      <c r="K1290" s="7" t="s">
        <v>9423</v>
      </c>
      <c r="L1290" s="7" t="s">
        <v>9399</v>
      </c>
      <c r="M1290" s="6" t="s">
        <v>67</v>
      </c>
      <c r="N1290" s="14"/>
      <c r="O1290" s="14"/>
      <c r="P1290" s="14"/>
      <c r="Q1290" s="6" t="s">
        <v>9424</v>
      </c>
      <c r="R1290" s="26"/>
      <c r="S1290" s="26" t="s">
        <v>9425</v>
      </c>
      <c r="T1290" s="18" t="s">
        <v>9426</v>
      </c>
      <c r="U1290" s="18" t="s">
        <v>9427</v>
      </c>
      <c r="V1290" s="18" t="s">
        <v>9428</v>
      </c>
      <c r="W1290" s="18" t="s">
        <v>9429</v>
      </c>
      <c r="X1290" s="14"/>
      <c r="Y1290" s="6" t="s">
        <v>5556</v>
      </c>
      <c r="Z1290" s="38" t="s">
        <v>9430</v>
      </c>
      <c r="AA1290" s="52" t="s">
        <v>9431</v>
      </c>
      <c r="AB1290" s="52" t="s">
        <v>9432</v>
      </c>
      <c r="AC1290" s="18" t="str">
        <f t="shared" si="1"/>
        <v>M5-NyO-28a-A-2</v>
      </c>
      <c r="AD1290" s="6" t="s">
        <v>48</v>
      </c>
      <c r="AE1290" s="6"/>
      <c r="AF1290" s="6" t="s">
        <v>49</v>
      </c>
    </row>
    <row r="1291" ht="75.0" customHeight="1">
      <c r="A1291" s="8" t="s">
        <v>9375</v>
      </c>
      <c r="B1291" s="7" t="s">
        <v>9376</v>
      </c>
      <c r="C1291" s="34" t="s">
        <v>62</v>
      </c>
      <c r="D1291" s="6" t="s">
        <v>35</v>
      </c>
      <c r="E1291" s="6"/>
      <c r="F1291" s="26" t="s">
        <v>9433</v>
      </c>
      <c r="G1291" s="26"/>
      <c r="H1291" s="7" t="s">
        <v>9434</v>
      </c>
      <c r="I1291" s="34" t="s">
        <v>38</v>
      </c>
      <c r="J1291" s="34" t="s">
        <v>54</v>
      </c>
      <c r="K1291" s="7" t="s">
        <v>9435</v>
      </c>
      <c r="L1291" s="7" t="s">
        <v>9399</v>
      </c>
      <c r="M1291" s="6" t="s">
        <v>67</v>
      </c>
      <c r="N1291" s="14"/>
      <c r="O1291" s="14"/>
      <c r="P1291" s="14"/>
      <c r="Q1291" s="6" t="s">
        <v>9424</v>
      </c>
      <c r="R1291" s="26"/>
      <c r="S1291" s="26" t="s">
        <v>9436</v>
      </c>
      <c r="T1291" s="18" t="s">
        <v>9437</v>
      </c>
      <c r="U1291" s="18" t="s">
        <v>9427</v>
      </c>
      <c r="V1291" s="18" t="s">
        <v>9428</v>
      </c>
      <c r="W1291" s="18" t="s">
        <v>9438</v>
      </c>
      <c r="X1291" s="14"/>
      <c r="Y1291" s="6" t="s">
        <v>5556</v>
      </c>
      <c r="Z1291" s="38" t="s">
        <v>9439</v>
      </c>
      <c r="AA1291" s="52" t="s">
        <v>9440</v>
      </c>
      <c r="AB1291" s="52" t="s">
        <v>9441</v>
      </c>
      <c r="AC1291" s="18" t="str">
        <f t="shared" si="1"/>
        <v>M5-NyO-28a-A-3</v>
      </c>
      <c r="AD1291" s="6" t="s">
        <v>48</v>
      </c>
      <c r="AE1291" s="6"/>
      <c r="AF1291" s="6" t="s">
        <v>49</v>
      </c>
    </row>
    <row r="1292" ht="75.0" customHeight="1">
      <c r="A1292" s="8" t="s">
        <v>9375</v>
      </c>
      <c r="B1292" s="7" t="s">
        <v>9376</v>
      </c>
      <c r="C1292" s="34" t="s">
        <v>62</v>
      </c>
      <c r="D1292" s="6" t="s">
        <v>35</v>
      </c>
      <c r="E1292" s="6"/>
      <c r="F1292" s="7" t="s">
        <v>9442</v>
      </c>
      <c r="G1292" s="7"/>
      <c r="H1292" s="7" t="s">
        <v>9443</v>
      </c>
      <c r="I1292" s="34" t="s">
        <v>38</v>
      </c>
      <c r="J1292" s="34" t="s">
        <v>54</v>
      </c>
      <c r="K1292" s="7" t="s">
        <v>9444</v>
      </c>
      <c r="L1292" s="7" t="s">
        <v>9405</v>
      </c>
      <c r="M1292" s="6" t="s">
        <v>67</v>
      </c>
      <c r="N1292" s="14"/>
      <c r="O1292" s="14"/>
      <c r="P1292" s="14"/>
      <c r="Q1292" s="6" t="s">
        <v>9412</v>
      </c>
      <c r="R1292" s="26"/>
      <c r="S1292" s="26" t="s">
        <v>9445</v>
      </c>
      <c r="T1292" s="18" t="s">
        <v>9446</v>
      </c>
      <c r="U1292" s="26" t="s">
        <v>9415</v>
      </c>
      <c r="V1292" s="18" t="s">
        <v>9416</v>
      </c>
      <c r="W1292" s="26" t="s">
        <v>9447</v>
      </c>
      <c r="X1292" s="14"/>
      <c r="Y1292" s="6" t="s">
        <v>5556</v>
      </c>
      <c r="Z1292" s="38" t="s">
        <v>9448</v>
      </c>
      <c r="AA1292" s="52" t="s">
        <v>9449</v>
      </c>
      <c r="AB1292" s="52" t="s">
        <v>9450</v>
      </c>
      <c r="AC1292" s="18" t="str">
        <f t="shared" si="1"/>
        <v>M5-NyO-28a-A-4</v>
      </c>
      <c r="AD1292" s="6" t="s">
        <v>48</v>
      </c>
      <c r="AE1292" s="6"/>
      <c r="AF1292" s="6" t="s">
        <v>49</v>
      </c>
    </row>
    <row r="1293" ht="75.0" customHeight="1">
      <c r="A1293" s="8" t="s">
        <v>9375</v>
      </c>
      <c r="B1293" s="7" t="s">
        <v>9376</v>
      </c>
      <c r="C1293" s="34" t="s">
        <v>62</v>
      </c>
      <c r="D1293" s="6" t="s">
        <v>35</v>
      </c>
      <c r="E1293" s="6"/>
      <c r="F1293" s="11" t="s">
        <v>9451</v>
      </c>
      <c r="G1293" s="11"/>
      <c r="H1293" s="7" t="s">
        <v>9452</v>
      </c>
      <c r="I1293" s="34" t="s">
        <v>38</v>
      </c>
      <c r="J1293" s="34" t="s">
        <v>54</v>
      </c>
      <c r="K1293" s="7" t="s">
        <v>9453</v>
      </c>
      <c r="L1293" s="7" t="s">
        <v>9399</v>
      </c>
      <c r="M1293" s="6" t="s">
        <v>67</v>
      </c>
      <c r="N1293" s="14"/>
      <c r="O1293" s="14"/>
      <c r="P1293" s="14"/>
      <c r="Q1293" s="6" t="s">
        <v>9424</v>
      </c>
      <c r="R1293" s="26"/>
      <c r="S1293" s="26" t="s">
        <v>9454</v>
      </c>
      <c r="T1293" s="18" t="s">
        <v>9455</v>
      </c>
      <c r="U1293" s="18" t="s">
        <v>9427</v>
      </c>
      <c r="V1293" s="18" t="s">
        <v>9428</v>
      </c>
      <c r="W1293" s="18" t="s">
        <v>9456</v>
      </c>
      <c r="X1293" s="14"/>
      <c r="Y1293" s="6" t="s">
        <v>5556</v>
      </c>
      <c r="Z1293" s="38" t="s">
        <v>9457</v>
      </c>
      <c r="AA1293" s="52" t="s">
        <v>9458</v>
      </c>
      <c r="AB1293" s="52" t="s">
        <v>9459</v>
      </c>
      <c r="AC1293" s="18" t="str">
        <f t="shared" si="1"/>
        <v>M5-NyO-28a-A-5</v>
      </c>
      <c r="AD1293" s="6" t="s">
        <v>48</v>
      </c>
      <c r="AE1293" s="6"/>
      <c r="AF1293" s="6" t="s">
        <v>49</v>
      </c>
    </row>
    <row r="1294" ht="75.0" customHeight="1">
      <c r="A1294" s="8" t="s">
        <v>9460</v>
      </c>
      <c r="B1294" s="7" t="s">
        <v>9461</v>
      </c>
      <c r="C1294" s="34" t="s">
        <v>34</v>
      </c>
      <c r="D1294" s="6" t="s">
        <v>35</v>
      </c>
      <c r="E1294" s="6"/>
      <c r="F1294" s="26" t="s">
        <v>9462</v>
      </c>
      <c r="G1294" s="26"/>
      <c r="H1294" s="7" t="s">
        <v>9463</v>
      </c>
      <c r="I1294" s="34" t="s">
        <v>38</v>
      </c>
      <c r="J1294" s="34" t="s">
        <v>357</v>
      </c>
      <c r="K1294" s="26" t="s">
        <v>9464</v>
      </c>
      <c r="L1294" s="26" t="s">
        <v>9465</v>
      </c>
      <c r="M1294" s="34" t="s">
        <v>41</v>
      </c>
      <c r="N1294" s="26" t="s">
        <v>9466</v>
      </c>
      <c r="O1294" s="26" t="s">
        <v>9467</v>
      </c>
      <c r="P1294" s="26" t="s">
        <v>9468</v>
      </c>
      <c r="Q1294" s="34"/>
      <c r="R1294" s="14"/>
      <c r="S1294" s="14"/>
      <c r="T1294" s="14"/>
      <c r="U1294" s="14"/>
      <c r="V1294" s="14"/>
      <c r="W1294" s="14"/>
      <c r="X1294" s="14"/>
      <c r="Y1294" s="6" t="s">
        <v>5556</v>
      </c>
      <c r="Z1294" s="15" t="s">
        <v>9469</v>
      </c>
      <c r="AA1294" s="15" t="s">
        <v>9470</v>
      </c>
      <c r="AB1294" s="15" t="s">
        <v>9471</v>
      </c>
      <c r="AC1294" s="18" t="str">
        <f t="shared" si="1"/>
        <v>M5-NyO-29a-I-1</v>
      </c>
      <c r="AD1294" s="6" t="s">
        <v>48</v>
      </c>
      <c r="AE1294" s="6" t="s">
        <v>427</v>
      </c>
      <c r="AF1294" s="6" t="s">
        <v>49</v>
      </c>
    </row>
    <row r="1295" ht="75.0" customHeight="1">
      <c r="A1295" s="8" t="s">
        <v>9460</v>
      </c>
      <c r="B1295" s="7" t="s">
        <v>9461</v>
      </c>
      <c r="C1295" s="34" t="s">
        <v>34</v>
      </c>
      <c r="D1295" s="6" t="s">
        <v>35</v>
      </c>
      <c r="E1295" s="6"/>
      <c r="F1295" s="11" t="s">
        <v>9472</v>
      </c>
      <c r="G1295" s="11"/>
      <c r="H1295" s="7" t="s">
        <v>9463</v>
      </c>
      <c r="I1295" s="34" t="s">
        <v>38</v>
      </c>
      <c r="J1295" s="34" t="s">
        <v>357</v>
      </c>
      <c r="K1295" s="26" t="s">
        <v>9473</v>
      </c>
      <c r="L1295" s="26" t="s">
        <v>9474</v>
      </c>
      <c r="M1295" s="34" t="s">
        <v>41</v>
      </c>
      <c r="N1295" s="26" t="s">
        <v>9475</v>
      </c>
      <c r="O1295" s="26" t="s">
        <v>9476</v>
      </c>
      <c r="P1295" s="18"/>
      <c r="Q1295" s="34"/>
      <c r="R1295" s="14"/>
      <c r="S1295" s="14"/>
      <c r="T1295" s="14"/>
      <c r="U1295" s="14"/>
      <c r="V1295" s="14"/>
      <c r="W1295" s="14"/>
      <c r="X1295" s="14"/>
      <c r="Y1295" s="6" t="s">
        <v>5556</v>
      </c>
      <c r="Z1295" s="15" t="s">
        <v>9477</v>
      </c>
      <c r="AA1295" s="15" t="s">
        <v>9478</v>
      </c>
      <c r="AB1295" s="15" t="s">
        <v>9479</v>
      </c>
      <c r="AC1295" s="18" t="str">
        <f t="shared" si="1"/>
        <v>M5-NyO-29a-I-2</v>
      </c>
      <c r="AD1295" s="6" t="s">
        <v>48</v>
      </c>
      <c r="AE1295" s="6" t="s">
        <v>427</v>
      </c>
      <c r="AF1295" s="6" t="s">
        <v>49</v>
      </c>
    </row>
    <row r="1296" ht="75.0" customHeight="1">
      <c r="A1296" s="8" t="s">
        <v>9460</v>
      </c>
      <c r="B1296" s="7" t="s">
        <v>9461</v>
      </c>
      <c r="C1296" s="34" t="s">
        <v>50</v>
      </c>
      <c r="D1296" s="6" t="s">
        <v>35</v>
      </c>
      <c r="E1296" s="6"/>
      <c r="F1296" s="26" t="s">
        <v>9480</v>
      </c>
      <c r="G1296" s="26"/>
      <c r="H1296" s="7" t="s">
        <v>9481</v>
      </c>
      <c r="I1296" s="34" t="s">
        <v>38</v>
      </c>
      <c r="J1296" s="6" t="s">
        <v>54</v>
      </c>
      <c r="K1296" s="26" t="s">
        <v>9482</v>
      </c>
      <c r="L1296" s="26" t="s">
        <v>9483</v>
      </c>
      <c r="M1296" s="34" t="s">
        <v>41</v>
      </c>
      <c r="N1296" s="26" t="s">
        <v>9484</v>
      </c>
      <c r="O1296" s="26" t="s">
        <v>9485</v>
      </c>
      <c r="P1296" s="14"/>
      <c r="Q1296" s="34"/>
      <c r="R1296" s="14"/>
      <c r="S1296" s="14"/>
      <c r="T1296" s="14"/>
      <c r="U1296" s="14"/>
      <c r="V1296" s="14"/>
      <c r="W1296" s="14"/>
      <c r="X1296" s="14"/>
      <c r="Y1296" s="6" t="s">
        <v>5556</v>
      </c>
      <c r="Z1296" s="15" t="s">
        <v>9486</v>
      </c>
      <c r="AA1296" s="74" t="s">
        <v>9487</v>
      </c>
      <c r="AB1296" s="74" t="s">
        <v>9488</v>
      </c>
      <c r="AC1296" s="18" t="str">
        <f t="shared" si="1"/>
        <v>M5-NyO-29a-E-1</v>
      </c>
      <c r="AD1296" s="6" t="s">
        <v>48</v>
      </c>
      <c r="AE1296" s="6" t="s">
        <v>427</v>
      </c>
      <c r="AF1296" s="6" t="s">
        <v>49</v>
      </c>
    </row>
    <row r="1297" ht="75.0" customHeight="1">
      <c r="A1297" s="8" t="s">
        <v>9460</v>
      </c>
      <c r="B1297" s="7" t="s">
        <v>9461</v>
      </c>
      <c r="C1297" s="34" t="s">
        <v>50</v>
      </c>
      <c r="D1297" s="6" t="s">
        <v>35</v>
      </c>
      <c r="E1297" s="32"/>
      <c r="F1297" s="26" t="s">
        <v>9489</v>
      </c>
      <c r="G1297" s="26"/>
      <c r="H1297" s="7" t="s">
        <v>9481</v>
      </c>
      <c r="I1297" s="34" t="s">
        <v>38</v>
      </c>
      <c r="J1297" s="6" t="s">
        <v>54</v>
      </c>
      <c r="K1297" s="26" t="s">
        <v>9490</v>
      </c>
      <c r="L1297" s="26" t="s">
        <v>9491</v>
      </c>
      <c r="M1297" s="34" t="s">
        <v>41</v>
      </c>
      <c r="N1297" s="26" t="s">
        <v>9466</v>
      </c>
      <c r="O1297" s="26" t="s">
        <v>9492</v>
      </c>
      <c r="P1297" s="26" t="s">
        <v>9468</v>
      </c>
      <c r="Q1297" s="34"/>
      <c r="R1297" s="14"/>
      <c r="S1297" s="14"/>
      <c r="T1297" s="14"/>
      <c r="U1297" s="14"/>
      <c r="V1297" s="14"/>
      <c r="W1297" s="14"/>
      <c r="X1297" s="14"/>
      <c r="Y1297" s="6" t="s">
        <v>5556</v>
      </c>
      <c r="Z1297" s="15" t="s">
        <v>9493</v>
      </c>
      <c r="AA1297" s="15" t="s">
        <v>9494</v>
      </c>
      <c r="AB1297" s="15" t="s">
        <v>9495</v>
      </c>
      <c r="AC1297" s="18" t="str">
        <f t="shared" si="1"/>
        <v>M5-NyO-29a-E-2</v>
      </c>
      <c r="AD1297" s="6" t="s">
        <v>48</v>
      </c>
      <c r="AE1297" s="6" t="s">
        <v>427</v>
      </c>
      <c r="AF1297" s="6" t="s">
        <v>49</v>
      </c>
    </row>
    <row r="1298" ht="75.0" customHeight="1">
      <c r="A1298" s="8" t="s">
        <v>9460</v>
      </c>
      <c r="B1298" s="7" t="s">
        <v>9461</v>
      </c>
      <c r="C1298" s="34" t="s">
        <v>62</v>
      </c>
      <c r="D1298" s="6" t="s">
        <v>35</v>
      </c>
      <c r="E1298" s="6"/>
      <c r="F1298" s="26" t="s">
        <v>9496</v>
      </c>
      <c r="G1298" s="26"/>
      <c r="H1298" s="7" t="s">
        <v>9497</v>
      </c>
      <c r="I1298" s="34" t="s">
        <v>38</v>
      </c>
      <c r="J1298" s="6" t="s">
        <v>54</v>
      </c>
      <c r="K1298" s="26" t="s">
        <v>9498</v>
      </c>
      <c r="L1298" s="26" t="s">
        <v>9491</v>
      </c>
      <c r="M1298" s="34" t="s">
        <v>41</v>
      </c>
      <c r="N1298" s="26" t="s">
        <v>9499</v>
      </c>
      <c r="O1298" s="26" t="s">
        <v>9500</v>
      </c>
      <c r="P1298" s="26" t="s">
        <v>9468</v>
      </c>
      <c r="Q1298" s="34"/>
      <c r="R1298" s="14"/>
      <c r="S1298" s="14"/>
      <c r="T1298" s="14"/>
      <c r="U1298" s="14"/>
      <c r="V1298" s="14"/>
      <c r="W1298" s="14"/>
      <c r="X1298" s="14"/>
      <c r="Y1298" s="6" t="s">
        <v>5556</v>
      </c>
      <c r="Z1298" s="15" t="s">
        <v>9501</v>
      </c>
      <c r="AA1298" s="15" t="s">
        <v>9502</v>
      </c>
      <c r="AB1298" s="15" t="s">
        <v>9503</v>
      </c>
      <c r="AC1298" s="18" t="str">
        <f t="shared" si="1"/>
        <v>M5-NyO-29a-A-1</v>
      </c>
      <c r="AD1298" s="6" t="s">
        <v>48</v>
      </c>
      <c r="AE1298" s="6" t="s">
        <v>427</v>
      </c>
      <c r="AF1298" s="6" t="s">
        <v>49</v>
      </c>
    </row>
    <row r="1299" ht="75.0" customHeight="1">
      <c r="A1299" s="8" t="s">
        <v>9460</v>
      </c>
      <c r="B1299" s="7" t="s">
        <v>9461</v>
      </c>
      <c r="C1299" s="34" t="s">
        <v>62</v>
      </c>
      <c r="D1299" s="6" t="s">
        <v>35</v>
      </c>
      <c r="E1299" s="6"/>
      <c r="F1299" s="26" t="s">
        <v>9504</v>
      </c>
      <c r="G1299" s="26"/>
      <c r="H1299" s="7" t="s">
        <v>9505</v>
      </c>
      <c r="I1299" s="34" t="s">
        <v>38</v>
      </c>
      <c r="J1299" s="6" t="s">
        <v>54</v>
      </c>
      <c r="K1299" s="26" t="s">
        <v>9506</v>
      </c>
      <c r="L1299" s="26" t="s">
        <v>9507</v>
      </c>
      <c r="M1299" s="34" t="s">
        <v>41</v>
      </c>
      <c r="N1299" s="26" t="s">
        <v>9508</v>
      </c>
      <c r="O1299" s="26" t="s">
        <v>9509</v>
      </c>
      <c r="P1299" s="26" t="s">
        <v>9468</v>
      </c>
      <c r="Q1299" s="34"/>
      <c r="R1299" s="14"/>
      <c r="S1299" s="14"/>
      <c r="T1299" s="14"/>
      <c r="U1299" s="14"/>
      <c r="V1299" s="14"/>
      <c r="W1299" s="14"/>
      <c r="X1299" s="14"/>
      <c r="Y1299" s="6" t="s">
        <v>5556</v>
      </c>
      <c r="Z1299" s="15" t="s">
        <v>9510</v>
      </c>
      <c r="AA1299" s="15" t="s">
        <v>9511</v>
      </c>
      <c r="AB1299" s="15" t="s">
        <v>9512</v>
      </c>
      <c r="AC1299" s="18" t="str">
        <f t="shared" si="1"/>
        <v>M5-NyO-29a-A-2</v>
      </c>
      <c r="AD1299" s="6" t="s">
        <v>48</v>
      </c>
      <c r="AE1299" s="6" t="s">
        <v>427</v>
      </c>
      <c r="AF1299" s="6" t="s">
        <v>49</v>
      </c>
    </row>
    <row r="1300" ht="75.0" customHeight="1">
      <c r="A1300" s="8" t="s">
        <v>9460</v>
      </c>
      <c r="B1300" s="7" t="s">
        <v>9461</v>
      </c>
      <c r="C1300" s="34" t="s">
        <v>62</v>
      </c>
      <c r="D1300" s="6" t="s">
        <v>35</v>
      </c>
      <c r="E1300" s="6"/>
      <c r="F1300" s="26" t="s">
        <v>9513</v>
      </c>
      <c r="G1300" s="26"/>
      <c r="H1300" s="7" t="s">
        <v>9514</v>
      </c>
      <c r="I1300" s="34" t="s">
        <v>38</v>
      </c>
      <c r="J1300" s="6" t="s">
        <v>54</v>
      </c>
      <c r="K1300" s="26" t="s">
        <v>9515</v>
      </c>
      <c r="L1300" s="26" t="s">
        <v>9507</v>
      </c>
      <c r="M1300" s="34" t="s">
        <v>41</v>
      </c>
      <c r="N1300" s="26" t="s">
        <v>9516</v>
      </c>
      <c r="O1300" s="26" t="s">
        <v>9517</v>
      </c>
      <c r="P1300" s="26" t="s">
        <v>9468</v>
      </c>
      <c r="Q1300" s="34"/>
      <c r="R1300" s="14"/>
      <c r="S1300" s="14"/>
      <c r="T1300" s="14"/>
      <c r="U1300" s="14"/>
      <c r="V1300" s="14"/>
      <c r="W1300" s="14"/>
      <c r="X1300" s="14"/>
      <c r="Y1300" s="6" t="s">
        <v>5556</v>
      </c>
      <c r="Z1300" s="15" t="s">
        <v>9518</v>
      </c>
      <c r="AA1300" s="15" t="s">
        <v>9519</v>
      </c>
      <c r="AB1300" s="15" t="s">
        <v>9520</v>
      </c>
      <c r="AC1300" s="18" t="str">
        <f t="shared" si="1"/>
        <v>M5-NyO-29a-A-3</v>
      </c>
      <c r="AD1300" s="6" t="s">
        <v>48</v>
      </c>
      <c r="AE1300" s="6" t="s">
        <v>427</v>
      </c>
      <c r="AF1300" s="6" t="s">
        <v>49</v>
      </c>
    </row>
    <row r="1301" ht="75.0" customHeight="1">
      <c r="A1301" s="8" t="s">
        <v>9460</v>
      </c>
      <c r="B1301" s="7" t="s">
        <v>9461</v>
      </c>
      <c r="C1301" s="34" t="s">
        <v>62</v>
      </c>
      <c r="D1301" s="6" t="s">
        <v>35</v>
      </c>
      <c r="E1301" s="6"/>
      <c r="F1301" s="26" t="s">
        <v>9521</v>
      </c>
      <c r="G1301" s="26"/>
      <c r="H1301" s="7" t="s">
        <v>9522</v>
      </c>
      <c r="I1301" s="34" t="s">
        <v>38</v>
      </c>
      <c r="J1301" s="6" t="s">
        <v>54</v>
      </c>
      <c r="K1301" s="26" t="s">
        <v>9523</v>
      </c>
      <c r="L1301" s="26" t="s">
        <v>9524</v>
      </c>
      <c r="M1301" s="34" t="s">
        <v>41</v>
      </c>
      <c r="N1301" s="26" t="s">
        <v>9525</v>
      </c>
      <c r="O1301" s="26" t="s">
        <v>9526</v>
      </c>
      <c r="P1301" s="7"/>
      <c r="Q1301" s="34"/>
      <c r="R1301" s="14"/>
      <c r="S1301" s="14"/>
      <c r="T1301" s="14"/>
      <c r="U1301" s="14"/>
      <c r="V1301" s="14"/>
      <c r="W1301" s="14"/>
      <c r="X1301" s="14"/>
      <c r="Y1301" s="6" t="s">
        <v>5556</v>
      </c>
      <c r="Z1301" s="15" t="s">
        <v>9527</v>
      </c>
      <c r="AA1301" s="15" t="s">
        <v>9528</v>
      </c>
      <c r="AB1301" s="15" t="s">
        <v>9529</v>
      </c>
      <c r="AC1301" s="18" t="str">
        <f t="shared" si="1"/>
        <v>M5-NyO-29a-A-4</v>
      </c>
      <c r="AD1301" s="6" t="s">
        <v>48</v>
      </c>
      <c r="AE1301" s="6" t="s">
        <v>427</v>
      </c>
      <c r="AF1301" s="6" t="s">
        <v>49</v>
      </c>
    </row>
    <row r="1302" ht="75.0" customHeight="1">
      <c r="A1302" s="8" t="s">
        <v>9460</v>
      </c>
      <c r="B1302" s="7" t="s">
        <v>9461</v>
      </c>
      <c r="C1302" s="34" t="s">
        <v>62</v>
      </c>
      <c r="D1302" s="6" t="s">
        <v>35</v>
      </c>
      <c r="E1302" s="6"/>
      <c r="F1302" s="26" t="s">
        <v>9530</v>
      </c>
      <c r="G1302" s="26"/>
      <c r="H1302" s="7" t="s">
        <v>9531</v>
      </c>
      <c r="I1302" s="34" t="s">
        <v>38</v>
      </c>
      <c r="J1302" s="6" t="s">
        <v>54</v>
      </c>
      <c r="K1302" s="26" t="s">
        <v>9532</v>
      </c>
      <c r="L1302" s="26" t="s">
        <v>9533</v>
      </c>
      <c r="M1302" s="34" t="s">
        <v>41</v>
      </c>
      <c r="N1302" s="26" t="s">
        <v>9534</v>
      </c>
      <c r="O1302" s="26" t="s">
        <v>9535</v>
      </c>
      <c r="P1302" s="26"/>
      <c r="Q1302" s="34"/>
      <c r="R1302" s="14"/>
      <c r="S1302" s="14"/>
      <c r="T1302" s="14"/>
      <c r="U1302" s="14"/>
      <c r="V1302" s="14"/>
      <c r="W1302" s="14"/>
      <c r="X1302" s="14"/>
      <c r="Y1302" s="6" t="s">
        <v>5556</v>
      </c>
      <c r="Z1302" s="15" t="s">
        <v>9536</v>
      </c>
      <c r="AA1302" s="15" t="s">
        <v>9537</v>
      </c>
      <c r="AB1302" s="15" t="s">
        <v>9538</v>
      </c>
      <c r="AC1302" s="18" t="str">
        <f t="shared" si="1"/>
        <v>M5-NyO-29a-A-5</v>
      </c>
      <c r="AD1302" s="6" t="s">
        <v>48</v>
      </c>
      <c r="AE1302" s="6" t="s">
        <v>427</v>
      </c>
      <c r="AF1302" s="6" t="s">
        <v>49</v>
      </c>
    </row>
    <row r="1303" ht="75.0" customHeight="1">
      <c r="A1303" s="8" t="s">
        <v>9539</v>
      </c>
      <c r="B1303" s="7" t="s">
        <v>9540</v>
      </c>
      <c r="C1303" s="34" t="s">
        <v>34</v>
      </c>
      <c r="D1303" s="6" t="s">
        <v>35</v>
      </c>
      <c r="E1303" s="6"/>
      <c r="F1303" s="26" t="s">
        <v>9541</v>
      </c>
      <c r="G1303" s="26"/>
      <c r="H1303" s="7" t="s">
        <v>9542</v>
      </c>
      <c r="I1303" s="34" t="s">
        <v>38</v>
      </c>
      <c r="J1303" s="34" t="s">
        <v>285</v>
      </c>
      <c r="K1303" s="26" t="s">
        <v>9543</v>
      </c>
      <c r="L1303" s="26" t="s">
        <v>9544</v>
      </c>
      <c r="M1303" s="34" t="s">
        <v>41</v>
      </c>
      <c r="N1303" s="7" t="s">
        <v>9545</v>
      </c>
      <c r="O1303" s="26" t="s">
        <v>9546</v>
      </c>
      <c r="P1303" s="18" t="s">
        <v>9547</v>
      </c>
      <c r="Q1303" s="34"/>
      <c r="R1303" s="14"/>
      <c r="S1303" s="14"/>
      <c r="T1303" s="14"/>
      <c r="U1303" s="14"/>
      <c r="V1303" s="14"/>
      <c r="W1303" s="14"/>
      <c r="X1303" s="14"/>
      <c r="Y1303" s="6" t="s">
        <v>5556</v>
      </c>
      <c r="Z1303" s="15" t="s">
        <v>9548</v>
      </c>
      <c r="AA1303" s="38" t="s">
        <v>9549</v>
      </c>
      <c r="AB1303" s="15" t="s">
        <v>9550</v>
      </c>
      <c r="AC1303" s="18" t="str">
        <f t="shared" si="1"/>
        <v>M5-NyO-30a-I-1</v>
      </c>
      <c r="AD1303" s="6" t="s">
        <v>48</v>
      </c>
      <c r="AE1303" s="6" t="s">
        <v>427</v>
      </c>
      <c r="AF1303" s="6" t="s">
        <v>49</v>
      </c>
    </row>
    <row r="1304" ht="75.0" customHeight="1">
      <c r="A1304" s="8" t="s">
        <v>9539</v>
      </c>
      <c r="B1304" s="7" t="s">
        <v>9540</v>
      </c>
      <c r="C1304" s="34" t="s">
        <v>50</v>
      </c>
      <c r="D1304" s="6" t="s">
        <v>35</v>
      </c>
      <c r="E1304" s="6"/>
      <c r="F1304" s="26" t="s">
        <v>9551</v>
      </c>
      <c r="G1304" s="26"/>
      <c r="H1304" s="7" t="s">
        <v>9552</v>
      </c>
      <c r="I1304" s="34" t="s">
        <v>38</v>
      </c>
      <c r="J1304" s="6" t="s">
        <v>54</v>
      </c>
      <c r="K1304" s="18" t="s">
        <v>9553</v>
      </c>
      <c r="L1304" s="9" t="s">
        <v>9554</v>
      </c>
      <c r="M1304" s="34" t="s">
        <v>41</v>
      </c>
      <c r="N1304" s="7" t="s">
        <v>9545</v>
      </c>
      <c r="O1304" s="26" t="s">
        <v>9546</v>
      </c>
      <c r="P1304" s="18" t="s">
        <v>9547</v>
      </c>
      <c r="Q1304" s="34"/>
      <c r="R1304" s="14"/>
      <c r="S1304" s="14"/>
      <c r="T1304" s="14"/>
      <c r="U1304" s="14"/>
      <c r="V1304" s="14"/>
      <c r="W1304" s="14"/>
      <c r="X1304" s="14"/>
      <c r="Y1304" s="6" t="s">
        <v>5556</v>
      </c>
      <c r="Z1304" s="15" t="s">
        <v>9555</v>
      </c>
      <c r="AA1304" s="38" t="s">
        <v>9556</v>
      </c>
      <c r="AB1304" s="15" t="s">
        <v>9557</v>
      </c>
      <c r="AC1304" s="18" t="str">
        <f t="shared" si="1"/>
        <v>M5-NyO-30a-E-1</v>
      </c>
      <c r="AD1304" s="6" t="s">
        <v>48</v>
      </c>
      <c r="AE1304" s="6" t="s">
        <v>427</v>
      </c>
      <c r="AF1304" s="6" t="s">
        <v>49</v>
      </c>
    </row>
    <row r="1305" ht="75.0" customHeight="1">
      <c r="A1305" s="8" t="s">
        <v>9539</v>
      </c>
      <c r="B1305" s="7" t="s">
        <v>9540</v>
      </c>
      <c r="C1305" s="34" t="s">
        <v>62</v>
      </c>
      <c r="D1305" s="6" t="s">
        <v>35</v>
      </c>
      <c r="E1305" s="6"/>
      <c r="F1305" s="26" t="s">
        <v>9558</v>
      </c>
      <c r="G1305" s="26"/>
      <c r="H1305" s="7"/>
      <c r="I1305" s="34" t="s">
        <v>38</v>
      </c>
      <c r="J1305" s="34" t="s">
        <v>54</v>
      </c>
      <c r="K1305" s="18" t="s">
        <v>9559</v>
      </c>
      <c r="L1305" s="22" t="s">
        <v>9554</v>
      </c>
      <c r="M1305" s="34" t="s">
        <v>41</v>
      </c>
      <c r="N1305" s="7" t="s">
        <v>9545</v>
      </c>
      <c r="O1305" s="26" t="s">
        <v>9560</v>
      </c>
      <c r="P1305" s="7" t="s">
        <v>9561</v>
      </c>
      <c r="Q1305" s="34"/>
      <c r="R1305" s="14"/>
      <c r="S1305" s="14"/>
      <c r="T1305" s="14"/>
      <c r="U1305" s="14"/>
      <c r="V1305" s="14"/>
      <c r="W1305" s="14"/>
      <c r="X1305" s="14"/>
      <c r="Y1305" s="6" t="s">
        <v>5556</v>
      </c>
      <c r="Z1305" s="15" t="s">
        <v>9562</v>
      </c>
      <c r="AA1305" s="38" t="s">
        <v>9563</v>
      </c>
      <c r="AB1305" s="15" t="s">
        <v>9564</v>
      </c>
      <c r="AC1305" s="18" t="str">
        <f t="shared" si="1"/>
        <v>M5-NyO-30a-A-1</v>
      </c>
      <c r="AD1305" s="6" t="s">
        <v>48</v>
      </c>
      <c r="AE1305" s="6" t="s">
        <v>427</v>
      </c>
      <c r="AF1305" s="6" t="s">
        <v>49</v>
      </c>
    </row>
    <row r="1306" ht="75.0" customHeight="1">
      <c r="A1306" s="8" t="s">
        <v>9539</v>
      </c>
      <c r="B1306" s="7" t="s">
        <v>9540</v>
      </c>
      <c r="C1306" s="34" t="s">
        <v>62</v>
      </c>
      <c r="D1306" s="6" t="s">
        <v>35</v>
      </c>
      <c r="E1306" s="32"/>
      <c r="F1306" s="26" t="s">
        <v>9565</v>
      </c>
      <c r="G1306" s="26"/>
      <c r="H1306" s="14"/>
      <c r="I1306" s="34"/>
      <c r="J1306" s="34" t="s">
        <v>54</v>
      </c>
      <c r="K1306" s="26" t="s">
        <v>9566</v>
      </c>
      <c r="L1306" s="9" t="s">
        <v>9567</v>
      </c>
      <c r="M1306" s="34" t="s">
        <v>41</v>
      </c>
      <c r="N1306" s="7" t="s">
        <v>9545</v>
      </c>
      <c r="O1306" s="26" t="s">
        <v>9568</v>
      </c>
      <c r="P1306" s="18" t="s">
        <v>9569</v>
      </c>
      <c r="Q1306" s="34"/>
      <c r="R1306" s="14"/>
      <c r="S1306" s="14"/>
      <c r="T1306" s="14"/>
      <c r="U1306" s="14"/>
      <c r="V1306" s="14"/>
      <c r="W1306" s="14"/>
      <c r="X1306" s="18"/>
      <c r="Y1306" s="6" t="s">
        <v>5556</v>
      </c>
      <c r="Z1306" s="38" t="s">
        <v>9570</v>
      </c>
      <c r="AA1306" s="38" t="s">
        <v>9571</v>
      </c>
      <c r="AB1306" s="15" t="s">
        <v>9572</v>
      </c>
      <c r="AC1306" s="18" t="str">
        <f t="shared" si="1"/>
        <v>M5-NyO-30a-A-2</v>
      </c>
      <c r="AD1306" s="6" t="s">
        <v>48</v>
      </c>
      <c r="AE1306" s="6" t="s">
        <v>427</v>
      </c>
      <c r="AF1306" s="6" t="s">
        <v>49</v>
      </c>
    </row>
    <row r="1307" ht="75.0" customHeight="1">
      <c r="A1307" s="8" t="s">
        <v>9539</v>
      </c>
      <c r="B1307" s="7" t="s">
        <v>9540</v>
      </c>
      <c r="C1307" s="34" t="s">
        <v>62</v>
      </c>
      <c r="D1307" s="6" t="s">
        <v>35</v>
      </c>
      <c r="E1307" s="6"/>
      <c r="F1307" s="26" t="s">
        <v>9573</v>
      </c>
      <c r="G1307" s="26"/>
      <c r="H1307" s="14"/>
      <c r="I1307" s="34"/>
      <c r="J1307" s="34" t="s">
        <v>54</v>
      </c>
      <c r="K1307" s="26" t="s">
        <v>9574</v>
      </c>
      <c r="L1307" s="22" t="s">
        <v>9554</v>
      </c>
      <c r="M1307" s="34" t="s">
        <v>41</v>
      </c>
      <c r="N1307" s="7" t="s">
        <v>9545</v>
      </c>
      <c r="O1307" s="26" t="s">
        <v>9575</v>
      </c>
      <c r="P1307" s="7" t="s">
        <v>9561</v>
      </c>
      <c r="Q1307" s="34"/>
      <c r="R1307" s="14"/>
      <c r="S1307" s="14"/>
      <c r="T1307" s="14"/>
      <c r="U1307" s="14"/>
      <c r="V1307" s="14"/>
      <c r="W1307" s="14"/>
      <c r="X1307" s="14"/>
      <c r="Y1307" s="6" t="s">
        <v>5556</v>
      </c>
      <c r="Z1307" s="15" t="s">
        <v>9576</v>
      </c>
      <c r="AA1307" s="38" t="s">
        <v>9577</v>
      </c>
      <c r="AB1307" s="15" t="s">
        <v>9578</v>
      </c>
      <c r="AC1307" s="18" t="str">
        <f t="shared" si="1"/>
        <v>M5-NyO-30a-A-3</v>
      </c>
      <c r="AD1307" s="6" t="s">
        <v>48</v>
      </c>
      <c r="AE1307" s="6" t="s">
        <v>427</v>
      </c>
      <c r="AF1307" s="6" t="s">
        <v>49</v>
      </c>
    </row>
    <row r="1308" ht="75.0" customHeight="1">
      <c r="A1308" s="8" t="s">
        <v>9539</v>
      </c>
      <c r="B1308" s="7" t="s">
        <v>9540</v>
      </c>
      <c r="C1308" s="34" t="s">
        <v>62</v>
      </c>
      <c r="D1308" s="6" t="s">
        <v>35</v>
      </c>
      <c r="E1308" s="6"/>
      <c r="F1308" s="26" t="s">
        <v>9579</v>
      </c>
      <c r="G1308" s="26"/>
      <c r="H1308" s="14"/>
      <c r="I1308" s="34"/>
      <c r="J1308" s="34" t="s">
        <v>54</v>
      </c>
      <c r="K1308" s="26" t="s">
        <v>9580</v>
      </c>
      <c r="L1308" s="22" t="s">
        <v>9554</v>
      </c>
      <c r="M1308" s="34" t="s">
        <v>41</v>
      </c>
      <c r="N1308" s="7" t="s">
        <v>9545</v>
      </c>
      <c r="O1308" s="26" t="s">
        <v>9568</v>
      </c>
      <c r="P1308" s="18" t="s">
        <v>9581</v>
      </c>
      <c r="Q1308" s="34"/>
      <c r="R1308" s="14"/>
      <c r="S1308" s="14"/>
      <c r="T1308" s="14"/>
      <c r="U1308" s="14"/>
      <c r="V1308" s="14"/>
      <c r="W1308" s="14"/>
      <c r="X1308" s="14"/>
      <c r="Y1308" s="6" t="s">
        <v>5556</v>
      </c>
      <c r="Z1308" s="38" t="s">
        <v>9582</v>
      </c>
      <c r="AA1308" s="38" t="s">
        <v>9583</v>
      </c>
      <c r="AB1308" s="15" t="s">
        <v>9584</v>
      </c>
      <c r="AC1308" s="18" t="str">
        <f t="shared" si="1"/>
        <v>M5-NyO-30a-A-4</v>
      </c>
      <c r="AD1308" s="6" t="s">
        <v>48</v>
      </c>
      <c r="AE1308" s="6" t="s">
        <v>427</v>
      </c>
      <c r="AF1308" s="6" t="s">
        <v>49</v>
      </c>
    </row>
    <row r="1309" ht="75.0" customHeight="1">
      <c r="A1309" s="8" t="s">
        <v>9539</v>
      </c>
      <c r="B1309" s="7" t="s">
        <v>9540</v>
      </c>
      <c r="C1309" s="34" t="s">
        <v>62</v>
      </c>
      <c r="D1309" s="6" t="s">
        <v>35</v>
      </c>
      <c r="E1309" s="6"/>
      <c r="F1309" s="26" t="s">
        <v>9585</v>
      </c>
      <c r="G1309" s="26"/>
      <c r="H1309" s="14"/>
      <c r="I1309" s="34"/>
      <c r="J1309" s="34" t="s">
        <v>54</v>
      </c>
      <c r="K1309" s="26" t="s">
        <v>9586</v>
      </c>
      <c r="L1309" s="22" t="s">
        <v>9554</v>
      </c>
      <c r="M1309" s="34" t="s">
        <v>41</v>
      </c>
      <c r="N1309" s="7" t="s">
        <v>9545</v>
      </c>
      <c r="O1309" s="26" t="s">
        <v>9587</v>
      </c>
      <c r="P1309" s="18" t="s">
        <v>9581</v>
      </c>
      <c r="Q1309" s="34"/>
      <c r="R1309" s="14"/>
      <c r="S1309" s="14"/>
      <c r="T1309" s="14"/>
      <c r="U1309" s="14"/>
      <c r="V1309" s="14"/>
      <c r="W1309" s="14"/>
      <c r="X1309" s="14"/>
      <c r="Y1309" s="6" t="s">
        <v>5556</v>
      </c>
      <c r="Z1309" s="38" t="s">
        <v>9588</v>
      </c>
      <c r="AA1309" s="38" t="s">
        <v>9589</v>
      </c>
      <c r="AB1309" s="15" t="s">
        <v>9590</v>
      </c>
      <c r="AC1309" s="18" t="str">
        <f t="shared" si="1"/>
        <v>M5-NyO-30a-A-5</v>
      </c>
      <c r="AD1309" s="6" t="s">
        <v>48</v>
      </c>
      <c r="AE1309" s="6" t="s">
        <v>427</v>
      </c>
      <c r="AF1309" s="6" t="s">
        <v>49</v>
      </c>
    </row>
    <row r="1310" ht="75.0" customHeight="1">
      <c r="A1310" s="8" t="s">
        <v>9591</v>
      </c>
      <c r="B1310" s="7" t="s">
        <v>9592</v>
      </c>
      <c r="C1310" s="34" t="s">
        <v>34</v>
      </c>
      <c r="D1310" s="6" t="s">
        <v>35</v>
      </c>
      <c r="E1310" s="6"/>
      <c r="F1310" s="26" t="s">
        <v>9593</v>
      </c>
      <c r="G1310" s="26"/>
      <c r="H1310" s="7"/>
      <c r="I1310" s="34" t="s">
        <v>38</v>
      </c>
      <c r="J1310" s="6" t="s">
        <v>357</v>
      </c>
      <c r="K1310" s="26" t="s">
        <v>9594</v>
      </c>
      <c r="L1310" s="26" t="s">
        <v>9595</v>
      </c>
      <c r="M1310" s="34" t="s">
        <v>41</v>
      </c>
      <c r="N1310" s="26" t="s">
        <v>9596</v>
      </c>
      <c r="O1310" s="26" t="s">
        <v>9597</v>
      </c>
      <c r="P1310" s="14"/>
      <c r="Q1310" s="34"/>
      <c r="R1310" s="14"/>
      <c r="S1310" s="14"/>
      <c r="T1310" s="14"/>
      <c r="U1310" s="14"/>
      <c r="V1310" s="14"/>
      <c r="W1310" s="14"/>
      <c r="X1310" s="14"/>
      <c r="Y1310" s="6" t="s">
        <v>5556</v>
      </c>
      <c r="Z1310" s="15" t="s">
        <v>9598</v>
      </c>
      <c r="AA1310" s="15" t="s">
        <v>9599</v>
      </c>
      <c r="AB1310" s="15" t="s">
        <v>9600</v>
      </c>
      <c r="AC1310" s="18" t="str">
        <f t="shared" si="1"/>
        <v>M5-NyO-31a-I-1</v>
      </c>
      <c r="AD1310" s="6" t="s">
        <v>48</v>
      </c>
      <c r="AE1310" s="6" t="s">
        <v>427</v>
      </c>
      <c r="AF1310" s="6" t="s">
        <v>49</v>
      </c>
    </row>
    <row r="1311" ht="75.0" customHeight="1">
      <c r="A1311" s="8" t="s">
        <v>9591</v>
      </c>
      <c r="B1311" s="7" t="s">
        <v>9592</v>
      </c>
      <c r="C1311" s="34" t="s">
        <v>50</v>
      </c>
      <c r="D1311" s="6" t="s">
        <v>35</v>
      </c>
      <c r="E1311" s="6"/>
      <c r="F1311" s="26" t="s">
        <v>9601</v>
      </c>
      <c r="G1311" s="26"/>
      <c r="H1311" s="7"/>
      <c r="I1311" s="34" t="s">
        <v>38</v>
      </c>
      <c r="J1311" s="6" t="s">
        <v>54</v>
      </c>
      <c r="K1311" s="26" t="s">
        <v>9602</v>
      </c>
      <c r="L1311" s="26" t="s">
        <v>9603</v>
      </c>
      <c r="M1311" s="34" t="s">
        <v>41</v>
      </c>
      <c r="N1311" s="26" t="s">
        <v>9596</v>
      </c>
      <c r="O1311" s="26" t="s">
        <v>9597</v>
      </c>
      <c r="P1311" s="14"/>
      <c r="Q1311" s="34"/>
      <c r="R1311" s="14"/>
      <c r="S1311" s="14"/>
      <c r="T1311" s="14"/>
      <c r="U1311" s="14"/>
      <c r="V1311" s="14"/>
      <c r="W1311" s="14"/>
      <c r="X1311" s="14"/>
      <c r="Y1311" s="6" t="s">
        <v>5556</v>
      </c>
      <c r="Z1311" s="38" t="s">
        <v>9604</v>
      </c>
      <c r="AA1311" s="38" t="s">
        <v>9605</v>
      </c>
      <c r="AB1311" s="15" t="s">
        <v>9606</v>
      </c>
      <c r="AC1311" s="18" t="str">
        <f t="shared" si="1"/>
        <v>M5-NyO-31a-E-1</v>
      </c>
      <c r="AD1311" s="6" t="s">
        <v>48</v>
      </c>
      <c r="AE1311" s="6" t="s">
        <v>427</v>
      </c>
      <c r="AF1311" s="6" t="s">
        <v>49</v>
      </c>
    </row>
    <row r="1312" ht="75.0" customHeight="1">
      <c r="A1312" s="8" t="s">
        <v>9591</v>
      </c>
      <c r="B1312" s="7" t="s">
        <v>9592</v>
      </c>
      <c r="C1312" s="34" t="s">
        <v>62</v>
      </c>
      <c r="D1312" s="6" t="s">
        <v>35</v>
      </c>
      <c r="E1312" s="6"/>
      <c r="F1312" s="26" t="s">
        <v>9607</v>
      </c>
      <c r="G1312" s="26"/>
      <c r="H1312" s="7"/>
      <c r="I1312" s="34" t="s">
        <v>38</v>
      </c>
      <c r="J1312" s="6" t="s">
        <v>54</v>
      </c>
      <c r="K1312" s="26" t="s">
        <v>9608</v>
      </c>
      <c r="L1312" s="26" t="s">
        <v>9609</v>
      </c>
      <c r="M1312" s="34" t="s">
        <v>41</v>
      </c>
      <c r="N1312" s="26" t="s">
        <v>9596</v>
      </c>
      <c r="O1312" s="26" t="s">
        <v>9597</v>
      </c>
      <c r="P1312" s="14"/>
      <c r="Q1312" s="34"/>
      <c r="R1312" s="14"/>
      <c r="S1312" s="14"/>
      <c r="T1312" s="14"/>
      <c r="U1312" s="14"/>
      <c r="V1312" s="14"/>
      <c r="W1312" s="14"/>
      <c r="X1312" s="14"/>
      <c r="Y1312" s="6" t="s">
        <v>5556</v>
      </c>
      <c r="Z1312" s="15" t="s">
        <v>9610</v>
      </c>
      <c r="AA1312" s="15" t="s">
        <v>9611</v>
      </c>
      <c r="AB1312" s="15" t="s">
        <v>9612</v>
      </c>
      <c r="AC1312" s="18" t="str">
        <f t="shared" si="1"/>
        <v>M5-NyO-31a-A-1</v>
      </c>
      <c r="AD1312" s="6" t="s">
        <v>48</v>
      </c>
      <c r="AE1312" s="6" t="s">
        <v>427</v>
      </c>
      <c r="AF1312" s="6" t="s">
        <v>49</v>
      </c>
    </row>
    <row r="1313" ht="75.0" customHeight="1">
      <c r="A1313" s="8" t="s">
        <v>9591</v>
      </c>
      <c r="B1313" s="7" t="s">
        <v>9592</v>
      </c>
      <c r="C1313" s="34" t="s">
        <v>62</v>
      </c>
      <c r="D1313" s="6" t="s">
        <v>35</v>
      </c>
      <c r="E1313" s="6"/>
      <c r="F1313" s="18" t="s">
        <v>9613</v>
      </c>
      <c r="G1313" s="18"/>
      <c r="H1313" s="7"/>
      <c r="I1313" s="34" t="s">
        <v>38</v>
      </c>
      <c r="J1313" s="6" t="s">
        <v>54</v>
      </c>
      <c r="K1313" s="18" t="s">
        <v>9614</v>
      </c>
      <c r="L1313" s="26" t="s">
        <v>9609</v>
      </c>
      <c r="M1313" s="34" t="s">
        <v>41</v>
      </c>
      <c r="N1313" s="26" t="s">
        <v>9596</v>
      </c>
      <c r="O1313" s="26" t="s">
        <v>9597</v>
      </c>
      <c r="P1313" s="14"/>
      <c r="Q1313" s="34"/>
      <c r="R1313" s="14"/>
      <c r="S1313" s="14"/>
      <c r="T1313" s="14"/>
      <c r="U1313" s="14"/>
      <c r="V1313" s="14"/>
      <c r="W1313" s="14"/>
      <c r="X1313" s="14"/>
      <c r="Y1313" s="6" t="s">
        <v>5556</v>
      </c>
      <c r="Z1313" s="38" t="s">
        <v>9615</v>
      </c>
      <c r="AA1313" s="38" t="s">
        <v>9616</v>
      </c>
      <c r="AB1313" s="15" t="s">
        <v>9617</v>
      </c>
      <c r="AC1313" s="18" t="str">
        <f t="shared" si="1"/>
        <v>M5-NyO-31a-A-2</v>
      </c>
      <c r="AD1313" s="6" t="s">
        <v>48</v>
      </c>
      <c r="AE1313" s="6" t="s">
        <v>427</v>
      </c>
      <c r="AF1313" s="6" t="s">
        <v>49</v>
      </c>
    </row>
    <row r="1314" ht="75.0" customHeight="1">
      <c r="A1314" s="8" t="s">
        <v>9591</v>
      </c>
      <c r="B1314" s="7" t="s">
        <v>9592</v>
      </c>
      <c r="C1314" s="34" t="s">
        <v>62</v>
      </c>
      <c r="D1314" s="6" t="s">
        <v>35</v>
      </c>
      <c r="E1314" s="6"/>
      <c r="F1314" s="26" t="s">
        <v>9618</v>
      </c>
      <c r="G1314" s="26"/>
      <c r="H1314" s="7"/>
      <c r="I1314" s="34" t="s">
        <v>38</v>
      </c>
      <c r="J1314" s="6" t="s">
        <v>54</v>
      </c>
      <c r="K1314" s="26" t="s">
        <v>9619</v>
      </c>
      <c r="L1314" s="26" t="s">
        <v>9609</v>
      </c>
      <c r="M1314" s="34" t="s">
        <v>41</v>
      </c>
      <c r="N1314" s="26" t="s">
        <v>9596</v>
      </c>
      <c r="O1314" s="26" t="s">
        <v>9597</v>
      </c>
      <c r="P1314" s="14"/>
      <c r="Q1314" s="34"/>
      <c r="R1314" s="14"/>
      <c r="S1314" s="14"/>
      <c r="T1314" s="14"/>
      <c r="U1314" s="14"/>
      <c r="V1314" s="14"/>
      <c r="W1314" s="14"/>
      <c r="X1314" s="14"/>
      <c r="Y1314" s="6" t="s">
        <v>5556</v>
      </c>
      <c r="Z1314" s="38" t="s">
        <v>9620</v>
      </c>
      <c r="AA1314" s="38" t="s">
        <v>9621</v>
      </c>
      <c r="AB1314" s="15" t="s">
        <v>9622</v>
      </c>
      <c r="AC1314" s="18" t="str">
        <f t="shared" si="1"/>
        <v>M5-NyO-31a-A-3</v>
      </c>
      <c r="AD1314" s="6" t="s">
        <v>48</v>
      </c>
      <c r="AE1314" s="6" t="s">
        <v>427</v>
      </c>
      <c r="AF1314" s="6" t="s">
        <v>49</v>
      </c>
    </row>
    <row r="1315" ht="75.0" customHeight="1">
      <c r="A1315" s="8" t="s">
        <v>9591</v>
      </c>
      <c r="B1315" s="7" t="s">
        <v>9592</v>
      </c>
      <c r="C1315" s="34" t="s">
        <v>62</v>
      </c>
      <c r="D1315" s="6" t="s">
        <v>35</v>
      </c>
      <c r="E1315" s="6"/>
      <c r="F1315" s="26" t="s">
        <v>9623</v>
      </c>
      <c r="G1315" s="26"/>
      <c r="H1315" s="7" t="s">
        <v>9624</v>
      </c>
      <c r="I1315" s="34" t="s">
        <v>38</v>
      </c>
      <c r="J1315" s="6" t="s">
        <v>54</v>
      </c>
      <c r="K1315" s="26" t="s">
        <v>9619</v>
      </c>
      <c r="L1315" s="26" t="s">
        <v>9609</v>
      </c>
      <c r="M1315" s="34" t="s">
        <v>41</v>
      </c>
      <c r="N1315" s="26" t="s">
        <v>9596</v>
      </c>
      <c r="O1315" s="26" t="s">
        <v>9597</v>
      </c>
      <c r="P1315" s="14"/>
      <c r="Q1315" s="34"/>
      <c r="R1315" s="14"/>
      <c r="S1315" s="14"/>
      <c r="T1315" s="14"/>
      <c r="U1315" s="14"/>
      <c r="V1315" s="14"/>
      <c r="W1315" s="14"/>
      <c r="X1315" s="14"/>
      <c r="Y1315" s="6" t="s">
        <v>5556</v>
      </c>
      <c r="Z1315" s="38" t="s">
        <v>9625</v>
      </c>
      <c r="AA1315" s="38" t="s">
        <v>9626</v>
      </c>
      <c r="AB1315" s="15" t="s">
        <v>9627</v>
      </c>
      <c r="AC1315" s="18" t="str">
        <f t="shared" si="1"/>
        <v>M5-NyO-31a-A-4</v>
      </c>
      <c r="AD1315" s="6" t="s">
        <v>48</v>
      </c>
      <c r="AE1315" s="6" t="s">
        <v>427</v>
      </c>
      <c r="AF1315" s="6" t="s">
        <v>49</v>
      </c>
    </row>
    <row r="1316" ht="75.0" customHeight="1">
      <c r="A1316" s="8" t="s">
        <v>9591</v>
      </c>
      <c r="B1316" s="7" t="s">
        <v>9592</v>
      </c>
      <c r="C1316" s="34" t="s">
        <v>62</v>
      </c>
      <c r="D1316" s="6" t="s">
        <v>35</v>
      </c>
      <c r="E1316" s="6"/>
      <c r="F1316" s="26" t="s">
        <v>9628</v>
      </c>
      <c r="G1316" s="26"/>
      <c r="H1316" s="7"/>
      <c r="I1316" s="34" t="s">
        <v>38</v>
      </c>
      <c r="J1316" s="6" t="s">
        <v>54</v>
      </c>
      <c r="K1316" s="26" t="s">
        <v>9602</v>
      </c>
      <c r="L1316" s="26" t="s">
        <v>9609</v>
      </c>
      <c r="M1316" s="34" t="s">
        <v>41</v>
      </c>
      <c r="N1316" s="26" t="s">
        <v>9596</v>
      </c>
      <c r="O1316" s="26" t="s">
        <v>9597</v>
      </c>
      <c r="P1316" s="14"/>
      <c r="Q1316" s="34"/>
      <c r="R1316" s="14"/>
      <c r="S1316" s="14"/>
      <c r="T1316" s="14"/>
      <c r="U1316" s="14"/>
      <c r="V1316" s="14"/>
      <c r="W1316" s="14"/>
      <c r="X1316" s="14"/>
      <c r="Y1316" s="6" t="s">
        <v>5556</v>
      </c>
      <c r="Z1316" s="38" t="s">
        <v>9629</v>
      </c>
      <c r="AA1316" s="38" t="s">
        <v>9630</v>
      </c>
      <c r="AB1316" s="15" t="s">
        <v>9631</v>
      </c>
      <c r="AC1316" s="18" t="str">
        <f t="shared" si="1"/>
        <v>M5-NyO-31a-A-5</v>
      </c>
      <c r="AD1316" s="6" t="s">
        <v>48</v>
      </c>
      <c r="AE1316" s="6" t="s">
        <v>427</v>
      </c>
      <c r="AF1316" s="6" t="s">
        <v>49</v>
      </c>
    </row>
    <row r="1317" ht="75.0" customHeight="1">
      <c r="A1317" s="8" t="s">
        <v>9632</v>
      </c>
      <c r="B1317" s="7" t="s">
        <v>9633</v>
      </c>
      <c r="C1317" s="34" t="s">
        <v>34</v>
      </c>
      <c r="D1317" s="6" t="s">
        <v>35</v>
      </c>
      <c r="E1317" s="6"/>
      <c r="F1317" s="26" t="s">
        <v>9634</v>
      </c>
      <c r="G1317" s="26"/>
      <c r="H1317" s="7"/>
      <c r="I1317" s="34" t="s">
        <v>38</v>
      </c>
      <c r="J1317" s="6" t="s">
        <v>357</v>
      </c>
      <c r="K1317" s="26" t="s">
        <v>9635</v>
      </c>
      <c r="L1317" s="26" t="s">
        <v>9636</v>
      </c>
      <c r="M1317" s="34" t="s">
        <v>41</v>
      </c>
      <c r="N1317" s="26" t="s">
        <v>9596</v>
      </c>
      <c r="O1317" s="26" t="s">
        <v>9637</v>
      </c>
      <c r="P1317" s="14"/>
      <c r="Q1317" s="34"/>
      <c r="R1317" s="14"/>
      <c r="S1317" s="14"/>
      <c r="T1317" s="14"/>
      <c r="U1317" s="14"/>
      <c r="V1317" s="14"/>
      <c r="W1317" s="14"/>
      <c r="X1317" s="14"/>
      <c r="Y1317" s="6" t="s">
        <v>5556</v>
      </c>
      <c r="Z1317" s="15" t="s">
        <v>9638</v>
      </c>
      <c r="AA1317" s="15" t="s">
        <v>9639</v>
      </c>
      <c r="AB1317" s="15" t="s">
        <v>9640</v>
      </c>
      <c r="AC1317" s="18" t="str">
        <f t="shared" si="1"/>
        <v>M5-NyO-31b-I-1</v>
      </c>
      <c r="AD1317" s="6" t="s">
        <v>48</v>
      </c>
      <c r="AE1317" s="6" t="s">
        <v>427</v>
      </c>
      <c r="AF1317" s="6" t="s">
        <v>49</v>
      </c>
    </row>
    <row r="1318" ht="75.0" customHeight="1">
      <c r="A1318" s="8" t="s">
        <v>9632</v>
      </c>
      <c r="B1318" s="7" t="s">
        <v>9633</v>
      </c>
      <c r="C1318" s="34" t="s">
        <v>50</v>
      </c>
      <c r="D1318" s="6" t="s">
        <v>35</v>
      </c>
      <c r="E1318" s="6"/>
      <c r="F1318" s="84" t="s">
        <v>9641</v>
      </c>
      <c r="G1318" s="84"/>
      <c r="H1318" s="7"/>
      <c r="I1318" s="34" t="s">
        <v>38</v>
      </c>
      <c r="J1318" s="6" t="s">
        <v>54</v>
      </c>
      <c r="K1318" s="26" t="s">
        <v>9642</v>
      </c>
      <c r="L1318" s="26" t="s">
        <v>9643</v>
      </c>
      <c r="M1318" s="34" t="s">
        <v>41</v>
      </c>
      <c r="N1318" s="26" t="s">
        <v>9596</v>
      </c>
      <c r="O1318" s="26" t="s">
        <v>9597</v>
      </c>
      <c r="P1318" s="14"/>
      <c r="Q1318" s="34"/>
      <c r="R1318" s="14"/>
      <c r="S1318" s="14"/>
      <c r="T1318" s="14"/>
      <c r="U1318" s="14"/>
      <c r="V1318" s="14"/>
      <c r="W1318" s="14"/>
      <c r="X1318" s="14"/>
      <c r="Y1318" s="6" t="s">
        <v>5556</v>
      </c>
      <c r="Z1318" s="38" t="s">
        <v>9644</v>
      </c>
      <c r="AA1318" s="38" t="s">
        <v>9645</v>
      </c>
      <c r="AB1318" s="15" t="s">
        <v>9646</v>
      </c>
      <c r="AC1318" s="18" t="str">
        <f t="shared" si="1"/>
        <v>M5-NyO-31b-E-1</v>
      </c>
      <c r="AD1318" s="6" t="s">
        <v>48</v>
      </c>
      <c r="AE1318" s="6" t="s">
        <v>427</v>
      </c>
      <c r="AF1318" s="6" t="s">
        <v>49</v>
      </c>
    </row>
    <row r="1319" ht="75.0" customHeight="1">
      <c r="A1319" s="8" t="s">
        <v>9632</v>
      </c>
      <c r="B1319" s="7" t="s">
        <v>9633</v>
      </c>
      <c r="C1319" s="34" t="s">
        <v>62</v>
      </c>
      <c r="D1319" s="6" t="s">
        <v>35</v>
      </c>
      <c r="E1319" s="6"/>
      <c r="F1319" s="26" t="s">
        <v>9647</v>
      </c>
      <c r="G1319" s="26"/>
      <c r="H1319" s="7"/>
      <c r="I1319" s="34" t="s">
        <v>38</v>
      </c>
      <c r="J1319" s="6" t="s">
        <v>54</v>
      </c>
      <c r="K1319" s="26" t="s">
        <v>9648</v>
      </c>
      <c r="L1319" s="26" t="s">
        <v>9649</v>
      </c>
      <c r="M1319" s="34" t="s">
        <v>41</v>
      </c>
      <c r="N1319" s="26" t="s">
        <v>9650</v>
      </c>
      <c r="O1319" s="26" t="s">
        <v>9651</v>
      </c>
      <c r="P1319" s="26" t="s">
        <v>9652</v>
      </c>
      <c r="Q1319" s="34"/>
      <c r="R1319" s="14"/>
      <c r="S1319" s="14"/>
      <c r="T1319" s="14"/>
      <c r="U1319" s="14"/>
      <c r="V1319" s="14"/>
      <c r="W1319" s="14"/>
      <c r="X1319" s="14"/>
      <c r="Y1319" s="6" t="s">
        <v>5556</v>
      </c>
      <c r="Z1319" s="38" t="s">
        <v>9653</v>
      </c>
      <c r="AA1319" s="38" t="s">
        <v>9654</v>
      </c>
      <c r="AB1319" s="15" t="s">
        <v>9655</v>
      </c>
      <c r="AC1319" s="18" t="str">
        <f t="shared" si="1"/>
        <v>M5-NyO-31b-A-1</v>
      </c>
      <c r="AD1319" s="6" t="s">
        <v>48</v>
      </c>
      <c r="AE1319" s="6" t="s">
        <v>427</v>
      </c>
      <c r="AF1319" s="6" t="s">
        <v>49</v>
      </c>
    </row>
    <row r="1320" ht="75.0" customHeight="1">
      <c r="A1320" s="8" t="s">
        <v>9632</v>
      </c>
      <c r="B1320" s="7" t="s">
        <v>9633</v>
      </c>
      <c r="C1320" s="34" t="s">
        <v>62</v>
      </c>
      <c r="D1320" s="6" t="s">
        <v>35</v>
      </c>
      <c r="E1320" s="6"/>
      <c r="F1320" s="26" t="s">
        <v>9656</v>
      </c>
      <c r="G1320" s="26"/>
      <c r="H1320" s="7"/>
      <c r="I1320" s="34" t="s">
        <v>38</v>
      </c>
      <c r="J1320" s="6" t="s">
        <v>54</v>
      </c>
      <c r="K1320" s="26" t="s">
        <v>9657</v>
      </c>
      <c r="L1320" s="26" t="s">
        <v>9658</v>
      </c>
      <c r="M1320" s="34" t="s">
        <v>41</v>
      </c>
      <c r="N1320" s="26" t="s">
        <v>9596</v>
      </c>
      <c r="O1320" s="26" t="s">
        <v>9597</v>
      </c>
      <c r="P1320" s="7"/>
      <c r="Q1320" s="34"/>
      <c r="R1320" s="14"/>
      <c r="S1320" s="14"/>
      <c r="T1320" s="14"/>
      <c r="U1320" s="14"/>
      <c r="V1320" s="14"/>
      <c r="W1320" s="14"/>
      <c r="X1320" s="14"/>
      <c r="Y1320" s="6" t="s">
        <v>5556</v>
      </c>
      <c r="Z1320" s="38" t="s">
        <v>9659</v>
      </c>
      <c r="AA1320" s="38" t="s">
        <v>9660</v>
      </c>
      <c r="AB1320" s="15" t="s">
        <v>9661</v>
      </c>
      <c r="AC1320" s="18" t="str">
        <f t="shared" si="1"/>
        <v>M5-NyO-31b-A-2</v>
      </c>
      <c r="AD1320" s="6" t="s">
        <v>48</v>
      </c>
      <c r="AE1320" s="6" t="s">
        <v>427</v>
      </c>
      <c r="AF1320" s="6" t="s">
        <v>49</v>
      </c>
    </row>
    <row r="1321" ht="75.0" customHeight="1">
      <c r="A1321" s="8" t="s">
        <v>9632</v>
      </c>
      <c r="B1321" s="7" t="s">
        <v>9633</v>
      </c>
      <c r="C1321" s="34" t="s">
        <v>62</v>
      </c>
      <c r="D1321" s="6" t="s">
        <v>35</v>
      </c>
      <c r="E1321" s="6"/>
      <c r="F1321" s="84" t="s">
        <v>9662</v>
      </c>
      <c r="G1321" s="84"/>
      <c r="H1321" s="14"/>
      <c r="I1321" s="34" t="s">
        <v>38</v>
      </c>
      <c r="J1321" s="6" t="s">
        <v>54</v>
      </c>
      <c r="K1321" s="26" t="s">
        <v>9663</v>
      </c>
      <c r="L1321" s="26" t="s">
        <v>9664</v>
      </c>
      <c r="M1321" s="34" t="s">
        <v>41</v>
      </c>
      <c r="N1321" s="26" t="s">
        <v>9650</v>
      </c>
      <c r="O1321" s="26" t="s">
        <v>9651</v>
      </c>
      <c r="P1321" s="26" t="s">
        <v>9652</v>
      </c>
      <c r="Q1321" s="34"/>
      <c r="R1321" s="14"/>
      <c r="S1321" s="14"/>
      <c r="T1321" s="14"/>
      <c r="U1321" s="14"/>
      <c r="V1321" s="14"/>
      <c r="W1321" s="14"/>
      <c r="X1321" s="14"/>
      <c r="Y1321" s="6" t="s">
        <v>5556</v>
      </c>
      <c r="Z1321" s="38" t="s">
        <v>9665</v>
      </c>
      <c r="AA1321" s="38" t="s">
        <v>9666</v>
      </c>
      <c r="AB1321" s="15" t="s">
        <v>9667</v>
      </c>
      <c r="AC1321" s="18" t="str">
        <f t="shared" si="1"/>
        <v>M5-NyO-31b-A-3</v>
      </c>
      <c r="AD1321" s="6" t="s">
        <v>48</v>
      </c>
      <c r="AE1321" s="6" t="s">
        <v>427</v>
      </c>
      <c r="AF1321" s="6" t="s">
        <v>49</v>
      </c>
    </row>
    <row r="1322" ht="75.0" customHeight="1">
      <c r="A1322" s="8" t="s">
        <v>9632</v>
      </c>
      <c r="B1322" s="7" t="s">
        <v>9633</v>
      </c>
      <c r="C1322" s="34" t="s">
        <v>62</v>
      </c>
      <c r="D1322" s="6" t="s">
        <v>35</v>
      </c>
      <c r="E1322" s="6"/>
      <c r="F1322" s="26" t="s">
        <v>9668</v>
      </c>
      <c r="G1322" s="26"/>
      <c r="H1322" s="7" t="s">
        <v>9669</v>
      </c>
      <c r="I1322" s="34" t="s">
        <v>38</v>
      </c>
      <c r="J1322" s="6" t="s">
        <v>54</v>
      </c>
      <c r="K1322" s="26" t="s">
        <v>9670</v>
      </c>
      <c r="L1322" s="26" t="s">
        <v>9658</v>
      </c>
      <c r="M1322" s="34" t="s">
        <v>41</v>
      </c>
      <c r="N1322" s="26" t="s">
        <v>9596</v>
      </c>
      <c r="O1322" s="26" t="s">
        <v>9597</v>
      </c>
      <c r="P1322" s="7"/>
      <c r="Q1322" s="34"/>
      <c r="R1322" s="14"/>
      <c r="S1322" s="14"/>
      <c r="T1322" s="14"/>
      <c r="U1322" s="14"/>
      <c r="V1322" s="14"/>
      <c r="W1322" s="14"/>
      <c r="X1322" s="14"/>
      <c r="Y1322" s="6" t="s">
        <v>5556</v>
      </c>
      <c r="Z1322" s="38" t="s">
        <v>9671</v>
      </c>
      <c r="AA1322" s="38" t="s">
        <v>9672</v>
      </c>
      <c r="AB1322" s="15" t="s">
        <v>9673</v>
      </c>
      <c r="AC1322" s="18" t="str">
        <f t="shared" si="1"/>
        <v>M5-NyO-31b-A-4</v>
      </c>
      <c r="AD1322" s="6" t="s">
        <v>48</v>
      </c>
      <c r="AE1322" s="6" t="s">
        <v>427</v>
      </c>
      <c r="AF1322" s="6" t="s">
        <v>49</v>
      </c>
    </row>
    <row r="1323" ht="75.0" customHeight="1">
      <c r="A1323" s="8" t="s">
        <v>9632</v>
      </c>
      <c r="B1323" s="7" t="s">
        <v>9633</v>
      </c>
      <c r="C1323" s="34" t="s">
        <v>62</v>
      </c>
      <c r="D1323" s="6" t="s">
        <v>35</v>
      </c>
      <c r="E1323" s="6"/>
      <c r="F1323" s="26" t="s">
        <v>9674</v>
      </c>
      <c r="G1323" s="26"/>
      <c r="H1323" s="7"/>
      <c r="I1323" s="34" t="s">
        <v>38</v>
      </c>
      <c r="J1323" s="6" t="s">
        <v>54</v>
      </c>
      <c r="K1323" s="26" t="s">
        <v>9675</v>
      </c>
      <c r="L1323" s="26" t="s">
        <v>9643</v>
      </c>
      <c r="M1323" s="34" t="s">
        <v>41</v>
      </c>
      <c r="N1323" s="26" t="s">
        <v>9596</v>
      </c>
      <c r="O1323" s="26" t="s">
        <v>9597</v>
      </c>
      <c r="P1323" s="7"/>
      <c r="Q1323" s="34"/>
      <c r="R1323" s="14"/>
      <c r="S1323" s="14"/>
      <c r="T1323" s="14"/>
      <c r="U1323" s="14"/>
      <c r="V1323" s="14"/>
      <c r="W1323" s="14"/>
      <c r="X1323" s="14"/>
      <c r="Y1323" s="6" t="s">
        <v>5556</v>
      </c>
      <c r="Z1323" s="38" t="s">
        <v>9676</v>
      </c>
      <c r="AA1323" s="38" t="s">
        <v>9677</v>
      </c>
      <c r="AB1323" s="15" t="s">
        <v>9678</v>
      </c>
      <c r="AC1323" s="18" t="str">
        <f t="shared" si="1"/>
        <v>M5-NyO-31b-A-5</v>
      </c>
      <c r="AD1323" s="6" t="s">
        <v>48</v>
      </c>
      <c r="AE1323" s="6" t="s">
        <v>427</v>
      </c>
      <c r="AF1323" s="6" t="s">
        <v>49</v>
      </c>
    </row>
    <row r="1324" ht="75.0" customHeight="1">
      <c r="A1324" s="8" t="s">
        <v>9679</v>
      </c>
      <c r="B1324" s="7" t="s">
        <v>9680</v>
      </c>
      <c r="C1324" s="34" t="s">
        <v>34</v>
      </c>
      <c r="D1324" s="6" t="s">
        <v>35</v>
      </c>
      <c r="E1324" s="6"/>
      <c r="F1324" s="26" t="s">
        <v>9681</v>
      </c>
      <c r="G1324" s="26"/>
      <c r="H1324" s="7"/>
      <c r="I1324" s="34" t="s">
        <v>38</v>
      </c>
      <c r="J1324" s="8" t="s">
        <v>39</v>
      </c>
      <c r="K1324" s="7" t="s">
        <v>9682</v>
      </c>
      <c r="L1324" s="26" t="s">
        <v>9683</v>
      </c>
      <c r="M1324" s="34" t="s">
        <v>41</v>
      </c>
      <c r="N1324" s="9" t="s">
        <v>9684</v>
      </c>
      <c r="O1324" s="9" t="s">
        <v>9685</v>
      </c>
      <c r="P1324" s="26"/>
      <c r="Q1324" s="34"/>
      <c r="R1324" s="14"/>
      <c r="S1324" s="14"/>
      <c r="T1324" s="14"/>
      <c r="U1324" s="14"/>
      <c r="V1324" s="14"/>
      <c r="W1324" s="14"/>
      <c r="X1324" s="14"/>
      <c r="Y1324" s="6" t="s">
        <v>5556</v>
      </c>
      <c r="Z1324" s="45" t="s">
        <v>9686</v>
      </c>
      <c r="AA1324" s="15" t="s">
        <v>9687</v>
      </c>
      <c r="AB1324" s="38"/>
      <c r="AC1324" s="18" t="str">
        <f t="shared" si="1"/>
        <v>M5-NyO-32a-I-1</v>
      </c>
      <c r="AD1324" s="6"/>
      <c r="AE1324" s="6" t="s">
        <v>427</v>
      </c>
      <c r="AF1324" s="6"/>
    </row>
    <row r="1325" ht="75.0" customHeight="1">
      <c r="A1325" s="8" t="s">
        <v>9679</v>
      </c>
      <c r="B1325" s="7" t="s">
        <v>9680</v>
      </c>
      <c r="C1325" s="34" t="s">
        <v>50</v>
      </c>
      <c r="D1325" s="6" t="s">
        <v>35</v>
      </c>
      <c r="E1325" s="6"/>
      <c r="F1325" s="26" t="s">
        <v>9688</v>
      </c>
      <c r="G1325" s="26"/>
      <c r="H1325" s="7"/>
      <c r="I1325" s="34" t="s">
        <v>38</v>
      </c>
      <c r="J1325" s="6" t="s">
        <v>54</v>
      </c>
      <c r="K1325" s="7" t="s">
        <v>9689</v>
      </c>
      <c r="L1325" s="26" t="s">
        <v>9690</v>
      </c>
      <c r="M1325" s="34" t="s">
        <v>41</v>
      </c>
      <c r="N1325" s="9" t="s">
        <v>9684</v>
      </c>
      <c r="O1325" s="18" t="s">
        <v>9691</v>
      </c>
      <c r="P1325" s="14"/>
      <c r="Q1325" s="34"/>
      <c r="R1325" s="14"/>
      <c r="S1325" s="14"/>
      <c r="T1325" s="14"/>
      <c r="U1325" s="14"/>
      <c r="V1325" s="14"/>
      <c r="W1325" s="14"/>
      <c r="X1325" s="14"/>
      <c r="Y1325" s="6" t="s">
        <v>5556</v>
      </c>
      <c r="Z1325" s="45" t="s">
        <v>9692</v>
      </c>
      <c r="AA1325" s="38" t="s">
        <v>9693</v>
      </c>
      <c r="AB1325" s="38"/>
      <c r="AC1325" s="18" t="str">
        <f t="shared" si="1"/>
        <v>M5-NyO-32a-E-1</v>
      </c>
      <c r="AD1325" s="6"/>
      <c r="AE1325" s="6" t="s">
        <v>427</v>
      </c>
      <c r="AF1325" s="6"/>
    </row>
    <row r="1326" ht="75.0" customHeight="1">
      <c r="A1326" s="8" t="s">
        <v>9679</v>
      </c>
      <c r="B1326" s="7" t="s">
        <v>9680</v>
      </c>
      <c r="C1326" s="34" t="s">
        <v>62</v>
      </c>
      <c r="D1326" s="6" t="s">
        <v>35</v>
      </c>
      <c r="E1326" s="6"/>
      <c r="F1326" s="26" t="s">
        <v>9694</v>
      </c>
      <c r="G1326" s="26"/>
      <c r="H1326" s="7"/>
      <c r="I1326" s="34" t="s">
        <v>38</v>
      </c>
      <c r="J1326" s="6" t="s">
        <v>54</v>
      </c>
      <c r="K1326" s="26" t="s">
        <v>9695</v>
      </c>
      <c r="L1326" s="26" t="s">
        <v>9690</v>
      </c>
      <c r="M1326" s="34" t="s">
        <v>41</v>
      </c>
      <c r="N1326" s="9" t="s">
        <v>9684</v>
      </c>
      <c r="O1326" s="18" t="s">
        <v>9696</v>
      </c>
      <c r="P1326" s="14"/>
      <c r="Q1326" s="34"/>
      <c r="R1326" s="14"/>
      <c r="S1326" s="14"/>
      <c r="T1326" s="14"/>
      <c r="U1326" s="14"/>
      <c r="V1326" s="14"/>
      <c r="W1326" s="14"/>
      <c r="X1326" s="14"/>
      <c r="Y1326" s="6" t="s">
        <v>5556</v>
      </c>
      <c r="Z1326" s="45" t="s">
        <v>9697</v>
      </c>
      <c r="AA1326" s="38" t="s">
        <v>9698</v>
      </c>
      <c r="AB1326" s="38"/>
      <c r="AC1326" s="18" t="str">
        <f t="shared" si="1"/>
        <v>M5-NyO-32a-A-1</v>
      </c>
      <c r="AD1326" s="6"/>
      <c r="AE1326" s="6" t="s">
        <v>427</v>
      </c>
      <c r="AF1326" s="6"/>
    </row>
    <row r="1327" ht="75.0" customHeight="1">
      <c r="A1327" s="8" t="s">
        <v>9679</v>
      </c>
      <c r="B1327" s="7" t="s">
        <v>9680</v>
      </c>
      <c r="C1327" s="34" t="s">
        <v>62</v>
      </c>
      <c r="D1327" s="6" t="s">
        <v>35</v>
      </c>
      <c r="E1327" s="6"/>
      <c r="F1327" s="26" t="s">
        <v>9699</v>
      </c>
      <c r="G1327" s="26"/>
      <c r="H1327" s="7"/>
      <c r="I1327" s="34" t="s">
        <v>38</v>
      </c>
      <c r="J1327" s="6" t="s">
        <v>54</v>
      </c>
      <c r="K1327" s="26" t="s">
        <v>9700</v>
      </c>
      <c r="L1327" s="26" t="s">
        <v>9690</v>
      </c>
      <c r="M1327" s="34" t="s">
        <v>41</v>
      </c>
      <c r="N1327" s="9" t="s">
        <v>9684</v>
      </c>
      <c r="O1327" s="18" t="s">
        <v>9701</v>
      </c>
      <c r="P1327" s="14"/>
      <c r="Q1327" s="34"/>
      <c r="R1327" s="14"/>
      <c r="S1327" s="14"/>
      <c r="T1327" s="14"/>
      <c r="U1327" s="14"/>
      <c r="V1327" s="14"/>
      <c r="W1327" s="14"/>
      <c r="X1327" s="14"/>
      <c r="Y1327" s="6" t="s">
        <v>5556</v>
      </c>
      <c r="Z1327" s="45" t="s">
        <v>9702</v>
      </c>
      <c r="AA1327" s="38" t="s">
        <v>9703</v>
      </c>
      <c r="AB1327" s="38"/>
      <c r="AC1327" s="18" t="str">
        <f t="shared" si="1"/>
        <v>M5-NyO-32a-A-2</v>
      </c>
      <c r="AD1327" s="6"/>
      <c r="AE1327" s="6" t="s">
        <v>427</v>
      </c>
      <c r="AF1327" s="6"/>
    </row>
    <row r="1328" ht="75.0" customHeight="1">
      <c r="A1328" s="8" t="s">
        <v>9679</v>
      </c>
      <c r="B1328" s="7" t="s">
        <v>9680</v>
      </c>
      <c r="C1328" s="34" t="s">
        <v>62</v>
      </c>
      <c r="D1328" s="6" t="s">
        <v>35</v>
      </c>
      <c r="E1328" s="6"/>
      <c r="F1328" s="26" t="s">
        <v>9704</v>
      </c>
      <c r="G1328" s="26"/>
      <c r="H1328" s="7"/>
      <c r="I1328" s="34" t="s">
        <v>38</v>
      </c>
      <c r="J1328" s="6" t="s">
        <v>54</v>
      </c>
      <c r="K1328" s="7" t="s">
        <v>9705</v>
      </c>
      <c r="L1328" s="26" t="s">
        <v>9690</v>
      </c>
      <c r="M1328" s="34" t="s">
        <v>41</v>
      </c>
      <c r="N1328" s="9" t="s">
        <v>9684</v>
      </c>
      <c r="O1328" s="18" t="s">
        <v>9706</v>
      </c>
      <c r="P1328" s="14"/>
      <c r="Q1328" s="34"/>
      <c r="R1328" s="14"/>
      <c r="S1328" s="14"/>
      <c r="T1328" s="14"/>
      <c r="U1328" s="14"/>
      <c r="V1328" s="14"/>
      <c r="W1328" s="14"/>
      <c r="X1328" s="14"/>
      <c r="Y1328" s="6" t="s">
        <v>5556</v>
      </c>
      <c r="Z1328" s="45" t="s">
        <v>9707</v>
      </c>
      <c r="AA1328" s="15" t="s">
        <v>9708</v>
      </c>
      <c r="AB1328" s="38"/>
      <c r="AC1328" s="18" t="str">
        <f t="shared" si="1"/>
        <v>M5-NyO-32a-A-3</v>
      </c>
      <c r="AD1328" s="6"/>
      <c r="AE1328" s="6" t="s">
        <v>427</v>
      </c>
      <c r="AF1328" s="6"/>
    </row>
    <row r="1329" ht="75.0" customHeight="1">
      <c r="A1329" s="8" t="s">
        <v>9679</v>
      </c>
      <c r="B1329" s="7" t="s">
        <v>9680</v>
      </c>
      <c r="C1329" s="34" t="s">
        <v>62</v>
      </c>
      <c r="D1329" s="6" t="s">
        <v>35</v>
      </c>
      <c r="E1329" s="6"/>
      <c r="F1329" s="26" t="s">
        <v>9709</v>
      </c>
      <c r="G1329" s="26"/>
      <c r="H1329" s="7"/>
      <c r="I1329" s="34" t="s">
        <v>38</v>
      </c>
      <c r="J1329" s="6" t="s">
        <v>54</v>
      </c>
      <c r="K1329" s="26" t="s">
        <v>9710</v>
      </c>
      <c r="L1329" s="26" t="s">
        <v>9690</v>
      </c>
      <c r="M1329" s="34" t="s">
        <v>41</v>
      </c>
      <c r="N1329" s="9" t="s">
        <v>9684</v>
      </c>
      <c r="O1329" s="18" t="s">
        <v>9711</v>
      </c>
      <c r="P1329" s="14"/>
      <c r="Q1329" s="34"/>
      <c r="R1329" s="14"/>
      <c r="S1329" s="14"/>
      <c r="T1329" s="14"/>
      <c r="U1329" s="14"/>
      <c r="V1329" s="14"/>
      <c r="W1329" s="14"/>
      <c r="X1329" s="14"/>
      <c r="Y1329" s="6" t="s">
        <v>5556</v>
      </c>
      <c r="Z1329" s="45" t="s">
        <v>9712</v>
      </c>
      <c r="AA1329" s="38" t="s">
        <v>9713</v>
      </c>
      <c r="AB1329" s="38"/>
      <c r="AC1329" s="18" t="str">
        <f t="shared" si="1"/>
        <v>M5-NyO-32a-A-4</v>
      </c>
      <c r="AD1329" s="6"/>
      <c r="AE1329" s="6" t="s">
        <v>427</v>
      </c>
      <c r="AF1329" s="6"/>
    </row>
    <row r="1330" ht="75.0" customHeight="1">
      <c r="A1330" s="8" t="s">
        <v>9679</v>
      </c>
      <c r="B1330" s="7" t="s">
        <v>9680</v>
      </c>
      <c r="C1330" s="34" t="s">
        <v>62</v>
      </c>
      <c r="D1330" s="6" t="s">
        <v>35</v>
      </c>
      <c r="E1330" s="6"/>
      <c r="F1330" s="18" t="s">
        <v>9714</v>
      </c>
      <c r="G1330" s="18"/>
      <c r="H1330" s="14"/>
      <c r="I1330" s="6" t="s">
        <v>38</v>
      </c>
      <c r="J1330" s="6" t="s">
        <v>54</v>
      </c>
      <c r="K1330" s="26" t="s">
        <v>9715</v>
      </c>
      <c r="L1330" s="26" t="s">
        <v>9690</v>
      </c>
      <c r="M1330" s="34" t="s">
        <v>41</v>
      </c>
      <c r="N1330" s="9" t="s">
        <v>9684</v>
      </c>
      <c r="O1330" s="18" t="s">
        <v>9716</v>
      </c>
      <c r="P1330" s="14"/>
      <c r="Q1330" s="34"/>
      <c r="R1330" s="14"/>
      <c r="S1330" s="14"/>
      <c r="T1330" s="14"/>
      <c r="U1330" s="14"/>
      <c r="V1330" s="14"/>
      <c r="W1330" s="14"/>
      <c r="X1330" s="14"/>
      <c r="Y1330" s="6" t="s">
        <v>5556</v>
      </c>
      <c r="Z1330" s="45" t="s">
        <v>9717</v>
      </c>
      <c r="AA1330" s="38" t="s">
        <v>9718</v>
      </c>
      <c r="AB1330" s="38"/>
      <c r="AC1330" s="18" t="str">
        <f t="shared" si="1"/>
        <v>M5-NyO-32a-A-5</v>
      </c>
      <c r="AD1330" s="6"/>
      <c r="AE1330" s="6" t="s">
        <v>427</v>
      </c>
      <c r="AF1330" s="6"/>
    </row>
    <row r="1331" ht="75.0" customHeight="1">
      <c r="A1331" s="8" t="s">
        <v>9719</v>
      </c>
      <c r="B1331" s="7" t="s">
        <v>9720</v>
      </c>
      <c r="C1331" s="34" t="s">
        <v>34</v>
      </c>
      <c r="D1331" s="6" t="s">
        <v>35</v>
      </c>
      <c r="E1331" s="6"/>
      <c r="F1331" s="26" t="s">
        <v>9721</v>
      </c>
      <c r="G1331" s="26"/>
      <c r="H1331" s="7"/>
      <c r="I1331" s="34" t="s">
        <v>38</v>
      </c>
      <c r="J1331" s="6" t="s">
        <v>357</v>
      </c>
      <c r="K1331" s="22" t="s">
        <v>9722</v>
      </c>
      <c r="L1331" s="26" t="s">
        <v>9723</v>
      </c>
      <c r="M1331" s="34" t="s">
        <v>41</v>
      </c>
      <c r="N1331" s="18" t="s">
        <v>9724</v>
      </c>
      <c r="O1331" s="18" t="s">
        <v>9725</v>
      </c>
      <c r="P1331" s="14"/>
      <c r="Q1331" s="34"/>
      <c r="R1331" s="14"/>
      <c r="S1331" s="14"/>
      <c r="T1331" s="14"/>
      <c r="U1331" s="14"/>
      <c r="V1331" s="14"/>
      <c r="W1331" s="14"/>
      <c r="X1331" s="14"/>
      <c r="Y1331" s="6" t="s">
        <v>5556</v>
      </c>
      <c r="Z1331" s="45" t="s">
        <v>9726</v>
      </c>
      <c r="AA1331" s="15" t="s">
        <v>9727</v>
      </c>
      <c r="AB1331" s="38"/>
      <c r="AC1331" s="18" t="str">
        <f t="shared" si="1"/>
        <v>M5-NyO-33a-I-1</v>
      </c>
      <c r="AD1331" s="6"/>
      <c r="AE1331" s="6" t="s">
        <v>427</v>
      </c>
      <c r="AF1331" s="6"/>
    </row>
    <row r="1332" ht="75.0" customHeight="1">
      <c r="A1332" s="8" t="s">
        <v>9719</v>
      </c>
      <c r="B1332" s="7" t="s">
        <v>9720</v>
      </c>
      <c r="C1332" s="34" t="s">
        <v>50</v>
      </c>
      <c r="D1332" s="6" t="s">
        <v>35</v>
      </c>
      <c r="E1332" s="6"/>
      <c r="F1332" s="26" t="s">
        <v>9728</v>
      </c>
      <c r="G1332" s="26"/>
      <c r="H1332" s="7"/>
      <c r="I1332" s="34" t="s">
        <v>38</v>
      </c>
      <c r="J1332" s="6" t="s">
        <v>54</v>
      </c>
      <c r="K1332" s="9" t="s">
        <v>9729</v>
      </c>
      <c r="L1332" s="26" t="s">
        <v>9730</v>
      </c>
      <c r="M1332" s="34" t="s">
        <v>41</v>
      </c>
      <c r="N1332" s="18" t="s">
        <v>9724</v>
      </c>
      <c r="O1332" s="18" t="s">
        <v>9725</v>
      </c>
      <c r="P1332" s="14"/>
      <c r="Q1332" s="34"/>
      <c r="R1332" s="14"/>
      <c r="S1332" s="14"/>
      <c r="T1332" s="14"/>
      <c r="U1332" s="14"/>
      <c r="V1332" s="14"/>
      <c r="W1332" s="14"/>
      <c r="X1332" s="14"/>
      <c r="Y1332" s="6" t="s">
        <v>5556</v>
      </c>
      <c r="Z1332" s="45" t="s">
        <v>9731</v>
      </c>
      <c r="AA1332" s="38" t="s">
        <v>9732</v>
      </c>
      <c r="AB1332" s="38"/>
      <c r="AC1332" s="18" t="str">
        <f t="shared" si="1"/>
        <v>M5-NyO-33a-E-1</v>
      </c>
      <c r="AD1332" s="6"/>
      <c r="AE1332" s="6" t="s">
        <v>427</v>
      </c>
      <c r="AF1332" s="6"/>
    </row>
    <row r="1333" ht="75.0" customHeight="1">
      <c r="A1333" s="8" t="s">
        <v>9719</v>
      </c>
      <c r="B1333" s="7" t="s">
        <v>9720</v>
      </c>
      <c r="C1333" s="34" t="s">
        <v>62</v>
      </c>
      <c r="D1333" s="6" t="s">
        <v>35</v>
      </c>
      <c r="E1333" s="6"/>
      <c r="F1333" s="26" t="s">
        <v>9733</v>
      </c>
      <c r="G1333" s="26"/>
      <c r="H1333" s="7"/>
      <c r="I1333" s="34" t="s">
        <v>38</v>
      </c>
      <c r="J1333" s="6" t="s">
        <v>54</v>
      </c>
      <c r="K1333" s="9" t="s">
        <v>9734</v>
      </c>
      <c r="L1333" s="26" t="s">
        <v>9730</v>
      </c>
      <c r="M1333" s="6" t="s">
        <v>67</v>
      </c>
      <c r="N1333" s="14"/>
      <c r="O1333" s="14"/>
      <c r="P1333" s="14"/>
      <c r="Q1333" s="34"/>
      <c r="R1333" s="26"/>
      <c r="S1333" s="26" t="s">
        <v>9735</v>
      </c>
      <c r="T1333" s="18" t="s">
        <v>9736</v>
      </c>
      <c r="U1333" s="18" t="s">
        <v>9737</v>
      </c>
      <c r="V1333" s="18" t="s">
        <v>9738</v>
      </c>
      <c r="W1333" s="14"/>
      <c r="X1333" s="14"/>
      <c r="Y1333" s="6" t="s">
        <v>5556</v>
      </c>
      <c r="Z1333" s="45" t="s">
        <v>9739</v>
      </c>
      <c r="AA1333" s="38" t="s">
        <v>9740</v>
      </c>
      <c r="AB1333" s="38"/>
      <c r="AC1333" s="18" t="str">
        <f t="shared" si="1"/>
        <v>M5-NyO-33a-A-1</v>
      </c>
      <c r="AD1333" s="6"/>
      <c r="AE1333" s="6" t="s">
        <v>427</v>
      </c>
      <c r="AF1333" s="6"/>
    </row>
    <row r="1334" ht="75.0" customHeight="1">
      <c r="A1334" s="8" t="s">
        <v>9719</v>
      </c>
      <c r="B1334" s="7" t="s">
        <v>9720</v>
      </c>
      <c r="C1334" s="34" t="s">
        <v>62</v>
      </c>
      <c r="D1334" s="6" t="s">
        <v>35</v>
      </c>
      <c r="E1334" s="6"/>
      <c r="F1334" s="26" t="s">
        <v>9741</v>
      </c>
      <c r="G1334" s="26"/>
      <c r="H1334" s="7"/>
      <c r="I1334" s="34" t="s">
        <v>38</v>
      </c>
      <c r="J1334" s="6" t="s">
        <v>54</v>
      </c>
      <c r="K1334" s="22" t="s">
        <v>9742</v>
      </c>
      <c r="L1334" s="26" t="s">
        <v>9730</v>
      </c>
      <c r="M1334" s="6" t="s">
        <v>67</v>
      </c>
      <c r="N1334" s="14"/>
      <c r="O1334" s="14"/>
      <c r="P1334" s="14"/>
      <c r="Q1334" s="34"/>
      <c r="R1334" s="26"/>
      <c r="S1334" s="26" t="s">
        <v>9743</v>
      </c>
      <c r="T1334" s="18" t="s">
        <v>9744</v>
      </c>
      <c r="U1334" s="26" t="s">
        <v>9745</v>
      </c>
      <c r="V1334" s="26" t="s">
        <v>9746</v>
      </c>
      <c r="W1334" s="14"/>
      <c r="X1334" s="14"/>
      <c r="Y1334" s="6" t="s">
        <v>5556</v>
      </c>
      <c r="Z1334" s="45" t="s">
        <v>9747</v>
      </c>
      <c r="AA1334" s="38" t="s">
        <v>9748</v>
      </c>
      <c r="AB1334" s="38"/>
      <c r="AC1334" s="18" t="str">
        <f t="shared" si="1"/>
        <v>M5-NyO-33a-A-2</v>
      </c>
      <c r="AD1334" s="6"/>
      <c r="AE1334" s="6" t="s">
        <v>427</v>
      </c>
      <c r="AF1334" s="6"/>
    </row>
    <row r="1335" ht="75.0" customHeight="1">
      <c r="A1335" s="8" t="s">
        <v>9719</v>
      </c>
      <c r="B1335" s="7" t="s">
        <v>9720</v>
      </c>
      <c r="C1335" s="34" t="s">
        <v>62</v>
      </c>
      <c r="D1335" s="6" t="s">
        <v>35</v>
      </c>
      <c r="E1335" s="6"/>
      <c r="F1335" s="26" t="s">
        <v>9749</v>
      </c>
      <c r="G1335" s="26"/>
      <c r="H1335" s="7"/>
      <c r="I1335" s="34" t="s">
        <v>38</v>
      </c>
      <c r="J1335" s="6" t="s">
        <v>54</v>
      </c>
      <c r="K1335" s="22" t="s">
        <v>9750</v>
      </c>
      <c r="L1335" s="26" t="s">
        <v>9730</v>
      </c>
      <c r="M1335" s="6" t="s">
        <v>67</v>
      </c>
      <c r="N1335" s="14"/>
      <c r="O1335" s="14"/>
      <c r="P1335" s="14"/>
      <c r="Q1335" s="34"/>
      <c r="R1335" s="26"/>
      <c r="S1335" s="26" t="s">
        <v>9751</v>
      </c>
      <c r="T1335" s="18" t="s">
        <v>9752</v>
      </c>
      <c r="U1335" s="26" t="s">
        <v>9753</v>
      </c>
      <c r="V1335" s="26" t="s">
        <v>9754</v>
      </c>
      <c r="W1335" s="14"/>
      <c r="X1335" s="14"/>
      <c r="Y1335" s="6" t="s">
        <v>5556</v>
      </c>
      <c r="Z1335" s="45" t="s">
        <v>9755</v>
      </c>
      <c r="AA1335" s="38" t="s">
        <v>9756</v>
      </c>
      <c r="AB1335" s="38"/>
      <c r="AC1335" s="18" t="str">
        <f t="shared" si="1"/>
        <v>M5-NyO-33a-A-3</v>
      </c>
      <c r="AD1335" s="6"/>
      <c r="AE1335" s="6" t="s">
        <v>427</v>
      </c>
      <c r="AF1335" s="6"/>
    </row>
    <row r="1336" ht="75.0" customHeight="1">
      <c r="A1336" s="8" t="s">
        <v>9719</v>
      </c>
      <c r="B1336" s="7" t="s">
        <v>9720</v>
      </c>
      <c r="C1336" s="34" t="s">
        <v>62</v>
      </c>
      <c r="D1336" s="6" t="s">
        <v>35</v>
      </c>
      <c r="E1336" s="6"/>
      <c r="F1336" s="26" t="s">
        <v>9757</v>
      </c>
      <c r="G1336" s="26"/>
      <c r="H1336" s="7"/>
      <c r="I1336" s="34" t="s">
        <v>38</v>
      </c>
      <c r="J1336" s="6" t="s">
        <v>54</v>
      </c>
      <c r="K1336" s="22" t="s">
        <v>9758</v>
      </c>
      <c r="L1336" s="26" t="s">
        <v>9730</v>
      </c>
      <c r="M1336" s="6" t="s">
        <v>67</v>
      </c>
      <c r="N1336" s="14"/>
      <c r="O1336" s="14"/>
      <c r="P1336" s="14"/>
      <c r="Q1336" s="34"/>
      <c r="R1336" s="26"/>
      <c r="S1336" s="26" t="s">
        <v>9759</v>
      </c>
      <c r="T1336" s="18" t="s">
        <v>9760</v>
      </c>
      <c r="U1336" s="26" t="s">
        <v>9761</v>
      </c>
      <c r="V1336" s="26" t="s">
        <v>9762</v>
      </c>
      <c r="W1336" s="14"/>
      <c r="X1336" s="14"/>
      <c r="Y1336" s="6" t="s">
        <v>5556</v>
      </c>
      <c r="Z1336" s="45" t="s">
        <v>9763</v>
      </c>
      <c r="AA1336" s="38" t="s">
        <v>9764</v>
      </c>
      <c r="AB1336" s="38"/>
      <c r="AC1336" s="18" t="str">
        <f t="shared" si="1"/>
        <v>M5-NyO-33a-A-4</v>
      </c>
      <c r="AD1336" s="6"/>
      <c r="AE1336" s="6" t="s">
        <v>427</v>
      </c>
      <c r="AF1336" s="6"/>
    </row>
    <row r="1337" ht="75.0" customHeight="1">
      <c r="A1337" s="8" t="s">
        <v>9719</v>
      </c>
      <c r="B1337" s="7" t="s">
        <v>9720</v>
      </c>
      <c r="C1337" s="34" t="s">
        <v>62</v>
      </c>
      <c r="D1337" s="6" t="s">
        <v>35</v>
      </c>
      <c r="E1337" s="6"/>
      <c r="F1337" s="26" t="s">
        <v>9765</v>
      </c>
      <c r="G1337" s="26"/>
      <c r="H1337" s="7"/>
      <c r="I1337" s="34" t="s">
        <v>38</v>
      </c>
      <c r="J1337" s="6" t="s">
        <v>54</v>
      </c>
      <c r="K1337" s="9" t="s">
        <v>9766</v>
      </c>
      <c r="L1337" s="26" t="s">
        <v>9730</v>
      </c>
      <c r="M1337" s="6" t="s">
        <v>67</v>
      </c>
      <c r="N1337" s="14"/>
      <c r="O1337" s="14"/>
      <c r="P1337" s="14"/>
      <c r="Q1337" s="34"/>
      <c r="R1337" s="26"/>
      <c r="S1337" s="26" t="s">
        <v>9767</v>
      </c>
      <c r="T1337" s="18" t="s">
        <v>9768</v>
      </c>
      <c r="U1337" s="26" t="s">
        <v>9769</v>
      </c>
      <c r="V1337" s="26" t="s">
        <v>9770</v>
      </c>
      <c r="W1337" s="14"/>
      <c r="X1337" s="14"/>
      <c r="Y1337" s="6" t="s">
        <v>5556</v>
      </c>
      <c r="Z1337" s="45" t="s">
        <v>9771</v>
      </c>
      <c r="AA1337" s="38" t="s">
        <v>9772</v>
      </c>
      <c r="AB1337" s="38"/>
      <c r="AC1337" s="18" t="str">
        <f t="shared" si="1"/>
        <v>M5-NyO-33a-A-5</v>
      </c>
      <c r="AD1337" s="6"/>
      <c r="AE1337" s="6" t="s">
        <v>427</v>
      </c>
      <c r="AF1337" s="6"/>
    </row>
    <row r="1338" ht="75.0" customHeight="1">
      <c r="A1338" s="8" t="s">
        <v>9773</v>
      </c>
      <c r="B1338" s="7" t="s">
        <v>9774</v>
      </c>
      <c r="C1338" s="34" t="s">
        <v>34</v>
      </c>
      <c r="D1338" s="6" t="s">
        <v>35</v>
      </c>
      <c r="E1338" s="6"/>
      <c r="F1338" s="26" t="s">
        <v>9775</v>
      </c>
      <c r="G1338" s="26"/>
      <c r="H1338" s="7"/>
      <c r="I1338" s="34" t="s">
        <v>38</v>
      </c>
      <c r="J1338" s="34" t="s">
        <v>357</v>
      </c>
      <c r="K1338" s="7" t="s">
        <v>9776</v>
      </c>
      <c r="L1338" s="26" t="s">
        <v>9777</v>
      </c>
      <c r="M1338" s="34" t="s">
        <v>41</v>
      </c>
      <c r="N1338" s="18" t="s">
        <v>9778</v>
      </c>
      <c r="O1338" s="18" t="s">
        <v>9779</v>
      </c>
      <c r="P1338" s="14"/>
      <c r="Q1338" s="34"/>
      <c r="R1338" s="14"/>
      <c r="S1338" s="14"/>
      <c r="T1338" s="14"/>
      <c r="U1338" s="14"/>
      <c r="V1338" s="14"/>
      <c r="W1338" s="14"/>
      <c r="X1338" s="14"/>
      <c r="Y1338" s="6" t="s">
        <v>5556</v>
      </c>
      <c r="Z1338" s="45" t="s">
        <v>9780</v>
      </c>
      <c r="AA1338" s="15" t="s">
        <v>9781</v>
      </c>
      <c r="AB1338" s="15" t="s">
        <v>9782</v>
      </c>
      <c r="AC1338" s="18" t="str">
        <f t="shared" si="1"/>
        <v>M5-NyO-33b-I-1</v>
      </c>
      <c r="AD1338" s="6"/>
      <c r="AE1338" s="6" t="s">
        <v>427</v>
      </c>
      <c r="AF1338" s="6"/>
    </row>
    <row r="1339" ht="75.0" customHeight="1">
      <c r="A1339" s="8" t="s">
        <v>9773</v>
      </c>
      <c r="B1339" s="7" t="s">
        <v>9774</v>
      </c>
      <c r="C1339" s="34" t="s">
        <v>50</v>
      </c>
      <c r="D1339" s="6" t="s">
        <v>35</v>
      </c>
      <c r="E1339" s="6"/>
      <c r="F1339" s="26" t="s">
        <v>9783</v>
      </c>
      <c r="G1339" s="26"/>
      <c r="H1339" s="7"/>
      <c r="I1339" s="34" t="s">
        <v>38</v>
      </c>
      <c r="J1339" s="6" t="s">
        <v>54</v>
      </c>
      <c r="K1339" s="7" t="s">
        <v>9784</v>
      </c>
      <c r="L1339" s="26" t="s">
        <v>9785</v>
      </c>
      <c r="M1339" s="34" t="s">
        <v>41</v>
      </c>
      <c r="N1339" s="18" t="s">
        <v>9778</v>
      </c>
      <c r="O1339" s="18" t="s">
        <v>9779</v>
      </c>
      <c r="P1339" s="14"/>
      <c r="Q1339" s="34"/>
      <c r="R1339" s="14"/>
      <c r="S1339" s="14"/>
      <c r="T1339" s="14"/>
      <c r="U1339" s="14"/>
      <c r="V1339" s="14"/>
      <c r="W1339" s="14"/>
      <c r="X1339" s="14"/>
      <c r="Y1339" s="6" t="s">
        <v>5556</v>
      </c>
      <c r="Z1339" s="45" t="s">
        <v>9786</v>
      </c>
      <c r="AA1339" s="38" t="s">
        <v>9787</v>
      </c>
      <c r="AB1339" s="15" t="s">
        <v>9788</v>
      </c>
      <c r="AC1339" s="18" t="str">
        <f t="shared" si="1"/>
        <v>M5-NyO-33b-E-1</v>
      </c>
      <c r="AD1339" s="6"/>
      <c r="AE1339" s="6" t="s">
        <v>427</v>
      </c>
      <c r="AF1339" s="6"/>
    </row>
    <row r="1340" ht="75.0" customHeight="1">
      <c r="A1340" s="8" t="s">
        <v>9773</v>
      </c>
      <c r="B1340" s="7" t="s">
        <v>9774</v>
      </c>
      <c r="C1340" s="34" t="s">
        <v>62</v>
      </c>
      <c r="D1340" s="6" t="s">
        <v>35</v>
      </c>
      <c r="E1340" s="6"/>
      <c r="F1340" s="26" t="s">
        <v>9789</v>
      </c>
      <c r="G1340" s="26"/>
      <c r="H1340" s="7"/>
      <c r="I1340" s="34" t="s">
        <v>38</v>
      </c>
      <c r="J1340" s="6" t="s">
        <v>54</v>
      </c>
      <c r="K1340" s="9" t="s">
        <v>9790</v>
      </c>
      <c r="L1340" s="26" t="s">
        <v>9785</v>
      </c>
      <c r="M1340" s="6" t="s">
        <v>67</v>
      </c>
      <c r="N1340" s="14"/>
      <c r="O1340" s="14"/>
      <c r="P1340" s="14"/>
      <c r="Q1340" s="34"/>
      <c r="R1340" s="26"/>
      <c r="S1340" s="26" t="s">
        <v>9791</v>
      </c>
      <c r="T1340" s="18" t="s">
        <v>9792</v>
      </c>
      <c r="U1340" s="26" t="s">
        <v>9793</v>
      </c>
      <c r="V1340" s="26" t="s">
        <v>9794</v>
      </c>
      <c r="W1340" s="7"/>
      <c r="X1340" s="14"/>
      <c r="Y1340" s="6" t="s">
        <v>5556</v>
      </c>
      <c r="Z1340" s="45" t="s">
        <v>9795</v>
      </c>
      <c r="AA1340" s="38" t="s">
        <v>9796</v>
      </c>
      <c r="AB1340" s="15" t="s">
        <v>9797</v>
      </c>
      <c r="AC1340" s="18" t="str">
        <f t="shared" si="1"/>
        <v>M5-NyO-33b-A-1</v>
      </c>
      <c r="AD1340" s="6"/>
      <c r="AE1340" s="6" t="s">
        <v>427</v>
      </c>
      <c r="AF1340" s="6"/>
    </row>
    <row r="1341" ht="75.0" customHeight="1">
      <c r="A1341" s="8" t="s">
        <v>9773</v>
      </c>
      <c r="B1341" s="7" t="s">
        <v>9774</v>
      </c>
      <c r="C1341" s="34" t="s">
        <v>62</v>
      </c>
      <c r="D1341" s="6" t="s">
        <v>35</v>
      </c>
      <c r="E1341" s="6"/>
      <c r="F1341" s="26" t="s">
        <v>9798</v>
      </c>
      <c r="G1341" s="26"/>
      <c r="H1341" s="7"/>
      <c r="I1341" s="34" t="s">
        <v>38</v>
      </c>
      <c r="J1341" s="6" t="s">
        <v>54</v>
      </c>
      <c r="K1341" s="9" t="s">
        <v>9799</v>
      </c>
      <c r="L1341" s="26" t="s">
        <v>9785</v>
      </c>
      <c r="M1341" s="6" t="s">
        <v>67</v>
      </c>
      <c r="N1341" s="14"/>
      <c r="O1341" s="14"/>
      <c r="P1341" s="14"/>
      <c r="Q1341" s="34"/>
      <c r="R1341" s="26"/>
      <c r="S1341" s="26" t="s">
        <v>9800</v>
      </c>
      <c r="T1341" s="18" t="s">
        <v>9801</v>
      </c>
      <c r="U1341" s="26" t="s">
        <v>9802</v>
      </c>
      <c r="V1341" s="26" t="s">
        <v>9803</v>
      </c>
      <c r="W1341" s="7"/>
      <c r="X1341" s="14"/>
      <c r="Y1341" s="6" t="s">
        <v>5556</v>
      </c>
      <c r="Z1341" s="45" t="s">
        <v>9804</v>
      </c>
      <c r="AA1341" s="15" t="s">
        <v>9805</v>
      </c>
      <c r="AB1341" s="15" t="s">
        <v>9806</v>
      </c>
      <c r="AC1341" s="18" t="str">
        <f t="shared" si="1"/>
        <v>M5-NyO-33b-A-2</v>
      </c>
      <c r="AD1341" s="6"/>
      <c r="AE1341" s="6" t="s">
        <v>427</v>
      </c>
      <c r="AF1341" s="6"/>
    </row>
    <row r="1342" ht="75.0" customHeight="1">
      <c r="A1342" s="8" t="s">
        <v>9773</v>
      </c>
      <c r="B1342" s="7" t="s">
        <v>9774</v>
      </c>
      <c r="C1342" s="34" t="s">
        <v>62</v>
      </c>
      <c r="D1342" s="47" t="s">
        <v>35</v>
      </c>
      <c r="E1342" s="47"/>
      <c r="F1342" s="26" t="s">
        <v>9807</v>
      </c>
      <c r="G1342" s="26"/>
      <c r="H1342" s="7"/>
      <c r="I1342" s="34" t="s">
        <v>38</v>
      </c>
      <c r="J1342" s="6" t="s">
        <v>54</v>
      </c>
      <c r="K1342" s="9" t="s">
        <v>9808</v>
      </c>
      <c r="L1342" s="26" t="s">
        <v>9785</v>
      </c>
      <c r="M1342" s="6" t="s">
        <v>67</v>
      </c>
      <c r="N1342" s="14"/>
      <c r="O1342" s="14"/>
      <c r="P1342" s="14"/>
      <c r="Q1342" s="34"/>
      <c r="R1342" s="26"/>
      <c r="S1342" s="26" t="s">
        <v>9809</v>
      </c>
      <c r="T1342" s="18" t="s">
        <v>9810</v>
      </c>
      <c r="U1342" s="26" t="s">
        <v>9811</v>
      </c>
      <c r="V1342" s="26" t="s">
        <v>9812</v>
      </c>
      <c r="W1342" s="7"/>
      <c r="X1342" s="18"/>
      <c r="Y1342" s="6" t="s">
        <v>5556</v>
      </c>
      <c r="Z1342" s="45" t="s">
        <v>9813</v>
      </c>
      <c r="AA1342" s="15" t="s">
        <v>9814</v>
      </c>
      <c r="AB1342" s="15" t="s">
        <v>9815</v>
      </c>
      <c r="AC1342" s="18" t="str">
        <f t="shared" si="1"/>
        <v>M5-NyO-33b-A-3</v>
      </c>
      <c r="AD1342" s="6"/>
      <c r="AE1342" s="6" t="s">
        <v>427</v>
      </c>
      <c r="AF1342" s="6"/>
    </row>
    <row r="1343" ht="75.0" customHeight="1">
      <c r="A1343" s="8" t="s">
        <v>9773</v>
      </c>
      <c r="B1343" s="7" t="s">
        <v>9774</v>
      </c>
      <c r="C1343" s="34" t="s">
        <v>62</v>
      </c>
      <c r="D1343" s="6" t="s">
        <v>35</v>
      </c>
      <c r="E1343" s="32"/>
      <c r="F1343" s="26" t="s">
        <v>9816</v>
      </c>
      <c r="G1343" s="26"/>
      <c r="H1343" s="7"/>
      <c r="I1343" s="34" t="s">
        <v>38</v>
      </c>
      <c r="J1343" s="6" t="s">
        <v>54</v>
      </c>
      <c r="K1343" s="9" t="s">
        <v>9817</v>
      </c>
      <c r="L1343" s="26" t="s">
        <v>9785</v>
      </c>
      <c r="M1343" s="6" t="s">
        <v>67</v>
      </c>
      <c r="N1343" s="14"/>
      <c r="O1343" s="14"/>
      <c r="P1343" s="14"/>
      <c r="Q1343" s="34"/>
      <c r="R1343" s="26"/>
      <c r="S1343" s="26" t="s">
        <v>9818</v>
      </c>
      <c r="T1343" s="18" t="s">
        <v>9819</v>
      </c>
      <c r="U1343" s="26" t="s">
        <v>9820</v>
      </c>
      <c r="V1343" s="26" t="s">
        <v>9821</v>
      </c>
      <c r="W1343" s="7"/>
      <c r="X1343" s="14"/>
      <c r="Y1343" s="6" t="s">
        <v>5556</v>
      </c>
      <c r="Z1343" s="45" t="s">
        <v>9822</v>
      </c>
      <c r="AA1343" s="15" t="s">
        <v>9823</v>
      </c>
      <c r="AB1343" s="15" t="s">
        <v>9824</v>
      </c>
      <c r="AC1343" s="18" t="str">
        <f t="shared" si="1"/>
        <v>M5-NyO-33b-A-4</v>
      </c>
      <c r="AD1343" s="6"/>
      <c r="AE1343" s="6" t="s">
        <v>427</v>
      </c>
      <c r="AF1343" s="6"/>
    </row>
    <row r="1344" ht="75.0" customHeight="1">
      <c r="A1344" s="8" t="s">
        <v>9773</v>
      </c>
      <c r="B1344" s="7" t="s">
        <v>9774</v>
      </c>
      <c r="C1344" s="34" t="s">
        <v>62</v>
      </c>
      <c r="D1344" s="6" t="s">
        <v>35</v>
      </c>
      <c r="E1344" s="6"/>
      <c r="F1344" s="26" t="s">
        <v>9825</v>
      </c>
      <c r="G1344" s="26"/>
      <c r="H1344" s="7"/>
      <c r="I1344" s="34" t="s">
        <v>38</v>
      </c>
      <c r="J1344" s="6" t="s">
        <v>54</v>
      </c>
      <c r="K1344" s="9" t="s">
        <v>9826</v>
      </c>
      <c r="L1344" s="26" t="s">
        <v>9785</v>
      </c>
      <c r="M1344" s="6" t="s">
        <v>67</v>
      </c>
      <c r="N1344" s="14"/>
      <c r="O1344" s="14"/>
      <c r="P1344" s="14"/>
      <c r="Q1344" s="34"/>
      <c r="R1344" s="26"/>
      <c r="S1344" s="26" t="s">
        <v>9827</v>
      </c>
      <c r="T1344" s="18" t="s">
        <v>9828</v>
      </c>
      <c r="U1344" s="26" t="s">
        <v>9829</v>
      </c>
      <c r="V1344" s="26" t="s">
        <v>9830</v>
      </c>
      <c r="W1344" s="7"/>
      <c r="X1344" s="14"/>
      <c r="Y1344" s="6" t="s">
        <v>5556</v>
      </c>
      <c r="Z1344" s="45" t="s">
        <v>9831</v>
      </c>
      <c r="AA1344" s="38" t="s">
        <v>9832</v>
      </c>
      <c r="AB1344" s="15" t="s">
        <v>9833</v>
      </c>
      <c r="AC1344" s="18" t="str">
        <f t="shared" si="1"/>
        <v>M5-NyO-33b-A-5</v>
      </c>
      <c r="AD1344" s="6"/>
      <c r="AE1344" s="6" t="s">
        <v>427</v>
      </c>
      <c r="AF1344" s="6"/>
    </row>
    <row r="1345" ht="75.0" customHeight="1">
      <c r="A1345" s="8" t="s">
        <v>9834</v>
      </c>
      <c r="B1345" s="26" t="s">
        <v>9835</v>
      </c>
      <c r="C1345" s="6" t="s">
        <v>34</v>
      </c>
      <c r="D1345" s="6" t="s">
        <v>35</v>
      </c>
      <c r="E1345" s="6"/>
      <c r="F1345" s="11" t="s">
        <v>9836</v>
      </c>
      <c r="G1345" s="11"/>
      <c r="H1345" s="7"/>
      <c r="I1345" s="34" t="s">
        <v>38</v>
      </c>
      <c r="J1345" s="8" t="s">
        <v>39</v>
      </c>
      <c r="K1345" s="11" t="s">
        <v>9837</v>
      </c>
      <c r="L1345" s="11" t="s">
        <v>9838</v>
      </c>
      <c r="M1345" s="8" t="s">
        <v>41</v>
      </c>
      <c r="N1345" s="22" t="s">
        <v>5554</v>
      </c>
      <c r="O1345" s="22" t="s">
        <v>9839</v>
      </c>
      <c r="P1345" s="14"/>
      <c r="Q1345" s="34"/>
      <c r="R1345" s="26"/>
      <c r="S1345" s="26"/>
      <c r="T1345" s="18"/>
      <c r="U1345" s="26"/>
      <c r="V1345" s="26"/>
      <c r="W1345" s="7"/>
      <c r="X1345" s="14"/>
      <c r="Y1345" s="6" t="s">
        <v>5556</v>
      </c>
      <c r="Z1345" s="45" t="s">
        <v>9840</v>
      </c>
      <c r="AA1345" s="15" t="s">
        <v>9841</v>
      </c>
      <c r="AB1345" s="15" t="s">
        <v>9842</v>
      </c>
      <c r="AC1345" s="18" t="str">
        <f t="shared" si="1"/>
        <v>M5-NyO-46a-I-1</v>
      </c>
      <c r="AD1345" s="6"/>
      <c r="AE1345" s="6" t="s">
        <v>427</v>
      </c>
      <c r="AF1345" s="6"/>
    </row>
    <row r="1346" ht="75.0" customHeight="1">
      <c r="A1346" s="8" t="s">
        <v>9834</v>
      </c>
      <c r="B1346" s="26" t="s">
        <v>9835</v>
      </c>
      <c r="C1346" s="6" t="s">
        <v>50</v>
      </c>
      <c r="D1346" s="6" t="s">
        <v>35</v>
      </c>
      <c r="E1346" s="6"/>
      <c r="F1346" s="26" t="s">
        <v>9843</v>
      </c>
      <c r="G1346" s="26"/>
      <c r="H1346" s="7"/>
      <c r="I1346" s="34" t="s">
        <v>38</v>
      </c>
      <c r="J1346" s="8" t="s">
        <v>751</v>
      </c>
      <c r="K1346" s="44" t="s">
        <v>9844</v>
      </c>
      <c r="L1346" s="44" t="s">
        <v>9845</v>
      </c>
      <c r="M1346" s="8" t="s">
        <v>41</v>
      </c>
      <c r="N1346" s="22" t="s">
        <v>5554</v>
      </c>
      <c r="O1346" s="22" t="s">
        <v>9839</v>
      </c>
      <c r="P1346" s="14"/>
      <c r="Q1346" s="34"/>
      <c r="R1346" s="26"/>
      <c r="S1346" s="26"/>
      <c r="T1346" s="18"/>
      <c r="U1346" s="26"/>
      <c r="V1346" s="26"/>
      <c r="W1346" s="7"/>
      <c r="X1346" s="14"/>
      <c r="Y1346" s="6" t="s">
        <v>5556</v>
      </c>
      <c r="Z1346" s="45" t="s">
        <v>9846</v>
      </c>
      <c r="AA1346" s="38" t="s">
        <v>9847</v>
      </c>
      <c r="AB1346" s="15" t="s">
        <v>9848</v>
      </c>
      <c r="AC1346" s="18" t="str">
        <f t="shared" si="1"/>
        <v>M5-NyO-46a-E-1</v>
      </c>
      <c r="AD1346" s="6"/>
      <c r="AE1346" s="6" t="s">
        <v>427</v>
      </c>
      <c r="AF1346" s="6"/>
    </row>
    <row r="1347" ht="75.0" customHeight="1">
      <c r="A1347" s="8" t="s">
        <v>9834</v>
      </c>
      <c r="B1347" s="26" t="s">
        <v>9835</v>
      </c>
      <c r="C1347" s="6" t="s">
        <v>50</v>
      </c>
      <c r="D1347" s="6" t="s">
        <v>35</v>
      </c>
      <c r="E1347" s="6"/>
      <c r="F1347" s="26" t="s">
        <v>9849</v>
      </c>
      <c r="G1347" s="26"/>
      <c r="H1347" s="7"/>
      <c r="I1347" s="34" t="s">
        <v>38</v>
      </c>
      <c r="J1347" s="8" t="s">
        <v>751</v>
      </c>
      <c r="K1347" s="44" t="s">
        <v>9850</v>
      </c>
      <c r="L1347" s="44" t="s">
        <v>9851</v>
      </c>
      <c r="M1347" s="8" t="s">
        <v>41</v>
      </c>
      <c r="N1347" s="22" t="s">
        <v>5554</v>
      </c>
      <c r="O1347" s="22" t="s">
        <v>9839</v>
      </c>
      <c r="P1347" s="14"/>
      <c r="Q1347" s="34"/>
      <c r="R1347" s="26"/>
      <c r="S1347" s="26"/>
      <c r="T1347" s="18"/>
      <c r="U1347" s="26"/>
      <c r="V1347" s="26"/>
      <c r="W1347" s="7"/>
      <c r="X1347" s="14"/>
      <c r="Y1347" s="6" t="s">
        <v>5556</v>
      </c>
      <c r="Z1347" s="45" t="s">
        <v>9852</v>
      </c>
      <c r="AA1347" s="38" t="s">
        <v>9853</v>
      </c>
      <c r="AB1347" s="15" t="s">
        <v>9854</v>
      </c>
      <c r="AC1347" s="18" t="str">
        <f t="shared" si="1"/>
        <v>M5-NyO-46a-E-2</v>
      </c>
      <c r="AD1347" s="6"/>
      <c r="AE1347" s="6" t="s">
        <v>427</v>
      </c>
      <c r="AF1347" s="6"/>
    </row>
    <row r="1348" ht="75.0" customHeight="1">
      <c r="A1348" s="8" t="s">
        <v>9834</v>
      </c>
      <c r="B1348" s="26" t="s">
        <v>9835</v>
      </c>
      <c r="C1348" s="6" t="s">
        <v>50</v>
      </c>
      <c r="D1348" s="6" t="s">
        <v>35</v>
      </c>
      <c r="E1348" s="6"/>
      <c r="F1348" s="26" t="s">
        <v>5578</v>
      </c>
      <c r="G1348" s="26"/>
      <c r="H1348" s="7"/>
      <c r="I1348" s="34" t="s">
        <v>38</v>
      </c>
      <c r="J1348" s="8" t="s">
        <v>751</v>
      </c>
      <c r="K1348" s="44" t="s">
        <v>9855</v>
      </c>
      <c r="L1348" s="44" t="s">
        <v>9856</v>
      </c>
      <c r="M1348" s="8" t="s">
        <v>41</v>
      </c>
      <c r="N1348" s="22" t="s">
        <v>5554</v>
      </c>
      <c r="O1348" s="22" t="s">
        <v>9839</v>
      </c>
      <c r="P1348" s="14"/>
      <c r="Q1348" s="34"/>
      <c r="R1348" s="26"/>
      <c r="S1348" s="26"/>
      <c r="T1348" s="18"/>
      <c r="U1348" s="26"/>
      <c r="V1348" s="26"/>
      <c r="W1348" s="7"/>
      <c r="X1348" s="14"/>
      <c r="Y1348" s="6" t="s">
        <v>5556</v>
      </c>
      <c r="Z1348" s="45" t="s">
        <v>9857</v>
      </c>
      <c r="AA1348" s="38" t="s">
        <v>9858</v>
      </c>
      <c r="AB1348" s="15" t="s">
        <v>9859</v>
      </c>
      <c r="AC1348" s="18" t="str">
        <f t="shared" si="1"/>
        <v>M5-NyO-46a-E-3</v>
      </c>
      <c r="AD1348" s="6"/>
      <c r="AE1348" s="6" t="s">
        <v>427</v>
      </c>
      <c r="AF1348" s="6"/>
    </row>
    <row r="1349" ht="75.0" customHeight="1">
      <c r="A1349" s="8" t="s">
        <v>9834</v>
      </c>
      <c r="B1349" s="26" t="s">
        <v>9835</v>
      </c>
      <c r="C1349" s="6" t="s">
        <v>50</v>
      </c>
      <c r="D1349" s="6" t="s">
        <v>35</v>
      </c>
      <c r="E1349" s="6"/>
      <c r="F1349" s="26" t="s">
        <v>5560</v>
      </c>
      <c r="G1349" s="26"/>
      <c r="H1349" s="7"/>
      <c r="I1349" s="34" t="s">
        <v>38</v>
      </c>
      <c r="J1349" s="8" t="s">
        <v>751</v>
      </c>
      <c r="K1349" s="37" t="s">
        <v>9860</v>
      </c>
      <c r="L1349" s="37" t="s">
        <v>9861</v>
      </c>
      <c r="M1349" s="8" t="s">
        <v>41</v>
      </c>
      <c r="N1349" s="22" t="s">
        <v>5554</v>
      </c>
      <c r="O1349" s="22" t="s">
        <v>9839</v>
      </c>
      <c r="P1349" s="14"/>
      <c r="Q1349" s="34"/>
      <c r="R1349" s="26"/>
      <c r="S1349" s="26"/>
      <c r="T1349" s="18"/>
      <c r="U1349" s="26"/>
      <c r="V1349" s="26"/>
      <c r="W1349" s="7"/>
      <c r="X1349" s="14"/>
      <c r="Y1349" s="6" t="s">
        <v>5556</v>
      </c>
      <c r="Z1349" s="45" t="s">
        <v>9862</v>
      </c>
      <c r="AA1349" s="38" t="s">
        <v>9863</v>
      </c>
      <c r="AB1349" s="15" t="s">
        <v>9864</v>
      </c>
      <c r="AC1349" s="18" t="str">
        <f t="shared" si="1"/>
        <v>M5-NyO-46a-E-4</v>
      </c>
      <c r="AD1349" s="6"/>
      <c r="AE1349" s="6" t="s">
        <v>427</v>
      </c>
      <c r="AF1349" s="6"/>
    </row>
    <row r="1350" ht="75.0" customHeight="1">
      <c r="A1350" s="8" t="s">
        <v>9834</v>
      </c>
      <c r="B1350" s="26" t="s">
        <v>9835</v>
      </c>
      <c r="C1350" s="6" t="s">
        <v>62</v>
      </c>
      <c r="D1350" s="6" t="s">
        <v>35</v>
      </c>
      <c r="E1350" s="6"/>
      <c r="F1350" s="26" t="s">
        <v>9865</v>
      </c>
      <c r="G1350" s="26"/>
      <c r="H1350" s="7"/>
      <c r="I1350" s="34" t="s">
        <v>38</v>
      </c>
      <c r="J1350" s="8" t="s">
        <v>751</v>
      </c>
      <c r="K1350" s="26" t="s">
        <v>9844</v>
      </c>
      <c r="L1350" s="44" t="s">
        <v>9845</v>
      </c>
      <c r="M1350" s="8" t="s">
        <v>41</v>
      </c>
      <c r="N1350" s="22" t="s">
        <v>5554</v>
      </c>
      <c r="O1350" s="22" t="s">
        <v>9839</v>
      </c>
      <c r="P1350" s="14"/>
      <c r="Q1350" s="34"/>
      <c r="R1350" s="26"/>
      <c r="S1350" s="26"/>
      <c r="T1350" s="18"/>
      <c r="U1350" s="26"/>
      <c r="V1350" s="26"/>
      <c r="W1350" s="7"/>
      <c r="X1350" s="14"/>
      <c r="Y1350" s="6" t="s">
        <v>5556</v>
      </c>
      <c r="Z1350" s="45" t="s">
        <v>9866</v>
      </c>
      <c r="AA1350" s="38" t="s">
        <v>9867</v>
      </c>
      <c r="AB1350" s="15" t="s">
        <v>9868</v>
      </c>
      <c r="AC1350" s="18" t="str">
        <f t="shared" si="1"/>
        <v>M5-NyO-46a-A-1</v>
      </c>
      <c r="AD1350" s="6"/>
      <c r="AE1350" s="6" t="s">
        <v>427</v>
      </c>
      <c r="AF1350" s="6"/>
    </row>
    <row r="1351" ht="75.0" customHeight="1">
      <c r="A1351" s="8" t="s">
        <v>9834</v>
      </c>
      <c r="B1351" s="26" t="s">
        <v>9835</v>
      </c>
      <c r="C1351" s="6" t="s">
        <v>62</v>
      </c>
      <c r="D1351" s="6" t="s">
        <v>35</v>
      </c>
      <c r="E1351" s="6"/>
      <c r="F1351" s="26" t="s">
        <v>9869</v>
      </c>
      <c r="G1351" s="26"/>
      <c r="H1351" s="7"/>
      <c r="I1351" s="34" t="s">
        <v>38</v>
      </c>
      <c r="J1351" s="8" t="s">
        <v>751</v>
      </c>
      <c r="K1351" s="26" t="s">
        <v>9850</v>
      </c>
      <c r="L1351" s="44" t="s">
        <v>9851</v>
      </c>
      <c r="M1351" s="8" t="s">
        <v>41</v>
      </c>
      <c r="N1351" s="22" t="s">
        <v>5554</v>
      </c>
      <c r="O1351" s="22" t="s">
        <v>9839</v>
      </c>
      <c r="P1351" s="14"/>
      <c r="Q1351" s="34"/>
      <c r="R1351" s="26"/>
      <c r="S1351" s="26"/>
      <c r="T1351" s="18"/>
      <c r="U1351" s="26"/>
      <c r="V1351" s="26"/>
      <c r="W1351" s="7"/>
      <c r="X1351" s="14"/>
      <c r="Y1351" s="6" t="s">
        <v>5556</v>
      </c>
      <c r="Z1351" s="45" t="s">
        <v>9870</v>
      </c>
      <c r="AA1351" s="38" t="s">
        <v>9871</v>
      </c>
      <c r="AB1351" s="15" t="s">
        <v>9872</v>
      </c>
      <c r="AC1351" s="18" t="str">
        <f t="shared" si="1"/>
        <v>M5-NyO-46a-A-2</v>
      </c>
      <c r="AD1351" s="6"/>
      <c r="AE1351" s="6" t="s">
        <v>427</v>
      </c>
      <c r="AF1351" s="6"/>
    </row>
    <row r="1352" ht="75.0" customHeight="1">
      <c r="A1352" s="8" t="s">
        <v>9834</v>
      </c>
      <c r="B1352" s="26" t="s">
        <v>9835</v>
      </c>
      <c r="C1352" s="6" t="s">
        <v>62</v>
      </c>
      <c r="D1352" s="6" t="s">
        <v>35</v>
      </c>
      <c r="E1352" s="6"/>
      <c r="F1352" s="26" t="s">
        <v>9873</v>
      </c>
      <c r="G1352" s="26"/>
      <c r="H1352" s="7"/>
      <c r="I1352" s="34" t="s">
        <v>38</v>
      </c>
      <c r="J1352" s="8" t="s">
        <v>751</v>
      </c>
      <c r="K1352" s="26" t="s">
        <v>9855</v>
      </c>
      <c r="L1352" s="44" t="s">
        <v>9856</v>
      </c>
      <c r="M1352" s="8" t="s">
        <v>41</v>
      </c>
      <c r="N1352" s="22" t="s">
        <v>5554</v>
      </c>
      <c r="O1352" s="22" t="s">
        <v>9839</v>
      </c>
      <c r="P1352" s="14"/>
      <c r="Q1352" s="34"/>
      <c r="R1352" s="26"/>
      <c r="S1352" s="26"/>
      <c r="T1352" s="18"/>
      <c r="U1352" s="26"/>
      <c r="V1352" s="26"/>
      <c r="W1352" s="7"/>
      <c r="X1352" s="14"/>
      <c r="Y1352" s="6" t="s">
        <v>5556</v>
      </c>
      <c r="Z1352" s="45" t="s">
        <v>9874</v>
      </c>
      <c r="AA1352" s="38" t="s">
        <v>9875</v>
      </c>
      <c r="AB1352" s="15" t="s">
        <v>9876</v>
      </c>
      <c r="AC1352" s="18" t="str">
        <f t="shared" si="1"/>
        <v>M5-NyO-46a-A-3</v>
      </c>
      <c r="AD1352" s="6"/>
      <c r="AE1352" s="6" t="s">
        <v>427</v>
      </c>
      <c r="AF1352" s="6"/>
    </row>
    <row r="1353" ht="75.0" customHeight="1">
      <c r="A1353" s="8" t="s">
        <v>9834</v>
      </c>
      <c r="B1353" s="26" t="s">
        <v>9835</v>
      </c>
      <c r="C1353" s="6" t="s">
        <v>62</v>
      </c>
      <c r="D1353" s="6" t="s">
        <v>35</v>
      </c>
      <c r="E1353" s="6"/>
      <c r="F1353" s="26" t="s">
        <v>9877</v>
      </c>
      <c r="G1353" s="26"/>
      <c r="H1353" s="7"/>
      <c r="I1353" s="34" t="s">
        <v>38</v>
      </c>
      <c r="J1353" s="8" t="s">
        <v>751</v>
      </c>
      <c r="K1353" s="11" t="s">
        <v>9860</v>
      </c>
      <c r="L1353" s="37" t="s">
        <v>9861</v>
      </c>
      <c r="M1353" s="8" t="s">
        <v>41</v>
      </c>
      <c r="N1353" s="22" t="s">
        <v>5554</v>
      </c>
      <c r="O1353" s="22" t="s">
        <v>9839</v>
      </c>
      <c r="P1353" s="14"/>
      <c r="Q1353" s="34"/>
      <c r="R1353" s="26"/>
      <c r="S1353" s="26"/>
      <c r="T1353" s="18"/>
      <c r="U1353" s="26"/>
      <c r="V1353" s="26"/>
      <c r="W1353" s="7"/>
      <c r="X1353" s="14"/>
      <c r="Y1353" s="6" t="s">
        <v>5556</v>
      </c>
      <c r="Z1353" s="45" t="s">
        <v>9878</v>
      </c>
      <c r="AA1353" s="38" t="s">
        <v>9879</v>
      </c>
      <c r="AB1353" s="15" t="s">
        <v>9880</v>
      </c>
      <c r="AC1353" s="18" t="str">
        <f t="shared" si="1"/>
        <v>M5-NyO-46a-A-4</v>
      </c>
      <c r="AD1353" s="6"/>
      <c r="AE1353" s="6" t="s">
        <v>427</v>
      </c>
      <c r="AF1353" s="6"/>
    </row>
    <row r="1354" ht="75.0" customHeight="1">
      <c r="A1354" s="8" t="s">
        <v>9834</v>
      </c>
      <c r="B1354" s="26" t="s">
        <v>9835</v>
      </c>
      <c r="C1354" s="6" t="s">
        <v>62</v>
      </c>
      <c r="D1354" s="6" t="s">
        <v>35</v>
      </c>
      <c r="E1354" s="6"/>
      <c r="F1354" s="26" t="s">
        <v>9881</v>
      </c>
      <c r="G1354" s="26"/>
      <c r="H1354" s="7"/>
      <c r="I1354" s="34" t="s">
        <v>38</v>
      </c>
      <c r="J1354" s="8" t="s">
        <v>751</v>
      </c>
      <c r="K1354" s="26" t="s">
        <v>9850</v>
      </c>
      <c r="L1354" s="44" t="s">
        <v>9851</v>
      </c>
      <c r="M1354" s="8" t="s">
        <v>41</v>
      </c>
      <c r="N1354" s="22" t="s">
        <v>5554</v>
      </c>
      <c r="O1354" s="22" t="s">
        <v>9839</v>
      </c>
      <c r="P1354" s="14"/>
      <c r="Q1354" s="34"/>
      <c r="R1354" s="26"/>
      <c r="S1354" s="26"/>
      <c r="T1354" s="18"/>
      <c r="U1354" s="26"/>
      <c r="V1354" s="26"/>
      <c r="W1354" s="7"/>
      <c r="X1354" s="14"/>
      <c r="Y1354" s="6" t="s">
        <v>5556</v>
      </c>
      <c r="Z1354" s="45" t="s">
        <v>9882</v>
      </c>
      <c r="AA1354" s="38" t="s">
        <v>9883</v>
      </c>
      <c r="AB1354" s="15" t="s">
        <v>9884</v>
      </c>
      <c r="AC1354" s="18" t="str">
        <f t="shared" si="1"/>
        <v>M5-NyO-46a-A-5</v>
      </c>
      <c r="AD1354" s="6"/>
      <c r="AE1354" s="6" t="s">
        <v>427</v>
      </c>
      <c r="AF1354" s="6"/>
    </row>
    <row r="1355" ht="75.0" customHeight="1">
      <c r="A1355" s="6" t="s">
        <v>9885</v>
      </c>
      <c r="B1355" s="26" t="s">
        <v>9886</v>
      </c>
      <c r="C1355" s="6" t="s">
        <v>34</v>
      </c>
      <c r="D1355" s="6" t="s">
        <v>35</v>
      </c>
      <c r="E1355" s="6"/>
      <c r="F1355" s="97" t="s">
        <v>9887</v>
      </c>
      <c r="G1355" s="97"/>
      <c r="H1355" s="7"/>
      <c r="I1355" s="34" t="s">
        <v>38</v>
      </c>
      <c r="J1355" s="8" t="s">
        <v>39</v>
      </c>
      <c r="K1355" s="11" t="s">
        <v>9888</v>
      </c>
      <c r="L1355" s="11" t="s">
        <v>9889</v>
      </c>
      <c r="M1355" s="8" t="s">
        <v>41</v>
      </c>
      <c r="N1355" s="22" t="s">
        <v>5554</v>
      </c>
      <c r="O1355" s="22" t="s">
        <v>9839</v>
      </c>
      <c r="P1355" s="14"/>
      <c r="Q1355" s="34"/>
      <c r="R1355" s="26"/>
      <c r="S1355" s="26"/>
      <c r="T1355" s="18"/>
      <c r="U1355" s="26"/>
      <c r="V1355" s="26"/>
      <c r="W1355" s="7"/>
      <c r="X1355" s="14"/>
      <c r="Y1355" s="6" t="s">
        <v>5556</v>
      </c>
      <c r="Z1355" s="45" t="s">
        <v>9890</v>
      </c>
      <c r="AA1355" s="15" t="s">
        <v>9891</v>
      </c>
      <c r="AB1355" s="15" t="s">
        <v>9892</v>
      </c>
      <c r="AC1355" s="18" t="str">
        <f t="shared" si="1"/>
        <v>M5-NyO-46b-I-1</v>
      </c>
      <c r="AD1355" s="6"/>
      <c r="AE1355" s="6" t="s">
        <v>427</v>
      </c>
      <c r="AF1355" s="6"/>
    </row>
    <row r="1356" ht="75.0" customHeight="1">
      <c r="A1356" s="6" t="s">
        <v>9885</v>
      </c>
      <c r="B1356" s="26" t="s">
        <v>9886</v>
      </c>
      <c r="C1356" s="6" t="s">
        <v>50</v>
      </c>
      <c r="D1356" s="6" t="s">
        <v>35</v>
      </c>
      <c r="E1356" s="6"/>
      <c r="F1356" s="26" t="s">
        <v>9893</v>
      </c>
      <c r="G1356" s="26"/>
      <c r="H1356" s="7"/>
      <c r="I1356" s="34" t="s">
        <v>38</v>
      </c>
      <c r="J1356" s="8" t="s">
        <v>2160</v>
      </c>
      <c r="K1356" s="11" t="s">
        <v>9894</v>
      </c>
      <c r="L1356" s="11" t="s">
        <v>9895</v>
      </c>
      <c r="M1356" s="8" t="s">
        <v>41</v>
      </c>
      <c r="N1356" s="22" t="s">
        <v>5554</v>
      </c>
      <c r="O1356" s="22" t="s">
        <v>9839</v>
      </c>
      <c r="P1356" s="14"/>
      <c r="Q1356" s="34"/>
      <c r="R1356" s="26"/>
      <c r="S1356" s="26"/>
      <c r="T1356" s="18"/>
      <c r="U1356" s="26"/>
      <c r="V1356" s="26"/>
      <c r="W1356" s="7"/>
      <c r="X1356" s="14"/>
      <c r="Y1356" s="6" t="s">
        <v>5556</v>
      </c>
      <c r="Z1356" s="45" t="s">
        <v>9896</v>
      </c>
      <c r="AA1356" s="15" t="s">
        <v>9897</v>
      </c>
      <c r="AB1356" s="15" t="s">
        <v>9898</v>
      </c>
      <c r="AC1356" s="18" t="str">
        <f t="shared" si="1"/>
        <v>M5-NyO-46b-E-1</v>
      </c>
      <c r="AD1356" s="6"/>
      <c r="AE1356" s="6" t="s">
        <v>427</v>
      </c>
      <c r="AF1356" s="6"/>
    </row>
    <row r="1357" ht="75.0" customHeight="1">
      <c r="A1357" s="6" t="s">
        <v>9885</v>
      </c>
      <c r="B1357" s="26" t="s">
        <v>9886</v>
      </c>
      <c r="C1357" s="6" t="s">
        <v>62</v>
      </c>
      <c r="D1357" s="6" t="s">
        <v>35</v>
      </c>
      <c r="E1357" s="6"/>
      <c r="F1357" s="26" t="s">
        <v>9899</v>
      </c>
      <c r="G1357" s="26"/>
      <c r="H1357" s="7"/>
      <c r="I1357" s="34" t="s">
        <v>38</v>
      </c>
      <c r="J1357" s="8" t="s">
        <v>2160</v>
      </c>
      <c r="K1357" s="11" t="s">
        <v>9894</v>
      </c>
      <c r="L1357" s="11" t="s">
        <v>9900</v>
      </c>
      <c r="M1357" s="8" t="s">
        <v>41</v>
      </c>
      <c r="N1357" s="22" t="s">
        <v>5554</v>
      </c>
      <c r="O1357" s="22" t="s">
        <v>9839</v>
      </c>
      <c r="P1357" s="14"/>
      <c r="Q1357" s="34"/>
      <c r="R1357" s="26"/>
      <c r="S1357" s="26"/>
      <c r="T1357" s="18"/>
      <c r="U1357" s="26"/>
      <c r="V1357" s="26"/>
      <c r="W1357" s="7"/>
      <c r="X1357" s="14"/>
      <c r="Y1357" s="6" t="s">
        <v>5556</v>
      </c>
      <c r="Z1357" s="45" t="s">
        <v>9901</v>
      </c>
      <c r="AA1357" s="15" t="s">
        <v>9902</v>
      </c>
      <c r="AB1357" s="15" t="s">
        <v>9903</v>
      </c>
      <c r="AC1357" s="18" t="str">
        <f t="shared" si="1"/>
        <v>M5-NyO-46b-A-1</v>
      </c>
      <c r="AD1357" s="6"/>
      <c r="AE1357" s="6" t="s">
        <v>427</v>
      </c>
      <c r="AF1357" s="6"/>
    </row>
    <row r="1358" ht="75.0" customHeight="1">
      <c r="A1358" s="6" t="s">
        <v>9885</v>
      </c>
      <c r="B1358" s="26" t="s">
        <v>9886</v>
      </c>
      <c r="C1358" s="6" t="s">
        <v>62</v>
      </c>
      <c r="D1358" s="6" t="s">
        <v>35</v>
      </c>
      <c r="E1358" s="6"/>
      <c r="F1358" s="26" t="s">
        <v>9904</v>
      </c>
      <c r="G1358" s="26"/>
      <c r="H1358" s="7"/>
      <c r="I1358" s="34" t="s">
        <v>38</v>
      </c>
      <c r="J1358" s="8" t="s">
        <v>2160</v>
      </c>
      <c r="K1358" s="11" t="s">
        <v>9905</v>
      </c>
      <c r="L1358" s="11" t="s">
        <v>9900</v>
      </c>
      <c r="M1358" s="8" t="s">
        <v>41</v>
      </c>
      <c r="N1358" s="22" t="s">
        <v>5554</v>
      </c>
      <c r="O1358" s="22" t="s">
        <v>9839</v>
      </c>
      <c r="P1358" s="14"/>
      <c r="Q1358" s="34"/>
      <c r="R1358" s="26"/>
      <c r="S1358" s="26"/>
      <c r="T1358" s="18"/>
      <c r="U1358" s="26"/>
      <c r="V1358" s="26"/>
      <c r="W1358" s="7"/>
      <c r="X1358" s="14"/>
      <c r="Y1358" s="6" t="s">
        <v>5556</v>
      </c>
      <c r="Z1358" s="45" t="s">
        <v>9906</v>
      </c>
      <c r="AA1358" s="15" t="s">
        <v>9907</v>
      </c>
      <c r="AB1358" s="15" t="s">
        <v>9908</v>
      </c>
      <c r="AC1358" s="18" t="str">
        <f t="shared" si="1"/>
        <v>M5-NyO-46b-A-2</v>
      </c>
      <c r="AD1358" s="6"/>
      <c r="AE1358" s="6" t="s">
        <v>427</v>
      </c>
      <c r="AF1358" s="6"/>
    </row>
    <row r="1359" ht="75.0" customHeight="1">
      <c r="A1359" s="6" t="s">
        <v>9885</v>
      </c>
      <c r="B1359" s="26" t="s">
        <v>9886</v>
      </c>
      <c r="C1359" s="6" t="s">
        <v>62</v>
      </c>
      <c r="D1359" s="6" t="s">
        <v>35</v>
      </c>
      <c r="E1359" s="6"/>
      <c r="F1359" s="26" t="s">
        <v>9909</v>
      </c>
      <c r="G1359" s="26"/>
      <c r="H1359" s="7"/>
      <c r="I1359" s="34" t="s">
        <v>38</v>
      </c>
      <c r="J1359" s="8" t="s">
        <v>2160</v>
      </c>
      <c r="K1359" s="11" t="s">
        <v>9910</v>
      </c>
      <c r="L1359" s="11" t="s">
        <v>9900</v>
      </c>
      <c r="M1359" s="8" t="s">
        <v>41</v>
      </c>
      <c r="N1359" s="22" t="s">
        <v>5554</v>
      </c>
      <c r="O1359" s="22" t="s">
        <v>9839</v>
      </c>
      <c r="P1359" s="14"/>
      <c r="Q1359" s="34"/>
      <c r="R1359" s="26"/>
      <c r="S1359" s="26"/>
      <c r="T1359" s="18"/>
      <c r="U1359" s="26"/>
      <c r="V1359" s="26"/>
      <c r="W1359" s="7"/>
      <c r="X1359" s="14"/>
      <c r="Y1359" s="6" t="s">
        <v>5556</v>
      </c>
      <c r="Z1359" s="45" t="s">
        <v>9911</v>
      </c>
      <c r="AA1359" s="15" t="s">
        <v>9912</v>
      </c>
      <c r="AB1359" s="15" t="s">
        <v>9913</v>
      </c>
      <c r="AC1359" s="18" t="str">
        <f t="shared" si="1"/>
        <v>M5-NyO-46b-A-3</v>
      </c>
      <c r="AD1359" s="6"/>
      <c r="AE1359" s="6" t="s">
        <v>427</v>
      </c>
      <c r="AF1359" s="6"/>
    </row>
    <row r="1360" ht="75.0" customHeight="1">
      <c r="A1360" s="6" t="s">
        <v>9885</v>
      </c>
      <c r="B1360" s="26" t="s">
        <v>9886</v>
      </c>
      <c r="C1360" s="6" t="s">
        <v>62</v>
      </c>
      <c r="D1360" s="6" t="s">
        <v>35</v>
      </c>
      <c r="E1360" s="6"/>
      <c r="F1360" s="26" t="s">
        <v>9914</v>
      </c>
      <c r="G1360" s="26"/>
      <c r="H1360" s="7"/>
      <c r="I1360" s="34" t="s">
        <v>38</v>
      </c>
      <c r="J1360" s="8" t="s">
        <v>2160</v>
      </c>
      <c r="K1360" s="11" t="s">
        <v>9915</v>
      </c>
      <c r="L1360" s="11" t="s">
        <v>9900</v>
      </c>
      <c r="M1360" s="8" t="s">
        <v>41</v>
      </c>
      <c r="N1360" s="22" t="s">
        <v>5554</v>
      </c>
      <c r="O1360" s="22" t="s">
        <v>9839</v>
      </c>
      <c r="P1360" s="14"/>
      <c r="Q1360" s="34"/>
      <c r="R1360" s="26"/>
      <c r="S1360" s="26"/>
      <c r="T1360" s="18"/>
      <c r="U1360" s="26"/>
      <c r="V1360" s="26"/>
      <c r="W1360" s="7"/>
      <c r="X1360" s="14"/>
      <c r="Y1360" s="6" t="s">
        <v>5556</v>
      </c>
      <c r="Z1360" s="45" t="s">
        <v>9916</v>
      </c>
      <c r="AA1360" s="15" t="s">
        <v>9917</v>
      </c>
      <c r="AB1360" s="15" t="s">
        <v>9918</v>
      </c>
      <c r="AC1360" s="18" t="str">
        <f t="shared" si="1"/>
        <v>M5-NyO-46b-A-4</v>
      </c>
      <c r="AD1360" s="6"/>
      <c r="AE1360" s="6" t="s">
        <v>427</v>
      </c>
      <c r="AF1360" s="6"/>
    </row>
    <row r="1361" ht="75.0" customHeight="1">
      <c r="A1361" s="6" t="s">
        <v>9885</v>
      </c>
      <c r="B1361" s="26" t="s">
        <v>9886</v>
      </c>
      <c r="C1361" s="6" t="s">
        <v>62</v>
      </c>
      <c r="D1361" s="6" t="s">
        <v>35</v>
      </c>
      <c r="E1361" s="6"/>
      <c r="F1361" s="26" t="s">
        <v>9919</v>
      </c>
      <c r="G1361" s="26"/>
      <c r="H1361" s="7"/>
      <c r="I1361" s="34" t="s">
        <v>38</v>
      </c>
      <c r="J1361" s="8" t="s">
        <v>2160</v>
      </c>
      <c r="K1361" s="11" t="s">
        <v>9894</v>
      </c>
      <c r="L1361" s="11" t="s">
        <v>9900</v>
      </c>
      <c r="M1361" s="8" t="s">
        <v>41</v>
      </c>
      <c r="N1361" s="22" t="s">
        <v>5554</v>
      </c>
      <c r="O1361" s="22" t="s">
        <v>9839</v>
      </c>
      <c r="P1361" s="14"/>
      <c r="Q1361" s="34"/>
      <c r="R1361" s="26"/>
      <c r="S1361" s="26"/>
      <c r="T1361" s="18"/>
      <c r="U1361" s="26"/>
      <c r="V1361" s="26"/>
      <c r="W1361" s="7"/>
      <c r="X1361" s="14"/>
      <c r="Y1361" s="6" t="s">
        <v>5556</v>
      </c>
      <c r="Z1361" s="45" t="s">
        <v>9920</v>
      </c>
      <c r="AA1361" s="15" t="s">
        <v>9921</v>
      </c>
      <c r="AB1361" s="15" t="s">
        <v>9922</v>
      </c>
      <c r="AC1361" s="18" t="str">
        <f t="shared" si="1"/>
        <v>M5-NyO-46b-A-5</v>
      </c>
      <c r="AD1361" s="6"/>
      <c r="AE1361" s="6" t="s">
        <v>427</v>
      </c>
      <c r="AF1361" s="6"/>
    </row>
    <row r="1362" ht="75.0" customHeight="1">
      <c r="A1362" s="6" t="s">
        <v>9923</v>
      </c>
      <c r="B1362" s="26" t="s">
        <v>9924</v>
      </c>
      <c r="C1362" s="6" t="s">
        <v>34</v>
      </c>
      <c r="D1362" s="6" t="s">
        <v>35</v>
      </c>
      <c r="E1362" s="6"/>
      <c r="F1362" s="11" t="s">
        <v>9925</v>
      </c>
      <c r="G1362" s="11"/>
      <c r="H1362" s="7"/>
      <c r="I1362" s="34" t="s">
        <v>38</v>
      </c>
      <c r="J1362" s="8" t="s">
        <v>743</v>
      </c>
      <c r="K1362" s="11" t="s">
        <v>9926</v>
      </c>
      <c r="L1362" s="11"/>
      <c r="M1362" s="8" t="s">
        <v>41</v>
      </c>
      <c r="N1362" s="7" t="s">
        <v>9927</v>
      </c>
      <c r="O1362" s="7" t="s">
        <v>9928</v>
      </c>
      <c r="P1362" s="14"/>
      <c r="Q1362" s="34"/>
      <c r="R1362" s="26"/>
      <c r="S1362" s="26"/>
      <c r="T1362" s="18"/>
      <c r="U1362" s="26"/>
      <c r="V1362" s="26"/>
      <c r="W1362" s="7"/>
      <c r="X1362" s="14"/>
      <c r="Y1362" s="6" t="s">
        <v>5556</v>
      </c>
      <c r="Z1362" s="45" t="s">
        <v>9929</v>
      </c>
      <c r="AA1362" s="38" t="s">
        <v>9930</v>
      </c>
      <c r="AB1362" s="15" t="s">
        <v>9931</v>
      </c>
      <c r="AC1362" s="18" t="str">
        <f t="shared" si="1"/>
        <v>M5-NyO-46c-I-1</v>
      </c>
      <c r="AD1362" s="6"/>
      <c r="AE1362" s="6" t="s">
        <v>427</v>
      </c>
      <c r="AF1362" s="6"/>
    </row>
    <row r="1363" ht="75.0" customHeight="1">
      <c r="A1363" s="6" t="s">
        <v>9923</v>
      </c>
      <c r="B1363" s="26" t="s">
        <v>9924</v>
      </c>
      <c r="C1363" s="6" t="s">
        <v>50</v>
      </c>
      <c r="D1363" s="6" t="s">
        <v>35</v>
      </c>
      <c r="E1363" s="6"/>
      <c r="F1363" s="9" t="s">
        <v>9932</v>
      </c>
      <c r="G1363" s="9"/>
      <c r="H1363" s="7"/>
      <c r="I1363" s="34" t="s">
        <v>38</v>
      </c>
      <c r="J1363" s="8" t="s">
        <v>2160</v>
      </c>
      <c r="K1363" s="11" t="s">
        <v>9933</v>
      </c>
      <c r="L1363" s="11" t="s">
        <v>9934</v>
      </c>
      <c r="M1363" s="8" t="s">
        <v>41</v>
      </c>
      <c r="N1363" s="7" t="s">
        <v>5680</v>
      </c>
      <c r="O1363" s="7" t="s">
        <v>5680</v>
      </c>
      <c r="P1363" s="14"/>
      <c r="Q1363" s="34"/>
      <c r="R1363" s="26"/>
      <c r="S1363" s="26"/>
      <c r="T1363" s="18"/>
      <c r="U1363" s="26"/>
      <c r="V1363" s="26"/>
      <c r="W1363" s="7"/>
      <c r="X1363" s="14"/>
      <c r="Y1363" s="6" t="s">
        <v>5556</v>
      </c>
      <c r="Z1363" s="45" t="s">
        <v>9935</v>
      </c>
      <c r="AA1363" s="15" t="s">
        <v>9936</v>
      </c>
      <c r="AB1363" s="15" t="s">
        <v>9937</v>
      </c>
      <c r="AC1363" s="18" t="str">
        <f t="shared" si="1"/>
        <v>M5-NyO-46c-E-1</v>
      </c>
      <c r="AD1363" s="6"/>
      <c r="AE1363" s="6" t="s">
        <v>427</v>
      </c>
      <c r="AF1363" s="6"/>
    </row>
    <row r="1364" ht="75.0" customHeight="1">
      <c r="A1364" s="6" t="s">
        <v>9923</v>
      </c>
      <c r="B1364" s="26" t="s">
        <v>9924</v>
      </c>
      <c r="C1364" s="6" t="s">
        <v>62</v>
      </c>
      <c r="D1364" s="6" t="s">
        <v>35</v>
      </c>
      <c r="E1364" s="6"/>
      <c r="F1364" s="26" t="s">
        <v>9938</v>
      </c>
      <c r="G1364" s="26"/>
      <c r="H1364" s="7"/>
      <c r="I1364" s="34" t="s">
        <v>38</v>
      </c>
      <c r="J1364" s="8" t="s">
        <v>2160</v>
      </c>
      <c r="K1364" s="11" t="s">
        <v>9939</v>
      </c>
      <c r="L1364" s="11" t="s">
        <v>9940</v>
      </c>
      <c r="M1364" s="8" t="s">
        <v>41</v>
      </c>
      <c r="N1364" s="7" t="s">
        <v>9941</v>
      </c>
      <c r="O1364" s="7" t="s">
        <v>9942</v>
      </c>
      <c r="P1364" s="14"/>
      <c r="Q1364" s="34"/>
      <c r="R1364" s="26"/>
      <c r="S1364" s="26"/>
      <c r="T1364" s="18"/>
      <c r="U1364" s="26"/>
      <c r="V1364" s="26"/>
      <c r="W1364" s="7"/>
      <c r="X1364" s="14"/>
      <c r="Y1364" s="6" t="s">
        <v>5556</v>
      </c>
      <c r="Z1364" s="45" t="s">
        <v>9943</v>
      </c>
      <c r="AA1364" s="15" t="s">
        <v>9944</v>
      </c>
      <c r="AB1364" s="15" t="s">
        <v>9945</v>
      </c>
      <c r="AC1364" s="18" t="str">
        <f t="shared" si="1"/>
        <v>M5-NyO-46c-A-1</v>
      </c>
      <c r="AD1364" s="6"/>
      <c r="AE1364" s="6" t="s">
        <v>427</v>
      </c>
      <c r="AF1364" s="6"/>
    </row>
    <row r="1365" ht="75.0" customHeight="1">
      <c r="A1365" s="6" t="s">
        <v>9923</v>
      </c>
      <c r="B1365" s="26" t="s">
        <v>9924</v>
      </c>
      <c r="C1365" s="6" t="s">
        <v>62</v>
      </c>
      <c r="D1365" s="6" t="s">
        <v>35</v>
      </c>
      <c r="E1365" s="6"/>
      <c r="F1365" s="26" t="s">
        <v>9946</v>
      </c>
      <c r="G1365" s="26"/>
      <c r="H1365" s="7"/>
      <c r="I1365" s="34" t="s">
        <v>38</v>
      </c>
      <c r="J1365" s="8" t="s">
        <v>2160</v>
      </c>
      <c r="K1365" s="11" t="s">
        <v>9939</v>
      </c>
      <c r="L1365" s="11" t="s">
        <v>9947</v>
      </c>
      <c r="M1365" s="8" t="s">
        <v>41</v>
      </c>
      <c r="N1365" s="7" t="s">
        <v>9941</v>
      </c>
      <c r="O1365" s="7" t="s">
        <v>9942</v>
      </c>
      <c r="P1365" s="14"/>
      <c r="Q1365" s="34"/>
      <c r="R1365" s="26"/>
      <c r="S1365" s="26"/>
      <c r="T1365" s="18"/>
      <c r="U1365" s="26"/>
      <c r="V1365" s="26"/>
      <c r="W1365" s="7"/>
      <c r="X1365" s="14"/>
      <c r="Y1365" s="6" t="s">
        <v>5556</v>
      </c>
      <c r="Z1365" s="45" t="s">
        <v>9948</v>
      </c>
      <c r="AA1365" s="15" t="s">
        <v>9949</v>
      </c>
      <c r="AB1365" s="15" t="s">
        <v>9950</v>
      </c>
      <c r="AC1365" s="18" t="str">
        <f t="shared" si="1"/>
        <v>M5-NyO-46c-A-2</v>
      </c>
      <c r="AD1365" s="6"/>
      <c r="AE1365" s="6" t="s">
        <v>427</v>
      </c>
      <c r="AF1365" s="6"/>
    </row>
    <row r="1366" ht="75.0" customHeight="1">
      <c r="A1366" s="6" t="s">
        <v>9923</v>
      </c>
      <c r="B1366" s="26" t="s">
        <v>9924</v>
      </c>
      <c r="C1366" s="6" t="s">
        <v>62</v>
      </c>
      <c r="D1366" s="6" t="s">
        <v>35</v>
      </c>
      <c r="E1366" s="6"/>
      <c r="F1366" s="26" t="s">
        <v>9951</v>
      </c>
      <c r="G1366" s="26"/>
      <c r="H1366" s="7"/>
      <c r="I1366" s="34" t="s">
        <v>38</v>
      </c>
      <c r="J1366" s="8" t="s">
        <v>2160</v>
      </c>
      <c r="K1366" s="11" t="s">
        <v>9939</v>
      </c>
      <c r="L1366" s="11" t="s">
        <v>9947</v>
      </c>
      <c r="M1366" s="8" t="s">
        <v>41</v>
      </c>
      <c r="N1366" s="7" t="s">
        <v>9941</v>
      </c>
      <c r="O1366" s="7" t="s">
        <v>9942</v>
      </c>
      <c r="P1366" s="14"/>
      <c r="Q1366" s="34"/>
      <c r="R1366" s="26"/>
      <c r="S1366" s="26"/>
      <c r="T1366" s="18"/>
      <c r="U1366" s="26"/>
      <c r="V1366" s="26"/>
      <c r="W1366" s="7"/>
      <c r="X1366" s="14"/>
      <c r="Y1366" s="6" t="s">
        <v>5556</v>
      </c>
      <c r="Z1366" s="45" t="s">
        <v>9952</v>
      </c>
      <c r="AA1366" s="15" t="s">
        <v>9953</v>
      </c>
      <c r="AB1366" s="15" t="s">
        <v>9954</v>
      </c>
      <c r="AC1366" s="18" t="str">
        <f t="shared" si="1"/>
        <v>M5-NyO-46c-A-3</v>
      </c>
      <c r="AD1366" s="6"/>
      <c r="AE1366" s="6" t="s">
        <v>427</v>
      </c>
      <c r="AF1366" s="6"/>
    </row>
    <row r="1367" ht="75.0" customHeight="1">
      <c r="A1367" s="6" t="s">
        <v>9923</v>
      </c>
      <c r="B1367" s="26" t="s">
        <v>9924</v>
      </c>
      <c r="C1367" s="6" t="s">
        <v>62</v>
      </c>
      <c r="D1367" s="6" t="s">
        <v>35</v>
      </c>
      <c r="E1367" s="6"/>
      <c r="F1367" s="26" t="s">
        <v>9955</v>
      </c>
      <c r="G1367" s="26"/>
      <c r="H1367" s="7"/>
      <c r="I1367" s="34" t="s">
        <v>38</v>
      </c>
      <c r="J1367" s="8" t="s">
        <v>2160</v>
      </c>
      <c r="K1367" s="11" t="s">
        <v>9939</v>
      </c>
      <c r="L1367" s="11" t="s">
        <v>9947</v>
      </c>
      <c r="M1367" s="8" t="s">
        <v>41</v>
      </c>
      <c r="N1367" s="7" t="s">
        <v>9941</v>
      </c>
      <c r="O1367" s="7" t="s">
        <v>9942</v>
      </c>
      <c r="P1367" s="14"/>
      <c r="Q1367" s="34"/>
      <c r="R1367" s="26"/>
      <c r="S1367" s="26"/>
      <c r="T1367" s="18"/>
      <c r="U1367" s="26"/>
      <c r="V1367" s="26"/>
      <c r="W1367" s="7"/>
      <c r="X1367" s="14"/>
      <c r="Y1367" s="6" t="s">
        <v>5556</v>
      </c>
      <c r="Z1367" s="45" t="s">
        <v>9956</v>
      </c>
      <c r="AA1367" s="15" t="s">
        <v>9957</v>
      </c>
      <c r="AB1367" s="15" t="s">
        <v>9958</v>
      </c>
      <c r="AC1367" s="18" t="str">
        <f t="shared" si="1"/>
        <v>M5-NyO-46c-A-4</v>
      </c>
      <c r="AD1367" s="6"/>
      <c r="AE1367" s="6" t="s">
        <v>427</v>
      </c>
      <c r="AF1367" s="6"/>
    </row>
    <row r="1368" ht="75.0" customHeight="1">
      <c r="A1368" s="6" t="s">
        <v>9923</v>
      </c>
      <c r="B1368" s="26" t="s">
        <v>9924</v>
      </c>
      <c r="C1368" s="6" t="s">
        <v>62</v>
      </c>
      <c r="D1368" s="6" t="s">
        <v>35</v>
      </c>
      <c r="E1368" s="6"/>
      <c r="F1368" s="26" t="s">
        <v>9959</v>
      </c>
      <c r="G1368" s="26"/>
      <c r="H1368" s="7"/>
      <c r="I1368" s="34" t="s">
        <v>38</v>
      </c>
      <c r="J1368" s="8" t="s">
        <v>2160</v>
      </c>
      <c r="K1368" s="11" t="s">
        <v>9939</v>
      </c>
      <c r="L1368" s="11" t="s">
        <v>9947</v>
      </c>
      <c r="M1368" s="8" t="s">
        <v>41</v>
      </c>
      <c r="N1368" s="7" t="s">
        <v>9941</v>
      </c>
      <c r="O1368" s="7" t="s">
        <v>9942</v>
      </c>
      <c r="P1368" s="14"/>
      <c r="Q1368" s="34"/>
      <c r="R1368" s="26"/>
      <c r="S1368" s="26"/>
      <c r="T1368" s="18"/>
      <c r="U1368" s="26"/>
      <c r="V1368" s="26"/>
      <c r="W1368" s="7"/>
      <c r="X1368" s="14"/>
      <c r="Y1368" s="6" t="s">
        <v>5556</v>
      </c>
      <c r="Z1368" s="45" t="s">
        <v>9960</v>
      </c>
      <c r="AA1368" s="15" t="s">
        <v>9961</v>
      </c>
      <c r="AB1368" s="15" t="s">
        <v>9962</v>
      </c>
      <c r="AC1368" s="18" t="str">
        <f t="shared" si="1"/>
        <v>M5-NyO-46c-A-5</v>
      </c>
      <c r="AD1368" s="6"/>
      <c r="AE1368" s="6" t="s">
        <v>427</v>
      </c>
      <c r="AF1368" s="6"/>
    </row>
    <row r="1369" ht="75.0" customHeight="1">
      <c r="A1369" s="8" t="s">
        <v>9963</v>
      </c>
      <c r="B1369" s="11" t="s">
        <v>9964</v>
      </c>
      <c r="C1369" s="8" t="s">
        <v>34</v>
      </c>
      <c r="D1369" s="6" t="s">
        <v>35</v>
      </c>
      <c r="E1369" s="6"/>
      <c r="F1369" s="26" t="s">
        <v>9965</v>
      </c>
      <c r="G1369" s="26"/>
      <c r="H1369" s="22"/>
      <c r="I1369" s="57"/>
      <c r="J1369" s="20" t="s">
        <v>357</v>
      </c>
      <c r="K1369" s="10" t="s">
        <v>9966</v>
      </c>
      <c r="L1369" s="10" t="s">
        <v>9967</v>
      </c>
      <c r="M1369" s="8" t="s">
        <v>41</v>
      </c>
      <c r="N1369" s="7" t="s">
        <v>5754</v>
      </c>
      <c r="O1369" s="7" t="s">
        <v>5755</v>
      </c>
      <c r="P1369" s="14"/>
      <c r="Q1369" s="34"/>
      <c r="R1369" s="26"/>
      <c r="S1369" s="26"/>
      <c r="T1369" s="18"/>
      <c r="U1369" s="26"/>
      <c r="V1369" s="26"/>
      <c r="W1369" s="7"/>
      <c r="X1369" s="14"/>
      <c r="Y1369" s="6" t="s">
        <v>5556</v>
      </c>
      <c r="Z1369" s="45" t="s">
        <v>9968</v>
      </c>
      <c r="AA1369" s="15" t="s">
        <v>9969</v>
      </c>
      <c r="AB1369" s="15" t="s">
        <v>9970</v>
      </c>
      <c r="AC1369" s="18" t="str">
        <f t="shared" si="1"/>
        <v>M5-NyO-46d-I-1</v>
      </c>
      <c r="AD1369" s="6"/>
      <c r="AE1369" s="6" t="s">
        <v>427</v>
      </c>
      <c r="AF1369" s="6"/>
    </row>
    <row r="1370" ht="75.0" customHeight="1">
      <c r="A1370" s="8" t="s">
        <v>9963</v>
      </c>
      <c r="B1370" s="11" t="s">
        <v>9964</v>
      </c>
      <c r="C1370" s="8" t="s">
        <v>50</v>
      </c>
      <c r="D1370" s="6" t="s">
        <v>35</v>
      </c>
      <c r="E1370" s="6"/>
      <c r="F1370" s="9" t="s">
        <v>9971</v>
      </c>
      <c r="G1370" s="9"/>
      <c r="H1370" s="22"/>
      <c r="I1370" s="57"/>
      <c r="J1370" s="19" t="s">
        <v>9972</v>
      </c>
      <c r="K1370" s="10" t="s">
        <v>9973</v>
      </c>
      <c r="L1370" s="10" t="s">
        <v>9974</v>
      </c>
      <c r="M1370" s="8" t="s">
        <v>41</v>
      </c>
      <c r="N1370" s="7" t="s">
        <v>5754</v>
      </c>
      <c r="O1370" s="7" t="s">
        <v>5755</v>
      </c>
      <c r="P1370" s="14"/>
      <c r="Q1370" s="34"/>
      <c r="R1370" s="26"/>
      <c r="S1370" s="26"/>
      <c r="T1370" s="18"/>
      <c r="U1370" s="26"/>
      <c r="V1370" s="26"/>
      <c r="W1370" s="7"/>
      <c r="X1370" s="14"/>
      <c r="Y1370" s="6" t="s">
        <v>5556</v>
      </c>
      <c r="Z1370" s="45" t="s">
        <v>9975</v>
      </c>
      <c r="AA1370" s="38" t="s">
        <v>9976</v>
      </c>
      <c r="AB1370" s="15" t="s">
        <v>9977</v>
      </c>
      <c r="AC1370" s="18" t="str">
        <f t="shared" si="1"/>
        <v>M5-NyO-46d-E-1</v>
      </c>
      <c r="AD1370" s="6"/>
      <c r="AE1370" s="6" t="s">
        <v>427</v>
      </c>
      <c r="AF1370" s="6"/>
    </row>
    <row r="1371" ht="75.0" customHeight="1">
      <c r="A1371" s="8" t="s">
        <v>9963</v>
      </c>
      <c r="B1371" s="11" t="s">
        <v>9964</v>
      </c>
      <c r="C1371" s="8" t="s">
        <v>50</v>
      </c>
      <c r="D1371" s="6" t="s">
        <v>35</v>
      </c>
      <c r="E1371" s="6"/>
      <c r="F1371" s="9" t="s">
        <v>9978</v>
      </c>
      <c r="G1371" s="9"/>
      <c r="H1371" s="22"/>
      <c r="I1371" s="57"/>
      <c r="J1371" s="20" t="s">
        <v>9972</v>
      </c>
      <c r="K1371" s="10" t="s">
        <v>9973</v>
      </c>
      <c r="L1371" s="10" t="s">
        <v>9979</v>
      </c>
      <c r="M1371" s="8" t="s">
        <v>41</v>
      </c>
      <c r="N1371" s="7" t="s">
        <v>5754</v>
      </c>
      <c r="O1371" s="7" t="s">
        <v>5755</v>
      </c>
      <c r="P1371" s="14"/>
      <c r="Q1371" s="34"/>
      <c r="R1371" s="26"/>
      <c r="S1371" s="26"/>
      <c r="T1371" s="18"/>
      <c r="U1371" s="26"/>
      <c r="V1371" s="26"/>
      <c r="W1371" s="7"/>
      <c r="X1371" s="14"/>
      <c r="Y1371" s="6" t="s">
        <v>5556</v>
      </c>
      <c r="Z1371" s="45" t="s">
        <v>9980</v>
      </c>
      <c r="AA1371" s="38" t="s">
        <v>9981</v>
      </c>
      <c r="AB1371" s="15" t="s">
        <v>9982</v>
      </c>
      <c r="AC1371" s="18" t="str">
        <f t="shared" si="1"/>
        <v>M5-NyO-46d-E-2</v>
      </c>
      <c r="AD1371" s="6"/>
      <c r="AE1371" s="6" t="s">
        <v>427</v>
      </c>
      <c r="AF1371" s="6"/>
    </row>
    <row r="1372" ht="75.0" customHeight="1">
      <c r="A1372" s="8" t="s">
        <v>9963</v>
      </c>
      <c r="B1372" s="11" t="s">
        <v>9964</v>
      </c>
      <c r="C1372" s="8" t="s">
        <v>62</v>
      </c>
      <c r="D1372" s="6" t="s">
        <v>35</v>
      </c>
      <c r="E1372" s="6"/>
      <c r="F1372" s="9" t="s">
        <v>9983</v>
      </c>
      <c r="G1372" s="9"/>
      <c r="H1372" s="22"/>
      <c r="I1372" s="57"/>
      <c r="J1372" s="19" t="s">
        <v>2160</v>
      </c>
      <c r="K1372" s="10" t="s">
        <v>9984</v>
      </c>
      <c r="L1372" s="10" t="s">
        <v>9985</v>
      </c>
      <c r="M1372" s="8" t="s">
        <v>41</v>
      </c>
      <c r="N1372" s="7" t="s">
        <v>5754</v>
      </c>
      <c r="O1372" s="7" t="s">
        <v>5755</v>
      </c>
      <c r="P1372" s="14"/>
      <c r="Q1372" s="34"/>
      <c r="R1372" s="26"/>
      <c r="S1372" s="26"/>
      <c r="T1372" s="18"/>
      <c r="U1372" s="26"/>
      <c r="V1372" s="26"/>
      <c r="W1372" s="7"/>
      <c r="X1372" s="14"/>
      <c r="Y1372" s="6" t="s">
        <v>5556</v>
      </c>
      <c r="Z1372" s="45" t="s">
        <v>9986</v>
      </c>
      <c r="AA1372" s="15" t="s">
        <v>9987</v>
      </c>
      <c r="AB1372" s="15" t="s">
        <v>9988</v>
      </c>
      <c r="AC1372" s="18" t="str">
        <f t="shared" si="1"/>
        <v>M5-NyO-46d-A-1</v>
      </c>
      <c r="AD1372" s="6"/>
      <c r="AE1372" s="6" t="s">
        <v>427</v>
      </c>
      <c r="AF1372" s="6"/>
    </row>
    <row r="1373" ht="75.0" customHeight="1">
      <c r="A1373" s="8" t="s">
        <v>9963</v>
      </c>
      <c r="B1373" s="11" t="s">
        <v>9964</v>
      </c>
      <c r="C1373" s="8" t="s">
        <v>62</v>
      </c>
      <c r="D1373" s="6" t="s">
        <v>35</v>
      </c>
      <c r="E1373" s="6"/>
      <c r="F1373" s="9" t="s">
        <v>9989</v>
      </c>
      <c r="G1373" s="9"/>
      <c r="H1373" s="22"/>
      <c r="I1373" s="6" t="s">
        <v>38</v>
      </c>
      <c r="J1373" s="19" t="s">
        <v>2160</v>
      </c>
      <c r="K1373" s="10" t="s">
        <v>9984</v>
      </c>
      <c r="L1373" s="75" t="s">
        <v>9990</v>
      </c>
      <c r="M1373" s="8" t="s">
        <v>41</v>
      </c>
      <c r="N1373" s="7" t="s">
        <v>5754</v>
      </c>
      <c r="O1373" s="7" t="s">
        <v>5755</v>
      </c>
      <c r="P1373" s="14"/>
      <c r="Q1373" s="34"/>
      <c r="R1373" s="26"/>
      <c r="S1373" s="26"/>
      <c r="T1373" s="18"/>
      <c r="U1373" s="26"/>
      <c r="V1373" s="26"/>
      <c r="W1373" s="7"/>
      <c r="X1373" s="14"/>
      <c r="Y1373" s="6" t="s">
        <v>5556</v>
      </c>
      <c r="Z1373" s="45" t="s">
        <v>9991</v>
      </c>
      <c r="AA1373" s="15" t="s">
        <v>9992</v>
      </c>
      <c r="AB1373" s="15" t="s">
        <v>9993</v>
      </c>
      <c r="AC1373" s="18" t="str">
        <f t="shared" si="1"/>
        <v>M5-NyO-46d-A-2</v>
      </c>
      <c r="AD1373" s="6"/>
      <c r="AE1373" s="6" t="s">
        <v>427</v>
      </c>
      <c r="AF1373" s="6"/>
    </row>
    <row r="1374" ht="75.0" customHeight="1">
      <c r="A1374" s="8" t="s">
        <v>9963</v>
      </c>
      <c r="B1374" s="11" t="s">
        <v>9964</v>
      </c>
      <c r="C1374" s="8" t="s">
        <v>62</v>
      </c>
      <c r="D1374" s="6" t="s">
        <v>35</v>
      </c>
      <c r="E1374" s="6"/>
      <c r="F1374" s="9" t="s">
        <v>9994</v>
      </c>
      <c r="G1374" s="9"/>
      <c r="H1374" s="22"/>
      <c r="I1374" s="6" t="s">
        <v>38</v>
      </c>
      <c r="J1374" s="19" t="s">
        <v>2160</v>
      </c>
      <c r="K1374" s="10" t="s">
        <v>9984</v>
      </c>
      <c r="L1374" s="10" t="s">
        <v>9990</v>
      </c>
      <c r="M1374" s="8" t="s">
        <v>41</v>
      </c>
      <c r="N1374" s="7" t="s">
        <v>5754</v>
      </c>
      <c r="O1374" s="7" t="s">
        <v>5755</v>
      </c>
      <c r="P1374" s="14"/>
      <c r="Q1374" s="34"/>
      <c r="R1374" s="26"/>
      <c r="S1374" s="26"/>
      <c r="T1374" s="18"/>
      <c r="U1374" s="26"/>
      <c r="V1374" s="26"/>
      <c r="W1374" s="7"/>
      <c r="X1374" s="14"/>
      <c r="Y1374" s="6" t="s">
        <v>5556</v>
      </c>
      <c r="Z1374" s="45" t="s">
        <v>9995</v>
      </c>
      <c r="AA1374" s="15" t="s">
        <v>9996</v>
      </c>
      <c r="AB1374" s="15" t="s">
        <v>9997</v>
      </c>
      <c r="AC1374" s="18" t="str">
        <f t="shared" si="1"/>
        <v>M5-NyO-46d-A-3</v>
      </c>
      <c r="AD1374" s="6"/>
      <c r="AE1374" s="6" t="s">
        <v>427</v>
      </c>
      <c r="AF1374" s="6"/>
    </row>
    <row r="1375" ht="75.0" customHeight="1">
      <c r="A1375" s="8" t="s">
        <v>9963</v>
      </c>
      <c r="B1375" s="11" t="s">
        <v>9964</v>
      </c>
      <c r="C1375" s="8" t="s">
        <v>62</v>
      </c>
      <c r="D1375" s="6" t="s">
        <v>35</v>
      </c>
      <c r="E1375" s="6"/>
      <c r="F1375" s="26" t="s">
        <v>9998</v>
      </c>
      <c r="G1375" s="26"/>
      <c r="H1375" s="7" t="s">
        <v>9999</v>
      </c>
      <c r="I1375" s="6" t="s">
        <v>38</v>
      </c>
      <c r="J1375" s="8" t="s">
        <v>2160</v>
      </c>
      <c r="K1375" s="10" t="s">
        <v>9984</v>
      </c>
      <c r="L1375" s="10" t="s">
        <v>9990</v>
      </c>
      <c r="M1375" s="8" t="s">
        <v>41</v>
      </c>
      <c r="N1375" s="7" t="s">
        <v>5754</v>
      </c>
      <c r="O1375" s="7" t="s">
        <v>5755</v>
      </c>
      <c r="P1375" s="14"/>
      <c r="Q1375" s="34"/>
      <c r="R1375" s="26"/>
      <c r="S1375" s="26"/>
      <c r="T1375" s="18"/>
      <c r="U1375" s="26"/>
      <c r="V1375" s="26"/>
      <c r="W1375" s="7"/>
      <c r="X1375" s="14"/>
      <c r="Y1375" s="6" t="s">
        <v>5556</v>
      </c>
      <c r="Z1375" s="45" t="s">
        <v>10000</v>
      </c>
      <c r="AA1375" s="15" t="s">
        <v>10001</v>
      </c>
      <c r="AB1375" s="15" t="s">
        <v>10002</v>
      </c>
      <c r="AC1375" s="18" t="str">
        <f t="shared" si="1"/>
        <v>M5-NyO-46d-A-4</v>
      </c>
      <c r="AD1375" s="6"/>
      <c r="AE1375" s="6" t="s">
        <v>427</v>
      </c>
      <c r="AF1375" s="6"/>
    </row>
    <row r="1376" ht="75.0" customHeight="1">
      <c r="A1376" s="8" t="s">
        <v>9963</v>
      </c>
      <c r="B1376" s="11" t="s">
        <v>9964</v>
      </c>
      <c r="C1376" s="8" t="s">
        <v>62</v>
      </c>
      <c r="D1376" s="6" t="s">
        <v>35</v>
      </c>
      <c r="E1376" s="6"/>
      <c r="F1376" s="26" t="s">
        <v>10003</v>
      </c>
      <c r="G1376" s="26"/>
      <c r="H1376" s="7"/>
      <c r="I1376" s="6" t="s">
        <v>38</v>
      </c>
      <c r="J1376" s="8" t="s">
        <v>2160</v>
      </c>
      <c r="K1376" s="10" t="s">
        <v>9984</v>
      </c>
      <c r="L1376" s="10" t="s">
        <v>9985</v>
      </c>
      <c r="M1376" s="8" t="s">
        <v>41</v>
      </c>
      <c r="N1376" s="7" t="s">
        <v>5754</v>
      </c>
      <c r="O1376" s="7" t="s">
        <v>5755</v>
      </c>
      <c r="P1376" s="14"/>
      <c r="Q1376" s="34"/>
      <c r="R1376" s="26"/>
      <c r="S1376" s="26"/>
      <c r="T1376" s="18"/>
      <c r="U1376" s="26"/>
      <c r="V1376" s="26"/>
      <c r="W1376" s="7"/>
      <c r="X1376" s="14"/>
      <c r="Y1376" s="6" t="s">
        <v>5556</v>
      </c>
      <c r="Z1376" s="45" t="s">
        <v>10004</v>
      </c>
      <c r="AA1376" s="15" t="s">
        <v>10005</v>
      </c>
      <c r="AB1376" s="15" t="s">
        <v>10006</v>
      </c>
      <c r="AC1376" s="18" t="str">
        <f t="shared" si="1"/>
        <v>M5-NyO-46d-A-5</v>
      </c>
      <c r="AD1376" s="6"/>
      <c r="AE1376" s="6" t="s">
        <v>427</v>
      </c>
      <c r="AF1376" s="6"/>
    </row>
    <row r="1377" ht="75.0" customHeight="1">
      <c r="A1377" s="6" t="s">
        <v>10007</v>
      </c>
      <c r="B1377" s="26" t="s">
        <v>10008</v>
      </c>
      <c r="C1377" s="6" t="s">
        <v>34</v>
      </c>
      <c r="D1377" s="6" t="s">
        <v>35</v>
      </c>
      <c r="E1377" s="6"/>
      <c r="F1377" s="11" t="s">
        <v>10009</v>
      </c>
      <c r="G1377" s="11"/>
      <c r="H1377" s="7"/>
      <c r="I1377" s="34" t="s">
        <v>38</v>
      </c>
      <c r="J1377" s="34" t="s">
        <v>39</v>
      </c>
      <c r="K1377" s="7" t="s">
        <v>10010</v>
      </c>
      <c r="L1377" s="7" t="s">
        <v>9838</v>
      </c>
      <c r="M1377" s="34" t="s">
        <v>41</v>
      </c>
      <c r="N1377" s="22" t="s">
        <v>5554</v>
      </c>
      <c r="O1377" s="22" t="s">
        <v>9839</v>
      </c>
      <c r="P1377" s="14"/>
      <c r="Q1377" s="34"/>
      <c r="R1377" s="26"/>
      <c r="S1377" s="26"/>
      <c r="T1377" s="18"/>
      <c r="U1377" s="26"/>
      <c r="V1377" s="26"/>
      <c r="W1377" s="7"/>
      <c r="X1377" s="14"/>
      <c r="Y1377" s="6" t="s">
        <v>5556</v>
      </c>
      <c r="Z1377" s="45" t="s">
        <v>10011</v>
      </c>
      <c r="AA1377" s="15" t="s">
        <v>10012</v>
      </c>
      <c r="AB1377" s="15" t="s">
        <v>10013</v>
      </c>
      <c r="AC1377" s="18" t="str">
        <f t="shared" si="1"/>
        <v>M5-NyO-47a-I-1</v>
      </c>
      <c r="AD1377" s="6"/>
      <c r="AE1377" s="6" t="s">
        <v>427</v>
      </c>
      <c r="AF1377" s="6" t="s">
        <v>49</v>
      </c>
    </row>
    <row r="1378" ht="75.0" customHeight="1">
      <c r="A1378" s="6" t="s">
        <v>10007</v>
      </c>
      <c r="B1378" s="26" t="s">
        <v>10008</v>
      </c>
      <c r="C1378" s="6" t="s">
        <v>50</v>
      </c>
      <c r="D1378" s="6" t="s">
        <v>35</v>
      </c>
      <c r="E1378" s="6"/>
      <c r="F1378" s="26" t="s">
        <v>9843</v>
      </c>
      <c r="G1378" s="26"/>
      <c r="H1378" s="7"/>
      <c r="I1378" s="34" t="s">
        <v>38</v>
      </c>
      <c r="J1378" s="8" t="s">
        <v>751</v>
      </c>
      <c r="K1378" s="26" t="s">
        <v>10014</v>
      </c>
      <c r="L1378" s="26" t="s">
        <v>10015</v>
      </c>
      <c r="M1378" s="8" t="s">
        <v>41</v>
      </c>
      <c r="N1378" s="22" t="s">
        <v>5554</v>
      </c>
      <c r="O1378" s="22" t="s">
        <v>9839</v>
      </c>
      <c r="P1378" s="14"/>
      <c r="Q1378" s="34"/>
      <c r="R1378" s="26"/>
      <c r="S1378" s="26"/>
      <c r="T1378" s="18"/>
      <c r="U1378" s="26"/>
      <c r="V1378" s="26"/>
      <c r="W1378" s="7"/>
      <c r="X1378" s="14"/>
      <c r="Y1378" s="6" t="s">
        <v>5556</v>
      </c>
      <c r="Z1378" s="45" t="s">
        <v>10016</v>
      </c>
      <c r="AA1378" s="38" t="s">
        <v>10017</v>
      </c>
      <c r="AB1378" s="15" t="s">
        <v>10018</v>
      </c>
      <c r="AC1378" s="18" t="str">
        <f t="shared" si="1"/>
        <v>M5-NyO-47a-E-1</v>
      </c>
      <c r="AD1378" s="6"/>
      <c r="AE1378" s="6" t="s">
        <v>427</v>
      </c>
      <c r="AF1378" s="6" t="s">
        <v>49</v>
      </c>
    </row>
    <row r="1379" ht="75.0" customHeight="1">
      <c r="A1379" s="6" t="s">
        <v>10007</v>
      </c>
      <c r="B1379" s="26" t="s">
        <v>10008</v>
      </c>
      <c r="C1379" s="6" t="s">
        <v>50</v>
      </c>
      <c r="D1379" s="6" t="s">
        <v>35</v>
      </c>
      <c r="E1379" s="6"/>
      <c r="F1379" s="26" t="s">
        <v>9849</v>
      </c>
      <c r="G1379" s="26"/>
      <c r="H1379" s="7"/>
      <c r="I1379" s="34" t="s">
        <v>38</v>
      </c>
      <c r="J1379" s="8" t="s">
        <v>751</v>
      </c>
      <c r="K1379" s="26" t="s">
        <v>10019</v>
      </c>
      <c r="L1379" s="26" t="s">
        <v>10020</v>
      </c>
      <c r="M1379" s="8" t="s">
        <v>41</v>
      </c>
      <c r="N1379" s="22" t="s">
        <v>5554</v>
      </c>
      <c r="O1379" s="22" t="s">
        <v>9839</v>
      </c>
      <c r="P1379" s="14"/>
      <c r="Q1379" s="34"/>
      <c r="R1379" s="26"/>
      <c r="S1379" s="26"/>
      <c r="T1379" s="18"/>
      <c r="U1379" s="26"/>
      <c r="V1379" s="26"/>
      <c r="W1379" s="7"/>
      <c r="X1379" s="14"/>
      <c r="Y1379" s="6" t="s">
        <v>5556</v>
      </c>
      <c r="Z1379" s="45" t="s">
        <v>10021</v>
      </c>
      <c r="AA1379" s="38" t="s">
        <v>10022</v>
      </c>
      <c r="AB1379" s="15" t="s">
        <v>10023</v>
      </c>
      <c r="AC1379" s="18" t="str">
        <f t="shared" si="1"/>
        <v>M5-NyO-47a-E-2</v>
      </c>
      <c r="AD1379" s="6"/>
      <c r="AE1379" s="6" t="s">
        <v>427</v>
      </c>
      <c r="AF1379" s="6" t="s">
        <v>49</v>
      </c>
    </row>
    <row r="1380" ht="75.0" customHeight="1">
      <c r="A1380" s="6" t="s">
        <v>10007</v>
      </c>
      <c r="B1380" s="26" t="s">
        <v>10008</v>
      </c>
      <c r="C1380" s="6" t="s">
        <v>50</v>
      </c>
      <c r="D1380" s="6" t="s">
        <v>35</v>
      </c>
      <c r="E1380" s="6"/>
      <c r="F1380" s="26" t="s">
        <v>5584</v>
      </c>
      <c r="G1380" s="26"/>
      <c r="H1380" s="7"/>
      <c r="I1380" s="34" t="s">
        <v>38</v>
      </c>
      <c r="J1380" s="8" t="s">
        <v>751</v>
      </c>
      <c r="K1380" s="26" t="s">
        <v>10024</v>
      </c>
      <c r="L1380" s="26" t="s">
        <v>10025</v>
      </c>
      <c r="M1380" s="8" t="s">
        <v>41</v>
      </c>
      <c r="N1380" s="22" t="s">
        <v>5554</v>
      </c>
      <c r="O1380" s="22" t="s">
        <v>9839</v>
      </c>
      <c r="P1380" s="14"/>
      <c r="Q1380" s="34"/>
      <c r="R1380" s="26"/>
      <c r="S1380" s="26"/>
      <c r="T1380" s="18"/>
      <c r="U1380" s="26"/>
      <c r="V1380" s="26"/>
      <c r="W1380" s="7"/>
      <c r="X1380" s="14"/>
      <c r="Y1380" s="6" t="s">
        <v>5556</v>
      </c>
      <c r="Z1380" s="45" t="s">
        <v>10026</v>
      </c>
      <c r="AA1380" s="38" t="s">
        <v>10027</v>
      </c>
      <c r="AB1380" s="15" t="s">
        <v>10028</v>
      </c>
      <c r="AC1380" s="18" t="str">
        <f t="shared" si="1"/>
        <v>M5-NyO-47a-E-3</v>
      </c>
      <c r="AD1380" s="6"/>
      <c r="AE1380" s="6" t="s">
        <v>427</v>
      </c>
      <c r="AF1380" s="6" t="s">
        <v>49</v>
      </c>
    </row>
    <row r="1381" ht="75.0" customHeight="1">
      <c r="A1381" s="6" t="s">
        <v>10007</v>
      </c>
      <c r="B1381" s="26" t="s">
        <v>10008</v>
      </c>
      <c r="C1381" s="6" t="s">
        <v>50</v>
      </c>
      <c r="D1381" s="6" t="s">
        <v>35</v>
      </c>
      <c r="E1381" s="6"/>
      <c r="F1381" s="26" t="s">
        <v>5560</v>
      </c>
      <c r="G1381" s="26"/>
      <c r="H1381" s="7"/>
      <c r="I1381" s="34" t="s">
        <v>38</v>
      </c>
      <c r="J1381" s="8" t="s">
        <v>751</v>
      </c>
      <c r="K1381" s="26" t="s">
        <v>10029</v>
      </c>
      <c r="L1381" s="26" t="s">
        <v>10030</v>
      </c>
      <c r="M1381" s="8" t="s">
        <v>41</v>
      </c>
      <c r="N1381" s="22" t="s">
        <v>5554</v>
      </c>
      <c r="O1381" s="22" t="s">
        <v>9839</v>
      </c>
      <c r="P1381" s="14"/>
      <c r="Q1381" s="34"/>
      <c r="R1381" s="26"/>
      <c r="S1381" s="26"/>
      <c r="T1381" s="18"/>
      <c r="U1381" s="26"/>
      <c r="V1381" s="26"/>
      <c r="W1381" s="7"/>
      <c r="X1381" s="14"/>
      <c r="Y1381" s="6" t="s">
        <v>5556</v>
      </c>
      <c r="Z1381" s="45" t="s">
        <v>10031</v>
      </c>
      <c r="AA1381" s="38" t="s">
        <v>10032</v>
      </c>
      <c r="AB1381" s="15" t="s">
        <v>10033</v>
      </c>
      <c r="AC1381" s="18" t="str">
        <f t="shared" si="1"/>
        <v>M5-NyO-47a-E-4</v>
      </c>
      <c r="AD1381" s="6"/>
      <c r="AE1381" s="6" t="s">
        <v>427</v>
      </c>
      <c r="AF1381" s="6" t="s">
        <v>49</v>
      </c>
    </row>
    <row r="1382" ht="75.0" customHeight="1">
      <c r="A1382" s="6" t="s">
        <v>10007</v>
      </c>
      <c r="B1382" s="26" t="s">
        <v>10008</v>
      </c>
      <c r="C1382" s="6" t="s">
        <v>62</v>
      </c>
      <c r="D1382" s="6" t="s">
        <v>35</v>
      </c>
      <c r="E1382" s="6"/>
      <c r="F1382" s="26" t="s">
        <v>10034</v>
      </c>
      <c r="G1382" s="26"/>
      <c r="H1382" s="7"/>
      <c r="I1382" s="34" t="s">
        <v>38</v>
      </c>
      <c r="J1382" s="8" t="s">
        <v>751</v>
      </c>
      <c r="K1382" s="26" t="s">
        <v>10014</v>
      </c>
      <c r="L1382" s="26" t="s">
        <v>10015</v>
      </c>
      <c r="M1382" s="8" t="s">
        <v>41</v>
      </c>
      <c r="N1382" s="22" t="s">
        <v>5554</v>
      </c>
      <c r="O1382" s="22" t="s">
        <v>9839</v>
      </c>
      <c r="P1382" s="14"/>
      <c r="Q1382" s="34"/>
      <c r="R1382" s="26"/>
      <c r="S1382" s="26"/>
      <c r="T1382" s="18"/>
      <c r="U1382" s="26"/>
      <c r="V1382" s="26"/>
      <c r="W1382" s="7"/>
      <c r="X1382" s="14"/>
      <c r="Y1382" s="6" t="s">
        <v>5556</v>
      </c>
      <c r="Z1382" s="45" t="s">
        <v>10035</v>
      </c>
      <c r="AA1382" s="38" t="s">
        <v>10036</v>
      </c>
      <c r="AB1382" s="15" t="s">
        <v>10037</v>
      </c>
      <c r="AC1382" s="18" t="str">
        <f t="shared" si="1"/>
        <v>M5-NyO-47a-A-1</v>
      </c>
      <c r="AD1382" s="6"/>
      <c r="AE1382" s="6" t="s">
        <v>427</v>
      </c>
      <c r="AF1382" s="6" t="s">
        <v>49</v>
      </c>
    </row>
    <row r="1383" ht="75.0" customHeight="1">
      <c r="A1383" s="6" t="s">
        <v>10007</v>
      </c>
      <c r="B1383" s="26" t="s">
        <v>10008</v>
      </c>
      <c r="C1383" s="6" t="s">
        <v>62</v>
      </c>
      <c r="D1383" s="6" t="s">
        <v>35</v>
      </c>
      <c r="E1383" s="6"/>
      <c r="F1383" s="26" t="s">
        <v>10038</v>
      </c>
      <c r="G1383" s="26"/>
      <c r="H1383" s="7"/>
      <c r="I1383" s="34" t="s">
        <v>38</v>
      </c>
      <c r="J1383" s="8" t="s">
        <v>751</v>
      </c>
      <c r="K1383" s="26" t="s">
        <v>10019</v>
      </c>
      <c r="L1383" s="26" t="s">
        <v>10020</v>
      </c>
      <c r="M1383" s="8" t="s">
        <v>41</v>
      </c>
      <c r="N1383" s="22" t="s">
        <v>5554</v>
      </c>
      <c r="O1383" s="22" t="s">
        <v>9839</v>
      </c>
      <c r="P1383" s="14"/>
      <c r="Q1383" s="34"/>
      <c r="R1383" s="26"/>
      <c r="S1383" s="26"/>
      <c r="T1383" s="18"/>
      <c r="U1383" s="26"/>
      <c r="V1383" s="26"/>
      <c r="W1383" s="7"/>
      <c r="X1383" s="14"/>
      <c r="Y1383" s="6" t="s">
        <v>5556</v>
      </c>
      <c r="Z1383" s="45" t="s">
        <v>10039</v>
      </c>
      <c r="AA1383" s="38" t="s">
        <v>10040</v>
      </c>
      <c r="AB1383" s="15" t="s">
        <v>10041</v>
      </c>
      <c r="AC1383" s="18" t="str">
        <f t="shared" si="1"/>
        <v>M5-NyO-47a-A-2</v>
      </c>
      <c r="AD1383" s="6"/>
      <c r="AE1383" s="6" t="s">
        <v>427</v>
      </c>
      <c r="AF1383" s="6" t="s">
        <v>49</v>
      </c>
    </row>
    <row r="1384" ht="75.0" customHeight="1">
      <c r="A1384" s="6" t="s">
        <v>10007</v>
      </c>
      <c r="B1384" s="26" t="s">
        <v>10008</v>
      </c>
      <c r="C1384" s="6" t="s">
        <v>62</v>
      </c>
      <c r="D1384" s="6" t="s">
        <v>35</v>
      </c>
      <c r="E1384" s="6"/>
      <c r="F1384" s="26" t="s">
        <v>10042</v>
      </c>
      <c r="G1384" s="26"/>
      <c r="H1384" s="7"/>
      <c r="I1384" s="34" t="s">
        <v>38</v>
      </c>
      <c r="J1384" s="8" t="s">
        <v>751</v>
      </c>
      <c r="K1384" s="26" t="s">
        <v>10024</v>
      </c>
      <c r="L1384" s="26" t="s">
        <v>10025</v>
      </c>
      <c r="M1384" s="8" t="s">
        <v>41</v>
      </c>
      <c r="N1384" s="22" t="s">
        <v>5554</v>
      </c>
      <c r="O1384" s="22" t="s">
        <v>9839</v>
      </c>
      <c r="P1384" s="14"/>
      <c r="Q1384" s="34"/>
      <c r="R1384" s="26"/>
      <c r="S1384" s="26"/>
      <c r="T1384" s="18"/>
      <c r="U1384" s="26"/>
      <c r="V1384" s="26"/>
      <c r="W1384" s="7"/>
      <c r="X1384" s="14"/>
      <c r="Y1384" s="6" t="s">
        <v>5556</v>
      </c>
      <c r="Z1384" s="45" t="s">
        <v>10043</v>
      </c>
      <c r="AA1384" s="38" t="s">
        <v>10044</v>
      </c>
      <c r="AB1384" s="15" t="s">
        <v>10045</v>
      </c>
      <c r="AC1384" s="18" t="str">
        <f t="shared" si="1"/>
        <v>M5-NyO-47a-A-3</v>
      </c>
      <c r="AD1384" s="6"/>
      <c r="AE1384" s="6" t="s">
        <v>427</v>
      </c>
      <c r="AF1384" s="6" t="s">
        <v>49</v>
      </c>
    </row>
    <row r="1385" ht="75.0" customHeight="1">
      <c r="A1385" s="6" t="s">
        <v>10007</v>
      </c>
      <c r="B1385" s="26" t="s">
        <v>10008</v>
      </c>
      <c r="C1385" s="6" t="s">
        <v>62</v>
      </c>
      <c r="D1385" s="6" t="s">
        <v>35</v>
      </c>
      <c r="E1385" s="6"/>
      <c r="F1385" s="26" t="s">
        <v>10046</v>
      </c>
      <c r="G1385" s="26"/>
      <c r="H1385" s="7"/>
      <c r="I1385" s="34" t="s">
        <v>38</v>
      </c>
      <c r="J1385" s="8" t="s">
        <v>751</v>
      </c>
      <c r="K1385" s="26" t="s">
        <v>10029</v>
      </c>
      <c r="L1385" s="26" t="s">
        <v>10030</v>
      </c>
      <c r="M1385" s="8" t="s">
        <v>41</v>
      </c>
      <c r="N1385" s="22" t="s">
        <v>5554</v>
      </c>
      <c r="O1385" s="22" t="s">
        <v>9839</v>
      </c>
      <c r="P1385" s="14"/>
      <c r="Q1385" s="34"/>
      <c r="R1385" s="26"/>
      <c r="S1385" s="26"/>
      <c r="T1385" s="18"/>
      <c r="U1385" s="26"/>
      <c r="V1385" s="26"/>
      <c r="W1385" s="7"/>
      <c r="X1385" s="14"/>
      <c r="Y1385" s="6" t="s">
        <v>5556</v>
      </c>
      <c r="Z1385" s="45" t="s">
        <v>10047</v>
      </c>
      <c r="AA1385" s="38" t="s">
        <v>10048</v>
      </c>
      <c r="AB1385" s="15" t="s">
        <v>10049</v>
      </c>
      <c r="AC1385" s="18" t="str">
        <f t="shared" si="1"/>
        <v>M5-NyO-47a-A-4</v>
      </c>
      <c r="AD1385" s="6"/>
      <c r="AE1385" s="6" t="s">
        <v>427</v>
      </c>
      <c r="AF1385" s="6" t="s">
        <v>49</v>
      </c>
    </row>
    <row r="1386" ht="75.0" customHeight="1">
      <c r="A1386" s="6" t="s">
        <v>10007</v>
      </c>
      <c r="B1386" s="26" t="s">
        <v>10008</v>
      </c>
      <c r="C1386" s="6" t="s">
        <v>62</v>
      </c>
      <c r="D1386" s="6" t="s">
        <v>35</v>
      </c>
      <c r="E1386" s="6"/>
      <c r="F1386" s="26" t="s">
        <v>10050</v>
      </c>
      <c r="G1386" s="26"/>
      <c r="H1386" s="7"/>
      <c r="I1386" s="34" t="s">
        <v>38</v>
      </c>
      <c r="J1386" s="8" t="s">
        <v>751</v>
      </c>
      <c r="K1386" s="26" t="s">
        <v>10014</v>
      </c>
      <c r="L1386" s="26" t="s">
        <v>10015</v>
      </c>
      <c r="M1386" s="8" t="s">
        <v>41</v>
      </c>
      <c r="N1386" s="22" t="s">
        <v>5554</v>
      </c>
      <c r="O1386" s="22" t="s">
        <v>9839</v>
      </c>
      <c r="P1386" s="14"/>
      <c r="Q1386" s="34"/>
      <c r="R1386" s="26"/>
      <c r="S1386" s="26"/>
      <c r="T1386" s="18"/>
      <c r="U1386" s="26"/>
      <c r="V1386" s="26"/>
      <c r="W1386" s="7"/>
      <c r="X1386" s="14"/>
      <c r="Y1386" s="6" t="s">
        <v>5556</v>
      </c>
      <c r="Z1386" s="45" t="s">
        <v>10051</v>
      </c>
      <c r="AA1386" s="38" t="s">
        <v>10052</v>
      </c>
      <c r="AB1386" s="15" t="s">
        <v>10053</v>
      </c>
      <c r="AC1386" s="18" t="str">
        <f t="shared" si="1"/>
        <v>M5-NyO-47a-A-5</v>
      </c>
      <c r="AD1386" s="6"/>
      <c r="AE1386" s="6" t="s">
        <v>427</v>
      </c>
      <c r="AF1386" s="6" t="s">
        <v>49</v>
      </c>
    </row>
    <row r="1387" ht="75.0" customHeight="1">
      <c r="A1387" s="6" t="s">
        <v>10054</v>
      </c>
      <c r="B1387" s="26" t="s">
        <v>10055</v>
      </c>
      <c r="C1387" s="6" t="s">
        <v>34</v>
      </c>
      <c r="D1387" s="6" t="s">
        <v>35</v>
      </c>
      <c r="E1387" s="6"/>
      <c r="F1387" s="97" t="s">
        <v>10056</v>
      </c>
      <c r="G1387" s="97"/>
      <c r="H1387" s="7"/>
      <c r="I1387" s="34" t="s">
        <v>38</v>
      </c>
      <c r="J1387" s="8" t="s">
        <v>39</v>
      </c>
      <c r="K1387" s="26" t="s">
        <v>10057</v>
      </c>
      <c r="L1387" s="11" t="s">
        <v>10058</v>
      </c>
      <c r="M1387" s="8" t="s">
        <v>41</v>
      </c>
      <c r="N1387" s="22" t="s">
        <v>5554</v>
      </c>
      <c r="O1387" s="22" t="s">
        <v>9839</v>
      </c>
      <c r="P1387" s="14"/>
      <c r="Q1387" s="34"/>
      <c r="R1387" s="26"/>
      <c r="S1387" s="26"/>
      <c r="T1387" s="18"/>
      <c r="U1387" s="26"/>
      <c r="V1387" s="26"/>
      <c r="W1387" s="7"/>
      <c r="X1387" s="14"/>
      <c r="Y1387" s="6" t="s">
        <v>5556</v>
      </c>
      <c r="Z1387" s="45" t="s">
        <v>10059</v>
      </c>
      <c r="AA1387" s="15" t="s">
        <v>10060</v>
      </c>
      <c r="AB1387" s="15" t="s">
        <v>10061</v>
      </c>
      <c r="AC1387" s="18" t="str">
        <f t="shared" si="1"/>
        <v>M5-NyO-47b-I-1</v>
      </c>
      <c r="AD1387" s="6"/>
      <c r="AE1387" s="6" t="s">
        <v>427</v>
      </c>
      <c r="AF1387" s="6" t="s">
        <v>49</v>
      </c>
    </row>
    <row r="1388" ht="75.0" customHeight="1">
      <c r="A1388" s="6" t="s">
        <v>10054</v>
      </c>
      <c r="B1388" s="26" t="s">
        <v>10055</v>
      </c>
      <c r="C1388" s="6" t="s">
        <v>50</v>
      </c>
      <c r="D1388" s="6" t="s">
        <v>35</v>
      </c>
      <c r="E1388" s="6"/>
      <c r="F1388" s="26" t="s">
        <v>9893</v>
      </c>
      <c r="G1388" s="26"/>
      <c r="H1388" s="7"/>
      <c r="I1388" s="34" t="s">
        <v>38</v>
      </c>
      <c r="J1388" s="8" t="s">
        <v>2160</v>
      </c>
      <c r="K1388" s="26" t="s">
        <v>10062</v>
      </c>
      <c r="L1388" s="11" t="s">
        <v>9895</v>
      </c>
      <c r="M1388" s="8" t="s">
        <v>41</v>
      </c>
      <c r="N1388" s="22" t="s">
        <v>5554</v>
      </c>
      <c r="O1388" s="22" t="s">
        <v>9839</v>
      </c>
      <c r="P1388" s="14"/>
      <c r="Q1388" s="34"/>
      <c r="R1388" s="26"/>
      <c r="S1388" s="26"/>
      <c r="T1388" s="18"/>
      <c r="U1388" s="26"/>
      <c r="V1388" s="26"/>
      <c r="W1388" s="7"/>
      <c r="X1388" s="14"/>
      <c r="Y1388" s="6" t="s">
        <v>5556</v>
      </c>
      <c r="Z1388" s="45" t="s">
        <v>10063</v>
      </c>
      <c r="AA1388" s="15" t="s">
        <v>10064</v>
      </c>
      <c r="AB1388" s="15" t="s">
        <v>10065</v>
      </c>
      <c r="AC1388" s="18" t="str">
        <f t="shared" si="1"/>
        <v>M5-NyO-47b-E-1</v>
      </c>
      <c r="AD1388" s="6"/>
      <c r="AE1388" s="6" t="s">
        <v>427</v>
      </c>
      <c r="AF1388" s="6" t="s">
        <v>49</v>
      </c>
    </row>
    <row r="1389" ht="75.0" customHeight="1">
      <c r="A1389" s="6" t="s">
        <v>10054</v>
      </c>
      <c r="B1389" s="26" t="s">
        <v>10055</v>
      </c>
      <c r="C1389" s="6" t="s">
        <v>62</v>
      </c>
      <c r="D1389" s="6" t="s">
        <v>35</v>
      </c>
      <c r="E1389" s="6"/>
      <c r="F1389" s="26" t="s">
        <v>10066</v>
      </c>
      <c r="G1389" s="26"/>
      <c r="H1389" s="7"/>
      <c r="I1389" s="34" t="s">
        <v>38</v>
      </c>
      <c r="J1389" s="8" t="s">
        <v>2160</v>
      </c>
      <c r="K1389" s="26" t="s">
        <v>10067</v>
      </c>
      <c r="L1389" s="11" t="s">
        <v>10068</v>
      </c>
      <c r="M1389" s="8" t="s">
        <v>41</v>
      </c>
      <c r="N1389" s="22" t="s">
        <v>10069</v>
      </c>
      <c r="O1389" s="22" t="s">
        <v>9839</v>
      </c>
      <c r="P1389" s="14"/>
      <c r="Q1389" s="34"/>
      <c r="R1389" s="26"/>
      <c r="S1389" s="26"/>
      <c r="T1389" s="18"/>
      <c r="U1389" s="26"/>
      <c r="V1389" s="26"/>
      <c r="W1389" s="7"/>
      <c r="X1389" s="14"/>
      <c r="Y1389" s="6" t="s">
        <v>5556</v>
      </c>
      <c r="Z1389" s="45" t="s">
        <v>10070</v>
      </c>
      <c r="AA1389" s="15" t="s">
        <v>10071</v>
      </c>
      <c r="AB1389" s="15" t="s">
        <v>10072</v>
      </c>
      <c r="AC1389" s="18" t="str">
        <f t="shared" si="1"/>
        <v>M5-NyO-47b-A-1</v>
      </c>
      <c r="AD1389" s="6"/>
      <c r="AE1389" s="6" t="s">
        <v>427</v>
      </c>
      <c r="AF1389" s="6" t="s">
        <v>49</v>
      </c>
    </row>
    <row r="1390" ht="75.0" customHeight="1">
      <c r="A1390" s="6" t="s">
        <v>10054</v>
      </c>
      <c r="B1390" s="26" t="s">
        <v>10055</v>
      </c>
      <c r="C1390" s="6" t="s">
        <v>62</v>
      </c>
      <c r="D1390" s="6" t="s">
        <v>35</v>
      </c>
      <c r="E1390" s="6"/>
      <c r="F1390" s="26" t="s">
        <v>10073</v>
      </c>
      <c r="G1390" s="26"/>
      <c r="H1390" s="7"/>
      <c r="I1390" s="34" t="s">
        <v>38</v>
      </c>
      <c r="J1390" s="8" t="s">
        <v>2160</v>
      </c>
      <c r="K1390" s="26" t="s">
        <v>10074</v>
      </c>
      <c r="L1390" s="11" t="s">
        <v>10068</v>
      </c>
      <c r="M1390" s="8" t="s">
        <v>41</v>
      </c>
      <c r="N1390" s="22" t="s">
        <v>10069</v>
      </c>
      <c r="O1390" s="22" t="s">
        <v>9839</v>
      </c>
      <c r="P1390" s="14"/>
      <c r="Q1390" s="34"/>
      <c r="R1390" s="26"/>
      <c r="S1390" s="26"/>
      <c r="T1390" s="18"/>
      <c r="U1390" s="26"/>
      <c r="V1390" s="26"/>
      <c r="W1390" s="7"/>
      <c r="X1390" s="14"/>
      <c r="Y1390" s="6" t="s">
        <v>5556</v>
      </c>
      <c r="Z1390" s="45" t="s">
        <v>10075</v>
      </c>
      <c r="AA1390" s="15" t="s">
        <v>10076</v>
      </c>
      <c r="AB1390" s="15" t="s">
        <v>10077</v>
      </c>
      <c r="AC1390" s="18" t="str">
        <f t="shared" si="1"/>
        <v>M5-NyO-47b-A-2</v>
      </c>
      <c r="AD1390" s="6"/>
      <c r="AE1390" s="6" t="s">
        <v>427</v>
      </c>
      <c r="AF1390" s="6" t="s">
        <v>49</v>
      </c>
    </row>
    <row r="1391" ht="75.0" customHeight="1">
      <c r="A1391" s="6" t="s">
        <v>10054</v>
      </c>
      <c r="B1391" s="26" t="s">
        <v>10055</v>
      </c>
      <c r="C1391" s="6" t="s">
        <v>62</v>
      </c>
      <c r="D1391" s="6" t="s">
        <v>35</v>
      </c>
      <c r="E1391" s="6"/>
      <c r="F1391" s="26" t="s">
        <v>10078</v>
      </c>
      <c r="G1391" s="26"/>
      <c r="H1391" s="7"/>
      <c r="I1391" s="34" t="s">
        <v>38</v>
      </c>
      <c r="J1391" s="8" t="s">
        <v>2160</v>
      </c>
      <c r="K1391" s="26" t="s">
        <v>10079</v>
      </c>
      <c r="L1391" s="11" t="s">
        <v>9895</v>
      </c>
      <c r="M1391" s="8" t="s">
        <v>41</v>
      </c>
      <c r="N1391" s="22" t="s">
        <v>10069</v>
      </c>
      <c r="O1391" s="22" t="s">
        <v>9839</v>
      </c>
      <c r="P1391" s="14"/>
      <c r="Q1391" s="34"/>
      <c r="R1391" s="26"/>
      <c r="S1391" s="26"/>
      <c r="T1391" s="18"/>
      <c r="U1391" s="26"/>
      <c r="V1391" s="26"/>
      <c r="W1391" s="7"/>
      <c r="X1391" s="14"/>
      <c r="Y1391" s="6" t="s">
        <v>5556</v>
      </c>
      <c r="Z1391" s="45" t="s">
        <v>10080</v>
      </c>
      <c r="AA1391" s="15" t="s">
        <v>10081</v>
      </c>
      <c r="AB1391" s="15" t="s">
        <v>10082</v>
      </c>
      <c r="AC1391" s="18" t="str">
        <f t="shared" si="1"/>
        <v>M5-NyO-47b-A-3</v>
      </c>
      <c r="AD1391" s="6"/>
      <c r="AE1391" s="6" t="s">
        <v>427</v>
      </c>
      <c r="AF1391" s="6" t="s">
        <v>49</v>
      </c>
    </row>
    <row r="1392" ht="75.0" customHeight="1">
      <c r="A1392" s="6" t="s">
        <v>10054</v>
      </c>
      <c r="B1392" s="26" t="s">
        <v>10055</v>
      </c>
      <c r="C1392" s="6" t="s">
        <v>62</v>
      </c>
      <c r="D1392" s="6" t="s">
        <v>35</v>
      </c>
      <c r="E1392" s="6"/>
      <c r="F1392" s="26" t="s">
        <v>10083</v>
      </c>
      <c r="G1392" s="26"/>
      <c r="H1392" s="7"/>
      <c r="I1392" s="34" t="s">
        <v>38</v>
      </c>
      <c r="J1392" s="8" t="s">
        <v>2160</v>
      </c>
      <c r="K1392" s="11" t="s">
        <v>10084</v>
      </c>
      <c r="L1392" s="11" t="s">
        <v>9895</v>
      </c>
      <c r="M1392" s="8" t="s">
        <v>41</v>
      </c>
      <c r="N1392" s="22" t="s">
        <v>10069</v>
      </c>
      <c r="O1392" s="22" t="s">
        <v>9839</v>
      </c>
      <c r="P1392" s="14"/>
      <c r="Q1392" s="34"/>
      <c r="R1392" s="26"/>
      <c r="S1392" s="26"/>
      <c r="T1392" s="18"/>
      <c r="U1392" s="26"/>
      <c r="V1392" s="26"/>
      <c r="W1392" s="7"/>
      <c r="X1392" s="14"/>
      <c r="Y1392" s="6" t="s">
        <v>5556</v>
      </c>
      <c r="Z1392" s="45" t="s">
        <v>10085</v>
      </c>
      <c r="AA1392" s="15" t="s">
        <v>10086</v>
      </c>
      <c r="AB1392" s="15" t="s">
        <v>10087</v>
      </c>
      <c r="AC1392" s="18" t="str">
        <f t="shared" si="1"/>
        <v>M5-NyO-47b-A-4</v>
      </c>
      <c r="AD1392" s="6"/>
      <c r="AE1392" s="6" t="s">
        <v>427</v>
      </c>
      <c r="AF1392" s="6" t="s">
        <v>49</v>
      </c>
    </row>
    <row r="1393" ht="75.0" customHeight="1">
      <c r="A1393" s="6" t="s">
        <v>10054</v>
      </c>
      <c r="B1393" s="26" t="s">
        <v>10055</v>
      </c>
      <c r="C1393" s="6" t="s">
        <v>62</v>
      </c>
      <c r="D1393" s="6" t="s">
        <v>35</v>
      </c>
      <c r="E1393" s="6"/>
      <c r="F1393" s="26" t="s">
        <v>10088</v>
      </c>
      <c r="G1393" s="26"/>
      <c r="H1393" s="7"/>
      <c r="I1393" s="34" t="s">
        <v>38</v>
      </c>
      <c r="J1393" s="8" t="s">
        <v>2160</v>
      </c>
      <c r="K1393" s="26" t="s">
        <v>10089</v>
      </c>
      <c r="L1393" s="11" t="s">
        <v>10068</v>
      </c>
      <c r="M1393" s="8" t="s">
        <v>41</v>
      </c>
      <c r="N1393" s="22" t="s">
        <v>10069</v>
      </c>
      <c r="O1393" s="22" t="s">
        <v>9839</v>
      </c>
      <c r="P1393" s="14"/>
      <c r="Q1393" s="34"/>
      <c r="R1393" s="26"/>
      <c r="S1393" s="26"/>
      <c r="T1393" s="18"/>
      <c r="U1393" s="26"/>
      <c r="V1393" s="26"/>
      <c r="W1393" s="7"/>
      <c r="X1393" s="14"/>
      <c r="Y1393" s="6" t="s">
        <v>5556</v>
      </c>
      <c r="Z1393" s="45" t="s">
        <v>10090</v>
      </c>
      <c r="AA1393" s="15" t="s">
        <v>10091</v>
      </c>
      <c r="AB1393" s="15" t="s">
        <v>10092</v>
      </c>
      <c r="AC1393" s="18" t="str">
        <f t="shared" si="1"/>
        <v>M5-NyO-47b-A-5</v>
      </c>
      <c r="AD1393" s="6"/>
      <c r="AE1393" s="6" t="s">
        <v>427</v>
      </c>
      <c r="AF1393" s="6" t="s">
        <v>49</v>
      </c>
    </row>
    <row r="1394" ht="75.0" customHeight="1">
      <c r="A1394" s="6" t="s">
        <v>10093</v>
      </c>
      <c r="B1394" s="26" t="s">
        <v>10094</v>
      </c>
      <c r="C1394" s="6" t="s">
        <v>34</v>
      </c>
      <c r="D1394" s="6" t="s">
        <v>35</v>
      </c>
      <c r="E1394" s="6"/>
      <c r="F1394" s="11" t="s">
        <v>10095</v>
      </c>
      <c r="G1394" s="11"/>
      <c r="H1394" s="7"/>
      <c r="I1394" s="34" t="s">
        <v>38</v>
      </c>
      <c r="J1394" s="8" t="s">
        <v>743</v>
      </c>
      <c r="K1394" s="11" t="s">
        <v>10096</v>
      </c>
      <c r="L1394" s="11"/>
      <c r="M1394" s="8" t="s">
        <v>41</v>
      </c>
      <c r="N1394" s="7" t="s">
        <v>5680</v>
      </c>
      <c r="O1394" s="7" t="s">
        <v>10097</v>
      </c>
      <c r="P1394" s="14"/>
      <c r="Q1394" s="34"/>
      <c r="R1394" s="26"/>
      <c r="S1394" s="26"/>
      <c r="T1394" s="18"/>
      <c r="U1394" s="26"/>
      <c r="V1394" s="26"/>
      <c r="W1394" s="7"/>
      <c r="X1394" s="14"/>
      <c r="Y1394" s="6" t="s">
        <v>5556</v>
      </c>
      <c r="Z1394" s="45" t="s">
        <v>10098</v>
      </c>
      <c r="AA1394" s="15" t="s">
        <v>10099</v>
      </c>
      <c r="AB1394" s="15" t="s">
        <v>10100</v>
      </c>
      <c r="AC1394" s="18" t="str">
        <f t="shared" si="1"/>
        <v>M5-NyO-47c-I-1</v>
      </c>
      <c r="AD1394" s="6"/>
      <c r="AE1394" s="6" t="s">
        <v>427</v>
      </c>
      <c r="AF1394" s="6" t="s">
        <v>49</v>
      </c>
    </row>
    <row r="1395" ht="75.0" customHeight="1">
      <c r="A1395" s="6" t="s">
        <v>10093</v>
      </c>
      <c r="B1395" s="26" t="s">
        <v>10094</v>
      </c>
      <c r="C1395" s="6" t="s">
        <v>50</v>
      </c>
      <c r="D1395" s="6" t="s">
        <v>35</v>
      </c>
      <c r="E1395" s="6"/>
      <c r="F1395" s="9" t="s">
        <v>10101</v>
      </c>
      <c r="G1395" s="9"/>
      <c r="H1395" s="7"/>
      <c r="I1395" s="34" t="s">
        <v>38</v>
      </c>
      <c r="J1395" s="8" t="s">
        <v>2160</v>
      </c>
      <c r="K1395" s="11" t="s">
        <v>9933</v>
      </c>
      <c r="L1395" s="11" t="s">
        <v>10102</v>
      </c>
      <c r="M1395" s="8" t="s">
        <v>41</v>
      </c>
      <c r="N1395" s="7" t="s">
        <v>5680</v>
      </c>
      <c r="O1395" s="7" t="s">
        <v>5680</v>
      </c>
      <c r="P1395" s="14"/>
      <c r="Q1395" s="34"/>
      <c r="R1395" s="26"/>
      <c r="S1395" s="26"/>
      <c r="T1395" s="18"/>
      <c r="U1395" s="26"/>
      <c r="V1395" s="26"/>
      <c r="W1395" s="7"/>
      <c r="X1395" s="14"/>
      <c r="Y1395" s="6" t="s">
        <v>5556</v>
      </c>
      <c r="Z1395" s="45" t="s">
        <v>10103</v>
      </c>
      <c r="AA1395" s="15" t="s">
        <v>10104</v>
      </c>
      <c r="AB1395" s="15" t="s">
        <v>10105</v>
      </c>
      <c r="AC1395" s="18" t="str">
        <f t="shared" si="1"/>
        <v>M5-NyO-47c-E-1</v>
      </c>
      <c r="AD1395" s="6"/>
      <c r="AE1395" s="6" t="s">
        <v>427</v>
      </c>
      <c r="AF1395" s="6" t="s">
        <v>49</v>
      </c>
    </row>
    <row r="1396" ht="75.0" customHeight="1">
      <c r="A1396" s="6" t="s">
        <v>10093</v>
      </c>
      <c r="B1396" s="26" t="s">
        <v>10094</v>
      </c>
      <c r="C1396" s="6" t="s">
        <v>50</v>
      </c>
      <c r="D1396" s="6" t="s">
        <v>35</v>
      </c>
      <c r="E1396" s="6"/>
      <c r="F1396" s="9" t="s">
        <v>10106</v>
      </c>
      <c r="G1396" s="9"/>
      <c r="H1396" s="7"/>
      <c r="I1396" s="34" t="s">
        <v>38</v>
      </c>
      <c r="J1396" s="8" t="s">
        <v>2160</v>
      </c>
      <c r="K1396" s="11" t="s">
        <v>9933</v>
      </c>
      <c r="L1396" s="11" t="s">
        <v>10107</v>
      </c>
      <c r="M1396" s="8" t="s">
        <v>41</v>
      </c>
      <c r="N1396" s="7" t="s">
        <v>5680</v>
      </c>
      <c r="O1396" s="7" t="s">
        <v>5680</v>
      </c>
      <c r="P1396" s="14"/>
      <c r="Q1396" s="34"/>
      <c r="R1396" s="26"/>
      <c r="S1396" s="26"/>
      <c r="T1396" s="18"/>
      <c r="U1396" s="26"/>
      <c r="V1396" s="26"/>
      <c r="W1396" s="7"/>
      <c r="X1396" s="14"/>
      <c r="Y1396" s="6" t="s">
        <v>5556</v>
      </c>
      <c r="Z1396" s="45" t="s">
        <v>10108</v>
      </c>
      <c r="AA1396" s="15" t="s">
        <v>10109</v>
      </c>
      <c r="AB1396" s="15" t="s">
        <v>10110</v>
      </c>
      <c r="AC1396" s="18" t="str">
        <f t="shared" si="1"/>
        <v>M5-NyO-47c-E-2</v>
      </c>
      <c r="AD1396" s="6"/>
      <c r="AE1396" s="6" t="s">
        <v>427</v>
      </c>
      <c r="AF1396" s="6" t="s">
        <v>49</v>
      </c>
    </row>
    <row r="1397" ht="75.0" customHeight="1">
      <c r="A1397" s="6" t="s">
        <v>10093</v>
      </c>
      <c r="B1397" s="26" t="s">
        <v>10094</v>
      </c>
      <c r="C1397" s="6" t="s">
        <v>62</v>
      </c>
      <c r="D1397" s="6" t="s">
        <v>35</v>
      </c>
      <c r="E1397" s="6"/>
      <c r="F1397" s="26" t="s">
        <v>10111</v>
      </c>
      <c r="G1397" s="26"/>
      <c r="H1397" s="7"/>
      <c r="I1397" s="34" t="s">
        <v>38</v>
      </c>
      <c r="J1397" s="8" t="s">
        <v>2160</v>
      </c>
      <c r="K1397" s="11" t="s">
        <v>10112</v>
      </c>
      <c r="L1397" s="11" t="s">
        <v>10113</v>
      </c>
      <c r="M1397" s="8" t="s">
        <v>41</v>
      </c>
      <c r="N1397" s="7" t="s">
        <v>9927</v>
      </c>
      <c r="O1397" s="26" t="s">
        <v>10114</v>
      </c>
      <c r="P1397" s="14"/>
      <c r="Q1397" s="34"/>
      <c r="R1397" s="26"/>
      <c r="S1397" s="26"/>
      <c r="T1397" s="18"/>
      <c r="U1397" s="26"/>
      <c r="V1397" s="26"/>
      <c r="W1397" s="7"/>
      <c r="X1397" s="14"/>
      <c r="Y1397" s="6" t="s">
        <v>5556</v>
      </c>
      <c r="Z1397" s="45" t="s">
        <v>10115</v>
      </c>
      <c r="AA1397" s="15" t="s">
        <v>10116</v>
      </c>
      <c r="AB1397" s="15" t="s">
        <v>10117</v>
      </c>
      <c r="AC1397" s="18" t="str">
        <f t="shared" si="1"/>
        <v>M5-NyO-47c-A-1</v>
      </c>
      <c r="AD1397" s="6"/>
      <c r="AE1397" s="6" t="s">
        <v>427</v>
      </c>
      <c r="AF1397" s="6" t="s">
        <v>49</v>
      </c>
    </row>
    <row r="1398" ht="75.0" customHeight="1">
      <c r="A1398" s="6" t="s">
        <v>10093</v>
      </c>
      <c r="B1398" s="26" t="s">
        <v>10094</v>
      </c>
      <c r="C1398" s="6" t="s">
        <v>62</v>
      </c>
      <c r="D1398" s="6" t="s">
        <v>35</v>
      </c>
      <c r="E1398" s="6"/>
      <c r="F1398" s="26" t="s">
        <v>10118</v>
      </c>
      <c r="G1398" s="26"/>
      <c r="H1398" s="7"/>
      <c r="I1398" s="34" t="s">
        <v>38</v>
      </c>
      <c r="J1398" s="8" t="s">
        <v>2160</v>
      </c>
      <c r="K1398" s="11" t="s">
        <v>10112</v>
      </c>
      <c r="L1398" s="11" t="s">
        <v>10113</v>
      </c>
      <c r="M1398" s="8" t="s">
        <v>41</v>
      </c>
      <c r="N1398" s="7" t="s">
        <v>9927</v>
      </c>
      <c r="O1398" s="26" t="s">
        <v>10114</v>
      </c>
      <c r="P1398" s="14"/>
      <c r="Q1398" s="34"/>
      <c r="R1398" s="26"/>
      <c r="S1398" s="26"/>
      <c r="T1398" s="18"/>
      <c r="U1398" s="26"/>
      <c r="V1398" s="26"/>
      <c r="W1398" s="7"/>
      <c r="X1398" s="14"/>
      <c r="Y1398" s="6" t="s">
        <v>5556</v>
      </c>
      <c r="Z1398" s="45" t="s">
        <v>10119</v>
      </c>
      <c r="AA1398" s="15" t="s">
        <v>10120</v>
      </c>
      <c r="AB1398" s="15" t="s">
        <v>10121</v>
      </c>
      <c r="AC1398" s="18" t="str">
        <f t="shared" si="1"/>
        <v>M5-NyO-47c-A-2</v>
      </c>
      <c r="AD1398" s="6"/>
      <c r="AE1398" s="6" t="s">
        <v>427</v>
      </c>
      <c r="AF1398" s="6" t="s">
        <v>49</v>
      </c>
    </row>
    <row r="1399" ht="75.0" customHeight="1">
      <c r="A1399" s="6" t="s">
        <v>10093</v>
      </c>
      <c r="B1399" s="26" t="s">
        <v>10094</v>
      </c>
      <c r="C1399" s="6" t="s">
        <v>62</v>
      </c>
      <c r="D1399" s="6" t="s">
        <v>35</v>
      </c>
      <c r="E1399" s="6"/>
      <c r="F1399" s="26" t="s">
        <v>10122</v>
      </c>
      <c r="G1399" s="26"/>
      <c r="H1399" s="7"/>
      <c r="I1399" s="34" t="s">
        <v>38</v>
      </c>
      <c r="J1399" s="8" t="s">
        <v>2160</v>
      </c>
      <c r="K1399" s="11" t="s">
        <v>10123</v>
      </c>
      <c r="L1399" s="11" t="s">
        <v>10124</v>
      </c>
      <c r="M1399" s="8" t="s">
        <v>41</v>
      </c>
      <c r="N1399" s="7" t="s">
        <v>9927</v>
      </c>
      <c r="O1399" s="26" t="s">
        <v>10114</v>
      </c>
      <c r="P1399" s="14"/>
      <c r="Q1399" s="34"/>
      <c r="R1399" s="26"/>
      <c r="S1399" s="26"/>
      <c r="T1399" s="18"/>
      <c r="U1399" s="26"/>
      <c r="V1399" s="26"/>
      <c r="W1399" s="7"/>
      <c r="X1399" s="14"/>
      <c r="Y1399" s="6" t="s">
        <v>5556</v>
      </c>
      <c r="Z1399" s="45" t="s">
        <v>10125</v>
      </c>
      <c r="AA1399" s="15" t="s">
        <v>10126</v>
      </c>
      <c r="AB1399" s="15" t="s">
        <v>10127</v>
      </c>
      <c r="AC1399" s="18" t="str">
        <f t="shared" si="1"/>
        <v>M5-NyO-47c-A-3</v>
      </c>
      <c r="AD1399" s="6"/>
      <c r="AE1399" s="6" t="s">
        <v>427</v>
      </c>
      <c r="AF1399" s="6" t="s">
        <v>49</v>
      </c>
    </row>
    <row r="1400" ht="75.0" customHeight="1">
      <c r="A1400" s="6" t="s">
        <v>10093</v>
      </c>
      <c r="B1400" s="26" t="s">
        <v>10094</v>
      </c>
      <c r="C1400" s="6" t="s">
        <v>62</v>
      </c>
      <c r="D1400" s="6" t="s">
        <v>35</v>
      </c>
      <c r="E1400" s="6"/>
      <c r="F1400" s="26" t="s">
        <v>10128</v>
      </c>
      <c r="G1400" s="26"/>
      <c r="H1400" s="7"/>
      <c r="I1400" s="34" t="s">
        <v>38</v>
      </c>
      <c r="J1400" s="8" t="s">
        <v>2160</v>
      </c>
      <c r="K1400" s="11" t="s">
        <v>10123</v>
      </c>
      <c r="L1400" s="11" t="s">
        <v>10124</v>
      </c>
      <c r="M1400" s="8" t="s">
        <v>41</v>
      </c>
      <c r="N1400" s="7" t="s">
        <v>9927</v>
      </c>
      <c r="O1400" s="26" t="s">
        <v>10114</v>
      </c>
      <c r="P1400" s="14"/>
      <c r="Q1400" s="34"/>
      <c r="R1400" s="26"/>
      <c r="S1400" s="26"/>
      <c r="T1400" s="18"/>
      <c r="U1400" s="26"/>
      <c r="V1400" s="26"/>
      <c r="W1400" s="7"/>
      <c r="X1400" s="14"/>
      <c r="Y1400" s="6" t="s">
        <v>5556</v>
      </c>
      <c r="Z1400" s="45" t="s">
        <v>10129</v>
      </c>
      <c r="AA1400" s="15" t="s">
        <v>10130</v>
      </c>
      <c r="AB1400" s="15" t="s">
        <v>10131</v>
      </c>
      <c r="AC1400" s="18" t="str">
        <f t="shared" si="1"/>
        <v>M5-NyO-47c-A-4</v>
      </c>
      <c r="AD1400" s="6"/>
      <c r="AE1400" s="6" t="s">
        <v>427</v>
      </c>
      <c r="AF1400" s="6" t="s">
        <v>49</v>
      </c>
    </row>
    <row r="1401" ht="75.0" customHeight="1">
      <c r="A1401" s="6" t="s">
        <v>10093</v>
      </c>
      <c r="B1401" s="26" t="s">
        <v>10094</v>
      </c>
      <c r="C1401" s="6" t="s">
        <v>62</v>
      </c>
      <c r="D1401" s="6" t="s">
        <v>35</v>
      </c>
      <c r="E1401" s="6"/>
      <c r="F1401" s="26" t="s">
        <v>10132</v>
      </c>
      <c r="G1401" s="26"/>
      <c r="H1401" s="7"/>
      <c r="I1401" s="34" t="s">
        <v>38</v>
      </c>
      <c r="J1401" s="8" t="s">
        <v>2160</v>
      </c>
      <c r="K1401" s="11" t="s">
        <v>10123</v>
      </c>
      <c r="L1401" s="11" t="s">
        <v>10124</v>
      </c>
      <c r="M1401" s="8" t="s">
        <v>41</v>
      </c>
      <c r="N1401" s="7" t="s">
        <v>9927</v>
      </c>
      <c r="O1401" s="26" t="s">
        <v>10114</v>
      </c>
      <c r="P1401" s="14"/>
      <c r="Q1401" s="34"/>
      <c r="R1401" s="26"/>
      <c r="S1401" s="26"/>
      <c r="T1401" s="18"/>
      <c r="U1401" s="26"/>
      <c r="V1401" s="26"/>
      <c r="W1401" s="7"/>
      <c r="X1401" s="14"/>
      <c r="Y1401" s="6" t="s">
        <v>5556</v>
      </c>
      <c r="Z1401" s="45" t="s">
        <v>10133</v>
      </c>
      <c r="AA1401" s="15" t="s">
        <v>10134</v>
      </c>
      <c r="AB1401" s="15" t="s">
        <v>10135</v>
      </c>
      <c r="AC1401" s="18" t="str">
        <f t="shared" si="1"/>
        <v>M5-NyO-47c-A-5</v>
      </c>
      <c r="AD1401" s="6"/>
      <c r="AE1401" s="6" t="s">
        <v>427</v>
      </c>
      <c r="AF1401" s="6" t="s">
        <v>49</v>
      </c>
    </row>
    <row r="1402" ht="75.0" customHeight="1">
      <c r="A1402" s="8" t="s">
        <v>10136</v>
      </c>
      <c r="B1402" s="11" t="s">
        <v>10137</v>
      </c>
      <c r="C1402" s="8" t="s">
        <v>34</v>
      </c>
      <c r="D1402" s="6" t="s">
        <v>35</v>
      </c>
      <c r="E1402" s="6"/>
      <c r="F1402" s="26" t="s">
        <v>10138</v>
      </c>
      <c r="G1402" s="26"/>
      <c r="H1402" s="22"/>
      <c r="I1402" s="57"/>
      <c r="J1402" s="20" t="s">
        <v>357</v>
      </c>
      <c r="K1402" s="9" t="s">
        <v>10139</v>
      </c>
      <c r="L1402" s="10" t="s">
        <v>9967</v>
      </c>
      <c r="M1402" s="8" t="s">
        <v>41</v>
      </c>
      <c r="N1402" s="7" t="s">
        <v>5754</v>
      </c>
      <c r="O1402" s="11" t="s">
        <v>5755</v>
      </c>
      <c r="P1402" s="14"/>
      <c r="Q1402" s="34"/>
      <c r="R1402" s="26"/>
      <c r="S1402" s="26"/>
      <c r="T1402" s="18"/>
      <c r="U1402" s="26"/>
      <c r="V1402" s="26"/>
      <c r="W1402" s="7"/>
      <c r="X1402" s="14"/>
      <c r="Y1402" s="6" t="s">
        <v>5556</v>
      </c>
      <c r="Z1402" s="45" t="s">
        <v>10140</v>
      </c>
      <c r="AA1402" s="15" t="s">
        <v>10141</v>
      </c>
      <c r="AB1402" s="15" t="s">
        <v>10142</v>
      </c>
      <c r="AC1402" s="18" t="str">
        <f t="shared" si="1"/>
        <v>M5-NyO-47d-I-1</v>
      </c>
      <c r="AD1402" s="6"/>
      <c r="AE1402" s="6" t="s">
        <v>427</v>
      </c>
      <c r="AF1402" s="6" t="s">
        <v>49</v>
      </c>
    </row>
    <row r="1403" ht="75.0" customHeight="1">
      <c r="A1403" s="8" t="s">
        <v>10136</v>
      </c>
      <c r="B1403" s="11" t="s">
        <v>10137</v>
      </c>
      <c r="C1403" s="8" t="s">
        <v>50</v>
      </c>
      <c r="D1403" s="6" t="s">
        <v>35</v>
      </c>
      <c r="E1403" s="6"/>
      <c r="F1403" s="9" t="s">
        <v>9971</v>
      </c>
      <c r="G1403" s="9"/>
      <c r="H1403" s="22"/>
      <c r="I1403" s="57"/>
      <c r="J1403" s="20" t="s">
        <v>9972</v>
      </c>
      <c r="K1403" s="10" t="s">
        <v>10143</v>
      </c>
      <c r="L1403" s="10" t="s">
        <v>9974</v>
      </c>
      <c r="M1403" s="8" t="s">
        <v>41</v>
      </c>
      <c r="N1403" s="7" t="s">
        <v>5754</v>
      </c>
      <c r="O1403" s="11" t="s">
        <v>5755</v>
      </c>
      <c r="P1403" s="14"/>
      <c r="Q1403" s="34"/>
      <c r="R1403" s="26"/>
      <c r="S1403" s="26"/>
      <c r="T1403" s="18"/>
      <c r="U1403" s="26"/>
      <c r="V1403" s="26"/>
      <c r="W1403" s="7"/>
      <c r="X1403" s="14"/>
      <c r="Y1403" s="6" t="s">
        <v>5556</v>
      </c>
      <c r="Z1403" s="45" t="s">
        <v>10144</v>
      </c>
      <c r="AA1403" s="38" t="s">
        <v>10145</v>
      </c>
      <c r="AB1403" s="15" t="s">
        <v>10146</v>
      </c>
      <c r="AC1403" s="18" t="str">
        <f t="shared" si="1"/>
        <v>M5-NyO-47d-E-1</v>
      </c>
      <c r="AD1403" s="6"/>
      <c r="AE1403" s="6" t="s">
        <v>427</v>
      </c>
      <c r="AF1403" s="6" t="s">
        <v>49</v>
      </c>
    </row>
    <row r="1404" ht="75.0" customHeight="1">
      <c r="A1404" s="8" t="s">
        <v>10136</v>
      </c>
      <c r="B1404" s="11" t="s">
        <v>10137</v>
      </c>
      <c r="C1404" s="8" t="s">
        <v>50</v>
      </c>
      <c r="D1404" s="6" t="s">
        <v>35</v>
      </c>
      <c r="E1404" s="6"/>
      <c r="F1404" s="9" t="s">
        <v>9978</v>
      </c>
      <c r="G1404" s="9"/>
      <c r="H1404" s="22"/>
      <c r="I1404" s="57"/>
      <c r="J1404" s="20" t="s">
        <v>9972</v>
      </c>
      <c r="K1404" s="10" t="s">
        <v>10143</v>
      </c>
      <c r="L1404" s="10" t="s">
        <v>9979</v>
      </c>
      <c r="M1404" s="8" t="s">
        <v>41</v>
      </c>
      <c r="N1404" s="7" t="s">
        <v>5754</v>
      </c>
      <c r="O1404" s="11" t="s">
        <v>5755</v>
      </c>
      <c r="P1404" s="14"/>
      <c r="Q1404" s="34"/>
      <c r="R1404" s="26"/>
      <c r="S1404" s="26"/>
      <c r="T1404" s="18"/>
      <c r="U1404" s="26"/>
      <c r="V1404" s="26"/>
      <c r="W1404" s="7"/>
      <c r="X1404" s="14"/>
      <c r="Y1404" s="6" t="s">
        <v>5556</v>
      </c>
      <c r="Z1404" s="45" t="s">
        <v>10147</v>
      </c>
      <c r="AA1404" s="38" t="s">
        <v>10148</v>
      </c>
      <c r="AB1404" s="15" t="s">
        <v>10149</v>
      </c>
      <c r="AC1404" s="18" t="str">
        <f t="shared" si="1"/>
        <v>M5-NyO-47d-E-2</v>
      </c>
      <c r="AD1404" s="6"/>
      <c r="AE1404" s="6" t="s">
        <v>427</v>
      </c>
      <c r="AF1404" s="6" t="s">
        <v>49</v>
      </c>
    </row>
    <row r="1405" ht="75.0" customHeight="1">
      <c r="A1405" s="8" t="s">
        <v>10136</v>
      </c>
      <c r="B1405" s="11" t="s">
        <v>10137</v>
      </c>
      <c r="C1405" s="8" t="s">
        <v>62</v>
      </c>
      <c r="D1405" s="6" t="s">
        <v>35</v>
      </c>
      <c r="E1405" s="6"/>
      <c r="F1405" s="9" t="s">
        <v>10150</v>
      </c>
      <c r="G1405" s="9"/>
      <c r="H1405" s="22"/>
      <c r="I1405" s="57"/>
      <c r="J1405" s="8" t="s">
        <v>2160</v>
      </c>
      <c r="K1405" s="10" t="s">
        <v>10151</v>
      </c>
      <c r="L1405" s="10" t="s">
        <v>9990</v>
      </c>
      <c r="M1405" s="8" t="s">
        <v>41</v>
      </c>
      <c r="N1405" s="7" t="s">
        <v>5754</v>
      </c>
      <c r="O1405" s="11" t="s">
        <v>5755</v>
      </c>
      <c r="P1405" s="14"/>
      <c r="Q1405" s="34"/>
      <c r="R1405" s="26"/>
      <c r="S1405" s="26"/>
      <c r="T1405" s="18"/>
      <c r="U1405" s="26"/>
      <c r="V1405" s="26"/>
      <c r="W1405" s="7"/>
      <c r="X1405" s="14"/>
      <c r="Y1405" s="6" t="s">
        <v>5556</v>
      </c>
      <c r="Z1405" s="45" t="s">
        <v>10152</v>
      </c>
      <c r="AA1405" s="15" t="s">
        <v>10153</v>
      </c>
      <c r="AB1405" s="15" t="s">
        <v>10154</v>
      </c>
      <c r="AC1405" s="18" t="str">
        <f t="shared" si="1"/>
        <v>M5-NyO-47d-A-1</v>
      </c>
      <c r="AD1405" s="6"/>
      <c r="AE1405" s="6" t="s">
        <v>427</v>
      </c>
      <c r="AF1405" s="6" t="s">
        <v>49</v>
      </c>
    </row>
    <row r="1406" ht="75.0" customHeight="1">
      <c r="A1406" s="8" t="s">
        <v>10136</v>
      </c>
      <c r="B1406" s="11" t="s">
        <v>10137</v>
      </c>
      <c r="C1406" s="8" t="s">
        <v>62</v>
      </c>
      <c r="D1406" s="6" t="s">
        <v>35</v>
      </c>
      <c r="E1406" s="6"/>
      <c r="F1406" s="9" t="s">
        <v>10155</v>
      </c>
      <c r="G1406" s="9"/>
      <c r="H1406" s="22"/>
      <c r="I1406" s="57"/>
      <c r="J1406" s="8" t="s">
        <v>2160</v>
      </c>
      <c r="K1406" s="10" t="s">
        <v>10151</v>
      </c>
      <c r="L1406" s="10" t="s">
        <v>9990</v>
      </c>
      <c r="M1406" s="8" t="s">
        <v>41</v>
      </c>
      <c r="N1406" s="7" t="s">
        <v>5754</v>
      </c>
      <c r="O1406" s="11" t="s">
        <v>5755</v>
      </c>
      <c r="P1406" s="14"/>
      <c r="Q1406" s="34"/>
      <c r="R1406" s="26"/>
      <c r="S1406" s="26"/>
      <c r="T1406" s="18"/>
      <c r="U1406" s="26"/>
      <c r="V1406" s="26"/>
      <c r="W1406" s="7"/>
      <c r="X1406" s="14"/>
      <c r="Y1406" s="6" t="s">
        <v>5556</v>
      </c>
      <c r="Z1406" s="45" t="s">
        <v>10156</v>
      </c>
      <c r="AA1406" s="15" t="s">
        <v>10157</v>
      </c>
      <c r="AB1406" s="15" t="s">
        <v>10158</v>
      </c>
      <c r="AC1406" s="18" t="str">
        <f t="shared" si="1"/>
        <v>M5-NyO-47d-A-2</v>
      </c>
      <c r="AD1406" s="6"/>
      <c r="AE1406" s="6" t="s">
        <v>427</v>
      </c>
      <c r="AF1406" s="6" t="s">
        <v>49</v>
      </c>
    </row>
    <row r="1407" ht="75.0" customHeight="1">
      <c r="A1407" s="8" t="s">
        <v>10136</v>
      </c>
      <c r="B1407" s="11" t="s">
        <v>10137</v>
      </c>
      <c r="C1407" s="8" t="s">
        <v>62</v>
      </c>
      <c r="D1407" s="6" t="s">
        <v>35</v>
      </c>
      <c r="E1407" s="6"/>
      <c r="F1407" s="9" t="s">
        <v>10159</v>
      </c>
      <c r="G1407" s="9"/>
      <c r="H1407" s="22"/>
      <c r="I1407" s="8"/>
      <c r="J1407" s="8" t="s">
        <v>2160</v>
      </c>
      <c r="K1407" s="9" t="s">
        <v>10151</v>
      </c>
      <c r="L1407" s="10" t="s">
        <v>9985</v>
      </c>
      <c r="M1407" s="8" t="s">
        <v>41</v>
      </c>
      <c r="N1407" s="7" t="s">
        <v>5754</v>
      </c>
      <c r="O1407" s="11" t="s">
        <v>5755</v>
      </c>
      <c r="P1407" s="14"/>
      <c r="Q1407" s="34"/>
      <c r="R1407" s="26"/>
      <c r="S1407" s="26"/>
      <c r="T1407" s="18"/>
      <c r="U1407" s="26"/>
      <c r="V1407" s="26"/>
      <c r="W1407" s="7"/>
      <c r="X1407" s="14"/>
      <c r="Y1407" s="6" t="s">
        <v>5556</v>
      </c>
      <c r="Z1407" s="45" t="s">
        <v>10160</v>
      </c>
      <c r="AA1407" s="15" t="s">
        <v>10161</v>
      </c>
      <c r="AB1407" s="15" t="s">
        <v>10162</v>
      </c>
      <c r="AC1407" s="18" t="str">
        <f t="shared" si="1"/>
        <v>M5-NyO-47d-A-3</v>
      </c>
      <c r="AD1407" s="6"/>
      <c r="AE1407" s="6" t="s">
        <v>427</v>
      </c>
      <c r="AF1407" s="6" t="s">
        <v>49</v>
      </c>
    </row>
    <row r="1408" ht="75.0" customHeight="1">
      <c r="A1408" s="8" t="s">
        <v>10136</v>
      </c>
      <c r="B1408" s="11" t="s">
        <v>10137</v>
      </c>
      <c r="C1408" s="8" t="s">
        <v>62</v>
      </c>
      <c r="D1408" s="6" t="s">
        <v>35</v>
      </c>
      <c r="E1408" s="6"/>
      <c r="F1408" s="9" t="s">
        <v>10163</v>
      </c>
      <c r="G1408" s="9"/>
      <c r="H1408" s="22"/>
      <c r="I1408" s="57"/>
      <c r="J1408" s="8" t="s">
        <v>2160</v>
      </c>
      <c r="K1408" s="10" t="s">
        <v>10151</v>
      </c>
      <c r="L1408" s="10" t="s">
        <v>9985</v>
      </c>
      <c r="M1408" s="8" t="s">
        <v>41</v>
      </c>
      <c r="N1408" s="7" t="s">
        <v>5754</v>
      </c>
      <c r="O1408" s="11" t="s">
        <v>5755</v>
      </c>
      <c r="P1408" s="14"/>
      <c r="Q1408" s="34"/>
      <c r="R1408" s="26"/>
      <c r="S1408" s="26"/>
      <c r="T1408" s="18"/>
      <c r="U1408" s="26"/>
      <c r="V1408" s="26"/>
      <c r="W1408" s="7"/>
      <c r="X1408" s="14"/>
      <c r="Y1408" s="6" t="s">
        <v>5556</v>
      </c>
      <c r="Z1408" s="45" t="s">
        <v>10164</v>
      </c>
      <c r="AA1408" s="15" t="s">
        <v>10165</v>
      </c>
      <c r="AB1408" s="15" t="s">
        <v>10166</v>
      </c>
      <c r="AC1408" s="18" t="str">
        <f t="shared" si="1"/>
        <v>M5-NyO-47d-A-4</v>
      </c>
      <c r="AD1408" s="6"/>
      <c r="AE1408" s="6" t="s">
        <v>427</v>
      </c>
      <c r="AF1408" s="6" t="s">
        <v>49</v>
      </c>
    </row>
    <row r="1409" ht="75.0" customHeight="1">
      <c r="A1409" s="8" t="s">
        <v>10136</v>
      </c>
      <c r="B1409" s="11" t="s">
        <v>10137</v>
      </c>
      <c r="C1409" s="8" t="s">
        <v>62</v>
      </c>
      <c r="D1409" s="6" t="s">
        <v>35</v>
      </c>
      <c r="E1409" s="6"/>
      <c r="F1409" s="9" t="s">
        <v>10167</v>
      </c>
      <c r="G1409" s="9"/>
      <c r="H1409" s="22"/>
      <c r="I1409" s="8"/>
      <c r="J1409" s="8" t="s">
        <v>2160</v>
      </c>
      <c r="K1409" s="9" t="s">
        <v>10168</v>
      </c>
      <c r="L1409" s="10" t="s">
        <v>9990</v>
      </c>
      <c r="M1409" s="8" t="s">
        <v>41</v>
      </c>
      <c r="N1409" s="7" t="s">
        <v>5754</v>
      </c>
      <c r="O1409" s="11" t="s">
        <v>5755</v>
      </c>
      <c r="P1409" s="14"/>
      <c r="Q1409" s="34"/>
      <c r="R1409" s="26"/>
      <c r="S1409" s="26"/>
      <c r="T1409" s="18"/>
      <c r="U1409" s="26"/>
      <c r="V1409" s="26"/>
      <c r="W1409" s="7"/>
      <c r="X1409" s="14"/>
      <c r="Y1409" s="6" t="s">
        <v>5556</v>
      </c>
      <c r="Z1409" s="45" t="s">
        <v>10169</v>
      </c>
      <c r="AA1409" s="15" t="s">
        <v>10170</v>
      </c>
      <c r="AB1409" s="15" t="s">
        <v>10171</v>
      </c>
      <c r="AC1409" s="18" t="str">
        <f t="shared" si="1"/>
        <v>M5-NyO-47d-A-5</v>
      </c>
      <c r="AD1409" s="6"/>
      <c r="AE1409" s="6" t="s">
        <v>427</v>
      </c>
      <c r="AF1409" s="6" t="s">
        <v>49</v>
      </c>
    </row>
    <row r="1410" ht="75.0" customHeight="1">
      <c r="A1410" s="6" t="s">
        <v>10172</v>
      </c>
      <c r="B1410" s="26" t="s">
        <v>10173</v>
      </c>
      <c r="C1410" s="6" t="s">
        <v>34</v>
      </c>
      <c r="D1410" s="6" t="s">
        <v>35</v>
      </c>
      <c r="E1410" s="6"/>
      <c r="F1410" s="7" t="s">
        <v>10174</v>
      </c>
      <c r="G1410" s="7"/>
      <c r="H1410" s="7"/>
      <c r="I1410" s="34" t="s">
        <v>38</v>
      </c>
      <c r="J1410" s="34" t="s">
        <v>39</v>
      </c>
      <c r="K1410" s="7" t="s">
        <v>10175</v>
      </c>
      <c r="L1410" s="7" t="s">
        <v>10176</v>
      </c>
      <c r="M1410" s="34" t="s">
        <v>41</v>
      </c>
      <c r="N1410" s="98" t="s">
        <v>10177</v>
      </c>
      <c r="O1410" s="7" t="s">
        <v>10177</v>
      </c>
      <c r="P1410" s="14"/>
      <c r="Q1410" s="34"/>
      <c r="R1410" s="26"/>
      <c r="S1410" s="26"/>
      <c r="T1410" s="18"/>
      <c r="U1410" s="26"/>
      <c r="V1410" s="26"/>
      <c r="W1410" s="7"/>
      <c r="X1410" s="14"/>
      <c r="Y1410" s="6" t="s">
        <v>5556</v>
      </c>
      <c r="Z1410" s="15" t="s">
        <v>10178</v>
      </c>
      <c r="AA1410" s="15" t="s">
        <v>10179</v>
      </c>
      <c r="AB1410" s="15" t="s">
        <v>10180</v>
      </c>
      <c r="AC1410" s="18" t="str">
        <f t="shared" si="1"/>
        <v>M5-NyO-19a-I-1</v>
      </c>
      <c r="AD1410" s="6" t="s">
        <v>48</v>
      </c>
      <c r="AE1410" s="6" t="s">
        <v>427</v>
      </c>
      <c r="AF1410" s="6" t="s">
        <v>49</v>
      </c>
    </row>
    <row r="1411" ht="75.0" customHeight="1">
      <c r="A1411" s="6" t="s">
        <v>10172</v>
      </c>
      <c r="B1411" s="26" t="s">
        <v>10173</v>
      </c>
      <c r="C1411" s="6" t="s">
        <v>34</v>
      </c>
      <c r="D1411" s="6" t="s">
        <v>35</v>
      </c>
      <c r="E1411" s="6"/>
      <c r="F1411" s="7" t="s">
        <v>10181</v>
      </c>
      <c r="G1411" s="7"/>
      <c r="H1411" s="7"/>
      <c r="I1411" s="34" t="s">
        <v>38</v>
      </c>
      <c r="J1411" s="34" t="s">
        <v>39</v>
      </c>
      <c r="K1411" s="22" t="s">
        <v>10175</v>
      </c>
      <c r="L1411" s="7" t="s">
        <v>10176</v>
      </c>
      <c r="M1411" s="34" t="s">
        <v>41</v>
      </c>
      <c r="N1411" s="98" t="s">
        <v>10182</v>
      </c>
      <c r="O1411" s="98" t="s">
        <v>10182</v>
      </c>
      <c r="P1411" s="14"/>
      <c r="Q1411" s="34"/>
      <c r="R1411" s="26"/>
      <c r="S1411" s="26"/>
      <c r="T1411" s="18"/>
      <c r="U1411" s="26"/>
      <c r="V1411" s="26"/>
      <c r="W1411" s="7"/>
      <c r="X1411" s="14"/>
      <c r="Y1411" s="6" t="s">
        <v>5556</v>
      </c>
      <c r="Z1411" s="15" t="s">
        <v>10183</v>
      </c>
      <c r="AA1411" s="15" t="s">
        <v>10184</v>
      </c>
      <c r="AB1411" s="15" t="s">
        <v>10185</v>
      </c>
      <c r="AC1411" s="18" t="str">
        <f t="shared" si="1"/>
        <v>M5-NyO-19a-I-2</v>
      </c>
      <c r="AD1411" s="6" t="s">
        <v>48</v>
      </c>
      <c r="AE1411" s="6" t="s">
        <v>427</v>
      </c>
      <c r="AF1411" s="6" t="s">
        <v>49</v>
      </c>
    </row>
    <row r="1412" ht="75.0" customHeight="1">
      <c r="A1412" s="6" t="s">
        <v>10172</v>
      </c>
      <c r="B1412" s="26" t="s">
        <v>10173</v>
      </c>
      <c r="C1412" s="6" t="s">
        <v>50</v>
      </c>
      <c r="D1412" s="6" t="s">
        <v>35</v>
      </c>
      <c r="E1412" s="6"/>
      <c r="F1412" s="26" t="s">
        <v>10186</v>
      </c>
      <c r="G1412" s="26"/>
      <c r="H1412" s="7"/>
      <c r="I1412" s="34" t="s">
        <v>38</v>
      </c>
      <c r="J1412" s="34" t="s">
        <v>751</v>
      </c>
      <c r="K1412" s="7" t="s">
        <v>10187</v>
      </c>
      <c r="L1412" s="7" t="s">
        <v>10188</v>
      </c>
      <c r="M1412" s="34" t="s">
        <v>41</v>
      </c>
      <c r="N1412" s="98" t="s">
        <v>10189</v>
      </c>
      <c r="O1412" s="98" t="s">
        <v>10189</v>
      </c>
      <c r="P1412" s="7"/>
      <c r="Q1412" s="7"/>
      <c r="R1412" s="7"/>
      <c r="S1412" s="7"/>
      <c r="T1412" s="7"/>
      <c r="U1412" s="7"/>
      <c r="V1412" s="26"/>
      <c r="W1412" s="7"/>
      <c r="X1412" s="14"/>
      <c r="Y1412" s="6" t="s">
        <v>5556</v>
      </c>
      <c r="Z1412" s="38" t="s">
        <v>10190</v>
      </c>
      <c r="AA1412" s="38" t="s">
        <v>10191</v>
      </c>
      <c r="AB1412" s="15" t="s">
        <v>10192</v>
      </c>
      <c r="AC1412" s="18" t="str">
        <f t="shared" si="1"/>
        <v>M5-NyO-19a-E-1</v>
      </c>
      <c r="AD1412" s="6" t="s">
        <v>48</v>
      </c>
      <c r="AE1412" s="6" t="s">
        <v>427</v>
      </c>
      <c r="AF1412" s="6" t="s">
        <v>49</v>
      </c>
    </row>
    <row r="1413" ht="75.0" customHeight="1">
      <c r="A1413" s="6" t="s">
        <v>10172</v>
      </c>
      <c r="B1413" s="26" t="s">
        <v>10173</v>
      </c>
      <c r="C1413" s="6" t="s">
        <v>50</v>
      </c>
      <c r="D1413" s="6" t="s">
        <v>35</v>
      </c>
      <c r="E1413" s="6"/>
      <c r="F1413" s="9" t="s">
        <v>10193</v>
      </c>
      <c r="G1413" s="9"/>
      <c r="H1413" s="7"/>
      <c r="I1413" s="34" t="s">
        <v>38</v>
      </c>
      <c r="J1413" s="34" t="s">
        <v>751</v>
      </c>
      <c r="K1413" s="7" t="s">
        <v>10187</v>
      </c>
      <c r="L1413" s="22" t="s">
        <v>10194</v>
      </c>
      <c r="M1413" s="34" t="s">
        <v>41</v>
      </c>
      <c r="N1413" s="98" t="s">
        <v>10195</v>
      </c>
      <c r="O1413" s="98" t="s">
        <v>10195</v>
      </c>
      <c r="P1413" s="7"/>
      <c r="Q1413" s="7"/>
      <c r="R1413" s="7"/>
      <c r="S1413" s="7"/>
      <c r="T1413" s="7"/>
      <c r="U1413" s="7"/>
      <c r="V1413" s="26"/>
      <c r="W1413" s="7"/>
      <c r="X1413" s="14"/>
      <c r="Y1413" s="6" t="s">
        <v>5556</v>
      </c>
      <c r="Z1413" s="38" t="s">
        <v>10196</v>
      </c>
      <c r="AA1413" s="38" t="s">
        <v>10197</v>
      </c>
      <c r="AB1413" s="15" t="s">
        <v>10198</v>
      </c>
      <c r="AC1413" s="18" t="str">
        <f t="shared" si="1"/>
        <v>M5-NyO-19a-E-2</v>
      </c>
      <c r="AD1413" s="6" t="s">
        <v>48</v>
      </c>
      <c r="AE1413" s="6" t="s">
        <v>427</v>
      </c>
      <c r="AF1413" s="6" t="s">
        <v>49</v>
      </c>
    </row>
    <row r="1414" ht="75.0" customHeight="1">
      <c r="A1414" s="6" t="s">
        <v>10172</v>
      </c>
      <c r="B1414" s="26" t="s">
        <v>10173</v>
      </c>
      <c r="C1414" s="6" t="s">
        <v>50</v>
      </c>
      <c r="D1414" s="6" t="s">
        <v>35</v>
      </c>
      <c r="E1414" s="6"/>
      <c r="F1414" s="9" t="s">
        <v>10199</v>
      </c>
      <c r="G1414" s="9"/>
      <c r="H1414" s="7"/>
      <c r="I1414" s="34" t="s">
        <v>38</v>
      </c>
      <c r="J1414" s="34" t="s">
        <v>751</v>
      </c>
      <c r="K1414" s="7" t="s">
        <v>10187</v>
      </c>
      <c r="L1414" s="22" t="s">
        <v>10200</v>
      </c>
      <c r="M1414" s="34" t="s">
        <v>41</v>
      </c>
      <c r="N1414" s="98" t="s">
        <v>10201</v>
      </c>
      <c r="O1414" s="98" t="s">
        <v>10201</v>
      </c>
      <c r="P1414" s="7"/>
      <c r="Q1414" s="7"/>
      <c r="R1414" s="7"/>
      <c r="S1414" s="7"/>
      <c r="T1414" s="7"/>
      <c r="U1414" s="7"/>
      <c r="V1414" s="26"/>
      <c r="W1414" s="7"/>
      <c r="X1414" s="14"/>
      <c r="Y1414" s="6" t="s">
        <v>5556</v>
      </c>
      <c r="Z1414" s="38" t="s">
        <v>10202</v>
      </c>
      <c r="AA1414" s="38" t="s">
        <v>10203</v>
      </c>
      <c r="AB1414" s="15" t="s">
        <v>10204</v>
      </c>
      <c r="AC1414" s="18" t="str">
        <f t="shared" si="1"/>
        <v>M5-NyO-19a-E-3</v>
      </c>
      <c r="AD1414" s="6" t="s">
        <v>48</v>
      </c>
      <c r="AE1414" s="6" t="s">
        <v>427</v>
      </c>
      <c r="AF1414" s="6" t="s">
        <v>49</v>
      </c>
    </row>
    <row r="1415" ht="75.0" customHeight="1">
      <c r="A1415" s="6" t="s">
        <v>10172</v>
      </c>
      <c r="B1415" s="26" t="s">
        <v>10173</v>
      </c>
      <c r="C1415" s="6" t="s">
        <v>62</v>
      </c>
      <c r="D1415" s="6" t="s">
        <v>35</v>
      </c>
      <c r="E1415" s="6"/>
      <c r="F1415" s="9" t="s">
        <v>10205</v>
      </c>
      <c r="G1415" s="9"/>
      <c r="H1415" s="7"/>
      <c r="I1415" s="34" t="s">
        <v>38</v>
      </c>
      <c r="J1415" s="8" t="s">
        <v>751</v>
      </c>
      <c r="K1415" s="11" t="s">
        <v>10206</v>
      </c>
      <c r="L1415" s="10" t="s">
        <v>10194</v>
      </c>
      <c r="M1415" s="8" t="s">
        <v>41</v>
      </c>
      <c r="N1415" s="98" t="s">
        <v>10207</v>
      </c>
      <c r="O1415" s="98" t="s">
        <v>10207</v>
      </c>
      <c r="P1415" s="14"/>
      <c r="Q1415" s="34"/>
      <c r="R1415" s="26"/>
      <c r="S1415" s="26"/>
      <c r="T1415" s="18"/>
      <c r="U1415" s="26"/>
      <c r="V1415" s="26"/>
      <c r="W1415" s="7"/>
      <c r="X1415" s="14"/>
      <c r="Y1415" s="6" t="s">
        <v>5556</v>
      </c>
      <c r="Z1415" s="38" t="s">
        <v>10208</v>
      </c>
      <c r="AA1415" s="38" t="s">
        <v>10209</v>
      </c>
      <c r="AB1415" s="15" t="s">
        <v>10210</v>
      </c>
      <c r="AC1415" s="18" t="str">
        <f t="shared" si="1"/>
        <v>M5-NyO-19a-A-1</v>
      </c>
      <c r="AD1415" s="6" t="s">
        <v>48</v>
      </c>
      <c r="AE1415" s="6" t="s">
        <v>427</v>
      </c>
      <c r="AF1415" s="6" t="s">
        <v>49</v>
      </c>
    </row>
    <row r="1416" ht="75.0" customHeight="1">
      <c r="A1416" s="6" t="s">
        <v>10172</v>
      </c>
      <c r="B1416" s="26" t="s">
        <v>10173</v>
      </c>
      <c r="C1416" s="6" t="s">
        <v>62</v>
      </c>
      <c r="D1416" s="6" t="s">
        <v>35</v>
      </c>
      <c r="E1416" s="6"/>
      <c r="F1416" s="9" t="s">
        <v>10211</v>
      </c>
      <c r="G1416" s="9"/>
      <c r="H1416" s="7"/>
      <c r="I1416" s="34" t="s">
        <v>38</v>
      </c>
      <c r="J1416" s="8" t="s">
        <v>751</v>
      </c>
      <c r="K1416" s="11" t="s">
        <v>10212</v>
      </c>
      <c r="L1416" s="10" t="s">
        <v>10200</v>
      </c>
      <c r="M1416" s="8" t="s">
        <v>41</v>
      </c>
      <c r="N1416" s="98" t="s">
        <v>10213</v>
      </c>
      <c r="O1416" s="98" t="s">
        <v>10213</v>
      </c>
      <c r="P1416" s="14"/>
      <c r="Q1416" s="34"/>
      <c r="R1416" s="26"/>
      <c r="S1416" s="26"/>
      <c r="T1416" s="18"/>
      <c r="U1416" s="26"/>
      <c r="V1416" s="26"/>
      <c r="W1416" s="7"/>
      <c r="X1416" s="14"/>
      <c r="Y1416" s="6" t="s">
        <v>5556</v>
      </c>
      <c r="Z1416" s="38" t="s">
        <v>10214</v>
      </c>
      <c r="AA1416" s="38" t="s">
        <v>10215</v>
      </c>
      <c r="AB1416" s="15" t="s">
        <v>10216</v>
      </c>
      <c r="AC1416" s="18" t="str">
        <f t="shared" si="1"/>
        <v>M5-NyO-19a-A-2</v>
      </c>
      <c r="AD1416" s="6" t="s">
        <v>48</v>
      </c>
      <c r="AE1416" s="6" t="s">
        <v>427</v>
      </c>
      <c r="AF1416" s="6" t="s">
        <v>49</v>
      </c>
    </row>
    <row r="1417" ht="75.0" customHeight="1">
      <c r="A1417" s="6" t="s">
        <v>10172</v>
      </c>
      <c r="B1417" s="26" t="s">
        <v>10173</v>
      </c>
      <c r="C1417" s="6" t="s">
        <v>62</v>
      </c>
      <c r="D1417" s="6" t="s">
        <v>35</v>
      </c>
      <c r="E1417" s="6"/>
      <c r="F1417" s="9" t="s">
        <v>10217</v>
      </c>
      <c r="G1417" s="9"/>
      <c r="H1417" s="7"/>
      <c r="I1417" s="34" t="s">
        <v>38</v>
      </c>
      <c r="J1417" s="8" t="s">
        <v>751</v>
      </c>
      <c r="K1417" s="11" t="s">
        <v>10206</v>
      </c>
      <c r="L1417" s="10" t="s">
        <v>10194</v>
      </c>
      <c r="M1417" s="8" t="s">
        <v>41</v>
      </c>
      <c r="N1417" s="98" t="s">
        <v>10195</v>
      </c>
      <c r="O1417" s="98" t="s">
        <v>10195</v>
      </c>
      <c r="P1417" s="14"/>
      <c r="Q1417" s="34"/>
      <c r="R1417" s="26"/>
      <c r="S1417" s="26"/>
      <c r="T1417" s="18"/>
      <c r="U1417" s="26"/>
      <c r="V1417" s="26"/>
      <c r="W1417" s="7"/>
      <c r="X1417" s="14"/>
      <c r="Y1417" s="6" t="s">
        <v>5556</v>
      </c>
      <c r="Z1417" s="38" t="s">
        <v>10218</v>
      </c>
      <c r="AA1417" s="38" t="s">
        <v>10219</v>
      </c>
      <c r="AB1417" s="15" t="s">
        <v>10220</v>
      </c>
      <c r="AC1417" s="18" t="str">
        <f t="shared" si="1"/>
        <v>M5-NyO-19a-A-3</v>
      </c>
      <c r="AD1417" s="6" t="s">
        <v>48</v>
      </c>
      <c r="AE1417" s="6" t="s">
        <v>427</v>
      </c>
      <c r="AF1417" s="6" t="s">
        <v>49</v>
      </c>
    </row>
    <row r="1418" ht="75.0" customHeight="1">
      <c r="A1418" s="6" t="s">
        <v>10172</v>
      </c>
      <c r="B1418" s="26" t="s">
        <v>10173</v>
      </c>
      <c r="C1418" s="6" t="s">
        <v>62</v>
      </c>
      <c r="D1418" s="6" t="s">
        <v>35</v>
      </c>
      <c r="E1418" s="6"/>
      <c r="F1418" s="9" t="s">
        <v>10221</v>
      </c>
      <c r="G1418" s="9"/>
      <c r="H1418" s="7"/>
      <c r="I1418" s="34" t="s">
        <v>38</v>
      </c>
      <c r="J1418" s="8" t="s">
        <v>751</v>
      </c>
      <c r="K1418" s="11" t="s">
        <v>10222</v>
      </c>
      <c r="L1418" s="10" t="s">
        <v>10223</v>
      </c>
      <c r="M1418" s="8" t="s">
        <v>41</v>
      </c>
      <c r="N1418" s="98" t="s">
        <v>10224</v>
      </c>
      <c r="O1418" s="98" t="s">
        <v>10224</v>
      </c>
      <c r="P1418" s="14"/>
      <c r="Q1418" s="34"/>
      <c r="R1418" s="26"/>
      <c r="S1418" s="26"/>
      <c r="T1418" s="18"/>
      <c r="U1418" s="26"/>
      <c r="V1418" s="26"/>
      <c r="W1418" s="7"/>
      <c r="X1418" s="14"/>
      <c r="Y1418" s="6" t="s">
        <v>5556</v>
      </c>
      <c r="Z1418" s="38" t="s">
        <v>10225</v>
      </c>
      <c r="AA1418" s="38" t="s">
        <v>10226</v>
      </c>
      <c r="AB1418" s="15" t="s">
        <v>10227</v>
      </c>
      <c r="AC1418" s="18" t="str">
        <f t="shared" si="1"/>
        <v>M5-NyO-19a-A-4</v>
      </c>
      <c r="AD1418" s="6" t="s">
        <v>48</v>
      </c>
      <c r="AE1418" s="6" t="s">
        <v>427</v>
      </c>
      <c r="AF1418" s="6" t="s">
        <v>49</v>
      </c>
    </row>
    <row r="1419" ht="75.0" customHeight="1">
      <c r="A1419" s="6" t="s">
        <v>10172</v>
      </c>
      <c r="B1419" s="26" t="s">
        <v>10173</v>
      </c>
      <c r="C1419" s="6" t="s">
        <v>62</v>
      </c>
      <c r="D1419" s="6" t="s">
        <v>35</v>
      </c>
      <c r="E1419" s="6"/>
      <c r="F1419" s="9" t="s">
        <v>10228</v>
      </c>
      <c r="G1419" s="9"/>
      <c r="H1419" s="7"/>
      <c r="I1419" s="34" t="s">
        <v>38</v>
      </c>
      <c r="J1419" s="8" t="s">
        <v>751</v>
      </c>
      <c r="K1419" s="11" t="s">
        <v>10229</v>
      </c>
      <c r="L1419" s="10" t="s">
        <v>10188</v>
      </c>
      <c r="M1419" s="8" t="s">
        <v>41</v>
      </c>
      <c r="N1419" s="98" t="s">
        <v>10230</v>
      </c>
      <c r="O1419" s="98" t="s">
        <v>10230</v>
      </c>
      <c r="P1419" s="14"/>
      <c r="Q1419" s="34"/>
      <c r="R1419" s="26"/>
      <c r="S1419" s="26"/>
      <c r="T1419" s="18"/>
      <c r="U1419" s="26"/>
      <c r="V1419" s="26"/>
      <c r="W1419" s="7"/>
      <c r="X1419" s="14"/>
      <c r="Y1419" s="6" t="s">
        <v>5556</v>
      </c>
      <c r="Z1419" s="38" t="s">
        <v>10231</v>
      </c>
      <c r="AA1419" s="38" t="s">
        <v>10232</v>
      </c>
      <c r="AB1419" s="15" t="s">
        <v>10233</v>
      </c>
      <c r="AC1419" s="18" t="str">
        <f t="shared" si="1"/>
        <v>M5-NyO-19a-A-5</v>
      </c>
      <c r="AD1419" s="6" t="s">
        <v>48</v>
      </c>
      <c r="AE1419" s="6" t="s">
        <v>427</v>
      </c>
      <c r="AF1419" s="6" t="s">
        <v>49</v>
      </c>
    </row>
    <row r="1420" ht="75.0" customHeight="1">
      <c r="A1420" s="6" t="s">
        <v>10234</v>
      </c>
      <c r="B1420" s="26" t="s">
        <v>10235</v>
      </c>
      <c r="C1420" s="6" t="s">
        <v>34</v>
      </c>
      <c r="D1420" s="6" t="s">
        <v>35</v>
      </c>
      <c r="E1420" s="6"/>
      <c r="F1420" s="11" t="s">
        <v>10236</v>
      </c>
      <c r="G1420" s="11"/>
      <c r="H1420" s="7"/>
      <c r="I1420" s="34" t="s">
        <v>38</v>
      </c>
      <c r="J1420" s="8" t="s">
        <v>420</v>
      </c>
      <c r="K1420" s="11" t="s">
        <v>10237</v>
      </c>
      <c r="L1420" s="10" t="s">
        <v>10238</v>
      </c>
      <c r="M1420" s="8" t="s">
        <v>41</v>
      </c>
      <c r="N1420" s="98" t="s">
        <v>10239</v>
      </c>
      <c r="O1420" s="7" t="s">
        <v>10240</v>
      </c>
      <c r="P1420" s="14"/>
      <c r="Q1420" s="34"/>
      <c r="R1420" s="26"/>
      <c r="S1420" s="26"/>
      <c r="T1420" s="18"/>
      <c r="U1420" s="26"/>
      <c r="V1420" s="26"/>
      <c r="W1420" s="7"/>
      <c r="X1420" s="14"/>
      <c r="Y1420" s="6" t="s">
        <v>5556</v>
      </c>
      <c r="Z1420" s="15" t="s">
        <v>10241</v>
      </c>
      <c r="AA1420" s="15" t="s">
        <v>10242</v>
      </c>
      <c r="AB1420" s="15" t="s">
        <v>10243</v>
      </c>
      <c r="AC1420" s="18" t="str">
        <f t="shared" si="1"/>
        <v>M5-NyO-19b-I-1</v>
      </c>
      <c r="AD1420" s="6" t="s">
        <v>48</v>
      </c>
      <c r="AE1420" s="6" t="s">
        <v>427</v>
      </c>
      <c r="AF1420" s="6" t="s">
        <v>49</v>
      </c>
    </row>
    <row r="1421" ht="75.0" customHeight="1">
      <c r="A1421" s="6" t="s">
        <v>10234</v>
      </c>
      <c r="B1421" s="26" t="s">
        <v>10235</v>
      </c>
      <c r="C1421" s="6" t="s">
        <v>50</v>
      </c>
      <c r="D1421" s="6" t="s">
        <v>35</v>
      </c>
      <c r="E1421" s="6"/>
      <c r="F1421" s="26" t="s">
        <v>10244</v>
      </c>
      <c r="G1421" s="26"/>
      <c r="H1421" s="7"/>
      <c r="I1421" s="34" t="s">
        <v>38</v>
      </c>
      <c r="J1421" s="8" t="s">
        <v>2160</v>
      </c>
      <c r="K1421" s="11" t="s">
        <v>10245</v>
      </c>
      <c r="L1421" s="11" t="s">
        <v>10246</v>
      </c>
      <c r="M1421" s="8" t="s">
        <v>41</v>
      </c>
      <c r="N1421" s="98" t="s">
        <v>10247</v>
      </c>
      <c r="O1421" s="98" t="s">
        <v>10247</v>
      </c>
      <c r="P1421" s="14"/>
      <c r="Q1421" s="34"/>
      <c r="R1421" s="26"/>
      <c r="S1421" s="26"/>
      <c r="T1421" s="18"/>
      <c r="U1421" s="26"/>
      <c r="V1421" s="26"/>
      <c r="W1421" s="7"/>
      <c r="X1421" s="14"/>
      <c r="Y1421" s="6" t="s">
        <v>5556</v>
      </c>
      <c r="Z1421" s="38" t="s">
        <v>10248</v>
      </c>
      <c r="AA1421" s="38" t="s">
        <v>10249</v>
      </c>
      <c r="AB1421" s="15" t="s">
        <v>10250</v>
      </c>
      <c r="AC1421" s="18" t="str">
        <f t="shared" si="1"/>
        <v>M5-NyO-19b-E-1</v>
      </c>
      <c r="AD1421" s="6" t="s">
        <v>48</v>
      </c>
      <c r="AE1421" s="6" t="s">
        <v>427</v>
      </c>
      <c r="AF1421" s="6" t="s">
        <v>49</v>
      </c>
    </row>
    <row r="1422" ht="75.0" customHeight="1">
      <c r="A1422" s="6" t="s">
        <v>10234</v>
      </c>
      <c r="B1422" s="26" t="s">
        <v>10235</v>
      </c>
      <c r="C1422" s="6" t="s">
        <v>50</v>
      </c>
      <c r="D1422" s="6" t="s">
        <v>35</v>
      </c>
      <c r="E1422" s="6"/>
      <c r="F1422" s="26" t="s">
        <v>10251</v>
      </c>
      <c r="G1422" s="26"/>
      <c r="H1422" s="7"/>
      <c r="I1422" s="34" t="s">
        <v>38</v>
      </c>
      <c r="J1422" s="8" t="s">
        <v>2160</v>
      </c>
      <c r="K1422" s="11" t="s">
        <v>10245</v>
      </c>
      <c r="L1422" s="11" t="s">
        <v>10252</v>
      </c>
      <c r="M1422" s="8" t="s">
        <v>41</v>
      </c>
      <c r="N1422" s="98" t="s">
        <v>10253</v>
      </c>
      <c r="O1422" s="98" t="s">
        <v>10253</v>
      </c>
      <c r="P1422" s="14"/>
      <c r="Q1422" s="34"/>
      <c r="R1422" s="26"/>
      <c r="S1422" s="26"/>
      <c r="T1422" s="18"/>
      <c r="U1422" s="26"/>
      <c r="V1422" s="26"/>
      <c r="W1422" s="7"/>
      <c r="X1422" s="14"/>
      <c r="Y1422" s="6" t="s">
        <v>5556</v>
      </c>
      <c r="Z1422" s="38" t="s">
        <v>10254</v>
      </c>
      <c r="AA1422" s="38" t="s">
        <v>10255</v>
      </c>
      <c r="AB1422" s="15" t="s">
        <v>10256</v>
      </c>
      <c r="AC1422" s="18" t="str">
        <f t="shared" si="1"/>
        <v>M5-NyO-19b-E-2</v>
      </c>
      <c r="AD1422" s="6" t="s">
        <v>48</v>
      </c>
      <c r="AE1422" s="6" t="s">
        <v>427</v>
      </c>
      <c r="AF1422" s="6" t="s">
        <v>49</v>
      </c>
    </row>
    <row r="1423" ht="75.0" customHeight="1">
      <c r="A1423" s="6" t="s">
        <v>10234</v>
      </c>
      <c r="B1423" s="26" t="s">
        <v>10235</v>
      </c>
      <c r="C1423" s="6" t="s">
        <v>50</v>
      </c>
      <c r="D1423" s="6" t="s">
        <v>35</v>
      </c>
      <c r="E1423" s="6"/>
      <c r="F1423" s="26" t="s">
        <v>10257</v>
      </c>
      <c r="G1423" s="26"/>
      <c r="H1423" s="7"/>
      <c r="I1423" s="34" t="s">
        <v>38</v>
      </c>
      <c r="J1423" s="8" t="s">
        <v>2160</v>
      </c>
      <c r="K1423" s="11" t="s">
        <v>10245</v>
      </c>
      <c r="L1423" s="11" t="s">
        <v>10258</v>
      </c>
      <c r="M1423" s="8" t="s">
        <v>41</v>
      </c>
      <c r="N1423" s="98" t="s">
        <v>10259</v>
      </c>
      <c r="O1423" s="98" t="s">
        <v>10259</v>
      </c>
      <c r="P1423" s="14"/>
      <c r="Q1423" s="34"/>
      <c r="R1423" s="26"/>
      <c r="S1423" s="26"/>
      <c r="T1423" s="18"/>
      <c r="U1423" s="26"/>
      <c r="V1423" s="26"/>
      <c r="W1423" s="7"/>
      <c r="X1423" s="14"/>
      <c r="Y1423" s="6" t="s">
        <v>5556</v>
      </c>
      <c r="Z1423" s="38" t="s">
        <v>10260</v>
      </c>
      <c r="AA1423" s="38" t="s">
        <v>10261</v>
      </c>
      <c r="AB1423" s="15" t="s">
        <v>10262</v>
      </c>
      <c r="AC1423" s="18" t="str">
        <f t="shared" si="1"/>
        <v>M5-NyO-19b-E-3</v>
      </c>
      <c r="AD1423" s="6" t="s">
        <v>48</v>
      </c>
      <c r="AE1423" s="6" t="s">
        <v>427</v>
      </c>
      <c r="AF1423" s="6" t="s">
        <v>49</v>
      </c>
    </row>
    <row r="1424" ht="75.0" customHeight="1">
      <c r="A1424" s="6" t="s">
        <v>10234</v>
      </c>
      <c r="B1424" s="26" t="s">
        <v>10235</v>
      </c>
      <c r="C1424" s="6" t="s">
        <v>62</v>
      </c>
      <c r="D1424" s="6" t="s">
        <v>35</v>
      </c>
      <c r="E1424" s="6"/>
      <c r="F1424" s="26" t="s">
        <v>10263</v>
      </c>
      <c r="G1424" s="26"/>
      <c r="H1424" s="7"/>
      <c r="I1424" s="34" t="s">
        <v>38</v>
      </c>
      <c r="J1424" s="8" t="s">
        <v>2160</v>
      </c>
      <c r="K1424" s="11" t="s">
        <v>10206</v>
      </c>
      <c r="L1424" s="11" t="s">
        <v>10264</v>
      </c>
      <c r="M1424" s="8" t="s">
        <v>41</v>
      </c>
      <c r="N1424" s="98" t="s">
        <v>10265</v>
      </c>
      <c r="O1424" s="98" t="s">
        <v>10265</v>
      </c>
      <c r="P1424" s="14"/>
      <c r="Q1424" s="34"/>
      <c r="R1424" s="26"/>
      <c r="S1424" s="26"/>
      <c r="T1424" s="18"/>
      <c r="U1424" s="26"/>
      <c r="V1424" s="26"/>
      <c r="W1424" s="7"/>
      <c r="X1424" s="14"/>
      <c r="Y1424" s="6" t="s">
        <v>5556</v>
      </c>
      <c r="Z1424" s="38" t="s">
        <v>10266</v>
      </c>
      <c r="AA1424" s="38" t="s">
        <v>10267</v>
      </c>
      <c r="AB1424" s="15" t="s">
        <v>10268</v>
      </c>
      <c r="AC1424" s="18" t="str">
        <f t="shared" si="1"/>
        <v>M5-NyO-19b-A-1</v>
      </c>
      <c r="AD1424" s="6" t="s">
        <v>48</v>
      </c>
      <c r="AE1424" s="6" t="s">
        <v>427</v>
      </c>
      <c r="AF1424" s="6" t="s">
        <v>49</v>
      </c>
    </row>
    <row r="1425" ht="75.0" customHeight="1">
      <c r="A1425" s="6" t="s">
        <v>10234</v>
      </c>
      <c r="B1425" s="26" t="s">
        <v>10235</v>
      </c>
      <c r="C1425" s="6" t="s">
        <v>62</v>
      </c>
      <c r="D1425" s="6" t="s">
        <v>35</v>
      </c>
      <c r="E1425" s="6"/>
      <c r="F1425" s="26" t="s">
        <v>10269</v>
      </c>
      <c r="G1425" s="26"/>
      <c r="H1425" s="7"/>
      <c r="I1425" s="34" t="s">
        <v>38</v>
      </c>
      <c r="J1425" s="8" t="s">
        <v>2160</v>
      </c>
      <c r="K1425" s="11" t="s">
        <v>10270</v>
      </c>
      <c r="L1425" s="11" t="s">
        <v>10271</v>
      </c>
      <c r="M1425" s="8" t="s">
        <v>41</v>
      </c>
      <c r="N1425" s="98" t="s">
        <v>10272</v>
      </c>
      <c r="O1425" s="98" t="s">
        <v>10272</v>
      </c>
      <c r="P1425" s="14"/>
      <c r="Q1425" s="34"/>
      <c r="R1425" s="26"/>
      <c r="S1425" s="26"/>
      <c r="T1425" s="18"/>
      <c r="U1425" s="26"/>
      <c r="V1425" s="26"/>
      <c r="W1425" s="7"/>
      <c r="X1425" s="14"/>
      <c r="Y1425" s="6" t="s">
        <v>5556</v>
      </c>
      <c r="Z1425" s="38" t="s">
        <v>10273</v>
      </c>
      <c r="AA1425" s="38" t="s">
        <v>10274</v>
      </c>
      <c r="AB1425" s="15" t="s">
        <v>10275</v>
      </c>
      <c r="AC1425" s="18" t="str">
        <f t="shared" si="1"/>
        <v>M5-NyO-19b-A-2</v>
      </c>
      <c r="AD1425" s="6" t="s">
        <v>48</v>
      </c>
      <c r="AE1425" s="6" t="s">
        <v>427</v>
      </c>
      <c r="AF1425" s="6" t="s">
        <v>49</v>
      </c>
    </row>
    <row r="1426" ht="75.0" customHeight="1">
      <c r="A1426" s="6" t="s">
        <v>10234</v>
      </c>
      <c r="B1426" s="26" t="s">
        <v>10235</v>
      </c>
      <c r="C1426" s="6" t="s">
        <v>62</v>
      </c>
      <c r="D1426" s="6" t="s">
        <v>35</v>
      </c>
      <c r="E1426" s="6"/>
      <c r="F1426" s="26" t="s">
        <v>10276</v>
      </c>
      <c r="G1426" s="26"/>
      <c r="H1426" s="7"/>
      <c r="I1426" s="34" t="s">
        <v>38</v>
      </c>
      <c r="J1426" s="8" t="s">
        <v>2160</v>
      </c>
      <c r="K1426" s="11" t="s">
        <v>10277</v>
      </c>
      <c r="L1426" s="11" t="s">
        <v>10278</v>
      </c>
      <c r="M1426" s="8" t="s">
        <v>41</v>
      </c>
      <c r="N1426" s="98" t="s">
        <v>10272</v>
      </c>
      <c r="O1426" s="98" t="s">
        <v>10272</v>
      </c>
      <c r="P1426" s="14"/>
      <c r="Q1426" s="34"/>
      <c r="R1426" s="26"/>
      <c r="S1426" s="26"/>
      <c r="T1426" s="18"/>
      <c r="U1426" s="26"/>
      <c r="V1426" s="26"/>
      <c r="W1426" s="7"/>
      <c r="X1426" s="14"/>
      <c r="Y1426" s="6" t="s">
        <v>5556</v>
      </c>
      <c r="Z1426" s="38" t="s">
        <v>10279</v>
      </c>
      <c r="AA1426" s="38" t="s">
        <v>10280</v>
      </c>
      <c r="AB1426" s="15" t="s">
        <v>10281</v>
      </c>
      <c r="AC1426" s="18" t="str">
        <f t="shared" si="1"/>
        <v>M5-NyO-19b-A-3</v>
      </c>
      <c r="AD1426" s="6" t="s">
        <v>48</v>
      </c>
      <c r="AE1426" s="6" t="s">
        <v>427</v>
      </c>
      <c r="AF1426" s="6" t="s">
        <v>49</v>
      </c>
    </row>
    <row r="1427" ht="75.0" customHeight="1">
      <c r="A1427" s="6" t="s">
        <v>10234</v>
      </c>
      <c r="B1427" s="26" t="s">
        <v>10235</v>
      </c>
      <c r="C1427" s="6" t="s">
        <v>62</v>
      </c>
      <c r="D1427" s="6" t="s">
        <v>35</v>
      </c>
      <c r="E1427" s="6"/>
      <c r="F1427" s="26" t="s">
        <v>10282</v>
      </c>
      <c r="G1427" s="26"/>
      <c r="H1427" s="7"/>
      <c r="I1427" s="34" t="s">
        <v>38</v>
      </c>
      <c r="J1427" s="8" t="s">
        <v>2160</v>
      </c>
      <c r="K1427" s="11" t="s">
        <v>10222</v>
      </c>
      <c r="L1427" s="11" t="s">
        <v>10283</v>
      </c>
      <c r="M1427" s="8" t="s">
        <v>41</v>
      </c>
      <c r="N1427" s="98" t="s">
        <v>10284</v>
      </c>
      <c r="O1427" s="98" t="s">
        <v>10284</v>
      </c>
      <c r="P1427" s="14"/>
      <c r="Q1427" s="34"/>
      <c r="R1427" s="26"/>
      <c r="S1427" s="26"/>
      <c r="T1427" s="18"/>
      <c r="U1427" s="26"/>
      <c r="V1427" s="26"/>
      <c r="W1427" s="7"/>
      <c r="X1427" s="14"/>
      <c r="Y1427" s="6" t="s">
        <v>5556</v>
      </c>
      <c r="Z1427" s="38" t="s">
        <v>10285</v>
      </c>
      <c r="AA1427" s="38" t="s">
        <v>10286</v>
      </c>
      <c r="AB1427" s="15" t="s">
        <v>10287</v>
      </c>
      <c r="AC1427" s="18" t="str">
        <f t="shared" si="1"/>
        <v>M5-NyO-19b-A-4</v>
      </c>
      <c r="AD1427" s="6" t="s">
        <v>48</v>
      </c>
      <c r="AE1427" s="6" t="s">
        <v>427</v>
      </c>
      <c r="AF1427" s="6" t="s">
        <v>49</v>
      </c>
    </row>
    <row r="1428" ht="75.0" customHeight="1">
      <c r="A1428" s="6" t="s">
        <v>10234</v>
      </c>
      <c r="B1428" s="26" t="s">
        <v>10235</v>
      </c>
      <c r="C1428" s="6" t="s">
        <v>62</v>
      </c>
      <c r="D1428" s="6" t="s">
        <v>35</v>
      </c>
      <c r="E1428" s="6"/>
      <c r="F1428" s="26" t="s">
        <v>10288</v>
      </c>
      <c r="G1428" s="26"/>
      <c r="H1428" s="7"/>
      <c r="I1428" s="34" t="s">
        <v>38</v>
      </c>
      <c r="J1428" s="8" t="s">
        <v>2160</v>
      </c>
      <c r="K1428" s="11" t="s">
        <v>10212</v>
      </c>
      <c r="L1428" s="11" t="s">
        <v>10289</v>
      </c>
      <c r="M1428" s="8" t="s">
        <v>41</v>
      </c>
      <c r="N1428" s="98" t="s">
        <v>10247</v>
      </c>
      <c r="O1428" s="98" t="s">
        <v>10247</v>
      </c>
      <c r="P1428" s="14"/>
      <c r="Q1428" s="34"/>
      <c r="R1428" s="26"/>
      <c r="S1428" s="26"/>
      <c r="T1428" s="18"/>
      <c r="U1428" s="26"/>
      <c r="V1428" s="26"/>
      <c r="W1428" s="7"/>
      <c r="X1428" s="14"/>
      <c r="Y1428" s="6" t="s">
        <v>5556</v>
      </c>
      <c r="Z1428" s="38" t="s">
        <v>10290</v>
      </c>
      <c r="AA1428" s="38" t="s">
        <v>10291</v>
      </c>
      <c r="AB1428" s="15" t="s">
        <v>10292</v>
      </c>
      <c r="AC1428" s="18" t="str">
        <f t="shared" si="1"/>
        <v>M5-NyO-19b-A-5</v>
      </c>
      <c r="AD1428" s="6" t="s">
        <v>48</v>
      </c>
      <c r="AE1428" s="6" t="s">
        <v>427</v>
      </c>
      <c r="AF1428" s="6" t="s">
        <v>49</v>
      </c>
    </row>
  </sheetData>
  <autoFilter ref="$A$1:$AF$1428"/>
  <customSheetViews>
    <customSheetView guid="{5F1C3A53-E301-43DF-938F-FE3F8B70E581}" filter="1" showAutoFilter="1">
      <autoFilter ref="$A$1:$AD$1428">
        <filterColumn colId="3">
          <filters>
            <filter val="JSON revisado"/>
            <filter val="JSON con imagen"/>
          </filters>
        </filterColumn>
      </autoFilter>
    </customSheetView>
    <customSheetView guid="{889B4818-2979-4000-90BA-29B4E0AC73B0}" filter="1" showAutoFilter="1">
      <autoFilter ref="$A$1:$AD$1428"/>
    </customSheetView>
    <customSheetView guid="{D528D3E5-4AF2-4436-9C65-6C91BB5CBBFD}" filter="1" showAutoFilter="1">
      <autoFilter ref="$A$1:$AF$1428">
        <filterColumn colId="30">
          <filters>
            <filter val="BNCC"/>
          </filters>
        </filterColumn>
      </autoFilter>
    </customSheetView>
    <customSheetView guid="{2C6680D2-EE33-4B36-AC06-B01E3B5C50E8}" filter="1" showAutoFilter="1">
      <autoFilter ref="$A$1:$AE$1428">
        <filterColumn colId="3">
          <filters>
            <filter val="JSON revisado"/>
            <filter val="JSON con imagen"/>
          </filters>
        </filterColumn>
        <filterColumn colId="2">
          <filters>
            <filter val="Identificar"/>
          </filters>
        </filterColumn>
        <filterColumn colId="30">
          <filters>
            <filter val="BNCC"/>
          </filters>
        </filterColumn>
      </autoFilter>
    </customSheetView>
    <customSheetView guid="{4F9B3930-3B67-4D7B-8859-03B754FC922C}" filter="1" showAutoFilter="1">
      <autoFilter ref="$A$1:$AE$1428">
        <filterColumn colId="30">
          <filters>
            <filter val="BNCC"/>
          </filters>
        </filterColumn>
      </autoFilter>
    </customSheetView>
    <customSheetView guid="{C172F957-E867-4D92-A280-3A23E31A8CE8}" filter="1" showAutoFilter="1">
      <autoFilter ref="$A$1:$AD$1428">
        <filterColumn colId="3">
          <filters>
            <filter val="JSON con imagen"/>
          </filters>
        </filterColumn>
      </autoFilter>
    </customSheetView>
    <customSheetView guid="{330C95AD-CE55-47CC-AD95-ED383E60D5B4}" filter="1" showAutoFilter="1">
      <autoFilter ref="$A$1:$AD$1428">
        <filterColumn colId="0">
          <filters>
            <filter val="M5-NyO-15a"/>
            <filter val="M5-EyP-12a"/>
            <filter val="M5-MyM-21b"/>
            <filter val="M5-MyM-21a"/>
            <filter val="M5-MyM-33a"/>
            <filter val="M5-G-23a"/>
            <filter val="M5-G-23b"/>
            <filter val="M5-G-23c"/>
            <filter val="M5-EyP-13b"/>
            <filter val="M5-MyM-20a"/>
            <filter val="M5-NyO-14e"/>
            <filter val="M5-EyP-13a"/>
            <filter val="M5-MyM-32a"/>
            <filter val="M5-NyO-14b"/>
            <filter val="M5-NyO-14a"/>
            <filter val="M5-NyO-14d"/>
            <filter val="M5-NyO-14c"/>
            <filter val="M5-G-22a"/>
            <filter val="M5-G-22b"/>
            <filter val="M5-NyO-49a"/>
            <filter val="M5-MyM-31a"/>
            <filter val="M5-NyO-25c"/>
            <filter val="M5-G-25a"/>
            <filter val="M5-NyO-48a"/>
            <filter val="M5-EyP-11a"/>
            <filter val="M5-MyM-30a"/>
            <filter val="M5-NyO-48b"/>
            <filter val="M5-NyO-12b"/>
            <filter val="M5-NyO-12a"/>
            <filter val="M5-NyO-24b"/>
            <filter val="M5-G-24a"/>
            <filter val="M5-NyO-59a"/>
            <filter val="M5-NyO-11b"/>
            <filter val="M5-NyO-47b"/>
            <filter val="M5-NyO-59b"/>
            <filter val="M5-NyO-47a"/>
            <filter val="M5-G-2d"/>
            <filter val="M5-NyO-11a"/>
            <filter val="M5-NyO-47d"/>
            <filter val="M5-G-2c"/>
            <filter val="M5-NyO-23a"/>
            <filter val="M5-NyO-47c"/>
            <filter val="M5-NyO-22c"/>
            <filter val="M5-NyO-46d"/>
            <filter val="M5-NyO-58b"/>
            <filter val="M5-NyO-46a"/>
            <filter val="M5-NyO-58a"/>
            <filter val="M5-NyO-46c"/>
            <filter val="M5-MyM-40a"/>
            <filter val="M5-NyO-46b"/>
            <filter val="M5-G-26a"/>
            <filter val="M5-MyM-19b"/>
            <filter val="M5-MyM-19a"/>
            <filter val="M5-NyO-21b"/>
            <filter val="M5-NyO-21a"/>
            <filter val="M5-MyM-18b"/>
            <filter val="M5-MyM-18a"/>
            <filter val="M5-NyO-20a"/>
            <filter val="M5-NyO-20b"/>
            <filter val="M5-NyO-56a"/>
            <filter val="M5-G-19a"/>
            <filter val="M5-MyM-17b"/>
            <filter val="M5-MyM-17a"/>
            <filter val="M5-MyM-29a"/>
            <filter val="M5-NyO-55a"/>
            <filter val="M5-EyP-5a"/>
            <filter val="M5-G-6a"/>
            <filter val="M5-MyM-28a"/>
            <filter val="M5-NyO-42a"/>
            <filter val="M5-NyO-54a"/>
            <filter val="M5-EyP-4b"/>
            <filter val="M5-G-7a"/>
            <filter val="M5-MyM-27a"/>
            <filter val="M5-MyM-39a"/>
            <filter val="M5-NyO-53a"/>
            <filter val="M5-MyM-38a"/>
            <filter val="M5-MyM-26a"/>
            <filter val="M5-NyO-52b"/>
            <filter val="M5-NyO-52a"/>
            <filter val="M5-EyP-6b"/>
            <filter val="M5-NyO-19c"/>
            <filter val="M5-NyO-19b"/>
            <filter val="M5-NyO-19d"/>
            <filter val="M5-MyM-25a"/>
            <filter val="M5-NyO-19a"/>
            <filter val="M5-MyM-37a"/>
            <filter val="M5-NyO-51a"/>
            <filter val="M5-MyM-24a"/>
            <filter val="M5-MyM-36a"/>
            <filter val="M5-NyO-50b"/>
            <filter val="M5-NyO-50a"/>
            <filter val="M5-NyO-50c"/>
            <filter val="M5-MyM-23a"/>
            <filter val="M5-MyM-35a"/>
            <filter val="M5-G-21a"/>
            <filter val="M5-NyO-16a"/>
            <filter val="M5-MyM-34a"/>
            <filter val="M5-MyM-22a"/>
            <filter val="M5-G-20a"/>
            <filter val="M5-NyO-60a"/>
          </filters>
        </filterColumn>
      </autoFilter>
    </customSheetView>
    <customSheetView guid="{0A2E36CC-14B1-4FD4-929D-E2EF2749B2BB}" filter="1" showAutoFilter="1">
      <autoFilter ref="$A$1:$AF$1428">
        <filterColumn colId="12">
          <filters>
            <filter val="Scaff"/>
          </filters>
        </filterColumn>
        <filterColumn colId="25">
          <customFilters>
            <customFilter val="*Multiple choice*"/>
          </customFilters>
        </filterColumn>
      </autoFilter>
    </customSheetView>
    <customSheetView guid="{3DF976C2-30C3-40E7-9AD7-D21E73FA1CF2}" filter="1" showAutoFilter="1">
      <autoFilter ref="$A$1:$AE$1428"/>
    </customSheetView>
    <customSheetView guid="{061EF658-B884-4AE8-9B06-E8050167AACB}" filter="1" showAutoFilter="1">
      <autoFilter ref="$A$1:$AF$1428"/>
    </customSheetView>
    <customSheetView guid="{3EA85FDE-68B2-4232-A328-550CCF39D9F2}" filter="1" showAutoFilter="1">
      <autoFilter ref="$AE$779"/>
    </customSheetView>
    <customSheetView guid="{98EB6133-1EFC-44A6-A231-CCDBE0E302AD}" filter="1" showAutoFilter="1">
      <autoFilter ref="$A$1:$AF$1428">
        <filterColumn colId="9">
          <filters>
            <filter val="Cloze math"/>
            <filter val="Single choice"/>
            <filter val="Order List"/>
            <filter val="Order list"/>
            <filter val="Multiple Choice"/>
          </filters>
        </filterColumn>
        <filterColumn colId="31">
          <filters>
            <filter val="USA"/>
          </filters>
        </filterColumn>
      </autoFilter>
    </customSheetView>
    <customSheetView guid="{2B0E54B5-0B0C-4B70-9F05-6D92CC3BF1B7}" filter="1" showAutoFilter="1">
      <autoFilter ref="$A$1:$AD$1428"/>
    </customSheetView>
    <customSheetView guid="{D948888F-876C-4DED-93CD-545876D845D3}" filter="1" showAutoFilter="1">
      <autoFilter ref="$A$1:$AD$1428">
        <filterColumn colId="3">
          <filters>
            <filter val="JSON con imagen"/>
          </filters>
        </filterColumn>
      </autoFilter>
    </customSheetView>
    <customSheetView guid="{6846C7EE-645F-4AE3-9C93-D72625ACF1A5}" filter="1" showAutoFilter="1">
      <autoFilter ref="$A$1:$AE$1428">
        <filterColumn colId="2">
          <filters>
            <filter val="Evocar"/>
            <filter val="Identificar"/>
          </filters>
        </filterColumn>
        <filterColumn colId="30">
          <filters>
            <filter val="BNCC"/>
          </filters>
        </filterColumn>
      </autoFilter>
    </customSheetView>
    <customSheetView guid="{78C9BBDF-2682-450D-8A96-D228F37A4989}" filter="1" showAutoFilter="1">
      <autoFilter ref="$A$1:$AD$1428">
        <filterColumn colId="0">
          <filters>
            <filter val="M5-NyO-15a"/>
            <filter val="M5-NyO-27a"/>
            <filter val="M5-EyP-12a"/>
            <filter val="M5-MyM-21b"/>
            <filter val="M5-MyM-21a"/>
            <filter val="M5-MyM-33a"/>
            <filter val="M5-G-23a"/>
            <filter val="M5-G-23b"/>
            <filter val="M5-G-11a"/>
            <filter val="M5-G-23c"/>
            <filter val="M5-G-11b"/>
            <filter val="M5-NyO-26a"/>
            <filter val="M5-EyP-13b"/>
            <filter val="M5-MyM-20a"/>
            <filter val="M5-NyO-14e"/>
            <filter val="M5-EyP-13a"/>
            <filter val="M5-MyM-32a"/>
            <filter val="M5-G-10b"/>
            <filter val="M5-NyO-14b"/>
            <filter val="M5-NyO-26c"/>
            <filter val="M5-NyO-14a"/>
            <filter val="M5-NyO-26b"/>
            <filter val="M5-NyO-14d"/>
            <filter val="M5-NyO-14c"/>
            <filter val="M5-G-22a"/>
            <filter val="M5-G-22b"/>
            <filter val="M5-G-10a"/>
            <filter val="M5-NyO-37a"/>
            <filter val="M5-NyO-49a"/>
            <filter val="M5-NyO-1b"/>
            <filter val="M5-NyO-1a"/>
            <filter val="M5-MyM-31a"/>
            <filter val="M5-NyO-13a"/>
            <filter val="M5-NyO-37b"/>
            <filter val="M5-EyP-10a"/>
            <filter val="M5-G-13a"/>
            <filter val="M5-G-13b"/>
            <filter val="M5-G-13c"/>
            <filter val="M5-G-25a"/>
            <filter val="M5-NyO-48a"/>
            <filter val="M5-NyO-2b"/>
            <filter val="M5-NyO-2a"/>
            <filter val="M5-EyP-11a"/>
            <filter val="M5-MyM-30a"/>
            <filter val="M5-NyO-1e"/>
            <filter val="M5-NyO-1d"/>
            <filter val="M5-NyO-1c"/>
            <filter val="M5-NyO-36b"/>
            <filter val="M5-NyO-48b"/>
            <filter val="M5-NyO-36a"/>
            <filter val="M5-NyO-12b"/>
            <filter val="M5-NyO-12a"/>
            <filter val="M5-NyO-24b"/>
            <filter val="M5-NyO-36c"/>
            <filter val="M5-G-24a"/>
            <filter val="M5-G-12a"/>
            <filter val="M5-MyM-8a"/>
            <filter val="M5-NyO-59a"/>
            <filter val="M5-G-2b"/>
            <filter val="M5-G-2a"/>
            <filter val="M5-NyO-11b"/>
            <filter val="M5-NyO-35a"/>
            <filter val="M5-NyO-59b"/>
            <filter val="M5-G-2d"/>
            <filter val="M5-NyO-11a"/>
            <filter val="M5-G-2c"/>
            <filter val="M5-NyO-23a"/>
            <filter val="M5-NyO-35b"/>
            <filter val="M5-G-15c"/>
            <filter val="M5-G-15d"/>
            <filter val="M5-G-15e"/>
            <filter val="M5-G-15a"/>
            <filter val="M5-EyP-1a"/>
            <filter val="M5-G-15b"/>
            <filter val="M5-MyM-9a"/>
            <filter val="M5-NyO-22c"/>
            <filter val="M5-NyO-10a"/>
            <filter val="M5-NyO-22b"/>
            <filter val="M5-NyO-58b"/>
            <filter val="M5-NyO-58a"/>
            <filter val="M5-NyO-22a"/>
            <filter val="M5-MyM-40a"/>
            <filter val="M5-NyO-34a"/>
            <filter val="M5-G-14b"/>
            <filter val="M5-G-14c"/>
            <filter val="M5-G-26a"/>
            <filter val="M5-G-14a"/>
            <filter val="M5-MyM-6a"/>
            <filter val="M5-MyM-19b"/>
            <filter val="M5-MyM-19a"/>
            <filter val="M5-NyO-21b"/>
            <filter val="M5-NyO-21a"/>
            <filter val="M5-G-17a"/>
            <filter val="M5-EyP-3a"/>
            <filter val="M5-MyM-7b"/>
            <filter val="M5-MyM-7a"/>
            <filter val="M5-MyM-18b"/>
            <filter val="M5-MyM-18a"/>
            <filter val="M5-G-1a"/>
            <filter val="M5-NyO-20a"/>
            <filter val="M5-NyO-20b"/>
            <filter val="M5-NyO-56a"/>
            <filter val="M5-EyP-2a"/>
            <filter val="M5-EyP-2b"/>
            <filter val="M5-MyM-4a"/>
            <filter val="M5-MyM-4b"/>
            <filter val="M5-G-19a"/>
            <filter val="M5-MyM-17b"/>
            <filter val="M5-MyM-17a"/>
            <filter val="M5-MyM-29a"/>
            <filter val="M5-NyO-7b"/>
            <filter val="M5-NyO-7a"/>
            <filter val="M5-NyO-31a"/>
            <filter val="M5-NyO-31b"/>
            <filter val="M5-NyO-55a"/>
            <filter val="M5-EyP-5a"/>
            <filter val="M5-EyP-5b"/>
            <filter val="M5-G-6a"/>
            <filter val="M5-MyM-5a"/>
            <filter val="M5-NyO-8a"/>
            <filter val="M5-MyM-28a"/>
            <filter val="M5-NyO-8b"/>
            <filter val="M5-NyO-54a"/>
            <filter val="M5-G-7e"/>
            <filter val="M5-NyO-30a"/>
            <filter val="M5-EyP-4a"/>
            <filter val="M5-EyP-4b"/>
            <filter val="M5-G-7a"/>
            <filter val="M5-NyO-9b"/>
            <filter val="M5-NyO-9a"/>
            <filter val="M5-EyP-8a"/>
            <filter val="M5-MyM-27a"/>
            <filter val="M5-MyM-39a"/>
            <filter val="M5-NyO-9d"/>
            <filter val="M5-NyO-9c"/>
            <filter val="M5-NyO-53a"/>
            <filter val="M5-NyO-41a"/>
            <filter val="M5-EyP-7a"/>
            <filter val="M5-MyM-1a"/>
            <filter val="M5-MyM-3a"/>
            <filter val="M5-MyM-38a"/>
            <filter val="M5-MyM-14b"/>
            <filter val="M5-MyM-14a"/>
            <filter val="M5-MyM-26a"/>
            <filter val="M5-NyO-40a"/>
            <filter val="M5-NyO-52b"/>
            <filter val="M5-NyO-52a"/>
            <filter val="M5-EyP-6a"/>
            <filter val="M5-EyP-6b"/>
            <filter val="M5-G-5a"/>
            <filter val="M5-MyM-2a"/>
            <filter val="M5-NyO-19c"/>
            <filter val="M5-NyO-19b"/>
            <filter val="M5-NyO-19d"/>
            <filter val="M5-MyM-25a"/>
            <filter val="M5-NyO-19a"/>
            <filter val="M5-MyM-37a"/>
            <filter val="M5-NyO-51a"/>
            <filter val="M5-EyP-9a"/>
            <filter val="M5-NyO-4a"/>
            <filter val="M5-NyO-18b"/>
            <filter val="M5-NyO-18a"/>
            <filter val="M5-MyM-12a"/>
            <filter val="M5-MyM-24a"/>
            <filter val="M5-MyM-36a"/>
            <filter val="M5-NyO-50b"/>
            <filter val="M5-NyO-50a"/>
            <filter val="M5-NyO-50c"/>
            <filter val="M5-NyO-17a"/>
            <filter val="M5-NyO-29a"/>
            <filter val="M5-NyO-17c"/>
            <filter val="M5-NyO-17b"/>
            <filter val="M5-MyM-23a"/>
            <filter val="M5-MyM-35a"/>
            <filter val="M5-MyM-11b"/>
            <filter val="M5-G-21a"/>
            <filter val="M5-G-8b"/>
            <filter val="M5-G-8a"/>
            <filter val="M5-NyO-28a"/>
            <filter val="M5-NyO-6b"/>
            <filter val="M5-NyO-6a"/>
            <filter val="M5-NyO-16a"/>
            <filter val="M5-MyM-34a"/>
            <filter val="M5-MyM-10c"/>
            <filter val="M5-MyM-22a"/>
            <filter val="M5-G-20a"/>
            <filter val="M5-MyM-10e"/>
            <filter val="M5-MyM-10d"/>
            <filter val="M5-G-9a"/>
            <filter val="M5-NyO-60a"/>
            <filter val="M5-G-9d"/>
            <filter val="M5-G-9c"/>
            <filter val="M5-G-9b"/>
          </filters>
        </filterColumn>
      </autoFilter>
    </customSheetView>
    <customSheetView guid="{D434C998-919A-4E0D-99FD-70F1D5291AA1}" filter="1" showAutoFilter="1">
      <autoFilter ref="$A$1:$AD$1428">
        <filterColumn colId="3">
          <filters>
            <filter val="JSON con imagen"/>
          </filters>
        </filterColumn>
      </autoFilter>
    </customSheetView>
    <customSheetView guid="{657E5FB3-2AB6-40B6-9322-F70896913C82}" filter="1" showAutoFilter="1">
      <autoFilter ref="$A$1:$AD$1428">
        <filterColumn colId="3">
          <filters>
            <filter val="JSON con imagen"/>
          </filters>
        </filterColumn>
      </autoFilter>
    </customSheetView>
    <customSheetView guid="{2DA18B46-6AB2-47E1-8230-120E9D4682A9}" filter="1" showAutoFilter="1">
      <autoFilter ref="$A$1:$AF$1428">
        <filterColumn colId="25">
          <customFilters>
            <customFilter val="*background-color*"/>
          </customFilters>
        </filterColumn>
      </autoFilter>
    </customSheetView>
    <customSheetView guid="{171B6420-133E-4552-BAA1-1CE156F4CC92}" filter="1" showAutoFilter="1">
      <autoFilter ref="$A$1:$AF$1428">
        <filterColumn colId="3">
          <filters>
            <filter val="JSON revisado"/>
          </filters>
        </filterColumn>
        <filterColumn colId="31">
          <filters>
            <filter val="USA"/>
          </filters>
        </filterColumn>
      </autoFilter>
    </customSheetView>
    <customSheetView guid="{9CC0637F-34DF-4781-94B0-C87B8F82E441}" filter="1" showAutoFilter="1">
      <autoFilter ref="$A$1:$AE$1428">
        <filterColumn colId="9">
          <filters blank="1">
            <filter val="True or False&#10;*: countCorrect=1&#10;*: countIncorrect=2"/>
            <filter val="Linking lines"/>
            <filter val="Clock"/>
            <filter val="Single Choice"/>
            <filter val="Cloze math"/>
            <filter val="Single Choice&#10;*: showCheckIcon=false&#10;*: columns=3"/>
            <filter val="Single Choice&#10;*: showCheckIcon=false&#10;*:columns=3"/>
            <filter val="Linechart"/>
            <filter val="True False"/>
            <filter val="Order List"/>
            <filter val="Barchart Output"/>
            <filter val="Single Choice&#10;*:  showCheckIcon=false&#10;*: columns=3"/>
            <filter val="Cloze with math"/>
            <filter val="Multiple Choice"/>
            <filter val="Pictograph"/>
          </filters>
        </filterColumn>
        <filterColumn colId="30">
          <filters>
            <filter val="BNCC"/>
          </filters>
        </filterColumn>
      </autoFilter>
    </customSheetView>
    <customSheetView guid="{3ADBD588-735E-43D8-BA21-1856547944AF}" filter="1" showAutoFilter="1">
      <autoFilter ref="$A$1:$AF$1428">
        <filterColumn colId="3">
          <filters>
            <filter val="JSON revisado"/>
          </filters>
        </filterColumn>
        <filterColumn colId="31">
          <filters>
            <filter val="USA"/>
          </filters>
        </filterColumn>
      </autoFilter>
    </customSheetView>
    <customSheetView guid="{EA3DF452-C32B-4194-8E30-AD2BA43EA478}" filter="1" showAutoFilter="1">
      <autoFilter ref="$A$1:$AE$1428">
        <filterColumn colId="12">
          <filters>
            <filter val="Scaff"/>
          </filters>
        </filterColumn>
        <filterColumn colId="25">
          <filters/>
        </filterColumn>
      </autoFilter>
    </customSheetView>
    <customSheetView guid="{8275F42F-743A-4584-AE6F-121FCCAFB970}" filter="1" showAutoFilter="1">
      <autoFilter ref="$A$1:$AD$1428"/>
    </customSheetView>
    <customSheetView guid="{28436282-6EE0-48F3-9FD9-8D3CE0E1FE84}" filter="1" showAutoFilter="1">
      <autoFilter ref="$A$1:$AD$1428">
        <filterColumn colId="3">
          <filters>
            <filter val="JSON revisado"/>
            <filter val="JSON con imagen"/>
          </filters>
        </filterColumn>
        <filterColumn colId="9">
          <filters>
            <filter val="True or False&#10;*: countCorrect=1&#10;*: countIncorrect=2"/>
            <filter val="Cloze Math"/>
            <filter val="Pathway"/>
            <filter val="Clock"/>
            <filter val="Single Choice"/>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Multiple Choice"/>
            <filter val="Pictograph"/>
          </filters>
        </filterColumn>
      </autoFilter>
    </customSheetView>
    <customSheetView guid="{1386094F-766F-4B1B-A658-E7A5EB11C57A}" filter="1" showAutoFilter="1">
      <autoFilter ref="$A$1:$AD$1428">
        <filterColumn colId="3">
          <filters>
            <filter val="JSON revisado"/>
            <filter val="JSON con imagen"/>
          </filters>
        </filterColumn>
      </autoFilter>
    </customSheetView>
    <customSheetView guid="{F6FF161A-57D0-4209-820D-080F8C836997}" filter="1" showAutoFilter="1">
      <autoFilter ref="$A$1:$AF$1428">
        <filterColumn colId="31">
          <filters>
            <filter val="USA"/>
          </filters>
        </filterColumn>
      </autoFilter>
    </customSheetView>
    <customSheetView guid="{2BC161B8-7340-440F-80BD-A486E755795D}" filter="1" showAutoFilter="1">
      <autoFilter ref="$A$1:$AD$1428">
        <filterColumn colId="3">
          <filters>
            <filter val="JSON con imagen"/>
          </filters>
        </filterColumn>
      </autoFilter>
    </customSheetView>
    <customSheetView guid="{89776210-31DC-42BA-A638-9535267A3597}" filter="1" showAutoFilter="1">
      <autoFilter ref="$A$1:$AD$1428">
        <filterColumn colId="3">
          <filters>
            <filter val="JSON con imagen"/>
          </filters>
        </filterColumn>
      </autoFilter>
    </customSheetView>
    <customSheetView guid="{D6E2D057-6532-4E93-984E-AF5F96BB56A3}" filter="1" showAutoFilter="1">
      <autoFilter ref="$A$1:$AE$1428">
        <filterColumn colId="24">
          <filters>
            <filter val="Números y operaciones"/>
          </filters>
        </filterColumn>
        <filterColumn colId="1">
          <customFilters>
            <customFilter val="*ordena*"/>
          </customFilters>
        </filterColumn>
      </autoFilter>
    </customSheetView>
    <customSheetView guid="{64AE90A5-C276-43B6-99F4-40E82F58EDDC}" filter="1" showAutoFilter="1">
      <autoFilter ref="$A$1:$AD$1428">
        <filterColumn colId="3">
          <filters>
            <filter val="JSON con imagen"/>
          </filters>
        </filterColumn>
      </autoFilter>
    </customSheetView>
    <customSheetView guid="{060168FD-F90F-4C79-B90C-CBD876A46F67}" filter="1" showAutoFilter="1">
      <autoFilter ref="$A$1:$AF$1428">
        <filterColumn colId="29">
          <filters>
            <filter val="CC"/>
          </filters>
        </filterColumn>
      </autoFilter>
    </customSheetView>
    <customSheetView guid="{02B376A0-2C06-4FEF-8767-BDE8EF87DECA}" filter="1" showAutoFilter="1">
      <autoFilter ref="$A$1:$AE$1428">
        <filterColumn colId="25">
          <filters/>
        </filterColumn>
      </autoFilter>
    </customSheetView>
    <customSheetView guid="{31C0B058-04D2-4E5F-9C8F-E3DE25D4C8C6}" filter="1" showAutoFilter="1">
      <autoFilter ref="$A$1:$AD$1428">
        <filterColumn colId="3">
          <filters>
            <filter val="JSON con imagen"/>
          </filters>
        </filterColumn>
      </autoFilter>
    </customSheetView>
    <customSheetView guid="{2DC252F0-C9B9-4055-8193-13B5F59A896D}" filter="1" showAutoFilter="1">
      <autoFilter ref="$A$1:$AD$1428">
        <filterColumn colId="3">
          <filters>
            <filter val="JSON con imagen"/>
          </filters>
        </filterColumn>
      </autoFilter>
    </customSheetView>
    <customSheetView guid="{5E39A506-AB3F-47B7-9A0B-3EC89D1219D3}" filter="1" showAutoFilter="1">
      <autoFilter ref="$A$1:$AD$1428">
        <filterColumn colId="3">
          <filters>
            <filter val="JSON con imagen"/>
          </filters>
        </filterColumn>
      </autoFilter>
    </customSheetView>
    <customSheetView guid="{7F1BBEC5-8690-4EBA-9000-BE23F309C555}" filter="1" showAutoFilter="1">
      <autoFilter ref="$A$1:$AD$1428">
        <filterColumn colId="3">
          <filters>
            <filter val="JSON con imagen"/>
          </filters>
        </filterColumn>
      </autoFilter>
    </customSheetView>
    <customSheetView guid="{5CA227BD-7EE5-4093-AA3B-2369DA685EC1}" filter="1" showAutoFilter="1">
      <autoFilter ref="$A$1:$AE$1428"/>
    </customSheetView>
    <customSheetView guid="{870214BF-25DC-4E73-8C95-47978E815F57}" filter="1" showAutoFilter="1">
      <autoFilter ref="$S$341:$W$345"/>
    </customSheetView>
    <customSheetView guid="{94DEE0F5-451A-4A9B-BB19-DC6045A73298}" filter="1" showAutoFilter="1">
      <autoFilter ref="$A$1:$AD$1428">
        <filterColumn colId="3">
          <filters>
            <filter val="JSON revisado"/>
            <filter val="JSON con imagen"/>
          </filters>
        </filterColumn>
      </autoFilter>
    </customSheetView>
    <customSheetView guid="{FDE08E3F-FC5A-45F5-A391-D1EA6F72FF14}" filter="1" showAutoFilter="1">
      <autoFilter ref="$A$1:$AF$1428">
        <filterColumn colId="31">
          <filters>
            <filter val="USA"/>
          </filters>
        </filterColumn>
      </autoFilter>
    </customSheetView>
    <customSheetView guid="{0AA4604B-438C-436E-8141-983568B33325}" filter="1" showAutoFilter="1">
      <autoFilter ref="$A$1:$AE$1428">
        <filterColumn colId="26">
          <filters blank="1"/>
        </filterColumn>
        <filterColumn colId="3">
          <filters>
            <filter val="JSON revisado"/>
            <filter val="JSON con imagen"/>
          </filters>
        </filterColumn>
        <filterColumn colId="30">
          <filters>
            <filter val="BNCC"/>
          </filters>
        </filterColumn>
      </autoFilter>
    </customSheetView>
    <customSheetView guid="{D7195757-B915-4B74-9ACC-0758C3979100}" filter="1" showAutoFilter="1">
      <autoFilter ref="$A$1:$AD$1428">
        <filterColumn colId="3">
          <filters>
            <filter val="JSON revisado"/>
            <filter val="JSON con imagen"/>
          </filters>
        </filterColumn>
        <filterColumn colId="26">
          <filters blank="1"/>
        </filterColumn>
        <filterColumn colId="25">
          <colorFilter dxfId="1"/>
        </filterColumn>
      </autoFilter>
    </customSheetView>
    <customSheetView guid="{219A6701-5CAF-4513-A3D6-6ABF811D1DAB}" filter="1" showAutoFilter="1">
      <autoFilter ref="$A$1:$AD$1428">
        <filterColumn colId="3">
          <filters>
            <filter val="JSON con imagen"/>
          </filters>
        </filterColumn>
      </autoFilter>
    </customSheetView>
    <customSheetView guid="{05836449-02A2-4E72-9B21-11CB78861464}" filter="1" showAutoFilter="1">
      <autoFilter ref="$A$1:$AD$1428">
        <filterColumn colId="3">
          <filters>
            <filter val="JSON con imagen"/>
          </filters>
        </filterColumn>
      </autoFilter>
    </customSheetView>
    <customSheetView guid="{31286FE7-6CF6-440B-B919-350D46386C06}" filter="1" showAutoFilter="1">
      <autoFilter ref="$A$1:$AD$1428">
        <filterColumn colId="3">
          <filters>
            <filter val="JSON con imagen"/>
          </filters>
        </filterColumn>
      </autoFilter>
    </customSheetView>
    <customSheetView guid="{0B22A624-A7E5-4AF3-BF06-3EC2A940030C}" filter="1" showAutoFilter="1">
      <autoFilter ref="$J$1:$J$1428">
        <filterColumn colId="0">
          <filters>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Order List"/>
            <filter val="Barchart Output"/>
            <filter val="Single Choice&#10;*:  showCheckIcon=false&#10;*: columns=3"/>
            <filter val="Cloze with math"/>
            <filter val="Order list"/>
            <filter val="Multiple Choice"/>
            <filter val="Pictograph"/>
          </filters>
        </filterColumn>
      </autoFilter>
    </customSheetView>
    <customSheetView guid="{D211A9FB-F8D4-4F38-948F-9C981ABDE7CB}" filter="1" showAutoFilter="1">
      <autoFilter ref="$A$1:$AD$1428">
        <filterColumn colId="26">
          <colorFilter dxfId="2"/>
        </filterColumn>
      </autoFilter>
    </customSheetView>
    <customSheetView guid="{DD7E6DEE-8985-49E2-B31D-0AE1766960F4}" filter="1" showAutoFilter="1">
      <autoFilter ref="$A$1:$AD$1428">
        <filterColumn colId="3">
          <filters>
            <filter val="JSON con imagen"/>
          </filters>
        </filterColumn>
        <filterColumn colId="26">
          <filters blank="1"/>
        </filterColumn>
      </autoFilter>
    </customSheetView>
    <customSheetView guid="{ADA77B12-4375-4F9D-AD7A-EBA74C0559FD}" filter="1" showAutoFilter="1">
      <autoFilter ref="$A$1:$AD$1428">
        <filterColumn colId="26">
          <filters/>
        </filterColumn>
      </autoFilter>
    </customSheetView>
    <customSheetView guid="{85B74A35-3C0E-49C9-B62E-D155017E7359}" filter="1" showAutoFilter="1">
      <autoFilter ref="$A$1:$AD$1428">
        <filterColumn colId="9">
          <filters>
            <filter val="True or False&#10;*: countCorrect=1&#10;*: countIncorrect=2"/>
            <filter val="Cloze Math"/>
            <filter val="Pathway"/>
            <filter val="Clock"/>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Order list"/>
            <filter val="Multiple Choice"/>
            <filter val="Pictograph"/>
          </filters>
        </filterColumn>
      </autoFilter>
    </customSheetView>
    <customSheetView guid="{76A3B09F-AB33-4452-AC25-34992C9A9DA8}" filter="1" showAutoFilter="1">
      <autoFilter ref="$A$1:$AF$1428">
        <filterColumn colId="3">
          <filters>
            <filter val="JSON revisado"/>
            <filter val="JSON con imagen"/>
          </filters>
        </filterColumn>
        <filterColumn colId="9">
          <filters blank="1">
            <filter val="Clock"/>
            <filter val="Single Choice"/>
            <filter val="Cloze math"/>
            <filter val="Single Choice&#10;*: showCheckIcon=false&#10;*: columns=3"/>
            <filter val="Single Choice&#10;*: showCheckIcon=false&#10;*:columns=3"/>
            <filter val="Single choice"/>
            <filter val="Order List"/>
            <filter val="Single Choice&#10;*:  showCheckIcon=false&#10;*: columns=3"/>
            <filter val="Multiple choice"/>
            <filter val="Multiple Choice"/>
          </filters>
        </filterColumn>
      </autoFilter>
    </customSheetView>
    <customSheetView guid="{60029907-2EB3-440C-9088-D0F7C198B4F4}" filter="1" showAutoFilter="1">
      <autoFilter ref="$A$1:$AD$1428">
        <filterColumn colId="3">
          <filters>
            <filter val="JSON con imagen"/>
          </filters>
        </filterColumn>
      </autoFilter>
    </customSheetView>
    <customSheetView guid="{55ADE94A-B91E-4375-9142-FA3CA70BF076}" filter="1" showAutoFilter="1">
      <autoFilter ref="$A$1:$AD$1428">
        <filterColumn colId="9">
          <filters>
            <filter val="True or False&#10;*: countCorrect=1&#10;*: countIncorrect=2"/>
            <filter val="Cloze math"/>
            <filter val="Single Choice&#10;*: showCheckIcon=false&#10;*: columns=3"/>
            <filter val="Single Choice&#10;*: showCheckIcon=false&#10;*:columns=3"/>
            <filter val="Single choice"/>
            <filter val="Linechart"/>
            <filter val="True False"/>
            <filter val="True or false"/>
            <filter val="Order List"/>
            <filter val="Barchart Output"/>
            <filter val="Single Choice&#10;*:  showCheckIcon=false&#10;*: columns=3"/>
            <filter val="Multiple Choice"/>
            <filter val="Pictograph"/>
          </filters>
        </filterColumn>
      </autoFilter>
    </customSheetView>
    <customSheetView guid="{3E04C536-056F-4A1F-BACA-728F84A021EB}" filter="1" showAutoFilter="1">
      <autoFilter ref="$A$1:$AE$1428">
        <filterColumn colId="9">
          <filters blank="1">
            <filter val="True or False&#10;*: countCorrect=1&#10;*: countIncorrect=2"/>
            <filter val="Clock"/>
            <filter val="Cloze math"/>
            <filter val="Single Choice&#10;*: showCheckIcon=false&#10;*: columns=3"/>
            <filter val="Single Choice&#10;*: showCheckIcon=false&#10;*:columns=3"/>
            <filter val="Single choice"/>
            <filter val="Linechart"/>
            <filter val="True False"/>
            <filter val="Order List"/>
            <filter val="Barchart Output"/>
            <filter val="Single Choice&#10;*:  showCheckIcon=false&#10;*: columns=3"/>
            <filter val="Cloze with math"/>
            <filter val="Order list"/>
            <filter val="Multiple Choice"/>
            <filter val="Pictograph"/>
          </filters>
        </filterColumn>
        <filterColumn colId="30">
          <filters>
            <filter val="BNCC"/>
          </filters>
        </filterColumn>
      </autoFilter>
    </customSheetView>
    <customSheetView guid="{568C3F8E-C4D0-4B61-8E56-D4DAEAD49650}" filter="1" showAutoFilter="1">
      <autoFilter ref="$A$1:$AF$1428">
        <filterColumn colId="9">
          <filters>
            <filter val="Cloze Math"/>
            <filter val="Cloze math"/>
            <filter val="Single choice"/>
            <filter val="Order List"/>
            <filter val="Cloze with math"/>
            <filter val="Multiple Choice"/>
          </filters>
        </filterColumn>
      </autoFilter>
    </customSheetView>
    <customSheetView guid="{779B59CF-F595-4BB4-A6A1-56C9389437CC}" filter="1" showAutoFilter="1">
      <autoFilter ref="$A$1:$AF$1428">
        <filterColumn colId="3">
          <filters>
            <filter val="JSON revisado"/>
            <filter val="JSON con imagen"/>
          </filters>
        </filterColumn>
      </autoFilter>
    </customSheetView>
    <customSheetView guid="{494C323A-EF9B-4DF9-9FB4-5DEB72CEAE9A}" filter="1" showAutoFilter="1">
      <autoFilter ref="$A$1:$AE$1428">
        <filterColumn colId="30">
          <filters>
            <filter val="BNCC"/>
          </filters>
        </filterColumn>
      </autoFilter>
    </customSheetView>
    <customSheetView guid="{09498C40-8FB9-4510-8A43-95776C066BA2}" filter="1" showAutoFilter="1">
      <autoFilter ref="$A$1:$AD$1428">
        <filterColumn colId="3">
          <filters>
            <filter val="JSON con imagen"/>
          </filters>
        </filterColumn>
      </autoFilter>
    </customSheetView>
    <customSheetView guid="{62EA84D2-0B29-429F-8061-3DF9DC98BE7B}" filter="1" showAutoFilter="1">
      <autoFilter ref="$A$1:$AF$1428"/>
    </customSheetView>
    <customSheetView guid="{95C6B577-7063-4055-834F-0AC095953E86}" filter="1" showAutoFilter="1">
      <autoFilter ref="$A$1:$AD$1428">
        <filterColumn colId="3">
          <filters>
            <filter val="JSON con imagen"/>
          </filters>
        </filterColumn>
        <filterColumn colId="8">
          <filters blank="1">
            <filter val="No"/>
            <filter val="sí"/>
          </filters>
        </filterColumn>
      </autoFilter>
    </customSheetView>
    <customSheetView guid="{1D68A883-DA94-44E4-8640-7D0362F0383D}" filter="1" showAutoFilter="1">
      <autoFilter ref="$A$1:$AD$1428">
        <filterColumn colId="9">
          <filters blank="1">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Cloze text"/>
            <filter val="Cloze with math"/>
            <filter val="Multiple Choice"/>
            <filter val="Pictograph"/>
          </filters>
        </filterColumn>
      </autoFilter>
    </customSheetView>
    <customSheetView guid="{6199A514-ADCF-4FCF-8884-F1474E39DE33}" filter="1" showAutoFilter="1">
      <autoFilter ref="$A$1:$AE$1428">
        <filterColumn colId="9">
          <filters>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Order List"/>
            <filter val="Barchart Output"/>
            <filter val="Single Choice&#10;*:  showCheckIcon=false&#10;*: columns=3"/>
            <filter val="Cloze with math"/>
            <filter val="Order list"/>
            <filter val="Multiple Choice"/>
            <filter val="Pictograph"/>
          </filters>
        </filterColumn>
      </autoFilter>
    </customSheetView>
    <customSheetView guid="{6E3466EC-9745-4EB4-8967-3F2DCED6FD49}" filter="1" showAutoFilter="1">
      <autoFilter ref="$A$1:$AD$1428">
        <filterColumn colId="3">
          <filters>
            <filter val="JSON con imagen"/>
          </filters>
        </filterColumn>
      </autoFilter>
    </customSheetView>
    <customSheetView guid="{36461E92-F04D-44E4-BEC9-06FB59A1BC33}" filter="1" showAutoFilter="1">
      <autoFilter ref="$A$1:$AD$1428">
        <filterColumn colId="3">
          <filters>
            <filter val="JSON con imagen"/>
          </filters>
        </filterColumn>
      </autoFilter>
    </customSheetView>
    <customSheetView guid="{BBD53091-1ABE-4B86-BBC3-09A2109F51A8}" filter="1" showAutoFilter="1">
      <autoFilter ref="$A$1:$AF$1428">
        <filterColumn colId="2">
          <filters>
            <filter val="Evocar"/>
            <filter val="Aplicar"/>
          </filters>
        </filterColumn>
        <filterColumn colId="12">
          <filters>
            <filter val="TE + hint"/>
          </filters>
        </filterColumn>
      </autoFilter>
    </customSheetView>
    <customSheetView guid="{681B9C16-3A70-4752-B91A-B1552DB65485}" filter="1" showAutoFilter="1">
      <autoFilter ref="$A$1:$AD$1428">
        <filterColumn colId="3">
          <filters>
            <filter val="JSON con imagen"/>
          </filters>
        </filterColumn>
      </autoFilter>
    </customSheetView>
    <customSheetView guid="{B3CB0E1E-0157-4018-8279-669AEC0111EC}" filter="1" showAutoFilter="1">
      <autoFilter ref="$A$1:$AD$1428">
        <filterColumn colId="3">
          <filters>
            <filter val="JSON con imagen"/>
          </filters>
        </filterColumn>
      </autoFilter>
    </customSheetView>
    <customSheetView guid="{1B24B933-16D5-47A7-84C4-E6866DF9E599}" filter="1" showAutoFilter="1">
      <autoFilter ref="$A$1:$AE$1428"/>
    </customSheetView>
    <customSheetView guid="{97E163E5-5213-4995-BA8D-A60E5F82B785}" filter="1" showAutoFilter="1">
      <autoFilter ref="$A$1:$AD$1428">
        <filterColumn colId="3">
          <filters>
            <filter val="JSON revisado"/>
            <filter val="JSON con imagen"/>
          </filters>
        </filterColumn>
        <filterColumn colId="29">
          <filters blank="1"/>
        </filterColumn>
      </autoFilter>
    </customSheetView>
    <customSheetView guid="{BACBFC28-0907-4A6E-BAE0-FEFE37DEB8C5}" filter="1" showAutoFilter="1">
      <autoFilter ref="$A$1:$AD$1428">
        <filterColumn colId="9">
          <filters>
            <filter val="True or False&#10;*: countCorrect=1&#10;*: countIncorrect=2"/>
            <filter val="Cloze Math"/>
            <filter val="Pathway"/>
            <filter val="Clock"/>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Multiple Choice"/>
            <filter val="Pictograph"/>
          </filters>
        </filterColumn>
        <filterColumn colId="12">
          <filters>
            <filter val="TE + hint"/>
          </filters>
        </filterColumn>
      </autoFilter>
    </customSheetView>
    <customSheetView guid="{93677E7F-B277-46F5-9F00-CEA52FAAA71A}" filter="1" showAutoFilter="1">
      <autoFilter ref="$A$1:$AD$1428">
        <filterColumn colId="3">
          <filters>
            <filter val="JSON con imagen"/>
          </filters>
        </filterColumn>
        <filterColumn colId="24">
          <filters>
            <filter val="Números y operaciones"/>
          </filters>
        </filterColumn>
      </autoFilter>
    </customSheetView>
    <customSheetView guid="{E2A3FA0F-D86D-43C4-8CC2-1B97867BDDAC}" filter="1" showAutoFilter="1">
      <autoFilter ref="$A$1:$AD$1428"/>
    </customSheetView>
    <customSheetView guid="{B5B25ABC-D182-40F7-A6F2-0373AC4E31F8}" filter="1" showAutoFilter="1">
      <autoFilter ref="$A$1:$AF$1428"/>
    </customSheetView>
    <customSheetView guid="{E5FD7BA9-0DF8-48A7-8363-CCF38244D139}" filter="1" showAutoFilter="1">
      <autoFilter ref="$A$1:$AE$1428">
        <filterColumn colId="3">
          <filters>
            <filter val="JSON con imagen"/>
          </filters>
        </filterColumn>
      </autoFilter>
    </customSheetView>
    <customSheetView guid="{FE51E049-A89F-4A6C-88C8-47F9E37828AF}" filter="1" showAutoFilter="1">
      <autoFilter ref="$A$1:$AD$1428">
        <filterColumn colId="3">
          <filters>
            <filter val="JSON con imagen"/>
          </filters>
        </filterColumn>
      </autoFilter>
    </customSheetView>
    <customSheetView guid="{540DA975-9C23-4920-AFDC-F31B6E86861F}" filter="1" showAutoFilter="1">
      <autoFilter ref="$A$1:$AD$1428">
        <filterColumn colId="3">
          <filters>
            <filter val="JSON con imagen"/>
          </filters>
        </filterColumn>
      </autoFilter>
    </customSheetView>
    <customSheetView guid="{BE2CED6B-C9BC-41A4-8388-3DDDCD9715CD}" filter="1" showAutoFilter="1">
      <autoFilter ref="$A$1:$AF$1428">
        <filterColumn colId="3">
          <filters>
            <filter val="JSON con imagen"/>
          </filters>
        </filterColumn>
      </autoFilter>
    </customSheetView>
    <customSheetView guid="{56F18187-6C5E-44FD-845E-F03C2491F84F}" filter="1" showAutoFilter="1">
      <autoFilter ref="$A$1:$AD$1428">
        <filterColumn colId="4">
          <filters>
            <filter val="Sí"/>
          </filters>
        </filterColumn>
      </autoFilter>
    </customSheetView>
    <customSheetView guid="{70CF0057-02DA-467F-A7EE-E27776DF05CA}" filter="1" showAutoFilter="1">
      <autoFilter ref="$A$1:$AD$1428">
        <filterColumn colId="3">
          <filters>
            <filter val="JSON con imagen"/>
          </filters>
        </filterColumn>
      </autoFilter>
    </customSheetView>
    <customSheetView guid="{9ECA5C64-0110-407B-B3F1-7F7D08E090D6}" filter="1" showAutoFilter="1">
      <autoFilter ref="$A$1:$AD$1428">
        <filterColumn colId="24">
          <filters>
            <filter val="Números y operaciones"/>
          </filters>
        </filterColumn>
      </autoFilter>
    </customSheetView>
    <customSheetView guid="{D8AC6967-6161-463A-87B6-396175F5CAE1}" filter="1" showAutoFilter="1">
      <autoFilter ref="$A$1:$AF$1428">
        <filterColumn colId="3">
          <filters>
            <filter val="JSON revisado"/>
            <filter val="JSON con imagen"/>
          </filters>
        </filterColumn>
        <filterColumn colId="31">
          <filters>
            <filter val="USA"/>
          </filters>
        </filterColumn>
      </autoFilter>
    </customSheetView>
    <customSheetView guid="{1C3DC594-A39A-4ADA-8101-C28CA26332F2}" filter="1" showAutoFilter="1">
      <autoFilter ref="$B$1:$B$1428">
        <filterColumn colId="0">
          <customFilters>
            <customFilter val="*ordena*"/>
          </customFilters>
        </filterColumn>
      </autoFilter>
    </customSheetView>
    <customSheetView guid="{51461D2C-C2A7-4425-BD0F-01A530C24EED}" filter="1" showAutoFilter="1">
      <autoFilter ref="$A$1:$AD$1428">
        <filterColumn colId="3">
          <filters>
            <filter val="JSON con imagen"/>
          </filters>
        </filterColumn>
      </autoFilter>
    </customSheetView>
    <customSheetView guid="{E63B9420-71F6-4A9E-9375-84EDA86AB283}" filter="1" showAutoFilter="1">
      <autoFilter ref="$A$1:$AD$1428">
        <filterColumn colId="26">
          <colorFilter dxfId="3"/>
        </filterColumn>
      </autoFilter>
    </customSheetView>
  </customSheetViews>
  <conditionalFormatting sqref="C1:C1428">
    <cfRule type="cellIs" dxfId="4" priority="1" operator="equal">
      <formula>"Identificar"</formula>
    </cfRule>
  </conditionalFormatting>
  <conditionalFormatting sqref="C1:C1428">
    <cfRule type="cellIs" dxfId="5" priority="2" operator="equal">
      <formula>"Evocar"</formula>
    </cfRule>
  </conditionalFormatting>
  <conditionalFormatting sqref="C1:C1428">
    <cfRule type="cellIs" dxfId="6" priority="3" operator="equal">
      <formula>"Aplicar"</formula>
    </cfRule>
  </conditionalFormatting>
  <conditionalFormatting sqref="D1:D1428">
    <cfRule type="cellIs" dxfId="7" priority="4" operator="equal">
      <formula>"JSON revisado"</formula>
    </cfRule>
  </conditionalFormatting>
  <conditionalFormatting sqref="D1:D1428">
    <cfRule type="cellIs" dxfId="8" priority="5" operator="equal">
      <formula>"Pendiente de revisión"</formula>
    </cfRule>
  </conditionalFormatting>
  <conditionalFormatting sqref="D1:D1428">
    <cfRule type="cellIs" dxfId="9" priority="6" operator="equal">
      <formula>"Ortografía+cast"</formula>
    </cfRule>
  </conditionalFormatting>
  <conditionalFormatting sqref="D1:D1428">
    <cfRule type="cellIs" dxfId="10" priority="7" operator="equal">
      <formula>"JSON sin imagen"</formula>
    </cfRule>
  </conditionalFormatting>
  <conditionalFormatting sqref="D1:D1428">
    <cfRule type="cellIs" dxfId="11" priority="8" operator="equal">
      <formula>"JSON con imagen"</formula>
    </cfRule>
  </conditionalFormatting>
  <conditionalFormatting sqref="D1:D1428">
    <cfRule type="cellIs" dxfId="12" priority="9" operator="equal">
      <formula>"No hacer"</formula>
    </cfRule>
  </conditionalFormatting>
  <conditionalFormatting sqref="E1:E1428">
    <cfRule type="cellIs" dxfId="13" priority="10" operator="equal">
      <formula>"Sí"</formula>
    </cfRule>
  </conditionalFormatting>
  <conditionalFormatting sqref="E1:E1428">
    <cfRule type="cellIs" dxfId="14" priority="11" operator="equal">
      <formula>"No"</formula>
    </cfRule>
  </conditionalFormatting>
  <conditionalFormatting sqref="D1:D1428">
    <cfRule type="cellIs" dxfId="15" priority="12" operator="equal">
      <formula>"Formato SPEACHY"</formula>
    </cfRule>
  </conditionalFormatting>
  <conditionalFormatting sqref="N2:N1428">
    <cfRule type="expression" dxfId="16" priority="13">
      <formula>M:M="Scaff"</formula>
    </cfRule>
  </conditionalFormatting>
  <conditionalFormatting sqref="O2:O1428">
    <cfRule type="expression" dxfId="16" priority="14">
      <formula>M:M="Scaff"</formula>
    </cfRule>
  </conditionalFormatting>
  <conditionalFormatting sqref="P2:P1428">
    <cfRule type="expression" dxfId="16" priority="15">
      <formula>M:M="Scaff"</formula>
    </cfRule>
  </conditionalFormatting>
  <conditionalFormatting sqref="Q2:Q1428">
    <cfRule type="expression" dxfId="16" priority="16">
      <formula>M:M="Scaff"</formula>
    </cfRule>
  </conditionalFormatting>
  <conditionalFormatting sqref="R2:R1428">
    <cfRule type="expression" dxfId="16" priority="17">
      <formula>M:M="TE + hint"</formula>
    </cfRule>
  </conditionalFormatting>
  <conditionalFormatting sqref="S2:S1428">
    <cfRule type="expression" dxfId="16" priority="18">
      <formula>M:M="TE + hint"</formula>
    </cfRule>
  </conditionalFormatting>
  <conditionalFormatting sqref="T2:T1428">
    <cfRule type="expression" dxfId="16" priority="19">
      <formula>M:M="TE + hint"</formula>
    </cfRule>
  </conditionalFormatting>
  <conditionalFormatting sqref="U2:U1428">
    <cfRule type="expression" dxfId="16" priority="20">
      <formula>M:M="TE + hint"</formula>
    </cfRule>
  </conditionalFormatting>
  <conditionalFormatting sqref="V2:V1428">
    <cfRule type="expression" dxfId="16" priority="21">
      <formula>M:M="TE + hint"</formula>
    </cfRule>
  </conditionalFormatting>
  <conditionalFormatting sqref="W2:W1428">
    <cfRule type="expression" dxfId="16" priority="22">
      <formula>M:M="TE + hint"</formula>
    </cfRule>
  </conditionalFormatting>
  <conditionalFormatting sqref="X2:X1428">
    <cfRule type="expression" dxfId="16" priority="23">
      <formula>M:M="TE + hint"</formula>
    </cfRule>
  </conditionalFormatting>
  <dataValidations>
    <dataValidation type="list" allowBlank="1" sqref="E2:E1428">
      <formula1>"Sí,No"</formula1>
    </dataValidation>
    <dataValidation type="list" allowBlank="1" sqref="D2:D1428">
      <formula1>"No hacer,Pendiente de revisión,Ortografía+cast,JSON sin imagen,JSON con imagen,JSON revisado,Formato SPEACHY"</formula1>
    </dataValidation>
    <dataValidation type="list" allowBlank="1" sqref="M2:M1428">
      <formula1>"TE + hint,Scaff"</formula1>
    </dataValidation>
  </dataValidations>
  <hyperlinks>
    <hyperlink r:id="rId1" ref="AA3"/>
    <hyperlink r:id="rId2" ref="Z56"/>
    <hyperlink r:id="rId3" ref="Z60"/>
    <hyperlink r:id="rId4" ref="AA60"/>
    <hyperlink r:id="rId5" ref="AA62"/>
    <hyperlink r:id="rId6" ref="AA136"/>
    <hyperlink r:id="rId7" ref="AA149"/>
    <hyperlink r:id="rId8" ref="K152"/>
    <hyperlink r:id="rId9" ref="Z153"/>
    <hyperlink r:id="rId10" ref="AA153"/>
    <hyperlink r:id="rId11" ref="K154"/>
    <hyperlink r:id="rId12" ref="K159"/>
    <hyperlink r:id="rId13" ref="F185"/>
    <hyperlink r:id="rId14" ref="Z216"/>
    <hyperlink r:id="rId15" ref="AA222"/>
    <hyperlink r:id="rId16" ref="AA223"/>
    <hyperlink r:id="rId17" ref="Z232"/>
    <hyperlink r:id="rId18" ref="F326"/>
    <hyperlink r:id="rId19" ref="F327"/>
    <hyperlink r:id="rId20" ref="F328"/>
    <hyperlink r:id="rId21" ref="F329"/>
    <hyperlink r:id="rId22" ref="M329"/>
    <hyperlink r:id="rId23" ref="F330"/>
    <hyperlink r:id="rId24" ref="F331"/>
    <hyperlink r:id="rId25" ref="N350"/>
    <hyperlink r:id="rId26" ref="Z633"/>
    <hyperlink r:id="rId27" ref="Z634"/>
    <hyperlink r:id="rId28" ref="Z635"/>
    <hyperlink r:id="rId29" ref="Z648"/>
    <hyperlink r:id="rId30" ref="AA648"/>
    <hyperlink r:id="rId31" ref="Z662"/>
    <hyperlink r:id="rId32" ref="Z663"/>
    <hyperlink r:id="rId33" ref="Z664"/>
    <hyperlink r:id="rId34" ref="O665"/>
    <hyperlink r:id="rId35" ref="Z665"/>
    <hyperlink r:id="rId36" ref="Z666"/>
    <hyperlink r:id="rId37" ref="F705"/>
    <hyperlink r:id="rId38" ref="F706"/>
    <hyperlink r:id="rId39" ref="F707"/>
    <hyperlink r:id="rId40" ref="F708"/>
    <hyperlink r:id="rId41" ref="Z718"/>
    <hyperlink r:id="rId42" ref="Z720"/>
    <hyperlink r:id="rId43" ref="Z1021"/>
    <hyperlink r:id="rId44" ref="AA1022"/>
    <hyperlink r:id="rId45" ref="Z1241"/>
    <hyperlink r:id="rId46" ref="AB1242"/>
    <hyperlink r:id="rId47" ref="AB1243"/>
    <hyperlink r:id="rId48" ref="AB1244"/>
    <hyperlink r:id="rId49" ref="AB1245"/>
  </hyperlinks>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2.63"/>
    <col customWidth="1" min="2" max="5" width="10.13"/>
    <col customWidth="1" min="6" max="6" width="34.5"/>
    <col customWidth="1" hidden="1" min="7" max="7" width="34.5"/>
    <col customWidth="1" min="8" max="9" width="10.13"/>
    <col customWidth="1" min="10" max="11" width="34.5"/>
    <col customWidth="1" min="12" max="13" width="10.13"/>
    <col customWidth="1" min="14" max="14" width="23.38"/>
    <col customWidth="1" min="15" max="15" width="12.5"/>
    <col customWidth="1" min="16" max="16" width="17.38"/>
    <col customWidth="1" min="17" max="22" width="25.13"/>
    <col customWidth="1" min="23" max="23" width="13.13"/>
    <col customWidth="1" min="24" max="25" width="37.63"/>
    <col customWidth="1" min="26" max="30" width="14.38"/>
  </cols>
  <sheetData>
    <row r="1">
      <c r="A1" s="1" t="s">
        <v>0</v>
      </c>
      <c r="B1" s="2" t="s">
        <v>1</v>
      </c>
      <c r="C1" s="2" t="s">
        <v>2</v>
      </c>
      <c r="D1" s="2" t="s">
        <v>3</v>
      </c>
      <c r="E1" s="1" t="s">
        <v>4</v>
      </c>
      <c r="F1" s="2" t="s">
        <v>5</v>
      </c>
      <c r="G1" s="2" t="s">
        <v>7</v>
      </c>
      <c r="H1" s="2" t="s">
        <v>8</v>
      </c>
      <c r="I1" s="2" t="s">
        <v>9</v>
      </c>
      <c r="J1" s="2" t="s">
        <v>10</v>
      </c>
      <c r="K1" s="2" t="s">
        <v>11</v>
      </c>
      <c r="L1" s="2" t="s">
        <v>12</v>
      </c>
      <c r="M1" s="3" t="s">
        <v>13</v>
      </c>
      <c r="N1" s="3" t="s">
        <v>14</v>
      </c>
      <c r="O1" s="3" t="s">
        <v>15</v>
      </c>
      <c r="P1" s="3" t="s">
        <v>16</v>
      </c>
      <c r="Q1" s="4" t="s">
        <v>18</v>
      </c>
      <c r="R1" s="4" t="s">
        <v>19</v>
      </c>
      <c r="S1" s="4" t="s">
        <v>20</v>
      </c>
      <c r="T1" s="4" t="s">
        <v>21</v>
      </c>
      <c r="U1" s="4" t="s">
        <v>22</v>
      </c>
      <c r="V1" s="4" t="s">
        <v>23</v>
      </c>
      <c r="W1" s="2" t="s">
        <v>24</v>
      </c>
      <c r="X1" s="1" t="s">
        <v>25</v>
      </c>
      <c r="Y1" s="1" t="s">
        <v>28</v>
      </c>
      <c r="Z1" s="1" t="s">
        <v>29</v>
      </c>
      <c r="AA1" s="1" t="s">
        <v>30</v>
      </c>
      <c r="AB1" s="1"/>
      <c r="AC1" s="1" t="s">
        <v>31</v>
      </c>
      <c r="AD1" s="1"/>
    </row>
    <row r="2" ht="75.0" customHeight="1">
      <c r="A2" s="8" t="s">
        <v>560</v>
      </c>
      <c r="B2" s="26" t="s">
        <v>561</v>
      </c>
      <c r="C2" s="34" t="s">
        <v>50</v>
      </c>
      <c r="D2" s="32" t="s">
        <v>10293</v>
      </c>
      <c r="E2" s="32"/>
      <c r="F2" s="18"/>
      <c r="G2" s="26"/>
      <c r="H2" s="68"/>
      <c r="I2" s="6"/>
      <c r="J2" s="14"/>
      <c r="K2" s="18"/>
      <c r="L2" s="6"/>
      <c r="M2" s="18"/>
      <c r="N2" s="14"/>
      <c r="O2" s="14"/>
      <c r="P2" s="34"/>
      <c r="Q2" s="14"/>
      <c r="R2" s="14"/>
      <c r="S2" s="14"/>
      <c r="T2" s="14"/>
      <c r="U2" s="14"/>
      <c r="V2" s="14"/>
      <c r="W2" s="8"/>
      <c r="X2" s="99"/>
      <c r="Y2" s="18"/>
      <c r="Z2" s="6"/>
      <c r="AA2" s="6" t="s">
        <v>427</v>
      </c>
      <c r="AB2" s="6"/>
      <c r="AC2" s="6"/>
      <c r="AD2" s="6"/>
    </row>
    <row r="3" ht="75.0" customHeight="1">
      <c r="A3" s="8" t="s">
        <v>560</v>
      </c>
      <c r="B3" s="26" t="s">
        <v>561</v>
      </c>
      <c r="C3" s="34" t="s">
        <v>62</v>
      </c>
      <c r="D3" s="32" t="s">
        <v>10293</v>
      </c>
      <c r="E3" s="32"/>
      <c r="F3" s="18"/>
      <c r="G3" s="26"/>
      <c r="H3" s="68"/>
      <c r="I3" s="6"/>
      <c r="J3" s="14"/>
      <c r="K3" s="18"/>
      <c r="L3" s="6"/>
      <c r="M3" s="18"/>
      <c r="N3" s="14"/>
      <c r="O3" s="14"/>
      <c r="P3" s="34"/>
      <c r="Q3" s="14"/>
      <c r="R3" s="14"/>
      <c r="S3" s="14"/>
      <c r="T3" s="14"/>
      <c r="U3" s="14"/>
      <c r="V3" s="14"/>
      <c r="W3" s="8"/>
      <c r="X3" s="99"/>
      <c r="Y3" s="18"/>
      <c r="Z3" s="6"/>
      <c r="AA3" s="6" t="s">
        <v>427</v>
      </c>
      <c r="AB3" s="6"/>
      <c r="AC3" s="6"/>
      <c r="AD3" s="6"/>
    </row>
    <row r="4" ht="75.0" customHeight="1">
      <c r="A4" s="8" t="s">
        <v>532</v>
      </c>
      <c r="B4" s="11" t="s">
        <v>533</v>
      </c>
      <c r="C4" s="34" t="s">
        <v>50</v>
      </c>
      <c r="D4" s="6" t="s">
        <v>10293</v>
      </c>
      <c r="E4" s="6"/>
      <c r="F4" s="18"/>
      <c r="G4" s="18"/>
      <c r="H4" s="34"/>
      <c r="I4" s="6"/>
      <c r="J4" s="18"/>
      <c r="K4" s="18"/>
      <c r="L4" s="6"/>
      <c r="M4" s="18"/>
      <c r="N4" s="14"/>
      <c r="O4" s="14"/>
      <c r="P4" s="34"/>
      <c r="Q4" s="14"/>
      <c r="R4" s="14"/>
      <c r="S4" s="14"/>
      <c r="T4" s="14"/>
      <c r="U4" s="14"/>
      <c r="V4" s="14"/>
      <c r="W4" s="8" t="s">
        <v>44</v>
      </c>
      <c r="X4" s="99"/>
      <c r="Y4" s="18" t="str">
        <f>IF(D4&lt;&gt;"No hacer",CONCATENATE(A4,"-",LEFT(C4),"-",IF(#REF!&lt;&gt;C4,1,RIGHT(#REF!)+1)),"")</f>
        <v/>
      </c>
      <c r="Z4" s="6" t="s">
        <v>10294</v>
      </c>
      <c r="AA4" s="6"/>
      <c r="AB4" s="6"/>
      <c r="AC4" s="6"/>
      <c r="AD4" s="6"/>
    </row>
    <row r="5" ht="75.0" customHeight="1">
      <c r="A5" s="8" t="s">
        <v>532</v>
      </c>
      <c r="B5" s="11" t="s">
        <v>533</v>
      </c>
      <c r="C5" s="34" t="s">
        <v>62</v>
      </c>
      <c r="D5" s="6" t="s">
        <v>10293</v>
      </c>
      <c r="E5" s="6"/>
      <c r="F5" s="18"/>
      <c r="G5" s="18"/>
      <c r="H5" s="34"/>
      <c r="I5" s="6"/>
      <c r="J5" s="18"/>
      <c r="K5" s="18"/>
      <c r="L5" s="6"/>
      <c r="M5" s="18"/>
      <c r="N5" s="14"/>
      <c r="O5" s="14"/>
      <c r="P5" s="34"/>
      <c r="Q5" s="14"/>
      <c r="R5" s="14"/>
      <c r="S5" s="14"/>
      <c r="T5" s="14"/>
      <c r="U5" s="14"/>
      <c r="V5" s="14"/>
      <c r="W5" s="8" t="s">
        <v>44</v>
      </c>
      <c r="X5" s="99"/>
      <c r="Y5" s="18" t="str">
        <f>IF(D5&lt;&gt;"No hacer",CONCATENATE(A5,"-",LEFT(C5),"-",IF(C4&lt;&gt;C5,1,RIGHT(Y4)+1)),"")</f>
        <v/>
      </c>
      <c r="Z5" s="6" t="s">
        <v>10294</v>
      </c>
      <c r="AA5" s="6"/>
      <c r="AB5" s="6"/>
      <c r="AC5" s="6"/>
      <c r="AD5" s="6"/>
    </row>
    <row r="6" ht="75.0" customHeight="1">
      <c r="A6" s="8" t="s">
        <v>551</v>
      </c>
      <c r="B6" s="11" t="s">
        <v>552</v>
      </c>
      <c r="C6" s="34" t="s">
        <v>50</v>
      </c>
      <c r="D6" s="47" t="s">
        <v>10293</v>
      </c>
      <c r="E6" s="47"/>
      <c r="F6" s="18"/>
      <c r="G6" s="18"/>
      <c r="H6" s="34"/>
      <c r="I6" s="6"/>
      <c r="J6" s="18"/>
      <c r="K6" s="18"/>
      <c r="L6" s="6"/>
      <c r="M6" s="18"/>
      <c r="N6" s="14"/>
      <c r="O6" s="14"/>
      <c r="P6" s="34"/>
      <c r="Q6" s="14"/>
      <c r="R6" s="14"/>
      <c r="S6" s="14"/>
      <c r="T6" s="14"/>
      <c r="U6" s="14"/>
      <c r="V6" s="14"/>
      <c r="W6" s="8" t="s">
        <v>44</v>
      </c>
      <c r="X6" s="99"/>
      <c r="Y6" s="18" t="str">
        <f>IF(D6&lt;&gt;"No hacer",CONCATENATE(A6,"-",LEFT(C6),"-",IF(#REF!&lt;&gt;C6,1,RIGHT(#REF!)+1)),"")</f>
        <v/>
      </c>
      <c r="Z6" s="6" t="s">
        <v>10294</v>
      </c>
      <c r="AA6" s="6" t="s">
        <v>427</v>
      </c>
      <c r="AB6" s="6"/>
      <c r="AC6" s="6"/>
      <c r="AD6" s="6"/>
    </row>
    <row r="7" ht="75.0" customHeight="1">
      <c r="A7" s="8" t="s">
        <v>551</v>
      </c>
      <c r="B7" s="11" t="s">
        <v>552</v>
      </c>
      <c r="C7" s="34" t="s">
        <v>62</v>
      </c>
      <c r="D7" s="47" t="s">
        <v>10293</v>
      </c>
      <c r="E7" s="47"/>
      <c r="F7" s="18"/>
      <c r="G7" s="14"/>
      <c r="H7" s="34"/>
      <c r="I7" s="6"/>
      <c r="J7" s="14"/>
      <c r="K7" s="14"/>
      <c r="L7" s="6"/>
      <c r="M7" s="14"/>
      <c r="N7" s="14"/>
      <c r="O7" s="14"/>
      <c r="P7" s="34"/>
      <c r="Q7" s="14"/>
      <c r="R7" s="14"/>
      <c r="S7" s="14"/>
      <c r="T7" s="14"/>
      <c r="U7" s="14"/>
      <c r="V7" s="14"/>
      <c r="W7" s="8" t="s">
        <v>44</v>
      </c>
      <c r="X7" s="99"/>
      <c r="Y7" s="18" t="str">
        <f>IF(D7&lt;&gt;"No hacer",CONCATENATE(A7,"-",LEFT(C7),"-",IF(C6&lt;&gt;C7,1,RIGHT(Y6)+1)),"")</f>
        <v/>
      </c>
      <c r="Z7" s="6" t="s">
        <v>10294</v>
      </c>
      <c r="AA7" s="6" t="s">
        <v>427</v>
      </c>
      <c r="AB7" s="6"/>
      <c r="AC7" s="6"/>
      <c r="AD7" s="6"/>
    </row>
    <row r="8" ht="75.0" customHeight="1">
      <c r="A8" s="8" t="s">
        <v>10295</v>
      </c>
      <c r="B8" s="7" t="s">
        <v>10296</v>
      </c>
      <c r="C8" s="34" t="s">
        <v>34</v>
      </c>
      <c r="D8" s="6" t="s">
        <v>10293</v>
      </c>
      <c r="E8" s="6"/>
      <c r="F8" s="26"/>
      <c r="G8" s="26"/>
      <c r="H8" s="34"/>
      <c r="I8" s="34"/>
      <c r="J8" s="14"/>
      <c r="K8" s="18"/>
      <c r="L8" s="6"/>
      <c r="M8" s="18"/>
      <c r="N8" s="18"/>
      <c r="O8" s="14"/>
      <c r="P8" s="26"/>
      <c r="Q8" s="18"/>
      <c r="R8" s="18"/>
      <c r="S8" s="18"/>
      <c r="T8" s="18"/>
      <c r="U8" s="18"/>
      <c r="V8" s="18"/>
      <c r="W8" s="8" t="s">
        <v>44</v>
      </c>
      <c r="X8" s="99"/>
      <c r="Y8" s="18" t="str">
        <f>IF(D8&lt;&gt;"No hacer",CONCATENATE(A8,"-",LEFT(C8),"-",IF(#REF!&lt;&gt;C8,1,RIGHT(#REF!)+1)),"")</f>
        <v/>
      </c>
      <c r="Z8" s="6"/>
      <c r="AA8" s="6"/>
      <c r="AB8" s="6"/>
      <c r="AC8" s="6"/>
      <c r="AD8" s="6"/>
    </row>
    <row r="9" ht="75.0" customHeight="1">
      <c r="A9" s="8" t="s">
        <v>10295</v>
      </c>
      <c r="B9" s="7" t="s">
        <v>10296</v>
      </c>
      <c r="C9" s="34" t="s">
        <v>50</v>
      </c>
      <c r="D9" s="6" t="s">
        <v>10293</v>
      </c>
      <c r="E9" s="6"/>
      <c r="F9" s="18"/>
      <c r="G9" s="18"/>
      <c r="H9" s="34"/>
      <c r="I9" s="6"/>
      <c r="J9" s="18"/>
      <c r="K9" s="18"/>
      <c r="L9" s="6"/>
      <c r="M9" s="18"/>
      <c r="N9" s="14"/>
      <c r="O9" s="14"/>
      <c r="P9" s="34"/>
      <c r="Q9" s="14"/>
      <c r="R9" s="14"/>
      <c r="S9" s="14"/>
      <c r="T9" s="14"/>
      <c r="U9" s="14"/>
      <c r="V9" s="14"/>
      <c r="W9" s="8" t="s">
        <v>44</v>
      </c>
      <c r="X9" s="99"/>
      <c r="Y9" s="18" t="str">
        <f t="shared" ref="Y9:Y10" si="1">IF(D9&lt;&gt;"No hacer",CONCATENATE(A9,"-",LEFT(C9),"-",IF(C8&lt;&gt;C9,1,RIGHT(Y8)+1)),"")</f>
        <v/>
      </c>
      <c r="Z9" s="6"/>
      <c r="AA9" s="6"/>
      <c r="AB9" s="6"/>
      <c r="AC9" s="6"/>
      <c r="AD9" s="6"/>
    </row>
    <row r="10" ht="75.0" customHeight="1">
      <c r="A10" s="8" t="s">
        <v>10295</v>
      </c>
      <c r="B10" s="7" t="s">
        <v>10296</v>
      </c>
      <c r="C10" s="34" t="s">
        <v>62</v>
      </c>
      <c r="D10" s="6" t="s">
        <v>10293</v>
      </c>
      <c r="E10" s="6"/>
      <c r="F10" s="26"/>
      <c r="G10" s="26"/>
      <c r="H10" s="34"/>
      <c r="I10" s="6"/>
      <c r="J10" s="18"/>
      <c r="K10" s="18"/>
      <c r="L10" s="6"/>
      <c r="M10" s="18"/>
      <c r="N10" s="18"/>
      <c r="O10" s="18"/>
      <c r="P10" s="6"/>
      <c r="Q10" s="18"/>
      <c r="R10" s="18"/>
      <c r="S10" s="18"/>
      <c r="T10" s="18"/>
      <c r="U10" s="18"/>
      <c r="V10" s="18"/>
      <c r="W10" s="8" t="s">
        <v>44</v>
      </c>
      <c r="X10" s="99"/>
      <c r="Y10" s="18" t="str">
        <f t="shared" si="1"/>
        <v/>
      </c>
      <c r="Z10" s="6"/>
      <c r="AA10" s="6"/>
      <c r="AB10" s="6"/>
      <c r="AC10" s="6"/>
      <c r="AD10" s="6"/>
    </row>
    <row r="11" ht="75.0" customHeight="1">
      <c r="A11" s="8" t="s">
        <v>706</v>
      </c>
      <c r="B11" s="11" t="s">
        <v>707</v>
      </c>
      <c r="C11" s="34" t="s">
        <v>50</v>
      </c>
      <c r="D11" s="6" t="s">
        <v>10293</v>
      </c>
      <c r="E11" s="6"/>
      <c r="F11" s="18"/>
      <c r="G11" s="18"/>
      <c r="H11" s="34"/>
      <c r="I11" s="6"/>
      <c r="J11" s="18"/>
      <c r="K11" s="18"/>
      <c r="L11" s="6"/>
      <c r="M11" s="18"/>
      <c r="N11" s="14"/>
      <c r="O11" s="14"/>
      <c r="P11" s="34"/>
      <c r="Q11" s="14"/>
      <c r="R11" s="14"/>
      <c r="S11" s="14"/>
      <c r="T11" s="14"/>
      <c r="U11" s="14"/>
      <c r="V11" s="14"/>
      <c r="W11" s="8" t="s">
        <v>44</v>
      </c>
      <c r="X11" s="99"/>
      <c r="Y11" s="18" t="str">
        <f>IF(D11&lt;&gt;"No hacer",CONCATENATE(A11,"-",LEFT(C11),"-",IF(#REF!&lt;&gt;C11,1,RIGHT(#REF!)+1)),"")</f>
        <v/>
      </c>
      <c r="Z11" s="6"/>
      <c r="AA11" s="6"/>
      <c r="AB11" s="6"/>
      <c r="AC11" s="6"/>
      <c r="AD11" s="6"/>
    </row>
    <row r="12" ht="75.0" customHeight="1">
      <c r="A12" s="8" t="s">
        <v>706</v>
      </c>
      <c r="B12" s="11" t="s">
        <v>707</v>
      </c>
      <c r="C12" s="34" t="s">
        <v>62</v>
      </c>
      <c r="D12" s="6" t="s">
        <v>10293</v>
      </c>
      <c r="E12" s="6"/>
      <c r="F12" s="18"/>
      <c r="G12" s="18"/>
      <c r="H12" s="34"/>
      <c r="I12" s="34"/>
      <c r="J12" s="18"/>
      <c r="K12" s="18"/>
      <c r="L12" s="6"/>
      <c r="M12" s="18"/>
      <c r="N12" s="14"/>
      <c r="O12" s="14"/>
      <c r="P12" s="34"/>
      <c r="Q12" s="14"/>
      <c r="R12" s="14"/>
      <c r="S12" s="14"/>
      <c r="T12" s="14"/>
      <c r="U12" s="14"/>
      <c r="V12" s="14"/>
      <c r="W12" s="8" t="s">
        <v>44</v>
      </c>
      <c r="X12" s="99"/>
      <c r="Y12" s="18" t="str">
        <f>IF(D12&lt;&gt;"No hacer",CONCATENATE(A12,"-",LEFT(C12),"-",IF(C11&lt;&gt;C12,1,RIGHT(Y11)+1)),"")</f>
        <v/>
      </c>
      <c r="Z12" s="6"/>
      <c r="AA12" s="6"/>
      <c r="AB12" s="6"/>
      <c r="AC12" s="6"/>
      <c r="AD12" s="6"/>
    </row>
    <row r="13" ht="75.0" customHeight="1">
      <c r="A13" s="8" t="s">
        <v>723</v>
      </c>
      <c r="B13" s="11" t="s">
        <v>724</v>
      </c>
      <c r="C13" s="34" t="s">
        <v>50</v>
      </c>
      <c r="D13" s="6" t="s">
        <v>10293</v>
      </c>
      <c r="E13" s="6"/>
      <c r="F13" s="18"/>
      <c r="G13" s="18"/>
      <c r="H13" s="34"/>
      <c r="I13" s="34"/>
      <c r="J13" s="11"/>
      <c r="K13" s="11"/>
      <c r="L13" s="6"/>
      <c r="M13" s="18"/>
      <c r="N13" s="14"/>
      <c r="O13" s="14"/>
      <c r="P13" s="34"/>
      <c r="Q13" s="14"/>
      <c r="R13" s="14"/>
      <c r="S13" s="14"/>
      <c r="T13" s="14"/>
      <c r="U13" s="14"/>
      <c r="V13" s="14"/>
      <c r="W13" s="8" t="s">
        <v>44</v>
      </c>
      <c r="X13" s="99"/>
      <c r="Y13" s="18" t="str">
        <f>IF(D13&lt;&gt;"No hacer",CONCATENATE(A13,"-",LEFT(C13),"-",IF(#REF!&lt;&gt;C13,1,RIGHT(#REF!)+1)),"")</f>
        <v/>
      </c>
      <c r="Z13" s="6"/>
      <c r="AA13" s="6"/>
      <c r="AB13" s="6"/>
      <c r="AC13" s="6"/>
      <c r="AD13" s="6"/>
    </row>
    <row r="14" ht="75.0" customHeight="1">
      <c r="A14" s="8" t="s">
        <v>723</v>
      </c>
      <c r="B14" s="11" t="s">
        <v>724</v>
      </c>
      <c r="C14" s="34" t="s">
        <v>62</v>
      </c>
      <c r="D14" s="6" t="s">
        <v>10293</v>
      </c>
      <c r="E14" s="6"/>
      <c r="F14" s="18"/>
      <c r="G14" s="18"/>
      <c r="H14" s="34"/>
      <c r="I14" s="34"/>
      <c r="J14" s="18"/>
      <c r="K14" s="18"/>
      <c r="L14" s="6"/>
      <c r="M14" s="18"/>
      <c r="N14" s="14"/>
      <c r="O14" s="14"/>
      <c r="P14" s="34"/>
      <c r="Q14" s="14"/>
      <c r="R14" s="14"/>
      <c r="S14" s="14"/>
      <c r="T14" s="14"/>
      <c r="U14" s="14"/>
      <c r="V14" s="14"/>
      <c r="W14" s="8" t="s">
        <v>44</v>
      </c>
      <c r="X14" s="99"/>
      <c r="Y14" s="18" t="str">
        <f>IF(D14&lt;&gt;"No hacer",CONCATENATE(A14,"-",LEFT(C14),"-",IF(C13&lt;&gt;C14,1,RIGHT(Y13)+1)),"")</f>
        <v/>
      </c>
      <c r="Z14" s="6"/>
      <c r="AA14" s="6"/>
      <c r="AB14" s="6"/>
      <c r="AC14" s="6"/>
      <c r="AD14" s="6"/>
    </row>
    <row r="15" ht="75.0" customHeight="1">
      <c r="A15" s="8" t="s">
        <v>739</v>
      </c>
      <c r="B15" s="11" t="s">
        <v>740</v>
      </c>
      <c r="C15" s="34" t="s">
        <v>62</v>
      </c>
      <c r="D15" s="6" t="s">
        <v>10293</v>
      </c>
      <c r="E15" s="6"/>
      <c r="F15" s="18"/>
      <c r="G15" s="18"/>
      <c r="H15" s="34"/>
      <c r="I15" s="6"/>
      <c r="J15" s="18"/>
      <c r="K15" s="18"/>
      <c r="L15" s="6"/>
      <c r="M15" s="18"/>
      <c r="N15" s="14"/>
      <c r="O15" s="14"/>
      <c r="P15" s="34"/>
      <c r="Q15" s="14"/>
      <c r="R15" s="14"/>
      <c r="S15" s="14"/>
      <c r="T15" s="14"/>
      <c r="U15" s="14"/>
      <c r="V15" s="14"/>
      <c r="W15" s="8" t="s">
        <v>44</v>
      </c>
      <c r="X15" s="99"/>
      <c r="Y15" s="18" t="str">
        <f t="shared" ref="Y15:Y42" si="2">IF(D15&lt;&gt;"No hacer",CONCATENATE(A15,"-",LEFT(C15),"-",IF(#REF!&lt;&gt;C15,1,RIGHT(#REF!)+1)),"")</f>
        <v/>
      </c>
      <c r="Z15" s="6"/>
      <c r="AA15" s="6"/>
      <c r="AB15" s="6"/>
      <c r="AC15" s="6"/>
      <c r="AD15" s="6"/>
    </row>
    <row r="16" ht="75.0" customHeight="1">
      <c r="A16" s="8" t="s">
        <v>768</v>
      </c>
      <c r="B16" s="11" t="s">
        <v>769</v>
      </c>
      <c r="C16" s="34" t="s">
        <v>62</v>
      </c>
      <c r="D16" s="6" t="s">
        <v>10293</v>
      </c>
      <c r="E16" s="6"/>
      <c r="F16" s="18"/>
      <c r="G16" s="18"/>
      <c r="H16" s="34"/>
      <c r="I16" s="100"/>
      <c r="J16" s="18"/>
      <c r="K16" s="18"/>
      <c r="L16" s="6"/>
      <c r="M16" s="18"/>
      <c r="N16" s="14"/>
      <c r="O16" s="14"/>
      <c r="P16" s="34"/>
      <c r="Q16" s="14"/>
      <c r="R16" s="14"/>
      <c r="S16" s="14"/>
      <c r="T16" s="14"/>
      <c r="U16" s="14"/>
      <c r="V16" s="14"/>
      <c r="W16" s="8" t="s">
        <v>44</v>
      </c>
      <c r="X16" s="99"/>
      <c r="Y16" s="18" t="str">
        <f t="shared" si="2"/>
        <v/>
      </c>
      <c r="Z16" s="6"/>
      <c r="AA16" s="6"/>
      <c r="AB16" s="6"/>
      <c r="AC16" s="6"/>
      <c r="AD16" s="6"/>
    </row>
    <row r="17" ht="75.0" customHeight="1">
      <c r="A17" s="8" t="s">
        <v>10297</v>
      </c>
      <c r="B17" s="7" t="s">
        <v>798</v>
      </c>
      <c r="C17" s="34" t="s">
        <v>62</v>
      </c>
      <c r="D17" s="6" t="s">
        <v>10293</v>
      </c>
      <c r="E17" s="6"/>
      <c r="F17" s="18"/>
      <c r="G17" s="18"/>
      <c r="H17" s="34"/>
      <c r="I17" s="100"/>
      <c r="J17" s="18"/>
      <c r="K17" s="18"/>
      <c r="L17" s="6"/>
      <c r="M17" s="18"/>
      <c r="N17" s="14"/>
      <c r="O17" s="14"/>
      <c r="P17" s="34"/>
      <c r="Q17" s="14"/>
      <c r="R17" s="14"/>
      <c r="S17" s="14"/>
      <c r="T17" s="14"/>
      <c r="U17" s="14"/>
      <c r="V17" s="14"/>
      <c r="W17" s="8" t="s">
        <v>44</v>
      </c>
      <c r="X17" s="99"/>
      <c r="Y17" s="18" t="str">
        <f t="shared" si="2"/>
        <v/>
      </c>
      <c r="Z17" s="6"/>
      <c r="AA17" s="6"/>
      <c r="AB17" s="6"/>
      <c r="AC17" s="6"/>
      <c r="AD17" s="6"/>
    </row>
    <row r="18" ht="75.0" customHeight="1">
      <c r="A18" s="8" t="s">
        <v>10298</v>
      </c>
      <c r="B18" s="7" t="s">
        <v>832</v>
      </c>
      <c r="C18" s="34" t="s">
        <v>62</v>
      </c>
      <c r="D18" s="6" t="s">
        <v>10293</v>
      </c>
      <c r="E18" s="6"/>
      <c r="F18" s="18"/>
      <c r="G18" s="18"/>
      <c r="H18" s="34"/>
      <c r="I18" s="34"/>
      <c r="J18" s="26"/>
      <c r="K18" s="18"/>
      <c r="L18" s="6"/>
      <c r="M18" s="18"/>
      <c r="N18" s="18"/>
      <c r="O18" s="18"/>
      <c r="P18" s="7"/>
      <c r="Q18" s="14"/>
      <c r="R18" s="14"/>
      <c r="S18" s="14"/>
      <c r="T18" s="14"/>
      <c r="U18" s="14"/>
      <c r="V18" s="14"/>
      <c r="W18" s="8" t="s">
        <v>44</v>
      </c>
      <c r="X18" s="99"/>
      <c r="Y18" s="18" t="str">
        <f t="shared" si="2"/>
        <v/>
      </c>
      <c r="Z18" s="6"/>
      <c r="AA18" s="6"/>
      <c r="AB18" s="6"/>
      <c r="AC18" s="6"/>
      <c r="AD18" s="6"/>
    </row>
    <row r="19" ht="75.0" customHeight="1">
      <c r="A19" s="8" t="s">
        <v>860</v>
      </c>
      <c r="B19" s="7" t="s">
        <v>861</v>
      </c>
      <c r="C19" s="34" t="s">
        <v>62</v>
      </c>
      <c r="D19" s="6" t="s">
        <v>10293</v>
      </c>
      <c r="E19" s="6"/>
      <c r="F19" s="18"/>
      <c r="G19" s="18"/>
      <c r="H19" s="34"/>
      <c r="I19" s="34"/>
      <c r="J19" s="18"/>
      <c r="K19" s="18"/>
      <c r="L19" s="6"/>
      <c r="M19" s="18"/>
      <c r="N19" s="14"/>
      <c r="O19" s="14"/>
      <c r="P19" s="34"/>
      <c r="Q19" s="14"/>
      <c r="R19" s="14"/>
      <c r="S19" s="14"/>
      <c r="T19" s="14"/>
      <c r="U19" s="14"/>
      <c r="V19" s="14"/>
      <c r="W19" s="8" t="s">
        <v>44</v>
      </c>
      <c r="X19" s="99"/>
      <c r="Y19" s="18" t="str">
        <f t="shared" si="2"/>
        <v/>
      </c>
      <c r="Z19" s="6"/>
      <c r="AA19" s="6"/>
      <c r="AB19" s="6"/>
      <c r="AC19" s="6"/>
      <c r="AD19" s="6"/>
    </row>
    <row r="20" ht="75.0" customHeight="1">
      <c r="A20" s="6" t="s">
        <v>880</v>
      </c>
      <c r="B20" s="26" t="s">
        <v>881</v>
      </c>
      <c r="C20" s="34" t="s">
        <v>62</v>
      </c>
      <c r="D20" s="6" t="s">
        <v>10293</v>
      </c>
      <c r="E20" s="6"/>
      <c r="F20" s="14"/>
      <c r="G20" s="14"/>
      <c r="H20" s="34"/>
      <c r="I20" s="34"/>
      <c r="J20" s="14"/>
      <c r="K20" s="14"/>
      <c r="L20" s="6"/>
      <c r="M20" s="14"/>
      <c r="N20" s="14"/>
      <c r="O20" s="14"/>
      <c r="P20" s="34"/>
      <c r="Q20" s="14"/>
      <c r="R20" s="14"/>
      <c r="S20" s="14"/>
      <c r="T20" s="14"/>
      <c r="U20" s="14"/>
      <c r="V20" s="14"/>
      <c r="W20" s="8" t="s">
        <v>44</v>
      </c>
      <c r="X20" s="99"/>
      <c r="Y20" s="18" t="str">
        <f t="shared" si="2"/>
        <v/>
      </c>
      <c r="Z20" s="6"/>
      <c r="AA20" s="6"/>
      <c r="AB20" s="6"/>
      <c r="AC20" s="6"/>
      <c r="AD20" s="6"/>
    </row>
    <row r="21" ht="75.0" customHeight="1">
      <c r="A21" s="8" t="s">
        <v>10299</v>
      </c>
      <c r="B21" s="7" t="s">
        <v>901</v>
      </c>
      <c r="C21" s="34" t="s">
        <v>62</v>
      </c>
      <c r="D21" s="47" t="s">
        <v>10293</v>
      </c>
      <c r="E21" s="47"/>
      <c r="F21" s="18"/>
      <c r="G21" s="18"/>
      <c r="H21" s="34"/>
      <c r="I21" s="34"/>
      <c r="J21" s="18"/>
      <c r="K21" s="18"/>
      <c r="L21" s="6"/>
      <c r="M21" s="18"/>
      <c r="N21" s="14"/>
      <c r="O21" s="14"/>
      <c r="P21" s="34"/>
      <c r="Q21" s="14"/>
      <c r="R21" s="14"/>
      <c r="S21" s="14"/>
      <c r="T21" s="14"/>
      <c r="U21" s="14"/>
      <c r="V21" s="14"/>
      <c r="W21" s="8" t="s">
        <v>44</v>
      </c>
      <c r="X21" s="99"/>
      <c r="Y21" s="18" t="str">
        <f t="shared" si="2"/>
        <v/>
      </c>
      <c r="Z21" s="6"/>
      <c r="AA21" s="6"/>
      <c r="AB21" s="6"/>
      <c r="AC21" s="6"/>
      <c r="AD21" s="6"/>
    </row>
    <row r="22" ht="75.0" customHeight="1">
      <c r="A22" s="8" t="s">
        <v>998</v>
      </c>
      <c r="B22" s="7" t="s">
        <v>999</v>
      </c>
      <c r="C22" s="34" t="s">
        <v>62</v>
      </c>
      <c r="D22" s="6" t="s">
        <v>10293</v>
      </c>
      <c r="E22" s="6"/>
      <c r="F22" s="18"/>
      <c r="G22" s="18"/>
      <c r="H22" s="34"/>
      <c r="I22" s="34"/>
      <c r="J22" s="18"/>
      <c r="K22" s="18"/>
      <c r="L22" s="6"/>
      <c r="M22" s="18"/>
      <c r="N22" s="14"/>
      <c r="O22" s="14"/>
      <c r="P22" s="34"/>
      <c r="Q22" s="14"/>
      <c r="R22" s="14"/>
      <c r="S22" s="14"/>
      <c r="T22" s="14"/>
      <c r="U22" s="14"/>
      <c r="V22" s="14"/>
      <c r="W22" s="8" t="s">
        <v>44</v>
      </c>
      <c r="X22" s="99"/>
      <c r="Y22" s="18" t="str">
        <f t="shared" si="2"/>
        <v/>
      </c>
      <c r="Z22" s="6"/>
      <c r="AA22" s="6"/>
      <c r="AB22" s="6"/>
      <c r="AC22" s="6"/>
      <c r="AD22" s="6"/>
    </row>
    <row r="23" ht="75.0" customHeight="1">
      <c r="A23" s="8" t="s">
        <v>1027</v>
      </c>
      <c r="B23" s="7" t="s">
        <v>1028</v>
      </c>
      <c r="C23" s="34" t="s">
        <v>62</v>
      </c>
      <c r="D23" s="6" t="s">
        <v>10293</v>
      </c>
      <c r="E23" s="6"/>
      <c r="F23" s="18"/>
      <c r="G23" s="18"/>
      <c r="H23" s="34"/>
      <c r="I23" s="34"/>
      <c r="J23" s="18"/>
      <c r="K23" s="18"/>
      <c r="L23" s="6"/>
      <c r="M23" s="18"/>
      <c r="N23" s="14"/>
      <c r="O23" s="14"/>
      <c r="P23" s="34"/>
      <c r="Q23" s="14"/>
      <c r="R23" s="14"/>
      <c r="S23" s="14"/>
      <c r="T23" s="14"/>
      <c r="U23" s="14"/>
      <c r="V23" s="14"/>
      <c r="W23" s="8" t="s">
        <v>44</v>
      </c>
      <c r="X23" s="99"/>
      <c r="Y23" s="18" t="str">
        <f t="shared" si="2"/>
        <v/>
      </c>
      <c r="Z23" s="6"/>
      <c r="AA23" s="6"/>
      <c r="AB23" s="6"/>
      <c r="AC23" s="6"/>
      <c r="AD23" s="6"/>
    </row>
    <row r="24" ht="75.0" customHeight="1">
      <c r="A24" s="8" t="s">
        <v>1040</v>
      </c>
      <c r="B24" s="7" t="s">
        <v>1041</v>
      </c>
      <c r="C24" s="34" t="s">
        <v>62</v>
      </c>
      <c r="D24" s="6" t="s">
        <v>10293</v>
      </c>
      <c r="E24" s="6"/>
      <c r="F24" s="18"/>
      <c r="G24" s="18"/>
      <c r="H24" s="34"/>
      <c r="I24" s="6"/>
      <c r="J24" s="18"/>
      <c r="K24" s="18"/>
      <c r="L24" s="6"/>
      <c r="M24" s="18"/>
      <c r="N24" s="14"/>
      <c r="O24" s="14"/>
      <c r="P24" s="34"/>
      <c r="Q24" s="14"/>
      <c r="R24" s="14"/>
      <c r="S24" s="14"/>
      <c r="T24" s="14"/>
      <c r="U24" s="14"/>
      <c r="V24" s="14"/>
      <c r="W24" s="8" t="s">
        <v>44</v>
      </c>
      <c r="X24" s="99"/>
      <c r="Y24" s="18" t="str">
        <f t="shared" si="2"/>
        <v/>
      </c>
      <c r="Z24" s="6"/>
      <c r="AA24" s="6"/>
      <c r="AB24" s="6"/>
      <c r="AC24" s="6"/>
      <c r="AD24" s="6"/>
    </row>
    <row r="25" ht="75.0" customHeight="1">
      <c r="A25" s="8" t="s">
        <v>1054</v>
      </c>
      <c r="B25" s="11" t="s">
        <v>1055</v>
      </c>
      <c r="C25" s="34" t="s">
        <v>62</v>
      </c>
      <c r="D25" s="6" t="s">
        <v>10293</v>
      </c>
      <c r="E25" s="6"/>
      <c r="F25" s="18"/>
      <c r="G25" s="18"/>
      <c r="H25" s="34"/>
      <c r="I25" s="6"/>
      <c r="J25" s="26"/>
      <c r="K25" s="18"/>
      <c r="L25" s="6"/>
      <c r="M25" s="18"/>
      <c r="N25" s="18"/>
      <c r="O25" s="18"/>
      <c r="P25" s="34"/>
      <c r="Q25" s="14"/>
      <c r="R25" s="14"/>
      <c r="S25" s="14"/>
      <c r="T25" s="14"/>
      <c r="U25" s="14"/>
      <c r="V25" s="14"/>
      <c r="W25" s="8" t="s">
        <v>44</v>
      </c>
      <c r="X25" s="99"/>
      <c r="Y25" s="18" t="str">
        <f t="shared" si="2"/>
        <v/>
      </c>
      <c r="Z25" s="101" t="s">
        <v>10300</v>
      </c>
      <c r="AA25" s="101"/>
      <c r="AB25" s="101"/>
      <c r="AC25" s="101"/>
      <c r="AD25" s="101"/>
    </row>
    <row r="26" ht="75.0" customHeight="1">
      <c r="A26" s="8" t="s">
        <v>1085</v>
      </c>
      <c r="B26" s="7" t="s">
        <v>1086</v>
      </c>
      <c r="C26" s="34" t="s">
        <v>62</v>
      </c>
      <c r="D26" s="6" t="s">
        <v>10293</v>
      </c>
      <c r="E26" s="6"/>
      <c r="F26" s="26"/>
      <c r="G26" s="26"/>
      <c r="H26" s="34"/>
      <c r="I26" s="6"/>
      <c r="J26" s="18"/>
      <c r="K26" s="18"/>
      <c r="L26" s="6"/>
      <c r="M26" s="18"/>
      <c r="N26" s="14"/>
      <c r="O26" s="14"/>
      <c r="P26" s="34"/>
      <c r="Q26" s="14"/>
      <c r="R26" s="14"/>
      <c r="S26" s="14"/>
      <c r="T26" s="14"/>
      <c r="U26" s="14"/>
      <c r="V26" s="14"/>
      <c r="W26" s="8" t="s">
        <v>44</v>
      </c>
      <c r="X26" s="99"/>
      <c r="Y26" s="18" t="str">
        <f t="shared" si="2"/>
        <v/>
      </c>
      <c r="Z26" s="101" t="s">
        <v>10300</v>
      </c>
      <c r="AA26" s="101"/>
      <c r="AB26" s="101"/>
      <c r="AC26" s="101"/>
      <c r="AD26" s="101"/>
    </row>
    <row r="27" ht="75.0" customHeight="1">
      <c r="A27" s="8" t="s">
        <v>1112</v>
      </c>
      <c r="B27" s="7" t="s">
        <v>1113</v>
      </c>
      <c r="C27" s="34" t="s">
        <v>62</v>
      </c>
      <c r="D27" s="6" t="s">
        <v>10293</v>
      </c>
      <c r="E27" s="6"/>
      <c r="F27" s="18"/>
      <c r="G27" s="18"/>
      <c r="H27" s="34"/>
      <c r="I27" s="6"/>
      <c r="J27" s="18"/>
      <c r="K27" s="18"/>
      <c r="L27" s="6"/>
      <c r="M27" s="18"/>
      <c r="N27" s="14"/>
      <c r="O27" s="14"/>
      <c r="P27" s="34"/>
      <c r="Q27" s="14"/>
      <c r="R27" s="14"/>
      <c r="S27" s="14"/>
      <c r="T27" s="14"/>
      <c r="U27" s="14"/>
      <c r="V27" s="14"/>
      <c r="W27" s="8" t="s">
        <v>44</v>
      </c>
      <c r="X27" s="99"/>
      <c r="Y27" s="18" t="str">
        <f t="shared" si="2"/>
        <v/>
      </c>
      <c r="Z27" s="101" t="s">
        <v>10300</v>
      </c>
      <c r="AA27" s="101"/>
      <c r="AB27" s="101"/>
      <c r="AC27" s="101"/>
      <c r="AD27" s="101"/>
    </row>
    <row r="28" ht="75.0" customHeight="1">
      <c r="A28" s="8" t="s">
        <v>1137</v>
      </c>
      <c r="B28" s="7" t="s">
        <v>1138</v>
      </c>
      <c r="C28" s="34" t="s">
        <v>62</v>
      </c>
      <c r="D28" s="6" t="s">
        <v>10293</v>
      </c>
      <c r="E28" s="6"/>
      <c r="F28" s="7"/>
      <c r="G28" s="7"/>
      <c r="H28" s="34"/>
      <c r="I28" s="7"/>
      <c r="J28" s="7"/>
      <c r="K28" s="7"/>
      <c r="L28" s="6"/>
      <c r="M28" s="18"/>
      <c r="N28" s="14"/>
      <c r="O28" s="14"/>
      <c r="P28" s="34"/>
      <c r="Q28" s="14"/>
      <c r="R28" s="14"/>
      <c r="S28" s="14"/>
      <c r="T28" s="14"/>
      <c r="U28" s="14"/>
      <c r="V28" s="14"/>
      <c r="W28" s="8" t="s">
        <v>44</v>
      </c>
      <c r="X28" s="99"/>
      <c r="Y28" s="18" t="str">
        <f t="shared" si="2"/>
        <v/>
      </c>
      <c r="Z28" s="101" t="s">
        <v>10300</v>
      </c>
      <c r="AA28" s="101"/>
      <c r="AB28" s="101"/>
      <c r="AC28" s="101"/>
      <c r="AD28" s="101"/>
    </row>
    <row r="29" ht="75.0" customHeight="1">
      <c r="A29" s="8" t="s">
        <v>1247</v>
      </c>
      <c r="B29" s="7" t="s">
        <v>1248</v>
      </c>
      <c r="C29" s="34" t="s">
        <v>62</v>
      </c>
      <c r="D29" s="6" t="s">
        <v>10293</v>
      </c>
      <c r="E29" s="6"/>
      <c r="F29" s="18"/>
      <c r="G29" s="18"/>
      <c r="H29" s="34"/>
      <c r="I29" s="6"/>
      <c r="J29" s="18"/>
      <c r="K29" s="25"/>
      <c r="L29" s="6"/>
      <c r="M29" s="18"/>
      <c r="N29" s="14"/>
      <c r="O29" s="14"/>
      <c r="P29" s="34"/>
      <c r="Q29" s="14"/>
      <c r="R29" s="14"/>
      <c r="S29" s="14"/>
      <c r="T29" s="14"/>
      <c r="U29" s="14"/>
      <c r="V29" s="14"/>
      <c r="W29" s="8" t="s">
        <v>44</v>
      </c>
      <c r="X29" s="99"/>
      <c r="Y29" s="18" t="str">
        <f t="shared" si="2"/>
        <v/>
      </c>
      <c r="Z29" s="101" t="s">
        <v>10300</v>
      </c>
      <c r="AA29" s="101"/>
      <c r="AB29" s="101"/>
      <c r="AC29" s="101"/>
      <c r="AD29" s="101"/>
    </row>
    <row r="30" ht="75.0" customHeight="1">
      <c r="A30" s="8" t="s">
        <v>1276</v>
      </c>
      <c r="B30" s="11" t="s">
        <v>1277</v>
      </c>
      <c r="C30" s="34" t="s">
        <v>62</v>
      </c>
      <c r="D30" s="6" t="s">
        <v>10293</v>
      </c>
      <c r="E30" s="6"/>
      <c r="F30" s="18"/>
      <c r="G30" s="18"/>
      <c r="H30" s="34"/>
      <c r="I30" s="6"/>
      <c r="J30" s="18"/>
      <c r="K30" s="25"/>
      <c r="L30" s="6"/>
      <c r="M30" s="18"/>
      <c r="N30" s="14"/>
      <c r="O30" s="14"/>
      <c r="P30" s="34"/>
      <c r="Q30" s="14"/>
      <c r="R30" s="14"/>
      <c r="S30" s="14"/>
      <c r="T30" s="14"/>
      <c r="U30" s="14"/>
      <c r="V30" s="14"/>
      <c r="W30" s="8" t="s">
        <v>44</v>
      </c>
      <c r="X30" s="99"/>
      <c r="Y30" s="18" t="str">
        <f t="shared" si="2"/>
        <v/>
      </c>
      <c r="Z30" s="101" t="s">
        <v>10300</v>
      </c>
      <c r="AA30" s="101"/>
      <c r="AB30" s="101"/>
      <c r="AC30" s="101"/>
      <c r="AD30" s="101"/>
    </row>
    <row r="31" ht="75.0" customHeight="1">
      <c r="A31" s="8" t="s">
        <v>10301</v>
      </c>
      <c r="B31" s="7" t="s">
        <v>1364</v>
      </c>
      <c r="C31" s="34" t="s">
        <v>62</v>
      </c>
      <c r="D31" s="6" t="s">
        <v>10293</v>
      </c>
      <c r="E31" s="6"/>
      <c r="F31" s="18"/>
      <c r="G31" s="18"/>
      <c r="H31" s="34"/>
      <c r="I31" s="6"/>
      <c r="J31" s="18"/>
      <c r="K31" s="18"/>
      <c r="L31" s="6"/>
      <c r="M31" s="18"/>
      <c r="N31" s="14"/>
      <c r="O31" s="14"/>
      <c r="P31" s="34"/>
      <c r="Q31" s="14"/>
      <c r="R31" s="14"/>
      <c r="S31" s="14"/>
      <c r="T31" s="14"/>
      <c r="U31" s="14"/>
      <c r="V31" s="14"/>
      <c r="W31" s="8" t="s">
        <v>44</v>
      </c>
      <c r="X31" s="99"/>
      <c r="Y31" s="18" t="str">
        <f t="shared" si="2"/>
        <v/>
      </c>
      <c r="Z31" s="6"/>
      <c r="AA31" s="6"/>
      <c r="AB31" s="6"/>
      <c r="AC31" s="6"/>
      <c r="AD31" s="6"/>
    </row>
    <row r="32" ht="75.0" customHeight="1">
      <c r="A32" s="8" t="s">
        <v>1381</v>
      </c>
      <c r="B32" s="7" t="s">
        <v>1382</v>
      </c>
      <c r="C32" s="34" t="s">
        <v>62</v>
      </c>
      <c r="D32" s="6" t="s">
        <v>10293</v>
      </c>
      <c r="E32" s="6"/>
      <c r="F32" s="18"/>
      <c r="G32" s="18"/>
      <c r="H32" s="34"/>
      <c r="I32" s="6"/>
      <c r="J32" s="18"/>
      <c r="K32" s="18"/>
      <c r="L32" s="6"/>
      <c r="M32" s="18"/>
      <c r="N32" s="14"/>
      <c r="O32" s="14"/>
      <c r="P32" s="34"/>
      <c r="Q32" s="14"/>
      <c r="R32" s="14"/>
      <c r="S32" s="14"/>
      <c r="T32" s="14"/>
      <c r="U32" s="14"/>
      <c r="V32" s="14"/>
      <c r="W32" s="8" t="s">
        <v>44</v>
      </c>
      <c r="X32" s="99"/>
      <c r="Y32" s="18" t="str">
        <f t="shared" si="2"/>
        <v/>
      </c>
      <c r="Z32" s="101" t="s">
        <v>10300</v>
      </c>
      <c r="AA32" s="101"/>
      <c r="AB32" s="101"/>
      <c r="AC32" s="101"/>
      <c r="AD32" s="101"/>
    </row>
    <row r="33" ht="75.0" customHeight="1">
      <c r="A33" s="8" t="s">
        <v>1494</v>
      </c>
      <c r="B33" s="7" t="s">
        <v>1495</v>
      </c>
      <c r="C33" s="34" t="s">
        <v>62</v>
      </c>
      <c r="D33" s="6" t="s">
        <v>10293</v>
      </c>
      <c r="E33" s="6"/>
      <c r="F33" s="18"/>
      <c r="G33" s="18"/>
      <c r="H33" s="34"/>
      <c r="I33" s="6"/>
      <c r="J33" s="18"/>
      <c r="K33" s="18"/>
      <c r="L33" s="6"/>
      <c r="M33" s="18"/>
      <c r="N33" s="14"/>
      <c r="O33" s="14"/>
      <c r="P33" s="34"/>
      <c r="Q33" s="14"/>
      <c r="R33" s="14"/>
      <c r="S33" s="14"/>
      <c r="T33" s="14"/>
      <c r="U33" s="14"/>
      <c r="V33" s="14"/>
      <c r="W33" s="8" t="s">
        <v>44</v>
      </c>
      <c r="X33" s="99"/>
      <c r="Y33" s="18" t="str">
        <f t="shared" si="2"/>
        <v/>
      </c>
      <c r="Z33" s="6"/>
      <c r="AA33" s="6"/>
      <c r="AB33" s="6"/>
      <c r="AC33" s="6"/>
      <c r="AD33" s="6"/>
    </row>
    <row r="34" ht="75.0" customHeight="1">
      <c r="A34" s="8" t="s">
        <v>1608</v>
      </c>
      <c r="B34" s="7" t="s">
        <v>1609</v>
      </c>
      <c r="C34" s="34" t="s">
        <v>62</v>
      </c>
      <c r="D34" s="6" t="s">
        <v>10293</v>
      </c>
      <c r="E34" s="6"/>
      <c r="F34" s="18"/>
      <c r="G34" s="18"/>
      <c r="H34" s="34"/>
      <c r="I34" s="6"/>
      <c r="J34" s="18"/>
      <c r="K34" s="18"/>
      <c r="L34" s="6"/>
      <c r="M34" s="18"/>
      <c r="N34" s="14"/>
      <c r="O34" s="14"/>
      <c r="P34" s="34"/>
      <c r="Q34" s="14"/>
      <c r="R34" s="14"/>
      <c r="S34" s="14"/>
      <c r="T34" s="14"/>
      <c r="U34" s="14"/>
      <c r="V34" s="14"/>
      <c r="W34" s="8" t="s">
        <v>44</v>
      </c>
      <c r="X34" s="99"/>
      <c r="Y34" s="18" t="str">
        <f t="shared" si="2"/>
        <v/>
      </c>
      <c r="Z34" s="6" t="s">
        <v>10302</v>
      </c>
      <c r="AA34" s="6"/>
      <c r="AB34" s="6"/>
      <c r="AC34" s="6"/>
      <c r="AD34" s="6"/>
    </row>
    <row r="35" ht="75.0" customHeight="1">
      <c r="A35" s="8" t="s">
        <v>10303</v>
      </c>
      <c r="B35" s="7" t="s">
        <v>1630</v>
      </c>
      <c r="C35" s="34" t="s">
        <v>62</v>
      </c>
      <c r="D35" s="6" t="s">
        <v>10293</v>
      </c>
      <c r="E35" s="6"/>
      <c r="F35" s="18"/>
      <c r="G35" s="18"/>
      <c r="H35" s="34"/>
      <c r="I35" s="34"/>
      <c r="J35" s="18"/>
      <c r="K35" s="18"/>
      <c r="L35" s="6"/>
      <c r="M35" s="18"/>
      <c r="N35" s="14"/>
      <c r="O35" s="14"/>
      <c r="P35" s="34"/>
      <c r="Q35" s="14"/>
      <c r="R35" s="14"/>
      <c r="S35" s="14"/>
      <c r="T35" s="14"/>
      <c r="U35" s="14"/>
      <c r="V35" s="14"/>
      <c r="W35" s="8" t="s">
        <v>44</v>
      </c>
      <c r="X35" s="99"/>
      <c r="Y35" s="18" t="str">
        <f t="shared" si="2"/>
        <v/>
      </c>
      <c r="Z35" s="6"/>
      <c r="AA35" s="6"/>
      <c r="AB35" s="6"/>
      <c r="AC35" s="6"/>
      <c r="AD35" s="6"/>
    </row>
    <row r="36" ht="75.0" customHeight="1">
      <c r="A36" s="8" t="s">
        <v>1660</v>
      </c>
      <c r="B36" s="7" t="s">
        <v>1661</v>
      </c>
      <c r="C36" s="34" t="s">
        <v>62</v>
      </c>
      <c r="D36" s="6" t="s">
        <v>10293</v>
      </c>
      <c r="E36" s="6"/>
      <c r="F36" s="18"/>
      <c r="G36" s="18"/>
      <c r="H36" s="34"/>
      <c r="I36" s="6"/>
      <c r="J36" s="18"/>
      <c r="K36" s="18"/>
      <c r="L36" s="6"/>
      <c r="M36" s="18"/>
      <c r="N36" s="14"/>
      <c r="O36" s="14"/>
      <c r="P36" s="34"/>
      <c r="Q36" s="14"/>
      <c r="R36" s="14"/>
      <c r="S36" s="14"/>
      <c r="T36" s="14"/>
      <c r="U36" s="14"/>
      <c r="V36" s="14"/>
      <c r="W36" s="8" t="s">
        <v>44</v>
      </c>
      <c r="X36" s="99"/>
      <c r="Y36" s="18" t="str">
        <f t="shared" si="2"/>
        <v/>
      </c>
      <c r="Z36" s="6" t="s">
        <v>10302</v>
      </c>
      <c r="AA36" s="6" t="s">
        <v>427</v>
      </c>
      <c r="AB36" s="6"/>
      <c r="AC36" s="6"/>
      <c r="AD36" s="6"/>
    </row>
    <row r="37" ht="75.0" customHeight="1">
      <c r="A37" s="8" t="s">
        <v>1698</v>
      </c>
      <c r="B37" s="7" t="s">
        <v>1699</v>
      </c>
      <c r="C37" s="34" t="s">
        <v>62</v>
      </c>
      <c r="D37" s="6" t="s">
        <v>10293</v>
      </c>
      <c r="E37" s="6"/>
      <c r="F37" s="18"/>
      <c r="G37" s="18"/>
      <c r="H37" s="34"/>
      <c r="I37" s="6"/>
      <c r="J37" s="18"/>
      <c r="K37" s="18"/>
      <c r="L37" s="6"/>
      <c r="M37" s="18"/>
      <c r="N37" s="14"/>
      <c r="O37" s="14"/>
      <c r="P37" s="34"/>
      <c r="Q37" s="14"/>
      <c r="R37" s="14"/>
      <c r="S37" s="14"/>
      <c r="T37" s="14"/>
      <c r="U37" s="14"/>
      <c r="V37" s="14"/>
      <c r="W37" s="8" t="s">
        <v>44</v>
      </c>
      <c r="X37" s="99"/>
      <c r="Y37" s="18" t="str">
        <f t="shared" si="2"/>
        <v/>
      </c>
      <c r="Z37" s="6" t="s">
        <v>10302</v>
      </c>
      <c r="AA37" s="6" t="s">
        <v>427</v>
      </c>
      <c r="AB37" s="6"/>
      <c r="AC37" s="6"/>
      <c r="AD37" s="6"/>
    </row>
    <row r="38" ht="75.0" customHeight="1">
      <c r="A38" s="8" t="s">
        <v>1732</v>
      </c>
      <c r="B38" s="7" t="s">
        <v>1733</v>
      </c>
      <c r="C38" s="34" t="s">
        <v>62</v>
      </c>
      <c r="D38" s="6" t="s">
        <v>10293</v>
      </c>
      <c r="E38" s="6"/>
      <c r="F38" s="18"/>
      <c r="G38" s="18"/>
      <c r="H38" s="34"/>
      <c r="I38" s="6"/>
      <c r="J38" s="18"/>
      <c r="K38" s="18"/>
      <c r="L38" s="6"/>
      <c r="M38" s="18"/>
      <c r="N38" s="14"/>
      <c r="O38" s="14"/>
      <c r="P38" s="34"/>
      <c r="Q38" s="14"/>
      <c r="R38" s="14"/>
      <c r="S38" s="14"/>
      <c r="T38" s="14"/>
      <c r="U38" s="14"/>
      <c r="V38" s="14"/>
      <c r="W38" s="8" t="s">
        <v>44</v>
      </c>
      <c r="X38" s="99"/>
      <c r="Y38" s="18" t="str">
        <f t="shared" si="2"/>
        <v/>
      </c>
      <c r="Z38" s="6" t="s">
        <v>10302</v>
      </c>
      <c r="AA38" s="6"/>
      <c r="AB38" s="6"/>
      <c r="AC38" s="6"/>
      <c r="AD38" s="6"/>
    </row>
    <row r="39" ht="75.0" customHeight="1">
      <c r="A39" s="8" t="s">
        <v>1755</v>
      </c>
      <c r="B39" s="26" t="s">
        <v>1756</v>
      </c>
      <c r="C39" s="34" t="s">
        <v>62</v>
      </c>
      <c r="D39" s="6" t="s">
        <v>10293</v>
      </c>
      <c r="E39" s="6"/>
      <c r="F39" s="18"/>
      <c r="G39" s="18"/>
      <c r="H39" s="34"/>
      <c r="I39" s="34"/>
      <c r="J39" s="18"/>
      <c r="K39" s="18"/>
      <c r="L39" s="6"/>
      <c r="M39" s="18"/>
      <c r="N39" s="14"/>
      <c r="O39" s="14"/>
      <c r="P39" s="34"/>
      <c r="Q39" s="14"/>
      <c r="R39" s="14"/>
      <c r="S39" s="14"/>
      <c r="T39" s="14"/>
      <c r="U39" s="14"/>
      <c r="V39" s="14"/>
      <c r="W39" s="8" t="s">
        <v>44</v>
      </c>
      <c r="X39" s="99"/>
      <c r="Y39" s="18" t="str">
        <f t="shared" si="2"/>
        <v/>
      </c>
      <c r="Z39" s="6" t="s">
        <v>10302</v>
      </c>
      <c r="AA39" s="6"/>
      <c r="AB39" s="6"/>
      <c r="AC39" s="6"/>
      <c r="AD39" s="6"/>
    </row>
    <row r="40" ht="75.0" customHeight="1">
      <c r="A40" s="6" t="s">
        <v>1782</v>
      </c>
      <c r="B40" s="7" t="s">
        <v>1783</v>
      </c>
      <c r="C40" s="34" t="s">
        <v>62</v>
      </c>
      <c r="D40" s="6" t="s">
        <v>10293</v>
      </c>
      <c r="E40" s="6"/>
      <c r="F40" s="18"/>
      <c r="G40" s="18"/>
      <c r="H40" s="34"/>
      <c r="I40" s="34"/>
      <c r="J40" s="18"/>
      <c r="K40" s="18"/>
      <c r="L40" s="6"/>
      <c r="M40" s="18"/>
      <c r="N40" s="14"/>
      <c r="O40" s="14"/>
      <c r="P40" s="34"/>
      <c r="Q40" s="14"/>
      <c r="R40" s="14"/>
      <c r="S40" s="14"/>
      <c r="T40" s="14"/>
      <c r="U40" s="14"/>
      <c r="V40" s="14"/>
      <c r="W40" s="8" t="s">
        <v>44</v>
      </c>
      <c r="X40" s="99"/>
      <c r="Y40" s="18" t="str">
        <f t="shared" si="2"/>
        <v/>
      </c>
      <c r="Z40" s="6" t="s">
        <v>10302</v>
      </c>
      <c r="AA40" s="6"/>
      <c r="AB40" s="6"/>
      <c r="AC40" s="6"/>
      <c r="AD40" s="6"/>
    </row>
    <row r="41" ht="75.0" customHeight="1">
      <c r="A41" s="8" t="s">
        <v>1861</v>
      </c>
      <c r="B41" s="7" t="s">
        <v>1862</v>
      </c>
      <c r="C41" s="34" t="s">
        <v>62</v>
      </c>
      <c r="D41" s="6" t="s">
        <v>10293</v>
      </c>
      <c r="E41" s="6"/>
      <c r="F41" s="18"/>
      <c r="G41" s="18"/>
      <c r="H41" s="34"/>
      <c r="I41" s="6"/>
      <c r="J41" s="18"/>
      <c r="K41" s="18"/>
      <c r="L41" s="6"/>
      <c r="M41" s="18"/>
      <c r="N41" s="14"/>
      <c r="O41" s="14"/>
      <c r="P41" s="34"/>
      <c r="Q41" s="14"/>
      <c r="R41" s="14"/>
      <c r="S41" s="14"/>
      <c r="T41" s="14"/>
      <c r="U41" s="14"/>
      <c r="V41" s="14"/>
      <c r="W41" s="8" t="s">
        <v>1868</v>
      </c>
      <c r="X41" s="99"/>
      <c r="Y41" s="18" t="str">
        <f t="shared" si="2"/>
        <v/>
      </c>
      <c r="Z41" s="6" t="s">
        <v>10304</v>
      </c>
      <c r="AA41" s="6"/>
      <c r="AB41" s="6"/>
      <c r="AC41" s="6"/>
      <c r="AD41" s="6"/>
    </row>
    <row r="42" ht="75.0" customHeight="1">
      <c r="A42" s="8" t="s">
        <v>2214</v>
      </c>
      <c r="B42" s="7" t="s">
        <v>2215</v>
      </c>
      <c r="C42" s="34" t="s">
        <v>62</v>
      </c>
      <c r="D42" s="6" t="s">
        <v>10293</v>
      </c>
      <c r="E42" s="6"/>
      <c r="F42" s="26"/>
      <c r="G42" s="26"/>
      <c r="H42" s="34"/>
      <c r="I42" s="34"/>
      <c r="J42" s="26"/>
      <c r="K42" s="26"/>
      <c r="L42" s="6"/>
      <c r="M42" s="18"/>
      <c r="N42" s="18"/>
      <c r="O42" s="18"/>
      <c r="P42" s="7"/>
      <c r="Q42" s="14"/>
      <c r="R42" s="14"/>
      <c r="S42" s="14"/>
      <c r="T42" s="14"/>
      <c r="U42" s="14"/>
      <c r="V42" s="14"/>
      <c r="W42" s="8" t="s">
        <v>1868</v>
      </c>
      <c r="X42" s="99"/>
      <c r="Y42" s="18" t="str">
        <f t="shared" si="2"/>
        <v/>
      </c>
      <c r="Z42" s="6" t="s">
        <v>10305</v>
      </c>
      <c r="AA42" s="6"/>
      <c r="AB42" s="6"/>
      <c r="AC42" s="6"/>
      <c r="AD42" s="6"/>
    </row>
    <row r="43" ht="75.0" customHeight="1">
      <c r="A43" s="8" t="s">
        <v>2214</v>
      </c>
      <c r="B43" s="7" t="s">
        <v>2215</v>
      </c>
      <c r="C43" s="34" t="s">
        <v>62</v>
      </c>
      <c r="D43" s="6" t="s">
        <v>10293</v>
      </c>
      <c r="E43" s="6"/>
      <c r="F43" s="26"/>
      <c r="G43" s="26"/>
      <c r="H43" s="34"/>
      <c r="I43" s="34"/>
      <c r="J43" s="26"/>
      <c r="K43" s="26"/>
      <c r="L43" s="6"/>
      <c r="M43" s="18"/>
      <c r="N43" s="18"/>
      <c r="O43" s="18"/>
      <c r="P43" s="7"/>
      <c r="Q43" s="14"/>
      <c r="R43" s="14"/>
      <c r="S43" s="14"/>
      <c r="T43" s="14"/>
      <c r="U43" s="14"/>
      <c r="V43" s="14"/>
      <c r="W43" s="8" t="s">
        <v>1868</v>
      </c>
      <c r="X43" s="99"/>
      <c r="Y43" s="18" t="str">
        <f t="shared" ref="Y43:Y46" si="3">IF(D43&lt;&gt;"No hacer",CONCATENATE(A43,"-",LEFT(C43),"-",IF(C42&lt;&gt;C43,1,RIGHT(Y42)+1)),"")</f>
        <v/>
      </c>
      <c r="Z43" s="6" t="s">
        <v>10305</v>
      </c>
      <c r="AA43" s="6"/>
      <c r="AB43" s="6"/>
      <c r="AC43" s="6"/>
      <c r="AD43" s="6"/>
    </row>
    <row r="44" ht="75.0" customHeight="1">
      <c r="A44" s="8" t="s">
        <v>2214</v>
      </c>
      <c r="B44" s="7" t="s">
        <v>2215</v>
      </c>
      <c r="C44" s="34" t="s">
        <v>62</v>
      </c>
      <c r="D44" s="6" t="s">
        <v>10293</v>
      </c>
      <c r="E44" s="6"/>
      <c r="F44" s="18"/>
      <c r="G44" s="18"/>
      <c r="H44" s="34"/>
      <c r="I44" s="6"/>
      <c r="J44" s="18"/>
      <c r="K44" s="18"/>
      <c r="L44" s="6"/>
      <c r="M44" s="18"/>
      <c r="N44" s="14"/>
      <c r="O44" s="14"/>
      <c r="P44" s="34"/>
      <c r="Q44" s="14"/>
      <c r="R44" s="14"/>
      <c r="S44" s="14"/>
      <c r="T44" s="14"/>
      <c r="U44" s="14"/>
      <c r="V44" s="14"/>
      <c r="W44" s="8" t="s">
        <v>1868</v>
      </c>
      <c r="X44" s="99"/>
      <c r="Y44" s="18" t="str">
        <f t="shared" si="3"/>
        <v/>
      </c>
      <c r="Z44" s="6" t="s">
        <v>10305</v>
      </c>
      <c r="AA44" s="6"/>
      <c r="AB44" s="6"/>
      <c r="AC44" s="6"/>
      <c r="AD44" s="6"/>
    </row>
    <row r="45" ht="75.0" customHeight="1">
      <c r="A45" s="8" t="s">
        <v>2214</v>
      </c>
      <c r="B45" s="7" t="s">
        <v>2215</v>
      </c>
      <c r="C45" s="34" t="s">
        <v>62</v>
      </c>
      <c r="D45" s="6" t="s">
        <v>10293</v>
      </c>
      <c r="E45" s="6"/>
      <c r="F45" s="26"/>
      <c r="G45" s="7"/>
      <c r="H45" s="34"/>
      <c r="I45" s="6"/>
      <c r="J45" s="7"/>
      <c r="K45" s="7"/>
      <c r="L45" s="6"/>
      <c r="M45" s="18"/>
      <c r="N45" s="18"/>
      <c r="O45" s="18"/>
      <c r="P45" s="6"/>
      <c r="Q45" s="18"/>
      <c r="R45" s="18"/>
      <c r="S45" s="18"/>
      <c r="T45" s="18"/>
      <c r="U45" s="18"/>
      <c r="V45" s="18"/>
      <c r="W45" s="8" t="s">
        <v>1868</v>
      </c>
      <c r="X45" s="99"/>
      <c r="Y45" s="18" t="str">
        <f t="shared" si="3"/>
        <v/>
      </c>
      <c r="Z45" s="6" t="s">
        <v>10305</v>
      </c>
      <c r="AA45" s="6"/>
      <c r="AB45" s="6"/>
      <c r="AC45" s="6"/>
      <c r="AD45" s="6"/>
    </row>
    <row r="46" ht="75.0" customHeight="1">
      <c r="A46" s="8" t="s">
        <v>2214</v>
      </c>
      <c r="B46" s="7" t="s">
        <v>2215</v>
      </c>
      <c r="C46" s="34" t="s">
        <v>62</v>
      </c>
      <c r="D46" s="6" t="s">
        <v>10293</v>
      </c>
      <c r="E46" s="6"/>
      <c r="F46" s="18"/>
      <c r="G46" s="18"/>
      <c r="H46" s="34"/>
      <c r="I46" s="34"/>
      <c r="J46" s="18"/>
      <c r="K46" s="18"/>
      <c r="L46" s="6"/>
      <c r="M46" s="18"/>
      <c r="N46" s="14"/>
      <c r="O46" s="14"/>
      <c r="P46" s="34"/>
      <c r="Q46" s="14"/>
      <c r="R46" s="14"/>
      <c r="S46" s="14"/>
      <c r="T46" s="14"/>
      <c r="U46" s="14"/>
      <c r="V46" s="14"/>
      <c r="W46" s="8" t="s">
        <v>1868</v>
      </c>
      <c r="X46" s="99"/>
      <c r="Y46" s="18" t="str">
        <f t="shared" si="3"/>
        <v/>
      </c>
      <c r="Z46" s="6" t="s">
        <v>10305</v>
      </c>
      <c r="AA46" s="6"/>
      <c r="AB46" s="6"/>
      <c r="AC46" s="6"/>
      <c r="AD46" s="6"/>
    </row>
    <row r="47" ht="75.0" customHeight="1">
      <c r="A47" s="8" t="s">
        <v>2301</v>
      </c>
      <c r="B47" s="7" t="s">
        <v>2302</v>
      </c>
      <c r="C47" s="34" t="s">
        <v>62</v>
      </c>
      <c r="D47" s="6" t="s">
        <v>10293</v>
      </c>
      <c r="E47" s="6"/>
      <c r="F47" s="18"/>
      <c r="G47" s="18"/>
      <c r="H47" s="34"/>
      <c r="I47" s="34"/>
      <c r="J47" s="18"/>
      <c r="K47" s="18"/>
      <c r="L47" s="6"/>
      <c r="M47" s="18"/>
      <c r="N47" s="14"/>
      <c r="O47" s="14"/>
      <c r="P47" s="34"/>
      <c r="Q47" s="14"/>
      <c r="R47" s="14"/>
      <c r="S47" s="14"/>
      <c r="T47" s="14"/>
      <c r="U47" s="14"/>
      <c r="V47" s="14"/>
      <c r="W47" s="8" t="s">
        <v>1868</v>
      </c>
      <c r="X47" s="99"/>
      <c r="Y47" s="18" t="str">
        <f t="shared" ref="Y47:Y56" si="4">IF(D47&lt;&gt;"No hacer",CONCATENATE(A47,"-",LEFT(C47),"-",IF(#REF!&lt;&gt;C47,1,RIGHT(#REF!)+1)),"")</f>
        <v/>
      </c>
      <c r="Z47" s="6" t="s">
        <v>10305</v>
      </c>
      <c r="AA47" s="6" t="s">
        <v>427</v>
      </c>
      <c r="AB47" s="6"/>
      <c r="AC47" s="6"/>
      <c r="AD47" s="6"/>
    </row>
    <row r="48" ht="75.0" customHeight="1">
      <c r="A48" s="20" t="s">
        <v>2348</v>
      </c>
      <c r="B48" s="7" t="s">
        <v>2349</v>
      </c>
      <c r="C48" s="34" t="s">
        <v>62</v>
      </c>
      <c r="D48" s="6" t="s">
        <v>10293</v>
      </c>
      <c r="E48" s="6"/>
      <c r="F48" s="18"/>
      <c r="G48" s="18"/>
      <c r="H48" s="34"/>
      <c r="I48" s="6"/>
      <c r="J48" s="18"/>
      <c r="K48" s="18"/>
      <c r="L48" s="6"/>
      <c r="M48" s="18"/>
      <c r="N48" s="14"/>
      <c r="O48" s="14"/>
      <c r="P48" s="34"/>
      <c r="Q48" s="14"/>
      <c r="R48" s="14"/>
      <c r="S48" s="14"/>
      <c r="T48" s="14"/>
      <c r="U48" s="14"/>
      <c r="V48" s="14"/>
      <c r="W48" s="8" t="s">
        <v>1868</v>
      </c>
      <c r="X48" s="99"/>
      <c r="Y48" s="18" t="str">
        <f t="shared" si="4"/>
        <v/>
      </c>
      <c r="Z48" s="6" t="s">
        <v>10305</v>
      </c>
      <c r="AA48" s="6" t="s">
        <v>427</v>
      </c>
      <c r="AB48" s="6"/>
      <c r="AC48" s="6"/>
      <c r="AD48" s="6"/>
    </row>
    <row r="49" ht="75.0" customHeight="1">
      <c r="A49" s="20" t="s">
        <v>2424</v>
      </c>
      <c r="B49" s="7" t="s">
        <v>2425</v>
      </c>
      <c r="C49" s="34" t="s">
        <v>62</v>
      </c>
      <c r="D49" s="6" t="s">
        <v>10293</v>
      </c>
      <c r="E49" s="6"/>
      <c r="F49" s="18"/>
      <c r="G49" s="18"/>
      <c r="H49" s="34"/>
      <c r="I49" s="6"/>
      <c r="J49" s="18"/>
      <c r="K49" s="18"/>
      <c r="L49" s="6"/>
      <c r="M49" s="18"/>
      <c r="N49" s="14"/>
      <c r="O49" s="14"/>
      <c r="P49" s="34"/>
      <c r="Q49" s="14"/>
      <c r="R49" s="14"/>
      <c r="S49" s="14"/>
      <c r="T49" s="14"/>
      <c r="U49" s="14"/>
      <c r="V49" s="14"/>
      <c r="W49" s="8" t="s">
        <v>1868</v>
      </c>
      <c r="X49" s="99"/>
      <c r="Y49" s="18" t="str">
        <f t="shared" si="4"/>
        <v/>
      </c>
      <c r="Z49" s="6" t="s">
        <v>10305</v>
      </c>
      <c r="AA49" s="6" t="s">
        <v>427</v>
      </c>
      <c r="AB49" s="6"/>
      <c r="AC49" s="6"/>
      <c r="AD49" s="6"/>
    </row>
    <row r="50" ht="75.0" customHeight="1">
      <c r="A50" s="8" t="s">
        <v>2514</v>
      </c>
      <c r="B50" s="7" t="s">
        <v>2515</v>
      </c>
      <c r="C50" s="34" t="s">
        <v>62</v>
      </c>
      <c r="D50" s="6" t="s">
        <v>10293</v>
      </c>
      <c r="E50" s="6"/>
      <c r="F50" s="12" t="s">
        <v>40</v>
      </c>
      <c r="G50" s="12" t="s">
        <v>40</v>
      </c>
      <c r="H50" s="34"/>
      <c r="I50" s="12"/>
      <c r="J50" s="12" t="s">
        <v>40</v>
      </c>
      <c r="K50" s="12" t="s">
        <v>40</v>
      </c>
      <c r="L50" s="6"/>
      <c r="M50" s="18"/>
      <c r="N50" s="14"/>
      <c r="O50" s="14"/>
      <c r="P50" s="34"/>
      <c r="Q50" s="14"/>
      <c r="R50" s="14"/>
      <c r="S50" s="14"/>
      <c r="T50" s="14"/>
      <c r="U50" s="14"/>
      <c r="V50" s="14"/>
      <c r="W50" s="8" t="s">
        <v>1868</v>
      </c>
      <c r="X50" s="99"/>
      <c r="Y50" s="18" t="str">
        <f t="shared" si="4"/>
        <v/>
      </c>
      <c r="Z50" s="6" t="s">
        <v>10306</v>
      </c>
      <c r="AA50" s="6" t="s">
        <v>427</v>
      </c>
      <c r="AB50" s="6"/>
      <c r="AC50" s="6"/>
      <c r="AD50" s="6"/>
    </row>
    <row r="51" ht="75.0" customHeight="1">
      <c r="A51" s="8" t="s">
        <v>2613</v>
      </c>
      <c r="B51" s="7" t="s">
        <v>2614</v>
      </c>
      <c r="C51" s="34" t="s">
        <v>62</v>
      </c>
      <c r="D51" s="6" t="s">
        <v>10293</v>
      </c>
      <c r="E51" s="6"/>
      <c r="F51" s="18"/>
      <c r="G51" s="18"/>
      <c r="H51" s="68"/>
      <c r="I51" s="6"/>
      <c r="J51" s="18"/>
      <c r="K51" s="18"/>
      <c r="L51" s="6"/>
      <c r="M51" s="18"/>
      <c r="N51" s="14"/>
      <c r="O51" s="14"/>
      <c r="P51" s="34"/>
      <c r="Q51" s="14"/>
      <c r="R51" s="14"/>
      <c r="S51" s="14"/>
      <c r="T51" s="14"/>
      <c r="U51" s="14"/>
      <c r="V51" s="14"/>
      <c r="W51" s="8" t="s">
        <v>2621</v>
      </c>
      <c r="X51" s="99"/>
      <c r="Y51" s="18" t="str">
        <f t="shared" si="4"/>
        <v/>
      </c>
      <c r="Z51" s="6" t="s">
        <v>10307</v>
      </c>
      <c r="AA51" s="6"/>
      <c r="AB51" s="6"/>
      <c r="AC51" s="6"/>
      <c r="AD51" s="6"/>
    </row>
    <row r="52" ht="75.0" customHeight="1">
      <c r="A52" s="8" t="s">
        <v>3016</v>
      </c>
      <c r="B52" s="7" t="s">
        <v>3017</v>
      </c>
      <c r="C52" s="34" t="s">
        <v>62</v>
      </c>
      <c r="D52" s="6" t="s">
        <v>10293</v>
      </c>
      <c r="E52" s="6"/>
      <c r="F52" s="18"/>
      <c r="G52" s="18"/>
      <c r="H52" s="102"/>
      <c r="I52" s="6"/>
      <c r="J52" s="18"/>
      <c r="K52" s="18"/>
      <c r="L52" s="34"/>
      <c r="M52" s="18"/>
      <c r="N52" s="14"/>
      <c r="O52" s="14"/>
      <c r="P52" s="34"/>
      <c r="Q52" s="14"/>
      <c r="R52" s="14"/>
      <c r="S52" s="14"/>
      <c r="T52" s="14"/>
      <c r="U52" s="14"/>
      <c r="V52" s="14"/>
      <c r="W52" s="8" t="s">
        <v>2621</v>
      </c>
      <c r="X52" s="99"/>
      <c r="Y52" s="18" t="str">
        <f t="shared" si="4"/>
        <v/>
      </c>
      <c r="Z52" s="6" t="s">
        <v>10307</v>
      </c>
      <c r="AA52" s="6"/>
      <c r="AB52" s="6"/>
      <c r="AC52" s="6"/>
      <c r="AD52" s="6"/>
    </row>
    <row r="53" ht="75.0" customHeight="1">
      <c r="A53" s="8" t="s">
        <v>3408</v>
      </c>
      <c r="B53" s="11" t="s">
        <v>3409</v>
      </c>
      <c r="C53" s="34" t="s">
        <v>62</v>
      </c>
      <c r="D53" s="6" t="s">
        <v>10293</v>
      </c>
      <c r="E53" s="6"/>
      <c r="F53" s="14"/>
      <c r="G53" s="14"/>
      <c r="H53" s="34"/>
      <c r="I53" s="34"/>
      <c r="J53" s="14"/>
      <c r="K53" s="14"/>
      <c r="L53" s="34"/>
      <c r="M53" s="14"/>
      <c r="N53" s="14"/>
      <c r="O53" s="14"/>
      <c r="P53" s="34"/>
      <c r="Q53" s="14"/>
      <c r="R53" s="14"/>
      <c r="S53" s="14"/>
      <c r="T53" s="14"/>
      <c r="U53" s="14"/>
      <c r="V53" s="14"/>
      <c r="W53" s="8" t="s">
        <v>2621</v>
      </c>
      <c r="X53" s="99"/>
      <c r="Y53" s="18" t="str">
        <f t="shared" si="4"/>
        <v/>
      </c>
      <c r="Z53" s="6" t="s">
        <v>10307</v>
      </c>
      <c r="AA53" s="6"/>
      <c r="AB53" s="6"/>
      <c r="AC53" s="6"/>
      <c r="AD53" s="6"/>
    </row>
    <row r="54" ht="75.0" customHeight="1">
      <c r="A54" s="8" t="s">
        <v>3987</v>
      </c>
      <c r="B54" s="26" t="s">
        <v>3988</v>
      </c>
      <c r="C54" s="34" t="s">
        <v>62</v>
      </c>
      <c r="D54" s="6" t="s">
        <v>10293</v>
      </c>
      <c r="E54" s="6"/>
      <c r="F54" s="14"/>
      <c r="G54" s="14"/>
      <c r="H54" s="34"/>
      <c r="I54" s="34"/>
      <c r="J54" s="14"/>
      <c r="K54" s="14"/>
      <c r="L54" s="34"/>
      <c r="M54" s="14"/>
      <c r="N54" s="14"/>
      <c r="O54" s="14"/>
      <c r="P54" s="34"/>
      <c r="Q54" s="14"/>
      <c r="R54" s="14"/>
      <c r="S54" s="14"/>
      <c r="T54" s="14"/>
      <c r="U54" s="14"/>
      <c r="V54" s="14"/>
      <c r="W54" s="8" t="s">
        <v>2621</v>
      </c>
      <c r="X54" s="99"/>
      <c r="Y54" s="18" t="str">
        <f t="shared" si="4"/>
        <v/>
      </c>
      <c r="Z54" s="6"/>
      <c r="AA54" s="6"/>
      <c r="AB54" s="6"/>
      <c r="AC54" s="6"/>
      <c r="AD54" s="6"/>
    </row>
    <row r="55" ht="75.0" customHeight="1">
      <c r="A55" s="8" t="s">
        <v>4245</v>
      </c>
      <c r="B55" s="7" t="s">
        <v>4246</v>
      </c>
      <c r="C55" s="34" t="s">
        <v>62</v>
      </c>
      <c r="D55" s="6" t="s">
        <v>10293</v>
      </c>
      <c r="E55" s="6"/>
      <c r="F55" s="14"/>
      <c r="G55" s="14"/>
      <c r="H55" s="34"/>
      <c r="I55" s="34"/>
      <c r="J55" s="14"/>
      <c r="K55" s="14"/>
      <c r="L55" s="34"/>
      <c r="M55" s="14"/>
      <c r="N55" s="14"/>
      <c r="O55" s="14"/>
      <c r="P55" s="34"/>
      <c r="Q55" s="14"/>
      <c r="R55" s="14"/>
      <c r="S55" s="14"/>
      <c r="T55" s="14"/>
      <c r="U55" s="14"/>
      <c r="V55" s="14"/>
      <c r="W55" s="8" t="s">
        <v>2621</v>
      </c>
      <c r="X55" s="99"/>
      <c r="Y55" s="18" t="str">
        <f t="shared" si="4"/>
        <v/>
      </c>
      <c r="Z55" s="6" t="s">
        <v>10307</v>
      </c>
      <c r="AA55" s="6"/>
      <c r="AB55" s="6"/>
      <c r="AC55" s="6"/>
      <c r="AD55" s="6"/>
    </row>
    <row r="56" ht="75.0" customHeight="1">
      <c r="A56" s="8" t="s">
        <v>4619</v>
      </c>
      <c r="B56" s="7" t="s">
        <v>4620</v>
      </c>
      <c r="C56" s="34" t="s">
        <v>62</v>
      </c>
      <c r="D56" s="6" t="s">
        <v>10293</v>
      </c>
      <c r="E56" s="6"/>
      <c r="F56" s="14"/>
      <c r="G56" s="14"/>
      <c r="H56" s="34"/>
      <c r="I56" s="34"/>
      <c r="J56" s="14"/>
      <c r="K56" s="14"/>
      <c r="L56" s="34"/>
      <c r="M56" s="14"/>
      <c r="N56" s="14"/>
      <c r="O56" s="14"/>
      <c r="P56" s="34"/>
      <c r="Q56" s="14"/>
      <c r="R56" s="14"/>
      <c r="S56" s="14"/>
      <c r="T56" s="14"/>
      <c r="U56" s="14"/>
      <c r="V56" s="14"/>
      <c r="W56" s="8" t="s">
        <v>2621</v>
      </c>
      <c r="X56" s="99"/>
      <c r="Y56" s="18" t="str">
        <f t="shared" si="4"/>
        <v/>
      </c>
      <c r="Z56" s="6"/>
      <c r="AA56" s="6"/>
      <c r="AB56" s="6"/>
      <c r="AC56" s="6"/>
      <c r="AD56" s="6"/>
    </row>
    <row r="57" ht="75.0" customHeight="1">
      <c r="A57" s="6" t="s">
        <v>10308</v>
      </c>
      <c r="B57" s="26" t="s">
        <v>10309</v>
      </c>
      <c r="C57" s="6" t="s">
        <v>34</v>
      </c>
      <c r="D57" s="6" t="s">
        <v>10293</v>
      </c>
      <c r="E57" s="6"/>
      <c r="F57" s="14"/>
      <c r="G57" s="14"/>
      <c r="H57" s="34"/>
      <c r="I57" s="34"/>
      <c r="J57" s="14"/>
      <c r="K57" s="14"/>
      <c r="L57" s="34"/>
      <c r="M57" s="14"/>
      <c r="N57" s="14"/>
      <c r="O57" s="14"/>
      <c r="P57" s="34"/>
      <c r="Q57" s="14"/>
      <c r="R57" s="14"/>
      <c r="S57" s="14"/>
      <c r="T57" s="14"/>
      <c r="U57" s="14"/>
      <c r="V57" s="14"/>
      <c r="W57" s="8"/>
      <c r="X57" s="99"/>
      <c r="Y57" s="18"/>
      <c r="Z57" s="6"/>
      <c r="AA57" s="6" t="s">
        <v>427</v>
      </c>
      <c r="AB57" s="6"/>
      <c r="AC57" s="6"/>
      <c r="AD57" s="6"/>
    </row>
    <row r="58" ht="75.0" customHeight="1">
      <c r="A58" s="8" t="s">
        <v>4728</v>
      </c>
      <c r="B58" s="7" t="s">
        <v>4729</v>
      </c>
      <c r="C58" s="34" t="s">
        <v>62</v>
      </c>
      <c r="D58" s="6" t="s">
        <v>10293</v>
      </c>
      <c r="E58" s="6"/>
      <c r="F58" s="14"/>
      <c r="G58" s="14"/>
      <c r="H58" s="34"/>
      <c r="I58" s="34"/>
      <c r="J58" s="14"/>
      <c r="K58" s="14"/>
      <c r="L58" s="34"/>
      <c r="M58" s="14"/>
      <c r="N58" s="14"/>
      <c r="O58" s="14"/>
      <c r="P58" s="34"/>
      <c r="Q58" s="14"/>
      <c r="R58" s="14"/>
      <c r="S58" s="14"/>
      <c r="T58" s="14"/>
      <c r="U58" s="14"/>
      <c r="V58" s="14"/>
      <c r="W58" s="8" t="s">
        <v>2621</v>
      </c>
      <c r="X58" s="99"/>
      <c r="Y58" s="18" t="str">
        <f t="shared" ref="Y58:Y59" si="5">IF(D58&lt;&gt;"No hacer",CONCATENATE(A58,"-",LEFT(C58),"-",IF(#REF!&lt;&gt;C58,1,RIGHT(#REF!)+1)),"")</f>
        <v/>
      </c>
      <c r="Z58" s="6" t="s">
        <v>10307</v>
      </c>
      <c r="AA58" s="6"/>
      <c r="AB58" s="6"/>
      <c r="AC58" s="6"/>
      <c r="AD58" s="6"/>
    </row>
    <row r="59" ht="75.0" customHeight="1">
      <c r="A59" s="8" t="s">
        <v>10310</v>
      </c>
      <c r="B59" s="7" t="s">
        <v>5058</v>
      </c>
      <c r="C59" s="34" t="s">
        <v>62</v>
      </c>
      <c r="D59" s="6" t="s">
        <v>10293</v>
      </c>
      <c r="E59" s="6"/>
      <c r="F59" s="14"/>
      <c r="G59" s="14"/>
      <c r="H59" s="34"/>
      <c r="I59" s="34"/>
      <c r="J59" s="14"/>
      <c r="K59" s="14"/>
      <c r="L59" s="34"/>
      <c r="M59" s="14"/>
      <c r="N59" s="14"/>
      <c r="O59" s="14"/>
      <c r="P59" s="34"/>
      <c r="Q59" s="14"/>
      <c r="R59" s="14"/>
      <c r="S59" s="14"/>
      <c r="T59" s="14"/>
      <c r="U59" s="14"/>
      <c r="V59" s="14"/>
      <c r="W59" s="8" t="s">
        <v>2621</v>
      </c>
      <c r="X59" s="99"/>
      <c r="Y59" s="18" t="str">
        <f t="shared" si="5"/>
        <v/>
      </c>
      <c r="Z59" s="6" t="s">
        <v>10307</v>
      </c>
      <c r="AA59" s="6"/>
      <c r="AB59" s="6"/>
      <c r="AC59" s="6"/>
      <c r="AD59" s="6"/>
    </row>
    <row r="60" ht="75.0" customHeight="1">
      <c r="A60" s="6" t="s">
        <v>10311</v>
      </c>
      <c r="B60" s="26" t="s">
        <v>10312</v>
      </c>
      <c r="C60" s="34" t="s">
        <v>34</v>
      </c>
      <c r="D60" s="6" t="s">
        <v>10293</v>
      </c>
      <c r="E60" s="6"/>
      <c r="F60" s="37"/>
      <c r="G60" s="26"/>
      <c r="H60" s="7"/>
      <c r="I60" s="6"/>
      <c r="J60" s="8"/>
      <c r="K60" s="11"/>
      <c r="L60" s="11"/>
      <c r="M60" s="57"/>
      <c r="N60" s="10"/>
      <c r="O60" s="10"/>
      <c r="P60" s="55"/>
      <c r="Q60" s="76"/>
      <c r="R60" s="76"/>
      <c r="S60" s="76"/>
      <c r="T60" s="76"/>
      <c r="U60" s="76"/>
      <c r="V60" s="76"/>
      <c r="W60" s="76"/>
      <c r="Y60" s="34" t="s">
        <v>5556</v>
      </c>
      <c r="Z60" s="26"/>
      <c r="AA60" s="26"/>
      <c r="AB60" s="18"/>
      <c r="AC60" s="6" t="s">
        <v>49</v>
      </c>
      <c r="AD60" s="6"/>
    </row>
    <row r="61" ht="75.0" customHeight="1">
      <c r="A61" s="8" t="s">
        <v>5619</v>
      </c>
      <c r="B61" s="7" t="s">
        <v>5620</v>
      </c>
      <c r="C61" s="72" t="s">
        <v>62</v>
      </c>
      <c r="D61" s="6" t="s">
        <v>10293</v>
      </c>
      <c r="E61" s="6"/>
      <c r="F61" s="14"/>
      <c r="G61" s="14"/>
      <c r="H61" s="34"/>
      <c r="I61" s="34"/>
      <c r="J61" s="14"/>
      <c r="K61" s="14"/>
      <c r="L61" s="34"/>
      <c r="M61" s="14"/>
      <c r="N61" s="14"/>
      <c r="O61" s="14"/>
      <c r="P61" s="34"/>
      <c r="Q61" s="14"/>
      <c r="R61" s="14"/>
      <c r="S61" s="14"/>
      <c r="T61" s="14"/>
      <c r="U61" s="14"/>
      <c r="V61" s="14"/>
      <c r="W61" s="6" t="s">
        <v>5556</v>
      </c>
      <c r="X61" s="99"/>
      <c r="Y61" s="18" t="str">
        <f t="shared" ref="Y61:Y64" si="6">IF(D61&lt;&gt;"No hacer",CONCATENATE(A61,"-",LEFT(C61),"-",IF(#REF!&lt;&gt;C61,1,RIGHT(#REF!)+1)),"")</f>
        <v/>
      </c>
      <c r="Z61" s="6" t="s">
        <v>10313</v>
      </c>
      <c r="AA61" s="6"/>
      <c r="AB61" s="6"/>
      <c r="AC61" s="6"/>
      <c r="AD61" s="6"/>
    </row>
    <row r="62" ht="75.0" customHeight="1">
      <c r="A62" s="8" t="s">
        <v>5635</v>
      </c>
      <c r="B62" s="26" t="s">
        <v>5636</v>
      </c>
      <c r="C62" s="72" t="s">
        <v>62</v>
      </c>
      <c r="D62" s="6" t="s">
        <v>10293</v>
      </c>
      <c r="E62" s="6"/>
      <c r="F62" s="14"/>
      <c r="G62" s="14"/>
      <c r="H62" s="34"/>
      <c r="I62" s="34"/>
      <c r="J62" s="14"/>
      <c r="K62" s="14"/>
      <c r="L62" s="34"/>
      <c r="M62" s="14"/>
      <c r="N62" s="14"/>
      <c r="O62" s="14"/>
      <c r="P62" s="34"/>
      <c r="Q62" s="14"/>
      <c r="R62" s="14"/>
      <c r="S62" s="14"/>
      <c r="T62" s="14"/>
      <c r="U62" s="14"/>
      <c r="V62" s="14"/>
      <c r="W62" s="6" t="s">
        <v>5556</v>
      </c>
      <c r="X62" s="99"/>
      <c r="Y62" s="18" t="str">
        <f t="shared" si="6"/>
        <v/>
      </c>
      <c r="Z62" s="6" t="s">
        <v>10313</v>
      </c>
      <c r="AA62" s="6"/>
      <c r="AB62" s="6"/>
      <c r="AC62" s="6"/>
      <c r="AD62" s="6"/>
    </row>
    <row r="63" ht="75.0" customHeight="1">
      <c r="A63" s="8" t="s">
        <v>5734</v>
      </c>
      <c r="B63" s="7" t="s">
        <v>5735</v>
      </c>
      <c r="C63" s="72" t="s">
        <v>62</v>
      </c>
      <c r="D63" s="6" t="s">
        <v>10293</v>
      </c>
      <c r="E63" s="6"/>
      <c r="F63" s="14"/>
      <c r="G63" s="14"/>
      <c r="H63" s="34"/>
      <c r="I63" s="34"/>
      <c r="J63" s="14"/>
      <c r="K63" s="14"/>
      <c r="L63" s="34"/>
      <c r="M63" s="14"/>
      <c r="N63" s="14"/>
      <c r="O63" s="14"/>
      <c r="P63" s="34"/>
      <c r="Q63" s="14"/>
      <c r="R63" s="14"/>
      <c r="S63" s="14"/>
      <c r="T63" s="14"/>
      <c r="U63" s="14"/>
      <c r="V63" s="14"/>
      <c r="W63" s="6" t="s">
        <v>5556</v>
      </c>
      <c r="X63" s="99"/>
      <c r="Y63" s="18" t="str">
        <f t="shared" si="6"/>
        <v/>
      </c>
      <c r="Z63" s="6"/>
      <c r="AA63" s="6"/>
      <c r="AB63" s="6"/>
      <c r="AC63" s="6"/>
      <c r="AD63" s="6"/>
    </row>
    <row r="64" ht="75.0" customHeight="1">
      <c r="A64" s="8" t="s">
        <v>5792</v>
      </c>
      <c r="B64" s="7" t="s">
        <v>5793</v>
      </c>
      <c r="C64" s="63" t="s">
        <v>50</v>
      </c>
      <c r="D64" s="6" t="s">
        <v>10293</v>
      </c>
      <c r="E64" s="6"/>
      <c r="F64" s="7" t="s">
        <v>10314</v>
      </c>
      <c r="G64" s="7"/>
      <c r="H64" s="6" t="s">
        <v>53</v>
      </c>
      <c r="I64" s="34" t="s">
        <v>10315</v>
      </c>
      <c r="J64" s="7" t="s">
        <v>10316</v>
      </c>
      <c r="K64" s="7" t="s">
        <v>10317</v>
      </c>
      <c r="L64" s="34"/>
      <c r="M64" s="14"/>
      <c r="N64" s="14"/>
      <c r="O64" s="14"/>
      <c r="P64" s="34"/>
      <c r="Q64" s="14"/>
      <c r="R64" s="14"/>
      <c r="S64" s="14"/>
      <c r="T64" s="14"/>
      <c r="U64" s="14"/>
      <c r="V64" s="14"/>
      <c r="W64" s="6" t="s">
        <v>5556</v>
      </c>
      <c r="X64" s="99"/>
      <c r="Y64" s="18" t="str">
        <f t="shared" si="6"/>
        <v/>
      </c>
      <c r="Z64" s="6"/>
      <c r="AA64" s="6"/>
      <c r="AB64" s="6"/>
      <c r="AC64" s="6"/>
      <c r="AD64" s="6"/>
    </row>
    <row r="65" ht="75.0" customHeight="1">
      <c r="A65" s="8" t="s">
        <v>5792</v>
      </c>
      <c r="B65" s="7" t="s">
        <v>5793</v>
      </c>
      <c r="C65" s="63" t="s">
        <v>50</v>
      </c>
      <c r="D65" s="6" t="s">
        <v>10293</v>
      </c>
      <c r="E65" s="6"/>
      <c r="F65" s="7" t="s">
        <v>10318</v>
      </c>
      <c r="G65" s="7"/>
      <c r="H65" s="6" t="s">
        <v>53</v>
      </c>
      <c r="I65" s="34" t="s">
        <v>10315</v>
      </c>
      <c r="J65" s="7" t="s">
        <v>10316</v>
      </c>
      <c r="K65" s="7" t="s">
        <v>10319</v>
      </c>
      <c r="L65" s="34"/>
      <c r="M65" s="14"/>
      <c r="N65" s="14"/>
      <c r="O65" s="14"/>
      <c r="P65" s="34"/>
      <c r="Q65" s="14"/>
      <c r="R65" s="14"/>
      <c r="S65" s="14"/>
      <c r="T65" s="14"/>
      <c r="U65" s="14"/>
      <c r="V65" s="14"/>
      <c r="W65" s="6" t="s">
        <v>5556</v>
      </c>
      <c r="X65" s="99"/>
      <c r="Y65" s="18" t="str">
        <f t="shared" ref="Y65:Y67" si="7">IF(D65&lt;&gt;"No hacer",CONCATENATE(A65,"-",LEFT(C65),"-",IF(C64&lt;&gt;C65,1,RIGHT(Y64)+1)),"")</f>
        <v/>
      </c>
      <c r="Z65" s="6"/>
      <c r="AA65" s="6"/>
      <c r="AB65" s="6"/>
      <c r="AC65" s="6"/>
      <c r="AD65" s="6"/>
    </row>
    <row r="66" ht="75.0" customHeight="1">
      <c r="A66" s="8" t="s">
        <v>5792</v>
      </c>
      <c r="B66" s="7" t="s">
        <v>5793</v>
      </c>
      <c r="C66" s="63" t="s">
        <v>50</v>
      </c>
      <c r="D66" s="6" t="s">
        <v>10293</v>
      </c>
      <c r="E66" s="6"/>
      <c r="F66" s="7" t="s">
        <v>10320</v>
      </c>
      <c r="G66" s="7"/>
      <c r="H66" s="6" t="s">
        <v>53</v>
      </c>
      <c r="I66" s="34" t="s">
        <v>10315</v>
      </c>
      <c r="J66" s="7" t="s">
        <v>10316</v>
      </c>
      <c r="K66" s="7" t="s">
        <v>10321</v>
      </c>
      <c r="L66" s="34"/>
      <c r="M66" s="14"/>
      <c r="N66" s="14"/>
      <c r="O66" s="14"/>
      <c r="P66" s="34"/>
      <c r="Q66" s="14"/>
      <c r="R66" s="14"/>
      <c r="S66" s="14"/>
      <c r="T66" s="14"/>
      <c r="U66" s="14"/>
      <c r="V66" s="14"/>
      <c r="W66" s="6" t="s">
        <v>5556</v>
      </c>
      <c r="X66" s="99"/>
      <c r="Y66" s="18" t="str">
        <f t="shared" si="7"/>
        <v/>
      </c>
      <c r="Z66" s="6"/>
      <c r="AA66" s="6"/>
      <c r="AB66" s="6"/>
      <c r="AC66" s="6"/>
      <c r="AD66" s="6"/>
    </row>
    <row r="67" ht="75.0" customHeight="1">
      <c r="A67" s="8" t="s">
        <v>5792</v>
      </c>
      <c r="B67" s="7" t="s">
        <v>5793</v>
      </c>
      <c r="C67" s="72" t="s">
        <v>62</v>
      </c>
      <c r="D67" s="6" t="s">
        <v>10293</v>
      </c>
      <c r="E67" s="6"/>
      <c r="F67" s="14"/>
      <c r="G67" s="14"/>
      <c r="H67" s="34"/>
      <c r="I67" s="34"/>
      <c r="J67" s="14"/>
      <c r="K67" s="14"/>
      <c r="L67" s="34"/>
      <c r="M67" s="18"/>
      <c r="N67" s="14"/>
      <c r="O67" s="14"/>
      <c r="P67" s="34"/>
      <c r="Q67" s="14"/>
      <c r="R67" s="14"/>
      <c r="S67" s="14"/>
      <c r="T67" s="14"/>
      <c r="U67" s="14"/>
      <c r="V67" s="14"/>
      <c r="W67" s="6" t="s">
        <v>5556</v>
      </c>
      <c r="X67" s="99"/>
      <c r="Y67" s="18" t="str">
        <f t="shared" si="7"/>
        <v/>
      </c>
      <c r="Z67" s="6"/>
      <c r="AA67" s="6"/>
      <c r="AB67" s="6"/>
      <c r="AC67" s="6"/>
      <c r="AD67" s="6"/>
    </row>
    <row r="68" ht="75.0" customHeight="1">
      <c r="A68" s="6" t="s">
        <v>6142</v>
      </c>
      <c r="B68" s="7" t="s">
        <v>6143</v>
      </c>
      <c r="C68" s="72" t="s">
        <v>62</v>
      </c>
      <c r="D68" s="6" t="s">
        <v>10293</v>
      </c>
      <c r="E68" s="6"/>
      <c r="F68" s="14"/>
      <c r="G68" s="14"/>
      <c r="H68" s="34"/>
      <c r="I68" s="34"/>
      <c r="J68" s="14"/>
      <c r="K68" s="14"/>
      <c r="L68" s="34"/>
      <c r="M68" s="14"/>
      <c r="N68" s="14"/>
      <c r="O68" s="14"/>
      <c r="P68" s="34"/>
      <c r="Q68" s="14"/>
      <c r="R68" s="14"/>
      <c r="S68" s="14"/>
      <c r="T68" s="14"/>
      <c r="U68" s="14"/>
      <c r="V68" s="14"/>
      <c r="W68" s="6" t="s">
        <v>5556</v>
      </c>
      <c r="X68" s="99"/>
      <c r="Y68" s="18" t="str">
        <f t="shared" ref="Y68:Y73" si="8">IF(D68&lt;&gt;"No hacer",CONCATENATE(A68,"-",LEFT(C68),"-",IF(#REF!&lt;&gt;C68,1,RIGHT(#REF!)+1)),"")</f>
        <v/>
      </c>
      <c r="Z68" s="6"/>
      <c r="AA68" s="6"/>
      <c r="AB68" s="6"/>
      <c r="AC68" s="6"/>
      <c r="AD68" s="6"/>
    </row>
    <row r="69" ht="75.0" customHeight="1">
      <c r="A69" s="6" t="s">
        <v>6160</v>
      </c>
      <c r="B69" s="7" t="s">
        <v>6161</v>
      </c>
      <c r="C69" s="72" t="s">
        <v>62</v>
      </c>
      <c r="D69" s="6" t="s">
        <v>10293</v>
      </c>
      <c r="E69" s="6"/>
      <c r="F69" s="14"/>
      <c r="G69" s="14"/>
      <c r="H69" s="34"/>
      <c r="I69" s="34"/>
      <c r="J69" s="14"/>
      <c r="K69" s="14"/>
      <c r="L69" s="34"/>
      <c r="M69" s="14"/>
      <c r="N69" s="14"/>
      <c r="O69" s="14"/>
      <c r="P69" s="34"/>
      <c r="Q69" s="14"/>
      <c r="R69" s="14"/>
      <c r="S69" s="14"/>
      <c r="T69" s="14"/>
      <c r="U69" s="14"/>
      <c r="V69" s="14"/>
      <c r="W69" s="6" t="s">
        <v>5556</v>
      </c>
      <c r="X69" s="99"/>
      <c r="Y69" s="18" t="str">
        <f t="shared" si="8"/>
        <v/>
      </c>
      <c r="Z69" s="6"/>
      <c r="AA69" s="6"/>
      <c r="AB69" s="6"/>
      <c r="AC69" s="6"/>
      <c r="AD69" s="6"/>
    </row>
    <row r="70" ht="75.0" customHeight="1">
      <c r="A70" s="8" t="s">
        <v>6317</v>
      </c>
      <c r="B70" s="7" t="s">
        <v>6318</v>
      </c>
      <c r="C70" s="72" t="s">
        <v>62</v>
      </c>
      <c r="D70" s="6" t="s">
        <v>10293</v>
      </c>
      <c r="E70" s="6"/>
      <c r="F70" s="14"/>
      <c r="G70" s="14"/>
      <c r="H70" s="34"/>
      <c r="I70" s="34"/>
      <c r="J70" s="14"/>
      <c r="K70" s="14"/>
      <c r="L70" s="34"/>
      <c r="M70" s="14"/>
      <c r="N70" s="14"/>
      <c r="O70" s="14"/>
      <c r="P70" s="34"/>
      <c r="Q70" s="14"/>
      <c r="R70" s="14"/>
      <c r="S70" s="14"/>
      <c r="T70" s="14"/>
      <c r="U70" s="14"/>
      <c r="V70" s="14"/>
      <c r="W70" s="6" t="s">
        <v>5556</v>
      </c>
      <c r="X70" s="99"/>
      <c r="Y70" s="18" t="str">
        <f t="shared" si="8"/>
        <v/>
      </c>
      <c r="Z70" s="6"/>
      <c r="AA70" s="6"/>
      <c r="AB70" s="6"/>
      <c r="AC70" s="6"/>
      <c r="AD70" s="6"/>
    </row>
    <row r="71" ht="75.0" customHeight="1">
      <c r="A71" s="8" t="s">
        <v>6344</v>
      </c>
      <c r="B71" s="7" t="s">
        <v>6345</v>
      </c>
      <c r="C71" s="72" t="s">
        <v>62</v>
      </c>
      <c r="D71" s="6" t="s">
        <v>10293</v>
      </c>
      <c r="E71" s="6"/>
      <c r="F71" s="14"/>
      <c r="G71" s="14"/>
      <c r="H71" s="34"/>
      <c r="I71" s="34"/>
      <c r="J71" s="14"/>
      <c r="K71" s="14"/>
      <c r="L71" s="34"/>
      <c r="M71" s="14"/>
      <c r="N71" s="14"/>
      <c r="O71" s="14"/>
      <c r="P71" s="34"/>
      <c r="Q71" s="14"/>
      <c r="R71" s="14"/>
      <c r="S71" s="14"/>
      <c r="T71" s="14"/>
      <c r="U71" s="14"/>
      <c r="V71" s="14"/>
      <c r="W71" s="6" t="s">
        <v>5556</v>
      </c>
      <c r="X71" s="99"/>
      <c r="Y71" s="18" t="str">
        <f t="shared" si="8"/>
        <v/>
      </c>
      <c r="Z71" s="6"/>
      <c r="AA71" s="6"/>
      <c r="AB71" s="6"/>
      <c r="AC71" s="6"/>
      <c r="AD71" s="6"/>
    </row>
    <row r="72" ht="75.0" customHeight="1">
      <c r="A72" s="8" t="s">
        <v>10322</v>
      </c>
      <c r="B72" s="7" t="s">
        <v>6417</v>
      </c>
      <c r="C72" s="72" t="s">
        <v>62</v>
      </c>
      <c r="D72" s="6" t="s">
        <v>10293</v>
      </c>
      <c r="E72" s="6"/>
      <c r="F72" s="14"/>
      <c r="G72" s="14"/>
      <c r="H72" s="34"/>
      <c r="I72" s="34"/>
      <c r="J72" s="14"/>
      <c r="K72" s="14"/>
      <c r="L72" s="34"/>
      <c r="M72" s="14"/>
      <c r="N72" s="14"/>
      <c r="O72" s="14"/>
      <c r="P72" s="34"/>
      <c r="Q72" s="14"/>
      <c r="R72" s="14"/>
      <c r="S72" s="14"/>
      <c r="T72" s="14"/>
      <c r="U72" s="14"/>
      <c r="V72" s="14"/>
      <c r="W72" s="6" t="s">
        <v>5556</v>
      </c>
      <c r="X72" s="99"/>
      <c r="Y72" s="18" t="str">
        <f t="shared" si="8"/>
        <v/>
      </c>
      <c r="Z72" s="6"/>
      <c r="AA72" s="6"/>
      <c r="AB72" s="6"/>
      <c r="AC72" s="6"/>
      <c r="AD72" s="6"/>
    </row>
    <row r="73" ht="75.0" customHeight="1">
      <c r="A73" s="6" t="s">
        <v>10323</v>
      </c>
      <c r="B73" s="7" t="s">
        <v>6436</v>
      </c>
      <c r="C73" s="72" t="s">
        <v>62</v>
      </c>
      <c r="D73" s="6" t="s">
        <v>10293</v>
      </c>
      <c r="E73" s="6"/>
      <c r="F73" s="26" t="s">
        <v>10324</v>
      </c>
      <c r="G73" s="7" t="s">
        <v>10325</v>
      </c>
      <c r="H73" s="34" t="s">
        <v>38</v>
      </c>
      <c r="I73" s="34" t="s">
        <v>2160</v>
      </c>
      <c r="J73" s="7" t="s">
        <v>10326</v>
      </c>
      <c r="K73" s="22" t="s">
        <v>10327</v>
      </c>
      <c r="L73" s="34"/>
      <c r="M73" s="14"/>
      <c r="N73" s="14"/>
      <c r="O73" s="14"/>
      <c r="P73" s="34"/>
      <c r="Q73" s="14"/>
      <c r="R73" s="14"/>
      <c r="S73" s="14"/>
      <c r="T73" s="14"/>
      <c r="U73" s="14"/>
      <c r="V73" s="14"/>
      <c r="W73" s="6" t="s">
        <v>5556</v>
      </c>
      <c r="X73" s="99"/>
      <c r="Y73" s="18" t="str">
        <f t="shared" si="8"/>
        <v/>
      </c>
      <c r="Z73" s="6"/>
      <c r="AA73" s="6"/>
      <c r="AB73" s="6"/>
      <c r="AC73" s="6"/>
      <c r="AD73" s="6"/>
    </row>
    <row r="74" ht="75.0" customHeight="1">
      <c r="A74" s="6" t="s">
        <v>10323</v>
      </c>
      <c r="B74" s="7" t="s">
        <v>6436</v>
      </c>
      <c r="C74" s="72" t="s">
        <v>62</v>
      </c>
      <c r="D74" s="6" t="s">
        <v>10293</v>
      </c>
      <c r="E74" s="6"/>
      <c r="F74" s="26" t="s">
        <v>10328</v>
      </c>
      <c r="G74" s="7" t="s">
        <v>10329</v>
      </c>
      <c r="H74" s="34" t="s">
        <v>38</v>
      </c>
      <c r="I74" s="34" t="s">
        <v>2160</v>
      </c>
      <c r="J74" s="7" t="s">
        <v>10330</v>
      </c>
      <c r="K74" s="22" t="s">
        <v>10327</v>
      </c>
      <c r="L74" s="34"/>
      <c r="M74" s="14"/>
      <c r="N74" s="14"/>
      <c r="O74" s="14"/>
      <c r="P74" s="34"/>
      <c r="Q74" s="14"/>
      <c r="R74" s="14"/>
      <c r="S74" s="14"/>
      <c r="T74" s="14"/>
      <c r="U74" s="14"/>
      <c r="V74" s="14"/>
      <c r="W74" s="6" t="s">
        <v>5556</v>
      </c>
      <c r="X74" s="99"/>
      <c r="Y74" s="18" t="str">
        <f t="shared" ref="Y74:Y77" si="9">IF(D74&lt;&gt;"No hacer",CONCATENATE(A74,"-",LEFT(C74),"-",IF(C73&lt;&gt;C74,1,RIGHT(Y73)+1)),"")</f>
        <v/>
      </c>
      <c r="Z74" s="6"/>
      <c r="AA74" s="6"/>
      <c r="AB74" s="6"/>
      <c r="AC74" s="6"/>
      <c r="AD74" s="6"/>
    </row>
    <row r="75" ht="75.0" customHeight="1">
      <c r="A75" s="6" t="s">
        <v>10323</v>
      </c>
      <c r="B75" s="7" t="s">
        <v>6436</v>
      </c>
      <c r="C75" s="72" t="s">
        <v>62</v>
      </c>
      <c r="D75" s="6" t="s">
        <v>10293</v>
      </c>
      <c r="E75" s="6"/>
      <c r="F75" s="26" t="s">
        <v>10331</v>
      </c>
      <c r="G75" s="7" t="s">
        <v>10332</v>
      </c>
      <c r="H75" s="34" t="s">
        <v>38</v>
      </c>
      <c r="I75" s="34" t="s">
        <v>2160</v>
      </c>
      <c r="J75" s="7" t="s">
        <v>10326</v>
      </c>
      <c r="K75" s="22" t="s">
        <v>10327</v>
      </c>
      <c r="L75" s="34"/>
      <c r="M75" s="14"/>
      <c r="N75" s="14"/>
      <c r="O75" s="14"/>
      <c r="P75" s="34"/>
      <c r="Q75" s="14"/>
      <c r="R75" s="14"/>
      <c r="S75" s="14"/>
      <c r="T75" s="14"/>
      <c r="U75" s="14"/>
      <c r="V75" s="14"/>
      <c r="W75" s="6" t="s">
        <v>5556</v>
      </c>
      <c r="X75" s="99"/>
      <c r="Y75" s="18" t="str">
        <f t="shared" si="9"/>
        <v/>
      </c>
      <c r="Z75" s="6"/>
      <c r="AA75" s="6"/>
      <c r="AB75" s="6"/>
      <c r="AC75" s="6"/>
      <c r="AD75" s="6"/>
    </row>
    <row r="76" ht="75.0" customHeight="1">
      <c r="A76" s="6" t="s">
        <v>10323</v>
      </c>
      <c r="B76" s="7" t="s">
        <v>6436</v>
      </c>
      <c r="C76" s="72" t="s">
        <v>62</v>
      </c>
      <c r="D76" s="6" t="s">
        <v>10293</v>
      </c>
      <c r="E76" s="6"/>
      <c r="F76" s="26" t="s">
        <v>10333</v>
      </c>
      <c r="G76" s="7" t="s">
        <v>10334</v>
      </c>
      <c r="H76" s="34" t="s">
        <v>38</v>
      </c>
      <c r="I76" s="34" t="s">
        <v>2160</v>
      </c>
      <c r="J76" s="7" t="s">
        <v>10335</v>
      </c>
      <c r="K76" s="22" t="s">
        <v>10327</v>
      </c>
      <c r="L76" s="34"/>
      <c r="M76" s="14"/>
      <c r="N76" s="14"/>
      <c r="O76" s="14"/>
      <c r="P76" s="34"/>
      <c r="Q76" s="14"/>
      <c r="R76" s="14"/>
      <c r="S76" s="14"/>
      <c r="T76" s="14"/>
      <c r="U76" s="14"/>
      <c r="V76" s="14"/>
      <c r="W76" s="6" t="s">
        <v>5556</v>
      </c>
      <c r="X76" s="99"/>
      <c r="Y76" s="18" t="str">
        <f t="shared" si="9"/>
        <v/>
      </c>
      <c r="Z76" s="6"/>
      <c r="AA76" s="6"/>
      <c r="AB76" s="6"/>
      <c r="AC76" s="6"/>
      <c r="AD76" s="6"/>
    </row>
    <row r="77" ht="75.0" customHeight="1">
      <c r="A77" s="6" t="s">
        <v>10323</v>
      </c>
      <c r="B77" s="7" t="s">
        <v>6436</v>
      </c>
      <c r="C77" s="72" t="s">
        <v>62</v>
      </c>
      <c r="D77" s="6" t="s">
        <v>10293</v>
      </c>
      <c r="E77" s="6"/>
      <c r="F77" s="26" t="s">
        <v>10336</v>
      </c>
      <c r="G77" s="7" t="s">
        <v>10337</v>
      </c>
      <c r="H77" s="34" t="s">
        <v>38</v>
      </c>
      <c r="I77" s="34" t="s">
        <v>2160</v>
      </c>
      <c r="J77" s="26" t="s">
        <v>10338</v>
      </c>
      <c r="K77" s="22" t="s">
        <v>10327</v>
      </c>
      <c r="L77" s="34"/>
      <c r="M77" s="14"/>
      <c r="N77" s="14"/>
      <c r="O77" s="14"/>
      <c r="P77" s="34"/>
      <c r="Q77" s="14"/>
      <c r="R77" s="14"/>
      <c r="S77" s="14"/>
      <c r="T77" s="14"/>
      <c r="U77" s="14"/>
      <c r="V77" s="14"/>
      <c r="W77" s="6" t="s">
        <v>5556</v>
      </c>
      <c r="X77" s="99"/>
      <c r="Y77" s="18" t="str">
        <f t="shared" si="9"/>
        <v/>
      </c>
      <c r="Z77" s="6"/>
      <c r="AA77" s="6"/>
      <c r="AB77" s="6"/>
      <c r="AC77" s="6"/>
      <c r="AD77" s="6"/>
    </row>
    <row r="78" ht="75.0" customHeight="1">
      <c r="A78" s="8" t="s">
        <v>6536</v>
      </c>
      <c r="B78" s="7" t="s">
        <v>6537</v>
      </c>
      <c r="C78" s="72" t="s">
        <v>62</v>
      </c>
      <c r="D78" s="6" t="s">
        <v>10293</v>
      </c>
      <c r="E78" s="6"/>
      <c r="F78" s="14"/>
      <c r="G78" s="14"/>
      <c r="H78" s="34"/>
      <c r="I78" s="34"/>
      <c r="J78" s="14"/>
      <c r="K78" s="14"/>
      <c r="L78" s="34"/>
      <c r="M78" s="14"/>
      <c r="N78" s="14"/>
      <c r="O78" s="14"/>
      <c r="P78" s="34"/>
      <c r="Q78" s="14"/>
      <c r="R78" s="14"/>
      <c r="S78" s="14"/>
      <c r="T78" s="14"/>
      <c r="U78" s="14"/>
      <c r="V78" s="14"/>
      <c r="W78" s="6" t="s">
        <v>5556</v>
      </c>
      <c r="X78" s="99"/>
      <c r="Y78" s="18" t="str">
        <f t="shared" ref="Y78:Y81" si="10">IF(D78&lt;&gt;"No hacer",CONCATENATE(A78,"-",LEFT(C78),"-",IF(#REF!&lt;&gt;C78,1,RIGHT(#REF!)+1)),"")</f>
        <v/>
      </c>
      <c r="Z78" s="6"/>
      <c r="AA78" s="6"/>
      <c r="AB78" s="6"/>
      <c r="AC78" s="6"/>
      <c r="AD78" s="6"/>
    </row>
    <row r="79" ht="75.0" customHeight="1">
      <c r="A79" s="8" t="s">
        <v>6600</v>
      </c>
      <c r="B79" s="7" t="s">
        <v>6601</v>
      </c>
      <c r="C79" s="72" t="s">
        <v>62</v>
      </c>
      <c r="D79" s="6" t="s">
        <v>10293</v>
      </c>
      <c r="E79" s="6"/>
      <c r="F79" s="14"/>
      <c r="G79" s="14"/>
      <c r="H79" s="34"/>
      <c r="I79" s="34"/>
      <c r="J79" s="14"/>
      <c r="K79" s="14"/>
      <c r="L79" s="34"/>
      <c r="M79" s="14"/>
      <c r="N79" s="14"/>
      <c r="O79" s="14"/>
      <c r="P79" s="34"/>
      <c r="Q79" s="14"/>
      <c r="R79" s="14"/>
      <c r="S79" s="14"/>
      <c r="T79" s="14"/>
      <c r="U79" s="14"/>
      <c r="V79" s="14"/>
      <c r="W79" s="6" t="s">
        <v>5556</v>
      </c>
      <c r="X79" s="99"/>
      <c r="Y79" s="18" t="str">
        <f t="shared" si="10"/>
        <v/>
      </c>
      <c r="Z79" s="6"/>
      <c r="AA79" s="6"/>
      <c r="AB79" s="6"/>
      <c r="AC79" s="6"/>
      <c r="AD79" s="6"/>
    </row>
    <row r="80" ht="75.0" customHeight="1">
      <c r="A80" s="8" t="s">
        <v>7043</v>
      </c>
      <c r="B80" s="7" t="s">
        <v>7044</v>
      </c>
      <c r="C80" s="72" t="s">
        <v>62</v>
      </c>
      <c r="D80" s="6" t="s">
        <v>10293</v>
      </c>
      <c r="E80" s="6"/>
      <c r="F80" s="14"/>
      <c r="G80" s="14"/>
      <c r="H80" s="34"/>
      <c r="I80" s="34"/>
      <c r="J80" s="14"/>
      <c r="K80" s="14"/>
      <c r="L80" s="34"/>
      <c r="M80" s="14"/>
      <c r="N80" s="14"/>
      <c r="O80" s="14"/>
      <c r="P80" s="34"/>
      <c r="Q80" s="14"/>
      <c r="R80" s="14"/>
      <c r="S80" s="14"/>
      <c r="T80" s="14"/>
      <c r="U80" s="14"/>
      <c r="V80" s="14"/>
      <c r="W80" s="6" t="s">
        <v>5556</v>
      </c>
      <c r="X80" s="99"/>
      <c r="Y80" s="18" t="str">
        <f t="shared" si="10"/>
        <v/>
      </c>
      <c r="Z80" s="6"/>
      <c r="AA80" s="6"/>
      <c r="AB80" s="6"/>
      <c r="AC80" s="6"/>
      <c r="AD80" s="6"/>
    </row>
    <row r="81" ht="75.0" customHeight="1">
      <c r="A81" s="20" t="s">
        <v>7110</v>
      </c>
      <c r="B81" s="7" t="s">
        <v>7111</v>
      </c>
      <c r="C81" s="72" t="s">
        <v>62</v>
      </c>
      <c r="D81" s="6" t="s">
        <v>10293</v>
      </c>
      <c r="E81" s="6"/>
      <c r="F81" s="14"/>
      <c r="G81" s="14"/>
      <c r="H81" s="34"/>
      <c r="I81" s="34"/>
      <c r="J81" s="14"/>
      <c r="K81" s="14"/>
      <c r="L81" s="34"/>
      <c r="M81" s="14"/>
      <c r="N81" s="14"/>
      <c r="O81" s="14"/>
      <c r="P81" s="34"/>
      <c r="Q81" s="14"/>
      <c r="R81" s="14"/>
      <c r="S81" s="14"/>
      <c r="T81" s="14"/>
      <c r="U81" s="14"/>
      <c r="V81" s="14"/>
      <c r="W81" s="6" t="s">
        <v>5556</v>
      </c>
      <c r="X81" s="99"/>
      <c r="Y81" s="18" t="str">
        <f t="shared" si="10"/>
        <v/>
      </c>
      <c r="Z81" s="6"/>
      <c r="AA81" s="6"/>
      <c r="AB81" s="6"/>
      <c r="AC81" s="6"/>
      <c r="AD81" s="6"/>
    </row>
    <row r="82" ht="75.0" customHeight="1">
      <c r="A82" s="20" t="s">
        <v>7110</v>
      </c>
      <c r="B82" s="7" t="s">
        <v>7111</v>
      </c>
      <c r="C82" s="72" t="s">
        <v>62</v>
      </c>
      <c r="D82" s="6" t="s">
        <v>10293</v>
      </c>
      <c r="E82" s="6"/>
      <c r="F82" s="14"/>
      <c r="G82" s="14"/>
      <c r="H82" s="34"/>
      <c r="I82" s="34"/>
      <c r="J82" s="14"/>
      <c r="K82" s="14"/>
      <c r="L82" s="34"/>
      <c r="M82" s="14"/>
      <c r="N82" s="14"/>
      <c r="O82" s="14"/>
      <c r="P82" s="34"/>
      <c r="Q82" s="14"/>
      <c r="R82" s="14"/>
      <c r="S82" s="14"/>
      <c r="T82" s="14"/>
      <c r="U82" s="14"/>
      <c r="V82" s="14"/>
      <c r="W82" s="6" t="s">
        <v>5556</v>
      </c>
      <c r="X82" s="99"/>
      <c r="Y82" s="18" t="str">
        <f t="shared" ref="Y82:Y85" si="11">IF(D82&lt;&gt;"No hacer",CONCATENATE(A82,"-",LEFT(C82),"-",IF(C81&lt;&gt;C82,1,RIGHT(Y81)+1)),"")</f>
        <v/>
      </c>
      <c r="Z82" s="6"/>
      <c r="AA82" s="6"/>
      <c r="AB82" s="6"/>
      <c r="AC82" s="6"/>
      <c r="AD82" s="6"/>
    </row>
    <row r="83" ht="75.0" customHeight="1">
      <c r="A83" s="20" t="s">
        <v>7110</v>
      </c>
      <c r="B83" s="7" t="s">
        <v>7111</v>
      </c>
      <c r="C83" s="72" t="s">
        <v>62</v>
      </c>
      <c r="D83" s="6" t="s">
        <v>10293</v>
      </c>
      <c r="E83" s="6"/>
      <c r="F83" s="14"/>
      <c r="G83" s="14"/>
      <c r="H83" s="34"/>
      <c r="I83" s="34"/>
      <c r="J83" s="14"/>
      <c r="K83" s="14"/>
      <c r="L83" s="34"/>
      <c r="M83" s="14"/>
      <c r="N83" s="14"/>
      <c r="O83" s="14"/>
      <c r="P83" s="34"/>
      <c r="Q83" s="14"/>
      <c r="R83" s="14"/>
      <c r="S83" s="14"/>
      <c r="T83" s="14"/>
      <c r="U83" s="14"/>
      <c r="V83" s="14"/>
      <c r="W83" s="6" t="s">
        <v>5556</v>
      </c>
      <c r="X83" s="99"/>
      <c r="Y83" s="18" t="str">
        <f t="shared" si="11"/>
        <v/>
      </c>
      <c r="Z83" s="6"/>
      <c r="AA83" s="6"/>
      <c r="AB83" s="6"/>
      <c r="AC83" s="6"/>
      <c r="AD83" s="6"/>
    </row>
    <row r="84" ht="75.0" customHeight="1">
      <c r="A84" s="20" t="s">
        <v>7110</v>
      </c>
      <c r="B84" s="7" t="s">
        <v>7111</v>
      </c>
      <c r="C84" s="72" t="s">
        <v>62</v>
      </c>
      <c r="D84" s="6" t="s">
        <v>10293</v>
      </c>
      <c r="E84" s="6"/>
      <c r="F84" s="14"/>
      <c r="G84" s="14"/>
      <c r="H84" s="34"/>
      <c r="I84" s="34"/>
      <c r="J84" s="14"/>
      <c r="K84" s="14"/>
      <c r="L84" s="34"/>
      <c r="M84" s="14"/>
      <c r="N84" s="14"/>
      <c r="O84" s="14"/>
      <c r="P84" s="34"/>
      <c r="Q84" s="14"/>
      <c r="R84" s="14"/>
      <c r="S84" s="14"/>
      <c r="T84" s="14"/>
      <c r="U84" s="14"/>
      <c r="V84" s="14"/>
      <c r="W84" s="6" t="s">
        <v>5556</v>
      </c>
      <c r="X84" s="99"/>
      <c r="Y84" s="18" t="str">
        <f t="shared" si="11"/>
        <v/>
      </c>
      <c r="Z84" s="6"/>
      <c r="AA84" s="6"/>
      <c r="AB84" s="6"/>
      <c r="AC84" s="6"/>
      <c r="AD84" s="6"/>
    </row>
    <row r="85" ht="75.0" customHeight="1">
      <c r="A85" s="20" t="s">
        <v>7110</v>
      </c>
      <c r="B85" s="7" t="s">
        <v>7111</v>
      </c>
      <c r="C85" s="72" t="s">
        <v>62</v>
      </c>
      <c r="D85" s="6" t="s">
        <v>10293</v>
      </c>
      <c r="E85" s="6"/>
      <c r="F85" s="14"/>
      <c r="G85" s="14"/>
      <c r="H85" s="34"/>
      <c r="I85" s="34"/>
      <c r="J85" s="14"/>
      <c r="K85" s="14"/>
      <c r="L85" s="34"/>
      <c r="M85" s="14"/>
      <c r="N85" s="14"/>
      <c r="O85" s="14"/>
      <c r="P85" s="34"/>
      <c r="Q85" s="14"/>
      <c r="R85" s="14"/>
      <c r="S85" s="14"/>
      <c r="T85" s="14"/>
      <c r="U85" s="14"/>
      <c r="V85" s="14"/>
      <c r="W85" s="6" t="s">
        <v>5556</v>
      </c>
      <c r="X85" s="99"/>
      <c r="Y85" s="18" t="str">
        <f t="shared" si="11"/>
        <v/>
      </c>
      <c r="Z85" s="6"/>
      <c r="AA85" s="6"/>
      <c r="AB85" s="6"/>
      <c r="AC85" s="6"/>
      <c r="AD85" s="6"/>
    </row>
    <row r="86" ht="75.0" customHeight="1">
      <c r="A86" s="8" t="s">
        <v>7140</v>
      </c>
      <c r="B86" s="7" t="s">
        <v>7141</v>
      </c>
      <c r="C86" s="72" t="s">
        <v>62</v>
      </c>
      <c r="D86" s="6" t="s">
        <v>10293</v>
      </c>
      <c r="E86" s="6"/>
      <c r="F86" s="14"/>
      <c r="G86" s="14"/>
      <c r="H86" s="34"/>
      <c r="I86" s="34"/>
      <c r="J86" s="14"/>
      <c r="K86" s="14"/>
      <c r="L86" s="34"/>
      <c r="M86" s="14"/>
      <c r="N86" s="14"/>
      <c r="O86" s="14"/>
      <c r="P86" s="34"/>
      <c r="Q86" s="14"/>
      <c r="R86" s="14"/>
      <c r="S86" s="14"/>
      <c r="T86" s="14"/>
      <c r="U86" s="14"/>
      <c r="V86" s="14"/>
      <c r="W86" s="6" t="s">
        <v>5556</v>
      </c>
      <c r="X86" s="99"/>
      <c r="Y86" s="18" t="str">
        <f t="shared" ref="Y86:Y93" si="12">IF(D86&lt;&gt;"No hacer",CONCATENATE(A86,"-",LEFT(C86),"-",IF(#REF!&lt;&gt;C86,1,RIGHT(#REF!)+1)),"")</f>
        <v/>
      </c>
      <c r="Z86" s="6"/>
      <c r="AA86" s="6"/>
      <c r="AB86" s="6"/>
      <c r="AC86" s="6"/>
      <c r="AD86" s="6"/>
    </row>
    <row r="87" ht="75.0" customHeight="1">
      <c r="A87" s="8" t="s">
        <v>7158</v>
      </c>
      <c r="B87" s="7" t="s">
        <v>7159</v>
      </c>
      <c r="C87" s="72" t="s">
        <v>62</v>
      </c>
      <c r="D87" s="6" t="s">
        <v>10293</v>
      </c>
      <c r="E87" s="6"/>
      <c r="F87" s="14"/>
      <c r="G87" s="14"/>
      <c r="H87" s="34"/>
      <c r="I87" s="34"/>
      <c r="J87" s="14"/>
      <c r="K87" s="14"/>
      <c r="L87" s="34"/>
      <c r="M87" s="14"/>
      <c r="N87" s="14"/>
      <c r="O87" s="14"/>
      <c r="P87" s="34"/>
      <c r="Q87" s="14"/>
      <c r="R87" s="14"/>
      <c r="S87" s="14"/>
      <c r="T87" s="14"/>
      <c r="U87" s="14"/>
      <c r="V87" s="14"/>
      <c r="W87" s="6" t="s">
        <v>5556</v>
      </c>
      <c r="X87" s="99"/>
      <c r="Y87" s="18" t="str">
        <f t="shared" si="12"/>
        <v/>
      </c>
      <c r="Z87" s="6"/>
      <c r="AA87" s="6"/>
      <c r="AB87" s="6"/>
      <c r="AC87" s="6"/>
      <c r="AD87" s="6"/>
    </row>
    <row r="88" ht="75.0" customHeight="1">
      <c r="A88" s="8" t="s">
        <v>7176</v>
      </c>
      <c r="B88" s="7" t="s">
        <v>7177</v>
      </c>
      <c r="C88" s="72" t="s">
        <v>62</v>
      </c>
      <c r="D88" s="6" t="s">
        <v>10293</v>
      </c>
      <c r="E88" s="6"/>
      <c r="F88" s="14"/>
      <c r="G88" s="14"/>
      <c r="H88" s="34"/>
      <c r="I88" s="34"/>
      <c r="J88" s="14"/>
      <c r="K88" s="14"/>
      <c r="L88" s="34"/>
      <c r="M88" s="14"/>
      <c r="N88" s="14"/>
      <c r="O88" s="14"/>
      <c r="P88" s="34"/>
      <c r="Q88" s="14"/>
      <c r="R88" s="14"/>
      <c r="S88" s="14"/>
      <c r="T88" s="14"/>
      <c r="U88" s="14"/>
      <c r="V88" s="14"/>
      <c r="W88" s="6" t="s">
        <v>5556</v>
      </c>
      <c r="X88" s="99"/>
      <c r="Y88" s="18" t="str">
        <f t="shared" si="12"/>
        <v/>
      </c>
      <c r="Z88" s="6"/>
      <c r="AA88" s="6"/>
      <c r="AB88" s="6"/>
      <c r="AC88" s="6"/>
      <c r="AD88" s="6"/>
    </row>
    <row r="89" ht="75.0" customHeight="1">
      <c r="A89" s="8" t="s">
        <v>7195</v>
      </c>
      <c r="B89" s="7" t="s">
        <v>7196</v>
      </c>
      <c r="C89" s="72" t="s">
        <v>62</v>
      </c>
      <c r="D89" s="6" t="s">
        <v>10293</v>
      </c>
      <c r="E89" s="6"/>
      <c r="F89" s="14"/>
      <c r="G89" s="14"/>
      <c r="H89" s="34"/>
      <c r="I89" s="34"/>
      <c r="J89" s="14"/>
      <c r="K89" s="14"/>
      <c r="L89" s="34"/>
      <c r="M89" s="14"/>
      <c r="N89" s="14"/>
      <c r="O89" s="14"/>
      <c r="P89" s="34"/>
      <c r="Q89" s="14"/>
      <c r="R89" s="14"/>
      <c r="S89" s="14"/>
      <c r="T89" s="14"/>
      <c r="U89" s="14"/>
      <c r="V89" s="14"/>
      <c r="W89" s="6" t="s">
        <v>5556</v>
      </c>
      <c r="X89" s="99"/>
      <c r="Y89" s="18" t="str">
        <f t="shared" si="12"/>
        <v/>
      </c>
      <c r="Z89" s="6"/>
      <c r="AA89" s="6"/>
      <c r="AB89" s="6"/>
      <c r="AC89" s="6"/>
      <c r="AD89" s="6"/>
    </row>
    <row r="90" ht="75.0" customHeight="1">
      <c r="A90" s="8" t="s">
        <v>7214</v>
      </c>
      <c r="B90" s="7" t="s">
        <v>7215</v>
      </c>
      <c r="C90" s="72" t="s">
        <v>62</v>
      </c>
      <c r="D90" s="6" t="s">
        <v>10293</v>
      </c>
      <c r="E90" s="6"/>
      <c r="F90" s="14"/>
      <c r="G90" s="14"/>
      <c r="H90" s="34"/>
      <c r="I90" s="34"/>
      <c r="J90" s="14"/>
      <c r="K90" s="14"/>
      <c r="L90" s="34"/>
      <c r="M90" s="14"/>
      <c r="N90" s="14"/>
      <c r="O90" s="14"/>
      <c r="P90" s="34"/>
      <c r="Q90" s="14"/>
      <c r="R90" s="14"/>
      <c r="S90" s="14"/>
      <c r="T90" s="14"/>
      <c r="U90" s="14"/>
      <c r="V90" s="14"/>
      <c r="W90" s="6" t="s">
        <v>5556</v>
      </c>
      <c r="X90" s="99"/>
      <c r="Y90" s="18" t="str">
        <f t="shared" si="12"/>
        <v/>
      </c>
      <c r="Z90" s="6"/>
      <c r="AA90" s="6"/>
      <c r="AB90" s="6"/>
      <c r="AC90" s="6"/>
      <c r="AD90" s="6"/>
    </row>
    <row r="91" ht="75.0" customHeight="1">
      <c r="A91" s="8" t="s">
        <v>7369</v>
      </c>
      <c r="B91" s="7" t="s">
        <v>7370</v>
      </c>
      <c r="C91" s="72" t="s">
        <v>62</v>
      </c>
      <c r="D91" s="6" t="s">
        <v>10293</v>
      </c>
      <c r="E91" s="6"/>
      <c r="F91" s="14"/>
      <c r="G91" s="14"/>
      <c r="H91" s="34"/>
      <c r="I91" s="34"/>
      <c r="J91" s="14"/>
      <c r="K91" s="14"/>
      <c r="L91" s="34"/>
      <c r="M91" s="14"/>
      <c r="N91" s="14"/>
      <c r="O91" s="14"/>
      <c r="P91" s="34"/>
      <c r="Q91" s="14"/>
      <c r="R91" s="14"/>
      <c r="S91" s="14"/>
      <c r="T91" s="14"/>
      <c r="U91" s="14"/>
      <c r="V91" s="14"/>
      <c r="W91" s="6" t="s">
        <v>5556</v>
      </c>
      <c r="X91" s="99"/>
      <c r="Y91" s="18" t="str">
        <f t="shared" si="12"/>
        <v/>
      </c>
      <c r="Z91" s="6"/>
      <c r="AA91" s="6"/>
      <c r="AB91" s="6"/>
      <c r="AC91" s="6"/>
      <c r="AD91" s="6"/>
    </row>
    <row r="92" ht="75.0" customHeight="1">
      <c r="A92" s="8" t="s">
        <v>7882</v>
      </c>
      <c r="B92" s="7" t="s">
        <v>7883</v>
      </c>
      <c r="C92" s="72" t="s">
        <v>62</v>
      </c>
      <c r="D92" s="6" t="s">
        <v>10293</v>
      </c>
      <c r="E92" s="6"/>
      <c r="F92" s="14"/>
      <c r="G92" s="14"/>
      <c r="H92" s="34"/>
      <c r="I92" s="34"/>
      <c r="J92" s="14"/>
      <c r="K92" s="14"/>
      <c r="L92" s="34"/>
      <c r="M92" s="14"/>
      <c r="N92" s="14"/>
      <c r="O92" s="14"/>
      <c r="P92" s="34"/>
      <c r="Q92" s="14"/>
      <c r="R92" s="14"/>
      <c r="S92" s="14"/>
      <c r="T92" s="14"/>
      <c r="U92" s="14"/>
      <c r="V92" s="14"/>
      <c r="W92" s="6" t="s">
        <v>5556</v>
      </c>
      <c r="X92" s="99"/>
      <c r="Y92" s="18" t="str">
        <f t="shared" si="12"/>
        <v/>
      </c>
      <c r="Z92" s="6"/>
      <c r="AA92" s="6"/>
      <c r="AB92" s="6"/>
      <c r="AC92" s="6"/>
      <c r="AD92" s="6"/>
    </row>
    <row r="93" ht="75.0" customHeight="1">
      <c r="A93" s="6" t="s">
        <v>10339</v>
      </c>
      <c r="B93" s="7" t="s">
        <v>10340</v>
      </c>
      <c r="C93" s="36" t="s">
        <v>34</v>
      </c>
      <c r="D93" s="6" t="s">
        <v>10293</v>
      </c>
      <c r="E93" s="6"/>
      <c r="F93" s="18" t="s">
        <v>10341</v>
      </c>
      <c r="G93" s="14"/>
      <c r="H93" s="34"/>
      <c r="I93" s="34"/>
      <c r="J93" s="14"/>
      <c r="K93" s="26"/>
      <c r="L93" s="34"/>
      <c r="M93" s="14"/>
      <c r="N93" s="14"/>
      <c r="O93" s="14"/>
      <c r="P93" s="34"/>
      <c r="Q93" s="14"/>
      <c r="R93" s="14"/>
      <c r="S93" s="14"/>
      <c r="T93" s="14"/>
      <c r="U93" s="14"/>
      <c r="V93" s="14"/>
      <c r="W93" s="6" t="s">
        <v>5556</v>
      </c>
      <c r="X93" s="99"/>
      <c r="Y93" s="18" t="str">
        <f t="shared" si="12"/>
        <v/>
      </c>
      <c r="Z93" s="6" t="s">
        <v>10342</v>
      </c>
      <c r="AA93" s="6" t="s">
        <v>427</v>
      </c>
      <c r="AB93" s="6"/>
      <c r="AC93" s="6"/>
      <c r="AD93" s="6"/>
    </row>
    <row r="94" ht="75.0" customHeight="1">
      <c r="A94" s="6" t="s">
        <v>10339</v>
      </c>
      <c r="B94" s="7" t="s">
        <v>10340</v>
      </c>
      <c r="C94" s="63" t="s">
        <v>50</v>
      </c>
      <c r="D94" s="6" t="s">
        <v>10293</v>
      </c>
      <c r="E94" s="6"/>
      <c r="F94" s="18" t="s">
        <v>10341</v>
      </c>
      <c r="G94" s="14"/>
      <c r="H94" s="34"/>
      <c r="I94" s="34"/>
      <c r="J94" s="14"/>
      <c r="K94" s="14"/>
      <c r="L94" s="34"/>
      <c r="M94" s="14"/>
      <c r="N94" s="14"/>
      <c r="O94" s="14"/>
      <c r="P94" s="34"/>
      <c r="Q94" s="14"/>
      <c r="R94" s="14"/>
      <c r="S94" s="14"/>
      <c r="T94" s="14"/>
      <c r="U94" s="14"/>
      <c r="V94" s="14"/>
      <c r="W94" s="6" t="s">
        <v>5556</v>
      </c>
      <c r="X94" s="99"/>
      <c r="Y94" s="18" t="str">
        <f t="shared" ref="Y94:Y95" si="13">IF(D94&lt;&gt;"No hacer",CONCATENATE(A94,"-",LEFT(C94),"-",IF(C93&lt;&gt;C94,1,RIGHT(Y93)+1)),"")</f>
        <v/>
      </c>
      <c r="Z94" s="6" t="s">
        <v>10342</v>
      </c>
      <c r="AA94" s="6" t="s">
        <v>427</v>
      </c>
      <c r="AB94" s="6"/>
      <c r="AC94" s="6"/>
      <c r="AD94" s="6"/>
    </row>
    <row r="95" ht="75.0" customHeight="1">
      <c r="A95" s="6" t="s">
        <v>10339</v>
      </c>
      <c r="B95" s="7" t="s">
        <v>10340</v>
      </c>
      <c r="C95" s="72" t="s">
        <v>62</v>
      </c>
      <c r="D95" s="6" t="s">
        <v>10293</v>
      </c>
      <c r="E95" s="6"/>
      <c r="F95" s="18" t="s">
        <v>10341</v>
      </c>
      <c r="G95" s="14"/>
      <c r="H95" s="34"/>
      <c r="I95" s="34"/>
      <c r="J95" s="14"/>
      <c r="K95" s="14"/>
      <c r="L95" s="34"/>
      <c r="M95" s="14"/>
      <c r="N95" s="14"/>
      <c r="O95" s="14"/>
      <c r="P95" s="34"/>
      <c r="Q95" s="14"/>
      <c r="R95" s="14"/>
      <c r="S95" s="14"/>
      <c r="T95" s="14"/>
      <c r="U95" s="14"/>
      <c r="V95" s="14"/>
      <c r="W95" s="6" t="s">
        <v>5556</v>
      </c>
      <c r="X95" s="99"/>
      <c r="Y95" s="18" t="str">
        <f t="shared" si="13"/>
        <v/>
      </c>
      <c r="Z95" s="6" t="s">
        <v>10342</v>
      </c>
      <c r="AA95" s="6" t="s">
        <v>427</v>
      </c>
      <c r="AB95" s="6"/>
      <c r="AC95" s="6"/>
      <c r="AD95" s="6"/>
    </row>
    <row r="96" ht="75.0" customHeight="1">
      <c r="A96" s="103" t="s">
        <v>8811</v>
      </c>
      <c r="B96" s="26" t="s">
        <v>8812</v>
      </c>
      <c r="C96" s="83" t="s">
        <v>62</v>
      </c>
      <c r="D96" s="6" t="s">
        <v>10293</v>
      </c>
      <c r="E96" s="6"/>
      <c r="F96" s="14"/>
      <c r="G96" s="14"/>
      <c r="H96" s="34"/>
      <c r="I96" s="34"/>
      <c r="J96" s="14"/>
      <c r="K96" s="14"/>
      <c r="L96" s="34"/>
      <c r="M96" s="14"/>
      <c r="N96" s="14"/>
      <c r="O96" s="14"/>
      <c r="P96" s="34"/>
      <c r="Q96" s="14"/>
      <c r="R96" s="14"/>
      <c r="S96" s="14"/>
      <c r="T96" s="14"/>
      <c r="U96" s="14"/>
      <c r="V96" s="14"/>
      <c r="W96" s="6" t="s">
        <v>5556</v>
      </c>
      <c r="X96" s="99"/>
      <c r="Y96" s="18" t="str">
        <f t="shared" ref="Y96:Y101" si="14">IF(D96&lt;&gt;"No hacer",CONCATENATE(A96,"-",LEFT(C96),"-",IF(#REF!&lt;&gt;C96,1,RIGHT(#REF!)+1)),"")</f>
        <v/>
      </c>
      <c r="Z96" s="6" t="s">
        <v>10343</v>
      </c>
      <c r="AA96" s="6"/>
      <c r="AB96" s="6"/>
      <c r="AC96" s="6"/>
      <c r="AD96" s="6"/>
    </row>
    <row r="97" ht="75.0" customHeight="1">
      <c r="A97" s="103" t="s">
        <v>8835</v>
      </c>
      <c r="B97" s="7" t="s">
        <v>8836</v>
      </c>
      <c r="C97" s="83" t="s">
        <v>62</v>
      </c>
      <c r="D97" s="6" t="s">
        <v>10293</v>
      </c>
      <c r="E97" s="6"/>
      <c r="F97" s="14"/>
      <c r="G97" s="14"/>
      <c r="H97" s="34"/>
      <c r="I97" s="34"/>
      <c r="J97" s="14"/>
      <c r="K97" s="14"/>
      <c r="L97" s="34"/>
      <c r="M97" s="14"/>
      <c r="N97" s="14"/>
      <c r="O97" s="14"/>
      <c r="P97" s="34"/>
      <c r="Q97" s="14"/>
      <c r="R97" s="14"/>
      <c r="S97" s="14"/>
      <c r="T97" s="14"/>
      <c r="U97" s="14"/>
      <c r="V97" s="14"/>
      <c r="W97" s="6" t="s">
        <v>5556</v>
      </c>
      <c r="X97" s="99"/>
      <c r="Y97" s="18" t="str">
        <f t="shared" si="14"/>
        <v/>
      </c>
      <c r="Z97" s="6" t="s">
        <v>10344</v>
      </c>
      <c r="AA97" s="6"/>
      <c r="AB97" s="6"/>
      <c r="AC97" s="6"/>
      <c r="AD97" s="6"/>
    </row>
    <row r="98" ht="75.0" customHeight="1">
      <c r="A98" s="103" t="s">
        <v>8932</v>
      </c>
      <c r="B98" s="7" t="s">
        <v>8933</v>
      </c>
      <c r="C98" s="83" t="s">
        <v>62</v>
      </c>
      <c r="D98" s="6" t="s">
        <v>10293</v>
      </c>
      <c r="E98" s="6"/>
      <c r="F98" s="14"/>
      <c r="G98" s="14"/>
      <c r="H98" s="34"/>
      <c r="I98" s="34"/>
      <c r="J98" s="14"/>
      <c r="K98" s="14"/>
      <c r="L98" s="34"/>
      <c r="M98" s="14"/>
      <c r="N98" s="14"/>
      <c r="O98" s="14"/>
      <c r="P98" s="34"/>
      <c r="Q98" s="14"/>
      <c r="R98" s="14"/>
      <c r="S98" s="14"/>
      <c r="T98" s="14"/>
      <c r="U98" s="14"/>
      <c r="V98" s="14"/>
      <c r="W98" s="6" t="s">
        <v>5556</v>
      </c>
      <c r="X98" s="99"/>
      <c r="Y98" s="18" t="str">
        <f t="shared" si="14"/>
        <v/>
      </c>
      <c r="Z98" s="6" t="s">
        <v>10345</v>
      </c>
      <c r="AA98" s="6"/>
      <c r="AB98" s="6"/>
      <c r="AC98" s="6"/>
      <c r="AD98" s="6"/>
    </row>
    <row r="99" ht="75.0" customHeight="1">
      <c r="A99" s="8" t="s">
        <v>9000</v>
      </c>
      <c r="B99" s="7" t="s">
        <v>9001</v>
      </c>
      <c r="C99" s="72" t="s">
        <v>62</v>
      </c>
      <c r="D99" s="6" t="s">
        <v>10293</v>
      </c>
      <c r="E99" s="6"/>
      <c r="F99" s="14"/>
      <c r="G99" s="14"/>
      <c r="H99" s="34"/>
      <c r="I99" s="34"/>
      <c r="J99" s="14"/>
      <c r="K99" s="14"/>
      <c r="L99" s="34"/>
      <c r="M99" s="14"/>
      <c r="N99" s="14"/>
      <c r="O99" s="14"/>
      <c r="P99" s="34"/>
      <c r="Q99" s="14"/>
      <c r="R99" s="14"/>
      <c r="S99" s="14"/>
      <c r="T99" s="14"/>
      <c r="U99" s="14"/>
      <c r="V99" s="14"/>
      <c r="W99" s="6" t="s">
        <v>5556</v>
      </c>
      <c r="X99" s="99"/>
      <c r="Y99" s="18" t="str">
        <f t="shared" si="14"/>
        <v/>
      </c>
      <c r="Z99" s="6" t="s">
        <v>10346</v>
      </c>
      <c r="AA99" s="6"/>
      <c r="AB99" s="6"/>
      <c r="AC99" s="6"/>
      <c r="AD99" s="6"/>
    </row>
    <row r="100" ht="75.0" customHeight="1">
      <c r="A100" s="6" t="s">
        <v>9198</v>
      </c>
      <c r="B100" s="7" t="s">
        <v>9199</v>
      </c>
      <c r="C100" s="72" t="s">
        <v>62</v>
      </c>
      <c r="D100" s="6" t="s">
        <v>10293</v>
      </c>
      <c r="E100" s="6"/>
      <c r="F100" s="14"/>
      <c r="G100" s="14"/>
      <c r="H100" s="34"/>
      <c r="I100" s="34"/>
      <c r="J100" s="14"/>
      <c r="K100" s="14"/>
      <c r="L100" s="34"/>
      <c r="M100" s="14"/>
      <c r="N100" s="14"/>
      <c r="O100" s="14"/>
      <c r="P100" s="34"/>
      <c r="Q100" s="14"/>
      <c r="R100" s="14"/>
      <c r="S100" s="14"/>
      <c r="T100" s="14"/>
      <c r="U100" s="14"/>
      <c r="V100" s="14"/>
      <c r="W100" s="6" t="s">
        <v>5556</v>
      </c>
      <c r="X100" s="99"/>
      <c r="Y100" s="18" t="str">
        <f t="shared" si="14"/>
        <v/>
      </c>
      <c r="Z100" s="6" t="s">
        <v>10346</v>
      </c>
      <c r="AA100" s="6"/>
      <c r="AB100" s="6"/>
      <c r="AC100" s="6"/>
      <c r="AD100" s="6"/>
    </row>
    <row r="101" ht="75.0" customHeight="1">
      <c r="A101" s="6" t="s">
        <v>10347</v>
      </c>
      <c r="B101" s="7" t="s">
        <v>10348</v>
      </c>
      <c r="C101" s="36" t="s">
        <v>34</v>
      </c>
      <c r="D101" s="47" t="s">
        <v>10293</v>
      </c>
      <c r="E101" s="47"/>
      <c r="F101" s="7"/>
      <c r="G101" s="7"/>
      <c r="H101" s="7"/>
      <c r="I101" s="7"/>
      <c r="J101" s="7"/>
      <c r="K101" s="7"/>
      <c r="L101" s="34"/>
      <c r="M101" s="14"/>
      <c r="N101" s="7"/>
      <c r="O101" s="14"/>
      <c r="P101" s="34"/>
      <c r="Q101" s="14"/>
      <c r="R101" s="14"/>
      <c r="S101" s="14"/>
      <c r="T101" s="14"/>
      <c r="U101" s="14"/>
      <c r="V101" s="14"/>
      <c r="W101" s="6" t="s">
        <v>5556</v>
      </c>
      <c r="X101" s="99"/>
      <c r="Y101" s="18" t="str">
        <f t="shared" si="14"/>
        <v/>
      </c>
      <c r="Z101" s="6" t="s">
        <v>10349</v>
      </c>
      <c r="AA101" s="6"/>
      <c r="AB101" s="6"/>
      <c r="AC101" s="6"/>
      <c r="AD101" s="6"/>
    </row>
    <row r="102" ht="75.0" customHeight="1">
      <c r="A102" s="6" t="s">
        <v>10347</v>
      </c>
      <c r="B102" s="7" t="s">
        <v>10348</v>
      </c>
      <c r="C102" s="63" t="s">
        <v>50</v>
      </c>
      <c r="D102" s="47" t="s">
        <v>10293</v>
      </c>
      <c r="E102" s="47"/>
      <c r="F102" s="14"/>
      <c r="G102" s="14"/>
      <c r="H102" s="34"/>
      <c r="I102" s="34"/>
      <c r="J102" s="14"/>
      <c r="K102" s="14"/>
      <c r="L102" s="34"/>
      <c r="M102" s="14"/>
      <c r="N102" s="14"/>
      <c r="O102" s="14"/>
      <c r="P102" s="34"/>
      <c r="Q102" s="14"/>
      <c r="R102" s="14"/>
      <c r="S102" s="14"/>
      <c r="T102" s="14"/>
      <c r="U102" s="14"/>
      <c r="V102" s="14"/>
      <c r="W102" s="6" t="s">
        <v>5556</v>
      </c>
      <c r="X102" s="99"/>
      <c r="Y102" s="18" t="str">
        <f t="shared" ref="Y102:Y103" si="15">IF(D102&lt;&gt;"No hacer",CONCATENATE(A102,"-",LEFT(C102),"-",IF(C101&lt;&gt;C102,1,RIGHT(Y101)+1)),"")</f>
        <v/>
      </c>
      <c r="Z102" s="6" t="s">
        <v>10349</v>
      </c>
      <c r="AA102" s="6"/>
      <c r="AB102" s="6"/>
      <c r="AC102" s="6"/>
      <c r="AD102" s="6"/>
    </row>
    <row r="103" ht="75.0" customHeight="1">
      <c r="A103" s="6" t="s">
        <v>10347</v>
      </c>
      <c r="B103" s="7" t="s">
        <v>10348</v>
      </c>
      <c r="C103" s="72" t="s">
        <v>62</v>
      </c>
      <c r="D103" s="47" t="s">
        <v>10293</v>
      </c>
      <c r="E103" s="47"/>
      <c r="F103" s="14"/>
      <c r="G103" s="14"/>
      <c r="H103" s="34"/>
      <c r="I103" s="34"/>
      <c r="J103" s="14"/>
      <c r="K103" s="14"/>
      <c r="L103" s="34"/>
      <c r="M103" s="14"/>
      <c r="N103" s="14"/>
      <c r="O103" s="14"/>
      <c r="P103" s="34"/>
      <c r="Q103" s="14"/>
      <c r="R103" s="14"/>
      <c r="S103" s="14"/>
      <c r="T103" s="14"/>
      <c r="U103" s="14"/>
      <c r="V103" s="14"/>
      <c r="W103" s="6" t="s">
        <v>5556</v>
      </c>
      <c r="X103" s="99"/>
      <c r="Y103" s="18" t="str">
        <f t="shared" si="15"/>
        <v/>
      </c>
      <c r="Z103" s="6" t="s">
        <v>10349</v>
      </c>
      <c r="AA103" s="6"/>
      <c r="AB103" s="6"/>
      <c r="AC103" s="6"/>
      <c r="AD103" s="6"/>
    </row>
  </sheetData>
  <customSheetViews>
    <customSheetView guid="{E5FD7BA9-0DF8-48A7-8363-CCF38244D139}" filter="1" showAutoFilter="1">
      <autoFilter ref="$A$1:$AA$103">
        <filterColumn colId="2">
          <filters>
            <filter val="Identificar"/>
          </filters>
        </filterColumn>
      </autoFilter>
    </customSheetView>
  </customSheetViews>
  <conditionalFormatting sqref="C1:C103">
    <cfRule type="cellIs" dxfId="4" priority="1" operator="equal">
      <formula>"Identificar"</formula>
    </cfRule>
  </conditionalFormatting>
  <conditionalFormatting sqref="C1:C103">
    <cfRule type="cellIs" dxfId="5" priority="2" operator="equal">
      <formula>"Evocar"</formula>
    </cfRule>
  </conditionalFormatting>
  <conditionalFormatting sqref="C1:C103">
    <cfRule type="cellIs" dxfId="6" priority="3" operator="equal">
      <formula>"Aplicar"</formula>
    </cfRule>
  </conditionalFormatting>
  <conditionalFormatting sqref="D1:D103">
    <cfRule type="cellIs" dxfId="17" priority="4" operator="equal">
      <formula>"Problema técnico"</formula>
    </cfRule>
  </conditionalFormatting>
  <conditionalFormatting sqref="D1:D103">
    <cfRule type="cellIs" dxfId="7" priority="5" operator="equal">
      <formula>"JSON revisado"</formula>
    </cfRule>
  </conditionalFormatting>
  <conditionalFormatting sqref="D1:D103">
    <cfRule type="cellIs" dxfId="18" priority="6" operator="equal">
      <formula>"OK TE+hint"</formula>
    </cfRule>
  </conditionalFormatting>
  <conditionalFormatting sqref="D1:D103">
    <cfRule type="cellIs" dxfId="8" priority="7" operator="equal">
      <formula>"JSON+TE+hint"</formula>
    </cfRule>
  </conditionalFormatting>
  <conditionalFormatting sqref="D1:D103">
    <cfRule type="cellIs" dxfId="9" priority="8" operator="equal">
      <formula>"Ortografía+cast"</formula>
    </cfRule>
  </conditionalFormatting>
  <conditionalFormatting sqref="D1:D103">
    <cfRule type="cellIs" dxfId="10" priority="9" operator="equal">
      <formula>"Técnico"</formula>
    </cfRule>
  </conditionalFormatting>
  <conditionalFormatting sqref="D1:D103">
    <cfRule type="cellIs" dxfId="19" priority="10" operator="equal">
      <formula>"JSON base"</formula>
    </cfRule>
  </conditionalFormatting>
  <conditionalFormatting sqref="D1:D103">
    <cfRule type="cellIs" dxfId="12" priority="11" operator="equal">
      <formula>"No hacer"</formula>
    </cfRule>
  </conditionalFormatting>
  <conditionalFormatting sqref="E1:E103">
    <cfRule type="cellIs" dxfId="13" priority="12" operator="equal">
      <formula>"Sí"</formula>
    </cfRule>
  </conditionalFormatting>
  <conditionalFormatting sqref="E1:E103">
    <cfRule type="cellIs" dxfId="14" priority="13" operator="equal">
      <formula>"No"</formula>
    </cfRule>
  </conditionalFormatting>
  <conditionalFormatting sqref="D1:D103">
    <cfRule type="cellIs" dxfId="20" priority="14" operator="equal">
      <formula>"Pendiente de OK TE+hint"</formula>
    </cfRule>
  </conditionalFormatting>
  <dataValidations>
    <dataValidation type="list" allowBlank="1" sqref="H2:H59 I60 H61:H100 E2:E103 H102:H103">
      <formula1>"Sí,No"</formula1>
    </dataValidation>
    <dataValidation type="list" allowBlank="1" sqref="D2:D103">
      <formula1>"No hacer,Ortografía+cast,Técnico,JSON base,Pendiente de OK TE+hint,OK TE+hint,JSON+TE+hint,JSON revisado,Problema técnico"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5" width="12.63"/>
    <col customWidth="1" min="6" max="6" width="18.88"/>
    <col customWidth="1" min="8" max="8" width="25.75"/>
    <col customWidth="1" min="9" max="9" width="12.63"/>
    <col customWidth="1" min="10" max="10" width="14.38"/>
    <col customWidth="1" hidden="1" min="11" max="11" width="17.13"/>
    <col customWidth="1" min="12" max="12" width="30.5"/>
    <col customWidth="1" min="13" max="13" width="18.88"/>
  </cols>
  <sheetData>
    <row r="1">
      <c r="A1" s="104" t="s">
        <v>10350</v>
      </c>
      <c r="B1" s="104" t="s">
        <v>1</v>
      </c>
      <c r="C1" s="104" t="s">
        <v>10351</v>
      </c>
      <c r="D1" s="1" t="s">
        <v>10352</v>
      </c>
      <c r="E1" s="104" t="s">
        <v>10353</v>
      </c>
      <c r="F1" s="104" t="s">
        <v>10354</v>
      </c>
      <c r="G1" s="104" t="s">
        <v>10355</v>
      </c>
      <c r="H1" s="104" t="s">
        <v>10356</v>
      </c>
      <c r="I1" s="105" t="s">
        <v>3</v>
      </c>
      <c r="J1" s="106" t="s">
        <v>10357</v>
      </c>
      <c r="K1" s="106" t="s">
        <v>10358</v>
      </c>
      <c r="L1" s="107" t="s">
        <v>10359</v>
      </c>
      <c r="M1" s="4" t="s">
        <v>10360</v>
      </c>
      <c r="N1" s="108" t="str">
        <f>CONCATENATE("Pendiente de dibujar: ",COUNTIF(I:I,"=Pendiente de dibujar"))</f>
        <v>Pendiente de dibujar: 0</v>
      </c>
      <c r="O1" s="109" t="str">
        <f>CONCATENATE("Pendiente de revisar: ",COUNTIF(I:I,"=Pendiente de revisar"))</f>
        <v>Pendiente de revisar: 0</v>
      </c>
      <c r="P1" s="110" t="str">
        <f>CONCATENATE("Pendiente de corrección: ",COUNTIF(I:I,"=Pendiente de corrección"))</f>
        <v>Pendiente de corrección: 0</v>
      </c>
      <c r="Q1" s="111" t="str">
        <f>CONCATENATE("OK: ",COUNTIF(I:I,"=OK"))</f>
        <v>OK: 517</v>
      </c>
      <c r="R1" s="112" t="s">
        <v>10361</v>
      </c>
      <c r="S1" s="113"/>
      <c r="T1" s="113"/>
      <c r="U1" s="113"/>
      <c r="V1" s="113"/>
      <c r="W1" s="113"/>
      <c r="X1" s="113"/>
      <c r="Y1" s="113"/>
      <c r="Z1" s="113"/>
    </row>
    <row r="2">
      <c r="A2" s="34" t="s">
        <v>10362</v>
      </c>
      <c r="B2" s="34" t="s">
        <v>10363</v>
      </c>
      <c r="C2" s="34"/>
      <c r="D2" s="34" t="s">
        <v>10364</v>
      </c>
      <c r="E2" s="6" t="s">
        <v>38</v>
      </c>
      <c r="F2" s="18" t="s">
        <v>10365</v>
      </c>
      <c r="G2" s="34"/>
      <c r="H2" s="14"/>
      <c r="I2" s="114" t="s">
        <v>10366</v>
      </c>
      <c r="J2" s="6" t="s">
        <v>10367</v>
      </c>
      <c r="K2" s="115" t="s">
        <v>10368</v>
      </c>
      <c r="L2" s="116"/>
      <c r="M2" s="117" t="s">
        <v>10369</v>
      </c>
      <c r="N2" s="118"/>
      <c r="O2" s="118"/>
      <c r="P2" s="118"/>
      <c r="Q2" s="118"/>
      <c r="R2" s="118"/>
      <c r="S2" s="118"/>
      <c r="T2" s="118"/>
      <c r="U2" s="118"/>
      <c r="V2" s="118"/>
      <c r="W2" s="118"/>
      <c r="X2" s="118"/>
      <c r="Y2" s="118"/>
      <c r="Z2" s="118"/>
    </row>
    <row r="3">
      <c r="A3" s="34" t="s">
        <v>10370</v>
      </c>
      <c r="B3" s="57" t="s">
        <v>10371</v>
      </c>
      <c r="C3" s="34"/>
      <c r="D3" s="34" t="s">
        <v>10372</v>
      </c>
      <c r="E3" s="34" t="s">
        <v>38</v>
      </c>
      <c r="F3" s="14" t="s">
        <v>10373</v>
      </c>
      <c r="G3" s="34"/>
      <c r="H3" s="14" t="s">
        <v>10374</v>
      </c>
      <c r="I3" s="114" t="s">
        <v>10366</v>
      </c>
      <c r="J3" s="6" t="s">
        <v>10375</v>
      </c>
      <c r="K3" s="115" t="s">
        <v>10376</v>
      </c>
      <c r="L3" s="116"/>
      <c r="M3" s="117" t="s">
        <v>10377</v>
      </c>
      <c r="N3" s="118"/>
      <c r="O3" s="118"/>
      <c r="P3" s="118"/>
      <c r="Q3" s="118"/>
      <c r="R3" s="118"/>
      <c r="S3" s="118"/>
      <c r="T3" s="118"/>
      <c r="U3" s="118"/>
      <c r="V3" s="118"/>
      <c r="W3" s="118"/>
      <c r="X3" s="118"/>
      <c r="Y3" s="118"/>
      <c r="Z3" s="118"/>
    </row>
    <row r="4">
      <c r="A4" s="34" t="s">
        <v>10378</v>
      </c>
      <c r="B4" s="34" t="s">
        <v>10379</v>
      </c>
      <c r="C4" s="34"/>
      <c r="D4" s="34" t="s">
        <v>10380</v>
      </c>
      <c r="E4" s="34" t="s">
        <v>38</v>
      </c>
      <c r="F4" s="14" t="s">
        <v>10381</v>
      </c>
      <c r="G4" s="34"/>
      <c r="H4" s="14" t="s">
        <v>10382</v>
      </c>
      <c r="I4" s="114" t="s">
        <v>10366</v>
      </c>
      <c r="J4" s="6" t="s">
        <v>10383</v>
      </c>
      <c r="K4" s="115" t="s">
        <v>10384</v>
      </c>
      <c r="L4" s="116"/>
      <c r="M4" s="117" t="s">
        <v>10385</v>
      </c>
      <c r="N4" s="118"/>
      <c r="O4" s="118"/>
      <c r="P4" s="118"/>
      <c r="Q4" s="118"/>
      <c r="R4" s="118"/>
      <c r="S4" s="118"/>
      <c r="T4" s="118"/>
      <c r="U4" s="118"/>
      <c r="V4" s="118"/>
      <c r="W4" s="118"/>
      <c r="X4" s="118"/>
      <c r="Y4" s="118"/>
      <c r="Z4" s="118"/>
    </row>
    <row r="5">
      <c r="A5" s="34" t="s">
        <v>10386</v>
      </c>
      <c r="B5" s="34" t="s">
        <v>10387</v>
      </c>
      <c r="C5" s="34"/>
      <c r="D5" s="34" t="s">
        <v>10388</v>
      </c>
      <c r="E5" s="6" t="s">
        <v>38</v>
      </c>
      <c r="F5" s="14" t="s">
        <v>10389</v>
      </c>
      <c r="G5" s="34"/>
      <c r="H5" s="14" t="s">
        <v>10390</v>
      </c>
      <c r="I5" s="114" t="s">
        <v>10366</v>
      </c>
      <c r="J5" s="6" t="s">
        <v>10391</v>
      </c>
      <c r="K5" s="119" t="s">
        <v>10392</v>
      </c>
      <c r="L5" s="116" t="s">
        <v>10393</v>
      </c>
      <c r="M5" s="117" t="s">
        <v>10394</v>
      </c>
      <c r="N5" s="120"/>
      <c r="O5" s="118"/>
      <c r="P5" s="118"/>
      <c r="Q5" s="118"/>
      <c r="R5" s="118"/>
      <c r="S5" s="118"/>
      <c r="T5" s="118"/>
      <c r="U5" s="118"/>
      <c r="V5" s="118"/>
      <c r="W5" s="118"/>
      <c r="X5" s="118"/>
      <c r="Y5" s="118"/>
      <c r="Z5" s="118"/>
    </row>
    <row r="6">
      <c r="A6" s="34" t="s">
        <v>10386</v>
      </c>
      <c r="B6" s="34" t="s">
        <v>10395</v>
      </c>
      <c r="C6" s="34"/>
      <c r="D6" s="34" t="s">
        <v>10388</v>
      </c>
      <c r="E6" s="34" t="s">
        <v>38</v>
      </c>
      <c r="F6" s="14" t="s">
        <v>10389</v>
      </c>
      <c r="G6" s="34" t="s">
        <v>10396</v>
      </c>
      <c r="H6" s="14" t="s">
        <v>10397</v>
      </c>
      <c r="I6" s="114" t="s">
        <v>10366</v>
      </c>
      <c r="J6" s="6" t="s">
        <v>10398</v>
      </c>
      <c r="K6" s="119" t="s">
        <v>10399</v>
      </c>
      <c r="L6" s="121"/>
      <c r="M6" s="122" t="s">
        <v>10400</v>
      </c>
      <c r="N6" s="118"/>
      <c r="O6" s="118"/>
      <c r="P6" s="118"/>
      <c r="Q6" s="118"/>
      <c r="R6" s="118"/>
      <c r="S6" s="118"/>
      <c r="T6" s="118"/>
      <c r="U6" s="118"/>
      <c r="V6" s="118"/>
      <c r="W6" s="118"/>
      <c r="X6" s="118"/>
      <c r="Y6" s="118"/>
      <c r="Z6" s="118"/>
    </row>
    <row r="7">
      <c r="A7" s="34" t="s">
        <v>10386</v>
      </c>
      <c r="B7" s="34" t="s">
        <v>10401</v>
      </c>
      <c r="C7" s="34"/>
      <c r="D7" s="34" t="s">
        <v>10402</v>
      </c>
      <c r="E7" s="34" t="s">
        <v>38</v>
      </c>
      <c r="F7" s="14" t="s">
        <v>10403</v>
      </c>
      <c r="G7" s="34"/>
      <c r="H7" s="14" t="s">
        <v>10404</v>
      </c>
      <c r="I7" s="114" t="s">
        <v>10366</v>
      </c>
      <c r="J7" s="6" t="s">
        <v>10405</v>
      </c>
      <c r="K7" s="119" t="s">
        <v>10406</v>
      </c>
      <c r="L7" s="121"/>
      <c r="M7" s="122" t="s">
        <v>10407</v>
      </c>
      <c r="N7" s="118"/>
      <c r="O7" s="118"/>
      <c r="P7" s="118"/>
      <c r="Q7" s="118"/>
      <c r="R7" s="118"/>
      <c r="S7" s="118"/>
      <c r="T7" s="118"/>
      <c r="U7" s="118"/>
      <c r="V7" s="118"/>
      <c r="W7" s="118"/>
      <c r="X7" s="118"/>
      <c r="Y7" s="118"/>
      <c r="Z7" s="118"/>
    </row>
    <row r="8">
      <c r="A8" s="57" t="s">
        <v>10386</v>
      </c>
      <c r="B8" s="57" t="s">
        <v>10408</v>
      </c>
      <c r="C8" s="34"/>
      <c r="D8" s="34" t="s">
        <v>10388</v>
      </c>
      <c r="E8" s="34" t="s">
        <v>38</v>
      </c>
      <c r="F8" s="14" t="s">
        <v>10409</v>
      </c>
      <c r="G8" s="34"/>
      <c r="H8" s="14" t="s">
        <v>10410</v>
      </c>
      <c r="I8" s="114" t="s">
        <v>10366</v>
      </c>
      <c r="J8" s="6" t="s">
        <v>10411</v>
      </c>
      <c r="K8" s="119" t="s">
        <v>10412</v>
      </c>
      <c r="L8" s="121"/>
      <c r="M8" s="122" t="s">
        <v>10413</v>
      </c>
      <c r="N8" s="118"/>
      <c r="O8" s="118"/>
      <c r="P8" s="118"/>
      <c r="Q8" s="118"/>
      <c r="R8" s="118"/>
      <c r="S8" s="118"/>
      <c r="T8" s="118"/>
      <c r="U8" s="118"/>
      <c r="V8" s="118"/>
      <c r="W8" s="118"/>
      <c r="X8" s="118"/>
      <c r="Y8" s="118"/>
      <c r="Z8" s="118"/>
    </row>
    <row r="9">
      <c r="A9" s="34" t="s">
        <v>10386</v>
      </c>
      <c r="B9" s="34" t="s">
        <v>10414</v>
      </c>
      <c r="C9" s="34"/>
      <c r="D9" s="34" t="s">
        <v>10388</v>
      </c>
      <c r="E9" s="6" t="s">
        <v>38</v>
      </c>
      <c r="F9" s="14" t="s">
        <v>10403</v>
      </c>
      <c r="G9" s="34"/>
      <c r="H9" s="14" t="s">
        <v>10415</v>
      </c>
      <c r="I9" s="114" t="s">
        <v>10366</v>
      </c>
      <c r="J9" s="6" t="s">
        <v>10416</v>
      </c>
      <c r="K9" s="119" t="s">
        <v>10417</v>
      </c>
      <c r="L9" s="123" t="s">
        <v>10418</v>
      </c>
      <c r="M9" s="122" t="s">
        <v>10419</v>
      </c>
      <c r="N9" s="118"/>
      <c r="O9" s="118"/>
      <c r="P9" s="118"/>
      <c r="Q9" s="118"/>
      <c r="R9" s="118"/>
      <c r="S9" s="118"/>
      <c r="T9" s="118"/>
      <c r="U9" s="118"/>
      <c r="V9" s="118"/>
      <c r="W9" s="118"/>
      <c r="X9" s="118"/>
      <c r="Y9" s="118"/>
      <c r="Z9" s="118"/>
    </row>
    <row r="10">
      <c r="A10" s="6" t="s">
        <v>10420</v>
      </c>
      <c r="B10" s="34" t="s">
        <v>10421</v>
      </c>
      <c r="C10" s="34"/>
      <c r="D10" s="6" t="s">
        <v>10422</v>
      </c>
      <c r="E10" s="6" t="s">
        <v>10423</v>
      </c>
      <c r="F10" s="18" t="s">
        <v>10424</v>
      </c>
      <c r="G10" s="34"/>
      <c r="H10" s="18" t="s">
        <v>10425</v>
      </c>
      <c r="I10" s="114" t="s">
        <v>10366</v>
      </c>
      <c r="J10" s="6" t="s">
        <v>10426</v>
      </c>
      <c r="K10" s="119" t="s">
        <v>10427</v>
      </c>
      <c r="L10" s="116" t="s">
        <v>10428</v>
      </c>
      <c r="M10" s="122" t="s">
        <v>10429</v>
      </c>
      <c r="N10" s="118"/>
      <c r="O10" s="118"/>
      <c r="P10" s="118"/>
      <c r="Q10" s="118"/>
      <c r="R10" s="118"/>
      <c r="S10" s="118"/>
      <c r="T10" s="118"/>
      <c r="U10" s="118"/>
      <c r="V10" s="118"/>
      <c r="W10" s="118"/>
      <c r="X10" s="118"/>
      <c r="Y10" s="118"/>
      <c r="Z10" s="118"/>
    </row>
    <row r="11" ht="112.5" customHeight="1">
      <c r="A11" s="6" t="s">
        <v>10430</v>
      </c>
      <c r="B11" s="34" t="s">
        <v>10431</v>
      </c>
      <c r="C11" s="34"/>
      <c r="D11" s="6" t="s">
        <v>10422</v>
      </c>
      <c r="E11" s="34"/>
      <c r="F11" s="18" t="s">
        <v>10432</v>
      </c>
      <c r="G11" s="34"/>
      <c r="H11" s="18"/>
      <c r="I11" s="114" t="s">
        <v>10366</v>
      </c>
      <c r="J11" s="6" t="s">
        <v>10433</v>
      </c>
      <c r="K11" s="119" t="s">
        <v>10434</v>
      </c>
      <c r="L11" s="116" t="s">
        <v>10435</v>
      </c>
      <c r="M11" s="67" t="s">
        <v>10436</v>
      </c>
      <c r="N11" s="118"/>
      <c r="O11" s="118"/>
      <c r="P11" s="118"/>
      <c r="Q11" s="118"/>
      <c r="R11" s="118"/>
      <c r="S11" s="118"/>
      <c r="T11" s="118"/>
      <c r="U11" s="118"/>
      <c r="V11" s="118"/>
      <c r="W11" s="118"/>
      <c r="X11" s="118"/>
      <c r="Y11" s="118"/>
      <c r="Z11" s="118"/>
    </row>
    <row r="12">
      <c r="A12" s="6" t="s">
        <v>10420</v>
      </c>
      <c r="B12" s="34" t="s">
        <v>10437</v>
      </c>
      <c r="C12" s="34"/>
      <c r="D12" s="6" t="s">
        <v>10422</v>
      </c>
      <c r="E12" s="34"/>
      <c r="F12" s="18"/>
      <c r="G12" s="34"/>
      <c r="H12" s="18" t="s">
        <v>10438</v>
      </c>
      <c r="I12" s="114" t="s">
        <v>10366</v>
      </c>
      <c r="J12" s="6" t="s">
        <v>10439</v>
      </c>
      <c r="K12" s="119" t="s">
        <v>10440</v>
      </c>
      <c r="L12" s="116" t="s">
        <v>10441</v>
      </c>
      <c r="M12" s="122" t="s">
        <v>10442</v>
      </c>
      <c r="N12" s="118"/>
      <c r="O12" s="118"/>
      <c r="P12" s="118"/>
      <c r="Q12" s="118"/>
      <c r="R12" s="118"/>
      <c r="S12" s="118"/>
      <c r="T12" s="118"/>
      <c r="U12" s="118"/>
      <c r="V12" s="118"/>
      <c r="W12" s="118"/>
      <c r="X12" s="118"/>
      <c r="Y12" s="118"/>
      <c r="Z12" s="118"/>
    </row>
    <row r="13">
      <c r="A13" s="6" t="s">
        <v>10420</v>
      </c>
      <c r="B13" s="34" t="s">
        <v>10443</v>
      </c>
      <c r="C13" s="34"/>
      <c r="D13" s="6" t="s">
        <v>10422</v>
      </c>
      <c r="E13" s="34"/>
      <c r="F13" s="18"/>
      <c r="G13" s="34"/>
      <c r="H13" s="18" t="s">
        <v>10438</v>
      </c>
      <c r="I13" s="114" t="s">
        <v>10366</v>
      </c>
      <c r="J13" s="6" t="s">
        <v>10444</v>
      </c>
      <c r="K13" s="119" t="s">
        <v>10445</v>
      </c>
      <c r="L13" s="116" t="s">
        <v>10446</v>
      </c>
      <c r="M13" s="117" t="s">
        <v>10447</v>
      </c>
      <c r="N13" s="118"/>
      <c r="O13" s="118"/>
      <c r="P13" s="118"/>
      <c r="Q13" s="118"/>
      <c r="R13" s="118"/>
      <c r="S13" s="118"/>
      <c r="T13" s="118"/>
      <c r="U13" s="118"/>
      <c r="V13" s="118"/>
      <c r="W13" s="118"/>
      <c r="X13" s="118"/>
      <c r="Y13" s="118"/>
      <c r="Z13" s="118"/>
    </row>
    <row r="14">
      <c r="A14" s="34" t="s">
        <v>10448</v>
      </c>
      <c r="B14" s="34" t="s">
        <v>10449</v>
      </c>
      <c r="C14" s="34"/>
      <c r="D14" s="6" t="s">
        <v>10450</v>
      </c>
      <c r="E14" s="34"/>
      <c r="F14" s="18"/>
      <c r="G14" s="34"/>
      <c r="H14" s="18" t="s">
        <v>10451</v>
      </c>
      <c r="I14" s="114" t="s">
        <v>10366</v>
      </c>
      <c r="J14" s="6" t="s">
        <v>10452</v>
      </c>
      <c r="K14" s="119" t="s">
        <v>10453</v>
      </c>
      <c r="L14" s="116" t="s">
        <v>10454</v>
      </c>
      <c r="M14" s="117" t="s">
        <v>10455</v>
      </c>
      <c r="N14" s="118"/>
      <c r="O14" s="118"/>
      <c r="P14" s="118"/>
      <c r="Q14" s="118"/>
      <c r="R14" s="118"/>
      <c r="S14" s="118"/>
      <c r="T14" s="118"/>
      <c r="U14" s="118"/>
      <c r="V14" s="118"/>
      <c r="W14" s="118"/>
      <c r="X14" s="118"/>
      <c r="Y14" s="118"/>
      <c r="Z14" s="118"/>
    </row>
    <row r="15">
      <c r="A15" s="34" t="s">
        <v>10456</v>
      </c>
      <c r="B15" s="34" t="s">
        <v>10457</v>
      </c>
      <c r="C15" s="34"/>
      <c r="D15" s="6" t="s">
        <v>10388</v>
      </c>
      <c r="E15" s="6" t="s">
        <v>38</v>
      </c>
      <c r="F15" s="18"/>
      <c r="G15" s="34"/>
      <c r="H15" s="18" t="s">
        <v>10451</v>
      </c>
      <c r="I15" s="114" t="s">
        <v>10366</v>
      </c>
      <c r="J15" s="6" t="s">
        <v>10458</v>
      </c>
      <c r="K15" s="119" t="s">
        <v>10459</v>
      </c>
      <c r="L15" s="116" t="s">
        <v>10460</v>
      </c>
      <c r="M15" s="122" t="s">
        <v>10461</v>
      </c>
      <c r="N15" s="118"/>
      <c r="O15" s="118"/>
      <c r="P15" s="118"/>
      <c r="Q15" s="118"/>
      <c r="R15" s="118"/>
      <c r="S15" s="118"/>
      <c r="T15" s="118"/>
      <c r="U15" s="118"/>
      <c r="V15" s="118"/>
      <c r="W15" s="118"/>
      <c r="X15" s="118"/>
      <c r="Y15" s="118"/>
      <c r="Z15" s="118"/>
    </row>
    <row r="16" ht="112.5" customHeight="1">
      <c r="A16" s="6" t="s">
        <v>10462</v>
      </c>
      <c r="B16" s="6" t="s">
        <v>10463</v>
      </c>
      <c r="C16" s="34"/>
      <c r="D16" s="6" t="s">
        <v>10450</v>
      </c>
      <c r="E16" s="6" t="s">
        <v>10423</v>
      </c>
      <c r="F16" s="18"/>
      <c r="G16" s="34"/>
      <c r="H16" s="18" t="s">
        <v>10451</v>
      </c>
      <c r="I16" s="114" t="s">
        <v>10366</v>
      </c>
      <c r="J16" s="6" t="s">
        <v>10464</v>
      </c>
      <c r="K16" s="119" t="s">
        <v>10465</v>
      </c>
      <c r="L16" s="116" t="s">
        <v>10460</v>
      </c>
      <c r="M16" s="122" t="s">
        <v>10466</v>
      </c>
      <c r="N16" s="118"/>
      <c r="O16" s="118"/>
      <c r="P16" s="118"/>
      <c r="Q16" s="118"/>
      <c r="R16" s="118"/>
      <c r="S16" s="118"/>
      <c r="T16" s="118"/>
      <c r="U16" s="118"/>
      <c r="V16" s="118"/>
      <c r="W16" s="118"/>
      <c r="X16" s="118"/>
      <c r="Y16" s="118"/>
      <c r="Z16" s="118"/>
    </row>
    <row r="17">
      <c r="A17" s="6" t="s">
        <v>10467</v>
      </c>
      <c r="B17" s="6" t="s">
        <v>10468</v>
      </c>
      <c r="C17" s="34"/>
      <c r="D17" s="6" t="s">
        <v>10450</v>
      </c>
      <c r="E17" s="6" t="s">
        <v>38</v>
      </c>
      <c r="F17" s="18"/>
      <c r="G17" s="34"/>
      <c r="H17" s="18" t="s">
        <v>10469</v>
      </c>
      <c r="I17" s="114" t="s">
        <v>10366</v>
      </c>
      <c r="J17" s="6" t="s">
        <v>10470</v>
      </c>
      <c r="K17" s="119" t="s">
        <v>10459</v>
      </c>
      <c r="L17" s="116"/>
      <c r="M17" s="122" t="s">
        <v>10471</v>
      </c>
      <c r="N17" s="118"/>
      <c r="O17" s="118"/>
      <c r="P17" s="118"/>
      <c r="Q17" s="118"/>
      <c r="R17" s="118"/>
      <c r="S17" s="118"/>
      <c r="T17" s="118"/>
      <c r="U17" s="118"/>
      <c r="V17" s="118"/>
      <c r="W17" s="118"/>
      <c r="X17" s="118"/>
      <c r="Y17" s="118"/>
      <c r="Z17" s="118"/>
    </row>
    <row r="18">
      <c r="A18" s="34" t="s">
        <v>10472</v>
      </c>
      <c r="B18" s="6" t="s">
        <v>10473</v>
      </c>
      <c r="C18" s="34"/>
      <c r="D18" s="34"/>
      <c r="E18" s="6"/>
      <c r="F18" s="14"/>
      <c r="G18" s="34"/>
      <c r="H18" s="18" t="s">
        <v>10474</v>
      </c>
      <c r="I18" s="114" t="s">
        <v>10366</v>
      </c>
      <c r="J18" s="6" t="s">
        <v>10475</v>
      </c>
      <c r="K18" s="119" t="s">
        <v>10476</v>
      </c>
      <c r="L18" s="121"/>
      <c r="M18" s="122" t="s">
        <v>10477</v>
      </c>
      <c r="N18" s="118"/>
      <c r="O18" s="118"/>
      <c r="P18" s="118"/>
      <c r="Q18" s="118"/>
      <c r="R18" s="118"/>
      <c r="S18" s="118"/>
      <c r="T18" s="118"/>
      <c r="U18" s="118"/>
      <c r="V18" s="118"/>
      <c r="W18" s="118"/>
      <c r="X18" s="118"/>
      <c r="Y18" s="118"/>
      <c r="Z18" s="118"/>
    </row>
    <row r="19" ht="112.5" customHeight="1">
      <c r="A19" s="34" t="s">
        <v>10478</v>
      </c>
      <c r="B19" s="124" t="s">
        <v>10479</v>
      </c>
      <c r="C19" s="34"/>
      <c r="D19" s="6"/>
      <c r="E19" s="6"/>
      <c r="F19" s="18"/>
      <c r="G19" s="34"/>
      <c r="H19" s="67" t="s">
        <v>10480</v>
      </c>
      <c r="I19" s="114" t="s">
        <v>10366</v>
      </c>
      <c r="J19" s="6" t="s">
        <v>10481</v>
      </c>
      <c r="K19" s="115" t="s">
        <v>10482</v>
      </c>
      <c r="L19" s="116" t="s">
        <v>10483</v>
      </c>
      <c r="M19" s="122" t="s">
        <v>10484</v>
      </c>
      <c r="N19" s="118"/>
      <c r="O19" s="118"/>
      <c r="P19" s="118"/>
      <c r="Q19" s="118"/>
      <c r="R19" s="118"/>
      <c r="S19" s="118"/>
      <c r="T19" s="118"/>
      <c r="U19" s="118"/>
      <c r="V19" s="118"/>
      <c r="W19" s="118"/>
      <c r="X19" s="118"/>
      <c r="Y19" s="118"/>
      <c r="Z19" s="118"/>
    </row>
    <row r="20" ht="81.0" customHeight="1">
      <c r="A20" s="34" t="s">
        <v>10478</v>
      </c>
      <c r="B20" s="124" t="s">
        <v>10479</v>
      </c>
      <c r="C20" s="34"/>
      <c r="D20" s="6"/>
      <c r="E20" s="6"/>
      <c r="F20" s="18"/>
      <c r="G20" s="34"/>
      <c r="H20" s="125" t="s">
        <v>10485</v>
      </c>
      <c r="I20" s="114" t="s">
        <v>10366</v>
      </c>
      <c r="J20" s="6" t="s">
        <v>10486</v>
      </c>
      <c r="K20" s="26"/>
      <c r="L20" s="116"/>
      <c r="M20" s="122" t="s">
        <v>10487</v>
      </c>
      <c r="N20" s="118"/>
      <c r="O20" s="118"/>
      <c r="P20" s="118"/>
      <c r="Q20" s="118"/>
      <c r="R20" s="118"/>
      <c r="S20" s="118"/>
      <c r="T20" s="118"/>
      <c r="U20" s="118"/>
      <c r="V20" s="118"/>
      <c r="W20" s="118"/>
      <c r="X20" s="118"/>
      <c r="Y20" s="118"/>
      <c r="Z20" s="118"/>
    </row>
    <row r="21" ht="81.0" customHeight="1">
      <c r="A21" s="34" t="s">
        <v>10478</v>
      </c>
      <c r="B21" s="124" t="s">
        <v>10479</v>
      </c>
      <c r="C21" s="34"/>
      <c r="D21" s="6"/>
      <c r="E21" s="6"/>
      <c r="F21" s="18"/>
      <c r="G21" s="34"/>
      <c r="H21" s="125" t="s">
        <v>10488</v>
      </c>
      <c r="I21" s="114" t="s">
        <v>10366</v>
      </c>
      <c r="J21" s="6" t="s">
        <v>10489</v>
      </c>
      <c r="K21" s="26"/>
      <c r="L21" s="116"/>
      <c r="M21" s="122" t="s">
        <v>10490</v>
      </c>
      <c r="N21" s="118"/>
      <c r="O21" s="118"/>
      <c r="P21" s="118"/>
      <c r="Q21" s="118"/>
      <c r="R21" s="118"/>
      <c r="S21" s="118"/>
      <c r="T21" s="118"/>
      <c r="U21" s="118"/>
      <c r="V21" s="118"/>
      <c r="W21" s="118"/>
      <c r="X21" s="118"/>
      <c r="Y21" s="118"/>
      <c r="Z21" s="118"/>
    </row>
    <row r="22" ht="81.0" customHeight="1">
      <c r="A22" s="34" t="s">
        <v>10478</v>
      </c>
      <c r="B22" s="124" t="s">
        <v>10479</v>
      </c>
      <c r="C22" s="34"/>
      <c r="D22" s="6"/>
      <c r="E22" s="6"/>
      <c r="F22" s="18"/>
      <c r="G22" s="34"/>
      <c r="H22" s="125" t="s">
        <v>10491</v>
      </c>
      <c r="I22" s="114" t="s">
        <v>10366</v>
      </c>
      <c r="J22" s="6" t="s">
        <v>10492</v>
      </c>
      <c r="K22" s="26"/>
      <c r="L22" s="116"/>
      <c r="M22" s="122" t="s">
        <v>10493</v>
      </c>
      <c r="N22" s="118"/>
      <c r="O22" s="118"/>
      <c r="P22" s="118"/>
      <c r="Q22" s="118"/>
      <c r="R22" s="118"/>
      <c r="S22" s="118"/>
      <c r="T22" s="118"/>
      <c r="U22" s="118"/>
      <c r="V22" s="118"/>
      <c r="W22" s="118"/>
      <c r="X22" s="118"/>
      <c r="Y22" s="118"/>
      <c r="Z22" s="118"/>
    </row>
    <row r="23" ht="81.0" customHeight="1">
      <c r="A23" s="34" t="s">
        <v>10478</v>
      </c>
      <c r="B23" s="124" t="s">
        <v>10479</v>
      </c>
      <c r="C23" s="34"/>
      <c r="D23" s="6"/>
      <c r="E23" s="6"/>
      <c r="F23" s="18"/>
      <c r="G23" s="34"/>
      <c r="H23" s="125" t="s">
        <v>10494</v>
      </c>
      <c r="I23" s="114" t="s">
        <v>10366</v>
      </c>
      <c r="J23" s="6" t="s">
        <v>10495</v>
      </c>
      <c r="K23" s="26"/>
      <c r="L23" s="116"/>
      <c r="M23" s="122" t="s">
        <v>10496</v>
      </c>
      <c r="N23" s="118"/>
      <c r="O23" s="118"/>
      <c r="P23" s="118"/>
      <c r="Q23" s="118"/>
      <c r="R23" s="118"/>
      <c r="S23" s="118"/>
      <c r="T23" s="118"/>
      <c r="U23" s="118"/>
      <c r="V23" s="118"/>
      <c r="W23" s="118"/>
      <c r="X23" s="118"/>
      <c r="Y23" s="118"/>
      <c r="Z23" s="118"/>
    </row>
    <row r="24" ht="81.0" customHeight="1">
      <c r="A24" s="34" t="s">
        <v>10478</v>
      </c>
      <c r="B24" s="6" t="s">
        <v>10497</v>
      </c>
      <c r="C24" s="34"/>
      <c r="D24" s="6"/>
      <c r="E24" s="6"/>
      <c r="F24" s="18"/>
      <c r="G24" s="34"/>
      <c r="H24" s="62" t="s">
        <v>10498</v>
      </c>
      <c r="I24" s="114" t="s">
        <v>10366</v>
      </c>
      <c r="J24" s="6" t="s">
        <v>10499</v>
      </c>
      <c r="K24" s="119" t="s">
        <v>10500</v>
      </c>
      <c r="L24" s="116" t="s">
        <v>10501</v>
      </c>
      <c r="M24" s="122" t="s">
        <v>10502</v>
      </c>
      <c r="N24" s="118"/>
      <c r="O24" s="118"/>
      <c r="P24" s="118"/>
      <c r="Q24" s="118"/>
      <c r="R24" s="118"/>
      <c r="S24" s="118"/>
      <c r="T24" s="118"/>
      <c r="U24" s="118"/>
      <c r="V24" s="118"/>
      <c r="W24" s="118"/>
      <c r="X24" s="118"/>
      <c r="Y24" s="118"/>
      <c r="Z24" s="118"/>
    </row>
    <row r="25" ht="77.25" customHeight="1">
      <c r="A25" s="34" t="s">
        <v>10478</v>
      </c>
      <c r="B25" s="6" t="s">
        <v>10497</v>
      </c>
      <c r="C25" s="34"/>
      <c r="D25" s="6"/>
      <c r="E25" s="6"/>
      <c r="F25" s="18"/>
      <c r="G25" s="34"/>
      <c r="H25" s="125" t="s">
        <v>10503</v>
      </c>
      <c r="I25" s="114" t="s">
        <v>10366</v>
      </c>
      <c r="J25" s="6" t="s">
        <v>10504</v>
      </c>
      <c r="K25" s="26"/>
      <c r="L25" s="116"/>
      <c r="M25" s="117" t="s">
        <v>10505</v>
      </c>
      <c r="N25" s="118"/>
      <c r="O25" s="118"/>
      <c r="P25" s="118"/>
      <c r="Q25" s="118"/>
      <c r="R25" s="118"/>
      <c r="S25" s="118"/>
      <c r="T25" s="118"/>
      <c r="U25" s="118"/>
      <c r="V25" s="118"/>
      <c r="W25" s="118"/>
      <c r="X25" s="118"/>
      <c r="Y25" s="118"/>
      <c r="Z25" s="118"/>
    </row>
    <row r="26" ht="77.25" customHeight="1">
      <c r="A26" s="34" t="s">
        <v>10478</v>
      </c>
      <c r="B26" s="6" t="s">
        <v>10497</v>
      </c>
      <c r="C26" s="34"/>
      <c r="D26" s="6"/>
      <c r="E26" s="6"/>
      <c r="F26" s="18"/>
      <c r="G26" s="34"/>
      <c r="H26" s="73" t="s">
        <v>10506</v>
      </c>
      <c r="I26" s="114" t="s">
        <v>10366</v>
      </c>
      <c r="J26" s="6" t="s">
        <v>10507</v>
      </c>
      <c r="K26" s="26"/>
      <c r="L26" s="116"/>
      <c r="M26" s="117" t="s">
        <v>10508</v>
      </c>
      <c r="N26" s="118"/>
      <c r="O26" s="118"/>
      <c r="P26" s="118"/>
      <c r="Q26" s="118"/>
      <c r="R26" s="118"/>
      <c r="S26" s="118"/>
      <c r="T26" s="118"/>
      <c r="U26" s="118"/>
      <c r="V26" s="118"/>
      <c r="W26" s="118"/>
      <c r="X26" s="118"/>
      <c r="Y26" s="118"/>
      <c r="Z26" s="118"/>
    </row>
    <row r="27" ht="77.25" customHeight="1">
      <c r="A27" s="34" t="s">
        <v>10478</v>
      </c>
      <c r="B27" s="6" t="s">
        <v>10497</v>
      </c>
      <c r="C27" s="34"/>
      <c r="D27" s="6"/>
      <c r="E27" s="6"/>
      <c r="F27" s="18"/>
      <c r="G27" s="34"/>
      <c r="H27" s="73" t="s">
        <v>10509</v>
      </c>
      <c r="I27" s="114" t="s">
        <v>10366</v>
      </c>
      <c r="J27" s="6" t="s">
        <v>10510</v>
      </c>
      <c r="K27" s="26"/>
      <c r="L27" s="116"/>
      <c r="M27" s="117" t="s">
        <v>10511</v>
      </c>
      <c r="N27" s="118"/>
      <c r="O27" s="118"/>
      <c r="P27" s="118"/>
      <c r="Q27" s="118"/>
      <c r="R27" s="118"/>
      <c r="S27" s="118"/>
      <c r="T27" s="118"/>
      <c r="U27" s="118"/>
      <c r="V27" s="118"/>
      <c r="W27" s="118"/>
      <c r="X27" s="118"/>
      <c r="Y27" s="118"/>
      <c r="Z27" s="118"/>
    </row>
    <row r="28" ht="77.25" customHeight="1">
      <c r="A28" s="34" t="s">
        <v>10478</v>
      </c>
      <c r="B28" s="6" t="s">
        <v>10497</v>
      </c>
      <c r="C28" s="34"/>
      <c r="D28" s="6"/>
      <c r="E28" s="6"/>
      <c r="F28" s="18"/>
      <c r="G28" s="34"/>
      <c r="H28" s="73" t="s">
        <v>10512</v>
      </c>
      <c r="I28" s="114" t="s">
        <v>10366</v>
      </c>
      <c r="J28" s="6" t="s">
        <v>10513</v>
      </c>
      <c r="K28" s="26"/>
      <c r="L28" s="116"/>
      <c r="M28" s="117" t="s">
        <v>10514</v>
      </c>
      <c r="N28" s="118"/>
      <c r="O28" s="118"/>
      <c r="P28" s="118"/>
      <c r="Q28" s="118"/>
      <c r="R28" s="118"/>
      <c r="S28" s="118"/>
      <c r="T28" s="118"/>
      <c r="U28" s="118"/>
      <c r="V28" s="118"/>
      <c r="W28" s="118"/>
      <c r="X28" s="118"/>
      <c r="Y28" s="118"/>
      <c r="Z28" s="118"/>
    </row>
    <row r="29" ht="77.25" customHeight="1">
      <c r="A29" s="34" t="s">
        <v>10478</v>
      </c>
      <c r="B29" s="6" t="s">
        <v>10515</v>
      </c>
      <c r="C29" s="34"/>
      <c r="D29" s="6"/>
      <c r="E29" s="6"/>
      <c r="F29" s="18"/>
      <c r="G29" s="34"/>
      <c r="H29" s="67" t="s">
        <v>10516</v>
      </c>
      <c r="I29" s="114" t="s">
        <v>10366</v>
      </c>
      <c r="J29" s="6" t="s">
        <v>10517</v>
      </c>
      <c r="K29" s="119" t="s">
        <v>10518</v>
      </c>
      <c r="L29" s="116" t="s">
        <v>10501</v>
      </c>
      <c r="M29" s="117" t="s">
        <v>10519</v>
      </c>
      <c r="N29" s="118"/>
      <c r="O29" s="118"/>
      <c r="P29" s="118"/>
      <c r="Q29" s="118"/>
      <c r="R29" s="118"/>
      <c r="S29" s="118"/>
      <c r="T29" s="118"/>
      <c r="U29" s="118"/>
      <c r="V29" s="118"/>
      <c r="W29" s="118"/>
      <c r="X29" s="118"/>
      <c r="Y29" s="118"/>
      <c r="Z29" s="118"/>
    </row>
    <row r="30" ht="86.25" customHeight="1">
      <c r="A30" s="34" t="s">
        <v>10478</v>
      </c>
      <c r="B30" s="6" t="s">
        <v>10515</v>
      </c>
      <c r="C30" s="6"/>
      <c r="D30" s="6"/>
      <c r="E30" s="6"/>
      <c r="F30" s="18"/>
      <c r="G30" s="34"/>
      <c r="H30" s="73" t="s">
        <v>10520</v>
      </c>
      <c r="I30" s="114" t="s">
        <v>10366</v>
      </c>
      <c r="J30" s="6" t="s">
        <v>10521</v>
      </c>
      <c r="K30" s="126"/>
      <c r="L30" s="121"/>
      <c r="M30" s="122" t="s">
        <v>10522</v>
      </c>
      <c r="N30" s="118"/>
      <c r="O30" s="118"/>
      <c r="P30" s="118"/>
      <c r="Q30" s="118"/>
      <c r="R30" s="118"/>
      <c r="S30" s="118"/>
      <c r="T30" s="118"/>
      <c r="U30" s="118"/>
      <c r="V30" s="118"/>
      <c r="W30" s="118"/>
      <c r="X30" s="118"/>
      <c r="Y30" s="118"/>
      <c r="Z30" s="118"/>
    </row>
    <row r="31" ht="86.25" customHeight="1">
      <c r="A31" s="34" t="s">
        <v>10478</v>
      </c>
      <c r="B31" s="6" t="s">
        <v>10515</v>
      </c>
      <c r="C31" s="6"/>
      <c r="D31" s="6"/>
      <c r="E31" s="6"/>
      <c r="F31" s="18"/>
      <c r="G31" s="34"/>
      <c r="H31" s="73" t="s">
        <v>10523</v>
      </c>
      <c r="I31" s="114" t="s">
        <v>10366</v>
      </c>
      <c r="J31" s="6" t="s">
        <v>10524</v>
      </c>
      <c r="K31" s="126"/>
      <c r="L31" s="121"/>
      <c r="M31" s="122" t="s">
        <v>10525</v>
      </c>
      <c r="N31" s="118"/>
      <c r="O31" s="118"/>
      <c r="P31" s="118"/>
      <c r="Q31" s="118"/>
      <c r="R31" s="118"/>
      <c r="S31" s="118"/>
      <c r="T31" s="118"/>
      <c r="U31" s="118"/>
      <c r="V31" s="118"/>
      <c r="W31" s="118"/>
      <c r="X31" s="118"/>
      <c r="Y31" s="118"/>
      <c r="Z31" s="118"/>
    </row>
    <row r="32" ht="86.25" customHeight="1">
      <c r="A32" s="34" t="s">
        <v>10478</v>
      </c>
      <c r="B32" s="6" t="s">
        <v>10515</v>
      </c>
      <c r="C32" s="6"/>
      <c r="D32" s="6"/>
      <c r="E32" s="6"/>
      <c r="F32" s="18"/>
      <c r="G32" s="34"/>
      <c r="H32" s="73" t="s">
        <v>10526</v>
      </c>
      <c r="I32" s="114" t="s">
        <v>10366</v>
      </c>
      <c r="J32" s="6" t="s">
        <v>10527</v>
      </c>
      <c r="K32" s="126"/>
      <c r="L32" s="121"/>
      <c r="M32" s="122" t="s">
        <v>10528</v>
      </c>
      <c r="N32" s="118"/>
      <c r="O32" s="118"/>
      <c r="P32" s="118"/>
      <c r="Q32" s="118"/>
      <c r="R32" s="118"/>
      <c r="S32" s="118"/>
      <c r="T32" s="118"/>
      <c r="U32" s="118"/>
      <c r="V32" s="118"/>
      <c r="W32" s="118"/>
      <c r="X32" s="118"/>
      <c r="Y32" s="118"/>
      <c r="Z32" s="118"/>
    </row>
    <row r="33" ht="86.25" customHeight="1">
      <c r="A33" s="34" t="s">
        <v>10478</v>
      </c>
      <c r="B33" s="6" t="s">
        <v>10515</v>
      </c>
      <c r="C33" s="6"/>
      <c r="D33" s="6"/>
      <c r="E33" s="6"/>
      <c r="F33" s="18"/>
      <c r="G33" s="34"/>
      <c r="H33" s="73" t="s">
        <v>10529</v>
      </c>
      <c r="I33" s="114" t="s">
        <v>10366</v>
      </c>
      <c r="J33" s="6" t="s">
        <v>10530</v>
      </c>
      <c r="K33" s="126"/>
      <c r="L33" s="121"/>
      <c r="M33" s="122" t="s">
        <v>10531</v>
      </c>
      <c r="N33" s="118"/>
      <c r="O33" s="118"/>
      <c r="P33" s="118"/>
      <c r="Q33" s="118"/>
      <c r="R33" s="118"/>
      <c r="S33" s="118"/>
      <c r="T33" s="118"/>
      <c r="U33" s="118"/>
      <c r="V33" s="118"/>
      <c r="W33" s="118"/>
      <c r="X33" s="118"/>
      <c r="Y33" s="118"/>
      <c r="Z33" s="118"/>
    </row>
    <row r="34" ht="86.25" customHeight="1">
      <c r="A34" s="6" t="s">
        <v>10532</v>
      </c>
      <c r="B34" s="6" t="s">
        <v>10533</v>
      </c>
      <c r="C34" s="6" t="s">
        <v>10534</v>
      </c>
      <c r="D34" s="6"/>
      <c r="E34" s="6"/>
      <c r="F34" s="18" t="s">
        <v>10535</v>
      </c>
      <c r="G34" s="34"/>
      <c r="H34" s="67" t="s">
        <v>10536</v>
      </c>
      <c r="I34" s="114" t="s">
        <v>10366</v>
      </c>
      <c r="J34" s="6" t="s">
        <v>10537</v>
      </c>
      <c r="K34" s="126"/>
      <c r="L34" s="121"/>
      <c r="M34" s="122" t="s">
        <v>10538</v>
      </c>
      <c r="N34" s="118"/>
      <c r="O34" s="118"/>
      <c r="P34" s="118"/>
      <c r="Q34" s="118"/>
      <c r="R34" s="118"/>
      <c r="S34" s="118"/>
      <c r="T34" s="118"/>
      <c r="U34" s="118"/>
      <c r="V34" s="118"/>
      <c r="W34" s="118"/>
      <c r="X34" s="118"/>
      <c r="Y34" s="118"/>
      <c r="Z34" s="118"/>
    </row>
    <row r="35" ht="76.5" customHeight="1">
      <c r="A35" s="6" t="s">
        <v>10532</v>
      </c>
      <c r="B35" s="6" t="s">
        <v>10533</v>
      </c>
      <c r="C35" s="6"/>
      <c r="D35" s="6"/>
      <c r="E35" s="6"/>
      <c r="F35" s="18"/>
      <c r="G35" s="34"/>
      <c r="H35" s="73" t="s">
        <v>10539</v>
      </c>
      <c r="I35" s="114" t="s">
        <v>10366</v>
      </c>
      <c r="J35" s="6" t="s">
        <v>10540</v>
      </c>
      <c r="K35" s="126"/>
      <c r="L35" s="116"/>
      <c r="M35" s="122" t="s">
        <v>10541</v>
      </c>
      <c r="N35" s="118"/>
      <c r="O35" s="118"/>
      <c r="P35" s="118"/>
      <c r="Q35" s="118"/>
      <c r="R35" s="118"/>
      <c r="S35" s="118"/>
      <c r="T35" s="118"/>
      <c r="U35" s="118"/>
      <c r="V35" s="118"/>
      <c r="W35" s="118"/>
      <c r="X35" s="118"/>
      <c r="Y35" s="118"/>
      <c r="Z35" s="118"/>
    </row>
    <row r="36" ht="76.5" customHeight="1">
      <c r="A36" s="6" t="s">
        <v>10532</v>
      </c>
      <c r="B36" s="6" t="s">
        <v>10533</v>
      </c>
      <c r="C36" s="6"/>
      <c r="D36" s="6"/>
      <c r="E36" s="6"/>
      <c r="F36" s="18"/>
      <c r="G36" s="34"/>
      <c r="H36" s="73" t="s">
        <v>10542</v>
      </c>
      <c r="I36" s="114" t="s">
        <v>10366</v>
      </c>
      <c r="J36" s="6" t="s">
        <v>10543</v>
      </c>
      <c r="K36" s="126"/>
      <c r="L36" s="116"/>
      <c r="M36" s="122" t="s">
        <v>10544</v>
      </c>
      <c r="N36" s="118"/>
      <c r="O36" s="118"/>
      <c r="P36" s="118"/>
      <c r="Q36" s="118"/>
      <c r="R36" s="118"/>
      <c r="S36" s="118"/>
      <c r="T36" s="118"/>
      <c r="U36" s="118"/>
      <c r="V36" s="118"/>
      <c r="W36" s="118"/>
      <c r="X36" s="118"/>
      <c r="Y36" s="118"/>
      <c r="Z36" s="118"/>
    </row>
    <row r="37" ht="76.5" customHeight="1">
      <c r="A37" s="6" t="s">
        <v>10532</v>
      </c>
      <c r="B37" s="6" t="s">
        <v>10533</v>
      </c>
      <c r="C37" s="6"/>
      <c r="D37" s="6"/>
      <c r="E37" s="6"/>
      <c r="F37" s="18"/>
      <c r="G37" s="34"/>
      <c r="H37" s="73" t="s">
        <v>10542</v>
      </c>
      <c r="I37" s="114" t="s">
        <v>10366</v>
      </c>
      <c r="J37" s="6" t="s">
        <v>10545</v>
      </c>
      <c r="K37" s="126"/>
      <c r="L37" s="116"/>
      <c r="M37" s="122" t="s">
        <v>10546</v>
      </c>
      <c r="N37" s="118"/>
      <c r="O37" s="118"/>
      <c r="P37" s="118"/>
      <c r="Q37" s="118"/>
      <c r="R37" s="118"/>
      <c r="S37" s="118"/>
      <c r="T37" s="118"/>
      <c r="U37" s="118"/>
      <c r="V37" s="118"/>
      <c r="W37" s="118"/>
      <c r="X37" s="118"/>
      <c r="Y37" s="118"/>
      <c r="Z37" s="118"/>
    </row>
    <row r="38" ht="76.5" customHeight="1">
      <c r="A38" s="6" t="s">
        <v>10532</v>
      </c>
      <c r="B38" s="6" t="s">
        <v>10533</v>
      </c>
      <c r="C38" s="6"/>
      <c r="D38" s="6"/>
      <c r="E38" s="6"/>
      <c r="F38" s="18"/>
      <c r="G38" s="34"/>
      <c r="H38" s="73" t="s">
        <v>10542</v>
      </c>
      <c r="I38" s="114" t="s">
        <v>10366</v>
      </c>
      <c r="J38" s="6" t="s">
        <v>10547</v>
      </c>
      <c r="K38" s="126"/>
      <c r="L38" s="116"/>
      <c r="M38" s="122" t="s">
        <v>10548</v>
      </c>
      <c r="N38" s="118"/>
      <c r="O38" s="118"/>
      <c r="P38" s="118"/>
      <c r="Q38" s="118"/>
      <c r="R38" s="118"/>
      <c r="S38" s="118"/>
      <c r="T38" s="118"/>
      <c r="U38" s="118"/>
      <c r="V38" s="118"/>
      <c r="W38" s="118"/>
      <c r="X38" s="118"/>
      <c r="Y38" s="118"/>
      <c r="Z38" s="118"/>
    </row>
    <row r="39" ht="76.5" customHeight="1">
      <c r="A39" s="6" t="s">
        <v>10532</v>
      </c>
      <c r="B39" s="6" t="s">
        <v>10533</v>
      </c>
      <c r="C39" s="6"/>
      <c r="D39" s="6"/>
      <c r="E39" s="6"/>
      <c r="F39" s="18"/>
      <c r="G39" s="34"/>
      <c r="H39" s="73" t="s">
        <v>10542</v>
      </c>
      <c r="I39" s="114" t="s">
        <v>10366</v>
      </c>
      <c r="J39" s="6" t="s">
        <v>10549</v>
      </c>
      <c r="K39" s="126"/>
      <c r="L39" s="116"/>
      <c r="M39" s="122" t="s">
        <v>10550</v>
      </c>
      <c r="N39" s="118"/>
      <c r="O39" s="118"/>
      <c r="P39" s="118"/>
      <c r="Q39" s="118"/>
      <c r="R39" s="118"/>
      <c r="S39" s="118"/>
      <c r="T39" s="118"/>
      <c r="U39" s="118"/>
      <c r="V39" s="118"/>
      <c r="W39" s="118"/>
      <c r="X39" s="118"/>
      <c r="Y39" s="118"/>
      <c r="Z39" s="118"/>
    </row>
    <row r="40" ht="76.5" customHeight="1">
      <c r="A40" s="6" t="s">
        <v>10551</v>
      </c>
      <c r="B40" s="6" t="s">
        <v>10552</v>
      </c>
      <c r="C40" s="6" t="s">
        <v>10534</v>
      </c>
      <c r="D40" s="6"/>
      <c r="E40" s="6"/>
      <c r="F40" s="18" t="s">
        <v>10535</v>
      </c>
      <c r="G40" s="34"/>
      <c r="H40" s="67" t="s">
        <v>10553</v>
      </c>
      <c r="I40" s="114" t="s">
        <v>10366</v>
      </c>
      <c r="J40" s="6" t="s">
        <v>10554</v>
      </c>
      <c r="K40" s="126"/>
      <c r="L40" s="116"/>
      <c r="M40" s="122" t="s">
        <v>10555</v>
      </c>
      <c r="N40" s="118"/>
      <c r="O40" s="118"/>
      <c r="P40" s="118"/>
      <c r="Q40" s="118"/>
      <c r="R40" s="118"/>
      <c r="S40" s="118"/>
      <c r="T40" s="118"/>
      <c r="U40" s="118"/>
      <c r="V40" s="118"/>
      <c r="W40" s="118"/>
      <c r="X40" s="118"/>
      <c r="Y40" s="118"/>
      <c r="Z40" s="118"/>
    </row>
    <row r="41" ht="75.75" customHeight="1">
      <c r="A41" s="6" t="s">
        <v>10551</v>
      </c>
      <c r="B41" s="6" t="s">
        <v>10552</v>
      </c>
      <c r="C41" s="6"/>
      <c r="D41" s="6"/>
      <c r="E41" s="6"/>
      <c r="F41" s="18"/>
      <c r="G41" s="34"/>
      <c r="H41" s="73" t="s">
        <v>10556</v>
      </c>
      <c r="I41" s="114" t="s">
        <v>10366</v>
      </c>
      <c r="J41" s="6" t="s">
        <v>10557</v>
      </c>
      <c r="K41" s="126"/>
      <c r="L41" s="121"/>
      <c r="M41" s="117" t="s">
        <v>10558</v>
      </c>
      <c r="N41" s="118"/>
      <c r="O41" s="118"/>
      <c r="P41" s="118"/>
      <c r="Q41" s="118"/>
      <c r="R41" s="118"/>
      <c r="S41" s="118"/>
      <c r="T41" s="118"/>
      <c r="U41" s="118"/>
      <c r="V41" s="118"/>
      <c r="W41" s="118"/>
      <c r="X41" s="118"/>
      <c r="Y41" s="118"/>
      <c r="Z41" s="118"/>
    </row>
    <row r="42" ht="75.75" customHeight="1">
      <c r="A42" s="6" t="s">
        <v>10551</v>
      </c>
      <c r="B42" s="6" t="s">
        <v>10552</v>
      </c>
      <c r="C42" s="6"/>
      <c r="D42" s="6"/>
      <c r="E42" s="6"/>
      <c r="F42" s="18"/>
      <c r="G42" s="34"/>
      <c r="H42" s="73" t="s">
        <v>10556</v>
      </c>
      <c r="I42" s="114" t="s">
        <v>10366</v>
      </c>
      <c r="J42" s="6" t="s">
        <v>10559</v>
      </c>
      <c r="K42" s="126"/>
      <c r="L42" s="121"/>
      <c r="M42" s="117" t="s">
        <v>10560</v>
      </c>
      <c r="N42" s="118"/>
      <c r="O42" s="118"/>
      <c r="P42" s="118"/>
      <c r="Q42" s="118"/>
      <c r="R42" s="118"/>
      <c r="S42" s="118"/>
      <c r="T42" s="118"/>
      <c r="U42" s="118"/>
      <c r="V42" s="118"/>
      <c r="W42" s="118"/>
      <c r="X42" s="118"/>
      <c r="Y42" s="118"/>
      <c r="Z42" s="118"/>
    </row>
    <row r="43" ht="75.75" customHeight="1">
      <c r="A43" s="6" t="s">
        <v>10551</v>
      </c>
      <c r="B43" s="6" t="s">
        <v>10552</v>
      </c>
      <c r="C43" s="6"/>
      <c r="D43" s="6"/>
      <c r="E43" s="6"/>
      <c r="F43" s="18"/>
      <c r="G43" s="34"/>
      <c r="H43" s="73" t="s">
        <v>10556</v>
      </c>
      <c r="I43" s="114" t="s">
        <v>10366</v>
      </c>
      <c r="J43" s="6" t="s">
        <v>10561</v>
      </c>
      <c r="K43" s="126"/>
      <c r="L43" s="121"/>
      <c r="M43" s="117" t="s">
        <v>10562</v>
      </c>
      <c r="N43" s="118"/>
      <c r="O43" s="118"/>
      <c r="P43" s="118"/>
      <c r="Q43" s="118"/>
      <c r="R43" s="118"/>
      <c r="S43" s="118"/>
      <c r="T43" s="118"/>
      <c r="U43" s="118"/>
      <c r="V43" s="118"/>
      <c r="W43" s="118"/>
      <c r="X43" s="118"/>
      <c r="Y43" s="118"/>
      <c r="Z43" s="118"/>
    </row>
    <row r="44" ht="75.75" customHeight="1">
      <c r="A44" s="6" t="s">
        <v>10551</v>
      </c>
      <c r="B44" s="6" t="s">
        <v>10552</v>
      </c>
      <c r="C44" s="6"/>
      <c r="D44" s="6"/>
      <c r="E44" s="6"/>
      <c r="F44" s="18"/>
      <c r="G44" s="34"/>
      <c r="H44" s="73" t="s">
        <v>10556</v>
      </c>
      <c r="I44" s="114" t="s">
        <v>10366</v>
      </c>
      <c r="J44" s="6" t="s">
        <v>10563</v>
      </c>
      <c r="K44" s="126"/>
      <c r="L44" s="121"/>
      <c r="M44" s="117" t="s">
        <v>10564</v>
      </c>
      <c r="N44" s="118"/>
      <c r="O44" s="118"/>
      <c r="P44" s="118"/>
      <c r="Q44" s="118"/>
      <c r="R44" s="118"/>
      <c r="S44" s="118"/>
      <c r="T44" s="118"/>
      <c r="U44" s="118"/>
      <c r="V44" s="118"/>
      <c r="W44" s="118"/>
      <c r="X44" s="118"/>
      <c r="Y44" s="118"/>
      <c r="Z44" s="118"/>
    </row>
    <row r="45" ht="75.75" customHeight="1">
      <c r="A45" s="6" t="s">
        <v>10551</v>
      </c>
      <c r="B45" s="6" t="s">
        <v>10552</v>
      </c>
      <c r="C45" s="6"/>
      <c r="D45" s="6"/>
      <c r="E45" s="6"/>
      <c r="F45" s="18"/>
      <c r="G45" s="34"/>
      <c r="H45" s="73" t="s">
        <v>10556</v>
      </c>
      <c r="I45" s="114" t="s">
        <v>10366</v>
      </c>
      <c r="J45" s="6" t="s">
        <v>10565</v>
      </c>
      <c r="K45" s="126"/>
      <c r="L45" s="121"/>
      <c r="M45" s="117" t="s">
        <v>10566</v>
      </c>
      <c r="N45" s="118"/>
      <c r="O45" s="118"/>
      <c r="P45" s="118"/>
      <c r="Q45" s="118"/>
      <c r="R45" s="118"/>
      <c r="S45" s="118"/>
      <c r="T45" s="118"/>
      <c r="U45" s="118"/>
      <c r="V45" s="118"/>
      <c r="W45" s="118"/>
      <c r="X45" s="118"/>
      <c r="Y45" s="118"/>
      <c r="Z45" s="118"/>
    </row>
    <row r="46" ht="75.75" customHeight="1">
      <c r="A46" s="6" t="s">
        <v>10567</v>
      </c>
      <c r="B46" s="6" t="s">
        <v>10568</v>
      </c>
      <c r="C46" s="6" t="s">
        <v>10534</v>
      </c>
      <c r="D46" s="6"/>
      <c r="E46" s="6"/>
      <c r="F46" s="18" t="s">
        <v>10535</v>
      </c>
      <c r="G46" s="34"/>
      <c r="H46" s="67" t="s">
        <v>10569</v>
      </c>
      <c r="I46" s="114" t="s">
        <v>10366</v>
      </c>
      <c r="J46" s="6" t="s">
        <v>10570</v>
      </c>
      <c r="K46" s="126"/>
      <c r="L46" s="121"/>
      <c r="M46" s="117" t="s">
        <v>10571</v>
      </c>
      <c r="N46" s="118"/>
      <c r="O46" s="118"/>
      <c r="P46" s="118"/>
      <c r="Q46" s="118"/>
      <c r="R46" s="118"/>
      <c r="S46" s="118"/>
      <c r="T46" s="118"/>
      <c r="U46" s="118"/>
      <c r="V46" s="118"/>
      <c r="W46" s="118"/>
      <c r="X46" s="118"/>
      <c r="Y46" s="118"/>
      <c r="Z46" s="118"/>
    </row>
    <row r="47" ht="80.25" customHeight="1">
      <c r="A47" s="6" t="s">
        <v>10567</v>
      </c>
      <c r="B47" s="6" t="s">
        <v>10568</v>
      </c>
      <c r="C47" s="34"/>
      <c r="D47" s="6"/>
      <c r="E47" s="6"/>
      <c r="F47" s="18"/>
      <c r="G47" s="34"/>
      <c r="H47" s="18" t="s">
        <v>10572</v>
      </c>
      <c r="I47" s="114" t="s">
        <v>10366</v>
      </c>
      <c r="J47" s="6" t="s">
        <v>10573</v>
      </c>
      <c r="K47" s="127"/>
      <c r="L47" s="121"/>
      <c r="M47" s="122" t="s">
        <v>10574</v>
      </c>
      <c r="N47" s="118"/>
      <c r="O47" s="118"/>
      <c r="P47" s="118"/>
      <c r="Q47" s="118"/>
      <c r="R47" s="118"/>
      <c r="S47" s="118"/>
      <c r="T47" s="118"/>
      <c r="U47" s="118"/>
      <c r="V47" s="118"/>
      <c r="W47" s="118"/>
      <c r="X47" s="118"/>
      <c r="Y47" s="118"/>
      <c r="Z47" s="118"/>
    </row>
    <row r="48" ht="80.25" customHeight="1">
      <c r="A48" s="6" t="s">
        <v>10567</v>
      </c>
      <c r="B48" s="6" t="s">
        <v>10568</v>
      </c>
      <c r="C48" s="34"/>
      <c r="D48" s="6"/>
      <c r="E48" s="6"/>
      <c r="F48" s="18"/>
      <c r="G48" s="34"/>
      <c r="H48" s="18" t="s">
        <v>10575</v>
      </c>
      <c r="I48" s="114" t="s">
        <v>10366</v>
      </c>
      <c r="J48" s="6" t="s">
        <v>10576</v>
      </c>
      <c r="K48" s="127"/>
      <c r="L48" s="121"/>
      <c r="M48" s="122" t="s">
        <v>10577</v>
      </c>
      <c r="N48" s="118"/>
      <c r="O48" s="118"/>
      <c r="P48" s="118"/>
      <c r="Q48" s="118"/>
      <c r="R48" s="118"/>
      <c r="S48" s="118"/>
      <c r="T48" s="118"/>
      <c r="U48" s="118"/>
      <c r="V48" s="118"/>
      <c r="W48" s="118"/>
      <c r="X48" s="118"/>
      <c r="Y48" s="118"/>
      <c r="Z48" s="118"/>
    </row>
    <row r="49" ht="80.25" customHeight="1">
      <c r="A49" s="6" t="s">
        <v>10567</v>
      </c>
      <c r="B49" s="6" t="s">
        <v>10568</v>
      </c>
      <c r="C49" s="34"/>
      <c r="D49" s="6"/>
      <c r="E49" s="6"/>
      <c r="F49" s="18"/>
      <c r="G49" s="34"/>
      <c r="H49" s="18" t="s">
        <v>10575</v>
      </c>
      <c r="I49" s="114" t="s">
        <v>10366</v>
      </c>
      <c r="J49" s="6" t="s">
        <v>10578</v>
      </c>
      <c r="K49" s="127"/>
      <c r="L49" s="121"/>
      <c r="M49" s="122" t="s">
        <v>10579</v>
      </c>
      <c r="N49" s="118"/>
      <c r="O49" s="118"/>
      <c r="P49" s="118"/>
      <c r="Q49" s="118"/>
      <c r="R49" s="118"/>
      <c r="S49" s="118"/>
      <c r="T49" s="118"/>
      <c r="U49" s="118"/>
      <c r="V49" s="118"/>
      <c r="W49" s="118"/>
      <c r="X49" s="118"/>
      <c r="Y49" s="118"/>
      <c r="Z49" s="118"/>
    </row>
    <row r="50" ht="80.25" customHeight="1">
      <c r="A50" s="6" t="s">
        <v>10567</v>
      </c>
      <c r="B50" s="6" t="s">
        <v>10568</v>
      </c>
      <c r="C50" s="34"/>
      <c r="D50" s="6"/>
      <c r="E50" s="6"/>
      <c r="F50" s="18"/>
      <c r="G50" s="34"/>
      <c r="H50" s="18" t="s">
        <v>10575</v>
      </c>
      <c r="I50" s="114" t="s">
        <v>10366</v>
      </c>
      <c r="J50" s="6" t="s">
        <v>10580</v>
      </c>
      <c r="K50" s="127"/>
      <c r="L50" s="121"/>
      <c r="M50" s="122" t="s">
        <v>10581</v>
      </c>
      <c r="N50" s="118"/>
      <c r="O50" s="118"/>
      <c r="P50" s="118"/>
      <c r="Q50" s="118"/>
      <c r="R50" s="118"/>
      <c r="S50" s="118"/>
      <c r="T50" s="118"/>
      <c r="U50" s="118"/>
      <c r="V50" s="118"/>
      <c r="W50" s="118"/>
      <c r="X50" s="118"/>
      <c r="Y50" s="118"/>
      <c r="Z50" s="118"/>
    </row>
    <row r="51" ht="80.25" customHeight="1">
      <c r="A51" s="6" t="s">
        <v>10567</v>
      </c>
      <c r="B51" s="6" t="s">
        <v>10568</v>
      </c>
      <c r="C51" s="34"/>
      <c r="D51" s="6"/>
      <c r="E51" s="6"/>
      <c r="F51" s="18"/>
      <c r="G51" s="34"/>
      <c r="H51" s="18" t="s">
        <v>10575</v>
      </c>
      <c r="I51" s="114" t="s">
        <v>10366</v>
      </c>
      <c r="J51" s="6" t="s">
        <v>10582</v>
      </c>
      <c r="K51" s="127"/>
      <c r="L51" s="121"/>
      <c r="M51" s="122" t="s">
        <v>10583</v>
      </c>
      <c r="N51" s="118"/>
      <c r="O51" s="118"/>
      <c r="P51" s="118"/>
      <c r="Q51" s="118"/>
      <c r="R51" s="118"/>
      <c r="S51" s="118"/>
      <c r="T51" s="118"/>
      <c r="U51" s="118"/>
      <c r="V51" s="118"/>
      <c r="W51" s="118"/>
      <c r="X51" s="118"/>
      <c r="Y51" s="118"/>
      <c r="Z51" s="118"/>
    </row>
    <row r="52" ht="80.25" customHeight="1">
      <c r="A52" s="34" t="s">
        <v>10478</v>
      </c>
      <c r="B52" s="34" t="s">
        <v>10584</v>
      </c>
      <c r="C52" s="34"/>
      <c r="D52" s="6"/>
      <c r="E52" s="6"/>
      <c r="F52" s="18"/>
      <c r="G52" s="34"/>
      <c r="H52" s="18" t="s">
        <v>10585</v>
      </c>
      <c r="I52" s="114" t="s">
        <v>10366</v>
      </c>
      <c r="J52" s="6" t="s">
        <v>10586</v>
      </c>
      <c r="K52" s="127"/>
      <c r="L52" s="121"/>
      <c r="M52" s="122" t="s">
        <v>10587</v>
      </c>
      <c r="N52" s="118"/>
      <c r="O52" s="118"/>
      <c r="P52" s="118"/>
      <c r="Q52" s="118"/>
      <c r="R52" s="118"/>
      <c r="S52" s="118"/>
      <c r="T52" s="118"/>
      <c r="U52" s="118"/>
      <c r="V52" s="118"/>
      <c r="W52" s="118"/>
      <c r="X52" s="118"/>
      <c r="Y52" s="118"/>
      <c r="Z52" s="118"/>
    </row>
    <row r="53" ht="75.75" customHeight="1">
      <c r="A53" s="34" t="s">
        <v>10478</v>
      </c>
      <c r="B53" s="34" t="s">
        <v>10584</v>
      </c>
      <c r="C53" s="34"/>
      <c r="D53" s="6"/>
      <c r="E53" s="6"/>
      <c r="F53" s="18"/>
      <c r="G53" s="34"/>
      <c r="H53" s="73" t="s">
        <v>10588</v>
      </c>
      <c r="I53" s="114" t="s">
        <v>10366</v>
      </c>
      <c r="J53" s="6" t="s">
        <v>10589</v>
      </c>
      <c r="K53" s="127"/>
      <c r="L53" s="116"/>
      <c r="M53" s="122" t="s">
        <v>10590</v>
      </c>
      <c r="N53" s="118"/>
      <c r="O53" s="118"/>
      <c r="P53" s="118"/>
      <c r="Q53" s="118"/>
      <c r="R53" s="118"/>
      <c r="S53" s="118"/>
      <c r="T53" s="118"/>
      <c r="U53" s="118"/>
      <c r="V53" s="118"/>
      <c r="W53" s="118"/>
      <c r="X53" s="118"/>
      <c r="Y53" s="118"/>
      <c r="Z53" s="118"/>
    </row>
    <row r="54" ht="75.75" customHeight="1">
      <c r="A54" s="34" t="s">
        <v>10478</v>
      </c>
      <c r="B54" s="34" t="s">
        <v>10584</v>
      </c>
      <c r="C54" s="34"/>
      <c r="D54" s="6"/>
      <c r="E54" s="6"/>
      <c r="F54" s="18"/>
      <c r="G54" s="34"/>
      <c r="H54" s="73" t="s">
        <v>10591</v>
      </c>
      <c r="I54" s="114" t="s">
        <v>10366</v>
      </c>
      <c r="J54" s="6" t="s">
        <v>10592</v>
      </c>
      <c r="K54" s="127"/>
      <c r="L54" s="116"/>
      <c r="M54" s="122" t="s">
        <v>10593</v>
      </c>
      <c r="N54" s="118"/>
      <c r="O54" s="118"/>
      <c r="P54" s="118"/>
      <c r="Q54" s="118"/>
      <c r="R54" s="118"/>
      <c r="S54" s="118"/>
      <c r="T54" s="118"/>
      <c r="U54" s="118"/>
      <c r="V54" s="118"/>
      <c r="W54" s="118"/>
      <c r="X54" s="118"/>
      <c r="Y54" s="118"/>
      <c r="Z54" s="118"/>
    </row>
    <row r="55" ht="75.75" customHeight="1">
      <c r="A55" s="34" t="s">
        <v>10478</v>
      </c>
      <c r="B55" s="34" t="s">
        <v>10584</v>
      </c>
      <c r="C55" s="34"/>
      <c r="D55" s="6"/>
      <c r="E55" s="6"/>
      <c r="F55" s="18"/>
      <c r="G55" s="34"/>
      <c r="H55" s="73" t="s">
        <v>10594</v>
      </c>
      <c r="I55" s="114" t="s">
        <v>10366</v>
      </c>
      <c r="J55" s="6" t="s">
        <v>10595</v>
      </c>
      <c r="K55" s="127"/>
      <c r="L55" s="116"/>
      <c r="M55" s="122" t="s">
        <v>10596</v>
      </c>
      <c r="N55" s="118"/>
      <c r="O55" s="118"/>
      <c r="P55" s="118"/>
      <c r="Q55" s="118"/>
      <c r="R55" s="118"/>
      <c r="S55" s="118"/>
      <c r="T55" s="118"/>
      <c r="U55" s="118"/>
      <c r="V55" s="118"/>
      <c r="W55" s="118"/>
      <c r="X55" s="118"/>
      <c r="Y55" s="118"/>
      <c r="Z55" s="118"/>
    </row>
    <row r="56" ht="75.75" customHeight="1">
      <c r="A56" s="34" t="s">
        <v>10478</v>
      </c>
      <c r="B56" s="34" t="s">
        <v>10584</v>
      </c>
      <c r="C56" s="34"/>
      <c r="D56" s="6"/>
      <c r="E56" s="6"/>
      <c r="F56" s="18"/>
      <c r="G56" s="34"/>
      <c r="H56" s="73" t="s">
        <v>10597</v>
      </c>
      <c r="I56" s="114" t="s">
        <v>10366</v>
      </c>
      <c r="J56" s="6" t="s">
        <v>10598</v>
      </c>
      <c r="K56" s="127"/>
      <c r="L56" s="116"/>
      <c r="M56" s="122" t="s">
        <v>10599</v>
      </c>
      <c r="N56" s="118"/>
      <c r="O56" s="118"/>
      <c r="P56" s="118"/>
      <c r="Q56" s="118"/>
      <c r="R56" s="118"/>
      <c r="S56" s="118"/>
      <c r="T56" s="118"/>
      <c r="U56" s="118"/>
      <c r="V56" s="118"/>
      <c r="W56" s="118"/>
      <c r="X56" s="118"/>
      <c r="Y56" s="118"/>
      <c r="Z56" s="118"/>
    </row>
    <row r="57" ht="75.75" customHeight="1">
      <c r="A57" s="34" t="s">
        <v>10478</v>
      </c>
      <c r="B57" s="34" t="s">
        <v>10584</v>
      </c>
      <c r="C57" s="34"/>
      <c r="D57" s="6"/>
      <c r="E57" s="6"/>
      <c r="F57" s="18"/>
      <c r="G57" s="34"/>
      <c r="H57" s="73" t="s">
        <v>10600</v>
      </c>
      <c r="I57" s="114" t="s">
        <v>10366</v>
      </c>
      <c r="J57" s="6" t="s">
        <v>10601</v>
      </c>
      <c r="K57" s="127"/>
      <c r="L57" s="116"/>
      <c r="M57" s="122" t="s">
        <v>10602</v>
      </c>
      <c r="N57" s="118"/>
      <c r="O57" s="118"/>
      <c r="P57" s="118"/>
      <c r="Q57" s="118"/>
      <c r="R57" s="118"/>
      <c r="S57" s="118"/>
      <c r="T57" s="118"/>
      <c r="U57" s="118"/>
      <c r="V57" s="118"/>
      <c r="W57" s="118"/>
      <c r="X57" s="118"/>
      <c r="Y57" s="118"/>
      <c r="Z57" s="118"/>
    </row>
    <row r="58" ht="75.75" customHeight="1">
      <c r="A58" s="34" t="s">
        <v>10478</v>
      </c>
      <c r="B58" s="34" t="s">
        <v>10584</v>
      </c>
      <c r="C58" s="34"/>
      <c r="D58" s="6"/>
      <c r="E58" s="6"/>
      <c r="F58" s="18"/>
      <c r="G58" s="34"/>
      <c r="H58" s="73" t="s">
        <v>10603</v>
      </c>
      <c r="I58" s="114" t="s">
        <v>10366</v>
      </c>
      <c r="J58" s="6" t="s">
        <v>10604</v>
      </c>
      <c r="K58" s="127"/>
      <c r="L58" s="116"/>
      <c r="M58" s="122" t="s">
        <v>10605</v>
      </c>
      <c r="N58" s="118"/>
      <c r="O58" s="118"/>
      <c r="P58" s="118"/>
      <c r="Q58" s="118"/>
      <c r="R58" s="118"/>
      <c r="S58" s="118"/>
      <c r="T58" s="118"/>
      <c r="U58" s="118"/>
      <c r="V58" s="118"/>
      <c r="W58" s="118"/>
      <c r="X58" s="118"/>
      <c r="Y58" s="118"/>
      <c r="Z58" s="118"/>
    </row>
    <row r="59" ht="75.75" customHeight="1">
      <c r="A59" s="34" t="s">
        <v>10478</v>
      </c>
      <c r="B59" s="6" t="s">
        <v>10606</v>
      </c>
      <c r="C59" s="34"/>
      <c r="D59" s="6"/>
      <c r="E59" s="6"/>
      <c r="F59" s="18"/>
      <c r="G59" s="34"/>
      <c r="H59" s="67" t="s">
        <v>10607</v>
      </c>
      <c r="I59" s="114" t="s">
        <v>10366</v>
      </c>
      <c r="J59" s="6" t="s">
        <v>10608</v>
      </c>
      <c r="K59" s="127"/>
      <c r="L59" s="116"/>
      <c r="M59" s="122" t="s">
        <v>10609</v>
      </c>
      <c r="N59" s="118"/>
      <c r="O59" s="118"/>
      <c r="P59" s="118"/>
      <c r="Q59" s="118"/>
      <c r="R59" s="118"/>
      <c r="S59" s="118"/>
      <c r="T59" s="118"/>
      <c r="U59" s="118"/>
      <c r="V59" s="118"/>
      <c r="W59" s="118"/>
      <c r="X59" s="118"/>
      <c r="Y59" s="118"/>
      <c r="Z59" s="118"/>
    </row>
    <row r="60" ht="72.0" customHeight="1">
      <c r="A60" s="34" t="s">
        <v>10478</v>
      </c>
      <c r="B60" s="6" t="s">
        <v>10606</v>
      </c>
      <c r="C60" s="34"/>
      <c r="D60" s="6"/>
      <c r="E60" s="6"/>
      <c r="F60" s="18"/>
      <c r="G60" s="34"/>
      <c r="H60" s="18" t="s">
        <v>10610</v>
      </c>
      <c r="I60" s="114" t="s">
        <v>10366</v>
      </c>
      <c r="J60" s="6" t="s">
        <v>10611</v>
      </c>
      <c r="K60" s="127"/>
      <c r="L60" s="121"/>
      <c r="M60" s="122" t="s">
        <v>10612</v>
      </c>
      <c r="N60" s="118"/>
      <c r="O60" s="118"/>
      <c r="P60" s="118"/>
      <c r="Q60" s="118"/>
      <c r="R60" s="118"/>
      <c r="S60" s="118"/>
      <c r="T60" s="118"/>
      <c r="U60" s="118"/>
      <c r="V60" s="118"/>
      <c r="W60" s="118"/>
      <c r="X60" s="118"/>
      <c r="Y60" s="118"/>
      <c r="Z60" s="118"/>
    </row>
    <row r="61" ht="72.0" customHeight="1">
      <c r="A61" s="34" t="s">
        <v>10478</v>
      </c>
      <c r="B61" s="6" t="s">
        <v>10606</v>
      </c>
      <c r="C61" s="34"/>
      <c r="D61" s="6"/>
      <c r="E61" s="6"/>
      <c r="F61" s="18"/>
      <c r="G61" s="34"/>
      <c r="H61" s="18" t="s">
        <v>10610</v>
      </c>
      <c r="I61" s="114" t="s">
        <v>10366</v>
      </c>
      <c r="J61" s="6" t="s">
        <v>10613</v>
      </c>
      <c r="K61" s="127"/>
      <c r="L61" s="121"/>
      <c r="M61" s="122" t="s">
        <v>10614</v>
      </c>
      <c r="N61" s="118"/>
      <c r="O61" s="118"/>
      <c r="P61" s="118"/>
      <c r="Q61" s="118"/>
      <c r="R61" s="118"/>
      <c r="S61" s="118"/>
      <c r="T61" s="118"/>
      <c r="U61" s="118"/>
      <c r="V61" s="118"/>
      <c r="W61" s="118"/>
      <c r="X61" s="118"/>
      <c r="Y61" s="118"/>
      <c r="Z61" s="118"/>
    </row>
    <row r="62" ht="72.0" customHeight="1">
      <c r="A62" s="34" t="s">
        <v>10478</v>
      </c>
      <c r="B62" s="6" t="s">
        <v>10606</v>
      </c>
      <c r="C62" s="34"/>
      <c r="D62" s="6"/>
      <c r="E62" s="6"/>
      <c r="F62" s="18"/>
      <c r="G62" s="34"/>
      <c r="H62" s="18" t="s">
        <v>10615</v>
      </c>
      <c r="I62" s="114" t="s">
        <v>10366</v>
      </c>
      <c r="J62" s="6" t="s">
        <v>10616</v>
      </c>
      <c r="K62" s="127"/>
      <c r="L62" s="121"/>
      <c r="M62" s="122" t="s">
        <v>10617</v>
      </c>
      <c r="N62" s="118"/>
      <c r="O62" s="118"/>
      <c r="P62" s="118"/>
      <c r="Q62" s="118"/>
      <c r="R62" s="118"/>
      <c r="S62" s="118"/>
      <c r="T62" s="118"/>
      <c r="U62" s="118"/>
      <c r="V62" s="118"/>
      <c r="W62" s="118"/>
      <c r="X62" s="118"/>
      <c r="Y62" s="118"/>
      <c r="Z62" s="118"/>
    </row>
    <row r="63" ht="72.0" customHeight="1">
      <c r="A63" s="34" t="s">
        <v>10478</v>
      </c>
      <c r="B63" s="6" t="s">
        <v>10606</v>
      </c>
      <c r="C63" s="34"/>
      <c r="D63" s="6"/>
      <c r="E63" s="6"/>
      <c r="F63" s="18"/>
      <c r="G63" s="34"/>
      <c r="H63" s="18" t="s">
        <v>10618</v>
      </c>
      <c r="I63" s="114" t="s">
        <v>10366</v>
      </c>
      <c r="J63" s="6" t="s">
        <v>10619</v>
      </c>
      <c r="K63" s="127"/>
      <c r="L63" s="121"/>
      <c r="M63" s="122" t="s">
        <v>10620</v>
      </c>
      <c r="N63" s="118"/>
      <c r="O63" s="118"/>
      <c r="P63" s="118"/>
      <c r="Q63" s="118"/>
      <c r="R63" s="118"/>
      <c r="S63" s="118"/>
      <c r="T63" s="118"/>
      <c r="U63" s="118"/>
      <c r="V63" s="118"/>
      <c r="W63" s="118"/>
      <c r="X63" s="118"/>
      <c r="Y63" s="118"/>
      <c r="Z63" s="118"/>
    </row>
    <row r="64" ht="72.0" customHeight="1">
      <c r="A64" s="34" t="s">
        <v>10478</v>
      </c>
      <c r="B64" s="6" t="s">
        <v>10606</v>
      </c>
      <c r="C64" s="34"/>
      <c r="D64" s="6"/>
      <c r="E64" s="6"/>
      <c r="F64" s="18"/>
      <c r="G64" s="34"/>
      <c r="H64" s="18" t="s">
        <v>10615</v>
      </c>
      <c r="I64" s="114" t="s">
        <v>10366</v>
      </c>
      <c r="J64" s="6" t="s">
        <v>10621</v>
      </c>
      <c r="K64" s="127"/>
      <c r="L64" s="121"/>
      <c r="M64" s="122" t="s">
        <v>10622</v>
      </c>
      <c r="N64" s="118"/>
      <c r="O64" s="118"/>
      <c r="P64" s="118"/>
      <c r="Q64" s="118"/>
      <c r="R64" s="118"/>
      <c r="S64" s="118"/>
      <c r="T64" s="118"/>
      <c r="U64" s="118"/>
      <c r="V64" s="118"/>
      <c r="W64" s="118"/>
      <c r="X64" s="118"/>
      <c r="Y64" s="118"/>
      <c r="Z64" s="118"/>
    </row>
    <row r="65" ht="72.0" customHeight="1">
      <c r="A65" s="34" t="s">
        <v>10478</v>
      </c>
      <c r="B65" s="6" t="s">
        <v>10606</v>
      </c>
      <c r="C65" s="34"/>
      <c r="D65" s="6"/>
      <c r="E65" s="6"/>
      <c r="F65" s="18"/>
      <c r="G65" s="34"/>
      <c r="H65" s="18" t="s">
        <v>10610</v>
      </c>
      <c r="I65" s="114" t="s">
        <v>10366</v>
      </c>
      <c r="J65" s="6" t="s">
        <v>10623</v>
      </c>
      <c r="K65" s="127"/>
      <c r="L65" s="121"/>
      <c r="M65" s="122" t="s">
        <v>10624</v>
      </c>
      <c r="N65" s="118"/>
      <c r="O65" s="118"/>
      <c r="P65" s="118"/>
      <c r="Q65" s="118"/>
      <c r="R65" s="118"/>
      <c r="S65" s="118"/>
      <c r="T65" s="118"/>
      <c r="U65" s="118"/>
      <c r="V65" s="118"/>
      <c r="W65" s="118"/>
      <c r="X65" s="118"/>
      <c r="Y65" s="118"/>
      <c r="Z65" s="118"/>
    </row>
    <row r="66" ht="72.0" customHeight="1">
      <c r="A66" s="34" t="s">
        <v>10478</v>
      </c>
      <c r="B66" s="6" t="s">
        <v>10606</v>
      </c>
      <c r="C66" s="34"/>
      <c r="D66" s="6"/>
      <c r="E66" s="6"/>
      <c r="F66" s="18"/>
      <c r="G66" s="34"/>
      <c r="H66" s="18" t="s">
        <v>10610</v>
      </c>
      <c r="I66" s="114" t="s">
        <v>10366</v>
      </c>
      <c r="J66" s="6" t="s">
        <v>10625</v>
      </c>
      <c r="K66" s="127"/>
      <c r="L66" s="121"/>
      <c r="M66" s="122" t="s">
        <v>10626</v>
      </c>
      <c r="N66" s="118"/>
      <c r="O66" s="118"/>
      <c r="P66" s="118"/>
      <c r="Q66" s="118"/>
      <c r="R66" s="118"/>
      <c r="S66" s="118"/>
      <c r="T66" s="118"/>
      <c r="U66" s="118"/>
      <c r="V66" s="118"/>
      <c r="W66" s="118"/>
      <c r="X66" s="118"/>
      <c r="Y66" s="118"/>
      <c r="Z66" s="118"/>
    </row>
    <row r="67" ht="72.0" customHeight="1">
      <c r="A67" s="34" t="s">
        <v>10478</v>
      </c>
      <c r="B67" s="6" t="s">
        <v>10606</v>
      </c>
      <c r="C67" s="34"/>
      <c r="D67" s="6"/>
      <c r="E67" s="6"/>
      <c r="F67" s="18"/>
      <c r="G67" s="34"/>
      <c r="H67" s="18" t="s">
        <v>10615</v>
      </c>
      <c r="I67" s="114" t="s">
        <v>10366</v>
      </c>
      <c r="J67" s="6" t="s">
        <v>10627</v>
      </c>
      <c r="K67" s="127"/>
      <c r="L67" s="121"/>
      <c r="M67" s="122" t="s">
        <v>10628</v>
      </c>
      <c r="N67" s="118"/>
      <c r="O67" s="118"/>
      <c r="P67" s="118"/>
      <c r="Q67" s="118"/>
      <c r="R67" s="118"/>
      <c r="S67" s="118"/>
      <c r="T67" s="118"/>
      <c r="U67" s="118"/>
      <c r="V67" s="118"/>
      <c r="W67" s="118"/>
      <c r="X67" s="118"/>
      <c r="Y67" s="118"/>
      <c r="Z67" s="118"/>
    </row>
    <row r="68" ht="72.0" customHeight="1">
      <c r="A68" s="34" t="s">
        <v>10478</v>
      </c>
      <c r="B68" s="6" t="s">
        <v>10629</v>
      </c>
      <c r="C68" s="34"/>
      <c r="D68" s="6"/>
      <c r="E68" s="6"/>
      <c r="F68" s="18"/>
      <c r="G68" s="34"/>
      <c r="H68" s="18" t="s">
        <v>10630</v>
      </c>
      <c r="I68" s="114" t="s">
        <v>10366</v>
      </c>
      <c r="J68" s="6" t="s">
        <v>10631</v>
      </c>
      <c r="K68" s="127"/>
      <c r="L68" s="121"/>
      <c r="M68" s="122" t="s">
        <v>10632</v>
      </c>
      <c r="N68" s="118"/>
      <c r="O68" s="118"/>
      <c r="P68" s="118"/>
      <c r="Q68" s="118"/>
      <c r="R68" s="118"/>
      <c r="S68" s="118"/>
      <c r="T68" s="118"/>
      <c r="U68" s="118"/>
      <c r="V68" s="118"/>
      <c r="W68" s="118"/>
      <c r="X68" s="118"/>
      <c r="Y68" s="118"/>
      <c r="Z68" s="118"/>
    </row>
    <row r="69" ht="77.25" customHeight="1">
      <c r="A69" s="34" t="s">
        <v>10478</v>
      </c>
      <c r="B69" s="6" t="s">
        <v>10629</v>
      </c>
      <c r="C69" s="34"/>
      <c r="D69" s="6"/>
      <c r="E69" s="6"/>
      <c r="F69" s="18"/>
      <c r="G69" s="34"/>
      <c r="H69" s="18" t="s">
        <v>10633</v>
      </c>
      <c r="I69" s="114" t="s">
        <v>10366</v>
      </c>
      <c r="J69" s="6" t="s">
        <v>10634</v>
      </c>
      <c r="K69" s="127"/>
      <c r="L69" s="121"/>
      <c r="M69" s="122" t="s">
        <v>10635</v>
      </c>
      <c r="N69" s="118"/>
      <c r="O69" s="118"/>
      <c r="P69" s="118"/>
      <c r="Q69" s="118"/>
      <c r="R69" s="118"/>
      <c r="S69" s="118"/>
      <c r="T69" s="118"/>
      <c r="U69" s="118"/>
      <c r="V69" s="118"/>
      <c r="W69" s="118"/>
      <c r="X69" s="118"/>
      <c r="Y69" s="118"/>
      <c r="Z69" s="118"/>
    </row>
    <row r="70" ht="77.25" customHeight="1">
      <c r="A70" s="34" t="s">
        <v>10478</v>
      </c>
      <c r="B70" s="6" t="s">
        <v>10629</v>
      </c>
      <c r="C70" s="34"/>
      <c r="D70" s="6"/>
      <c r="E70" s="6"/>
      <c r="F70" s="18"/>
      <c r="G70" s="34"/>
      <c r="H70" s="18" t="s">
        <v>10636</v>
      </c>
      <c r="I70" s="114" t="s">
        <v>10366</v>
      </c>
      <c r="J70" s="6" t="s">
        <v>10637</v>
      </c>
      <c r="K70" s="127"/>
      <c r="L70" s="121"/>
      <c r="M70" s="122" t="s">
        <v>10638</v>
      </c>
      <c r="N70" s="118"/>
      <c r="O70" s="118"/>
      <c r="P70" s="118"/>
      <c r="Q70" s="118"/>
      <c r="R70" s="118"/>
      <c r="S70" s="118"/>
      <c r="T70" s="118"/>
      <c r="U70" s="118"/>
      <c r="V70" s="118"/>
      <c r="W70" s="118"/>
      <c r="X70" s="118"/>
      <c r="Y70" s="118"/>
      <c r="Z70" s="118"/>
    </row>
    <row r="71" ht="77.25" customHeight="1">
      <c r="A71" s="34" t="s">
        <v>10478</v>
      </c>
      <c r="B71" s="6" t="s">
        <v>10629</v>
      </c>
      <c r="C71" s="34"/>
      <c r="D71" s="6"/>
      <c r="E71" s="6"/>
      <c r="F71" s="18"/>
      <c r="G71" s="34"/>
      <c r="H71" s="18" t="s">
        <v>10639</v>
      </c>
      <c r="I71" s="114" t="s">
        <v>10366</v>
      </c>
      <c r="J71" s="6" t="s">
        <v>10640</v>
      </c>
      <c r="K71" s="127"/>
      <c r="L71" s="121"/>
      <c r="M71" s="122" t="s">
        <v>10641</v>
      </c>
      <c r="N71" s="118"/>
      <c r="O71" s="118"/>
      <c r="P71" s="118"/>
      <c r="Q71" s="118"/>
      <c r="R71" s="118"/>
      <c r="S71" s="118"/>
      <c r="T71" s="118"/>
      <c r="U71" s="118"/>
      <c r="V71" s="118"/>
      <c r="W71" s="118"/>
      <c r="X71" s="118"/>
      <c r="Y71" s="118"/>
      <c r="Z71" s="118"/>
    </row>
    <row r="72" ht="77.25" customHeight="1">
      <c r="A72" s="34" t="s">
        <v>10478</v>
      </c>
      <c r="B72" s="6" t="s">
        <v>10629</v>
      </c>
      <c r="C72" s="34"/>
      <c r="D72" s="6"/>
      <c r="E72" s="6"/>
      <c r="F72" s="18"/>
      <c r="G72" s="34"/>
      <c r="H72" s="18" t="s">
        <v>10642</v>
      </c>
      <c r="I72" s="114" t="s">
        <v>10366</v>
      </c>
      <c r="J72" s="6" t="s">
        <v>10643</v>
      </c>
      <c r="K72" s="127"/>
      <c r="L72" s="121"/>
      <c r="M72" s="122" t="s">
        <v>10644</v>
      </c>
      <c r="N72" s="118"/>
      <c r="O72" s="118"/>
      <c r="P72" s="118"/>
      <c r="Q72" s="118"/>
      <c r="R72" s="118"/>
      <c r="S72" s="118"/>
      <c r="T72" s="118"/>
      <c r="U72" s="118"/>
      <c r="V72" s="118"/>
      <c r="W72" s="118"/>
      <c r="X72" s="118"/>
      <c r="Y72" s="118"/>
      <c r="Z72" s="118"/>
    </row>
    <row r="73" ht="77.25" customHeight="1">
      <c r="A73" s="34" t="s">
        <v>10478</v>
      </c>
      <c r="B73" s="6" t="s">
        <v>10629</v>
      </c>
      <c r="C73" s="34"/>
      <c r="D73" s="6"/>
      <c r="E73" s="6"/>
      <c r="F73" s="18"/>
      <c r="G73" s="34"/>
      <c r="H73" s="18" t="s">
        <v>10645</v>
      </c>
      <c r="I73" s="114" t="s">
        <v>10366</v>
      </c>
      <c r="J73" s="6" t="s">
        <v>10646</v>
      </c>
      <c r="K73" s="127"/>
      <c r="L73" s="121"/>
      <c r="M73" s="122" t="s">
        <v>10647</v>
      </c>
      <c r="N73" s="118"/>
      <c r="O73" s="118"/>
      <c r="P73" s="118"/>
      <c r="Q73" s="118"/>
      <c r="R73" s="118"/>
      <c r="S73" s="118"/>
      <c r="T73" s="118"/>
      <c r="U73" s="118"/>
      <c r="V73" s="118"/>
      <c r="W73" s="118"/>
      <c r="X73" s="118"/>
      <c r="Y73" s="118"/>
      <c r="Z73" s="118"/>
    </row>
    <row r="74" ht="77.25" customHeight="1">
      <c r="A74" s="34" t="s">
        <v>10478</v>
      </c>
      <c r="B74" s="6" t="s">
        <v>10629</v>
      </c>
      <c r="C74" s="34"/>
      <c r="D74" s="6"/>
      <c r="E74" s="6"/>
      <c r="F74" s="18"/>
      <c r="G74" s="34"/>
      <c r="H74" s="18" t="s">
        <v>10648</v>
      </c>
      <c r="I74" s="114" t="s">
        <v>10366</v>
      </c>
      <c r="J74" s="6" t="s">
        <v>10649</v>
      </c>
      <c r="K74" s="127"/>
      <c r="L74" s="121"/>
      <c r="M74" s="122" t="s">
        <v>10650</v>
      </c>
      <c r="N74" s="118"/>
      <c r="O74" s="118"/>
      <c r="P74" s="118"/>
      <c r="Q74" s="118"/>
      <c r="R74" s="118"/>
      <c r="S74" s="118"/>
      <c r="T74" s="118"/>
      <c r="U74" s="118"/>
      <c r="V74" s="118"/>
      <c r="W74" s="118"/>
      <c r="X74" s="118"/>
      <c r="Y74" s="118"/>
      <c r="Z74" s="118"/>
    </row>
    <row r="75" ht="77.25" customHeight="1">
      <c r="A75" s="34" t="s">
        <v>10478</v>
      </c>
      <c r="B75" s="34" t="s">
        <v>10651</v>
      </c>
      <c r="C75" s="34"/>
      <c r="D75" s="6"/>
      <c r="E75" s="6"/>
      <c r="F75" s="18" t="s">
        <v>10652</v>
      </c>
      <c r="G75" s="34"/>
      <c r="H75" s="18" t="s">
        <v>10653</v>
      </c>
      <c r="I75" s="114" t="s">
        <v>10366</v>
      </c>
      <c r="J75" s="6" t="s">
        <v>10654</v>
      </c>
      <c r="K75" s="127"/>
      <c r="L75" s="121"/>
      <c r="M75" s="122" t="s">
        <v>10655</v>
      </c>
      <c r="N75" s="118"/>
      <c r="O75" s="118"/>
      <c r="P75" s="118"/>
      <c r="Q75" s="118"/>
      <c r="R75" s="118"/>
      <c r="S75" s="118"/>
      <c r="T75" s="118"/>
      <c r="U75" s="118"/>
      <c r="V75" s="118"/>
      <c r="W75" s="118"/>
      <c r="X75" s="118"/>
      <c r="Y75" s="118"/>
      <c r="Z75" s="118"/>
    </row>
    <row r="76" ht="77.25" customHeight="1">
      <c r="A76" s="34" t="s">
        <v>10478</v>
      </c>
      <c r="B76" s="34" t="s">
        <v>10651</v>
      </c>
      <c r="C76" s="34"/>
      <c r="D76" s="6"/>
      <c r="E76" s="6"/>
      <c r="F76" s="18"/>
      <c r="G76" s="34"/>
      <c r="H76" s="18" t="s">
        <v>10656</v>
      </c>
      <c r="I76" s="114" t="s">
        <v>10366</v>
      </c>
      <c r="J76" s="6" t="s">
        <v>10657</v>
      </c>
      <c r="K76" s="127"/>
      <c r="L76" s="121"/>
      <c r="M76" s="122" t="s">
        <v>10658</v>
      </c>
      <c r="N76" s="118"/>
      <c r="O76" s="118"/>
      <c r="P76" s="118"/>
      <c r="Q76" s="118"/>
      <c r="R76" s="118"/>
      <c r="S76" s="118"/>
      <c r="T76" s="118"/>
      <c r="U76" s="118"/>
      <c r="V76" s="118"/>
      <c r="W76" s="118"/>
      <c r="X76" s="118"/>
      <c r="Y76" s="118"/>
      <c r="Z76" s="118"/>
    </row>
    <row r="77" ht="77.25" customHeight="1">
      <c r="A77" s="34" t="s">
        <v>10478</v>
      </c>
      <c r="B77" s="34" t="s">
        <v>10651</v>
      </c>
      <c r="C77" s="34"/>
      <c r="D77" s="6"/>
      <c r="E77" s="6"/>
      <c r="F77" s="18"/>
      <c r="G77" s="34"/>
      <c r="H77" s="18" t="s">
        <v>10659</v>
      </c>
      <c r="I77" s="114" t="s">
        <v>10366</v>
      </c>
      <c r="J77" s="6" t="s">
        <v>10660</v>
      </c>
      <c r="K77" s="127"/>
      <c r="L77" s="121"/>
      <c r="M77" s="122" t="s">
        <v>10661</v>
      </c>
      <c r="N77" s="118"/>
      <c r="O77" s="118"/>
      <c r="P77" s="118"/>
      <c r="Q77" s="118"/>
      <c r="R77" s="118"/>
      <c r="S77" s="118"/>
      <c r="T77" s="118"/>
      <c r="U77" s="118"/>
      <c r="V77" s="118"/>
      <c r="W77" s="118"/>
      <c r="X77" s="118"/>
      <c r="Y77" s="118"/>
      <c r="Z77" s="118"/>
    </row>
    <row r="78" ht="77.25" customHeight="1">
      <c r="A78" s="34" t="s">
        <v>10478</v>
      </c>
      <c r="B78" s="34" t="s">
        <v>10651</v>
      </c>
      <c r="C78" s="34"/>
      <c r="D78" s="6"/>
      <c r="E78" s="6"/>
      <c r="F78" s="18"/>
      <c r="G78" s="34"/>
      <c r="H78" s="18" t="s">
        <v>10662</v>
      </c>
      <c r="I78" s="114" t="s">
        <v>10366</v>
      </c>
      <c r="J78" s="6" t="s">
        <v>10663</v>
      </c>
      <c r="K78" s="127"/>
      <c r="L78" s="121"/>
      <c r="M78" s="122" t="s">
        <v>10664</v>
      </c>
      <c r="N78" s="118"/>
      <c r="O78" s="118"/>
      <c r="P78" s="118"/>
      <c r="Q78" s="118"/>
      <c r="R78" s="118"/>
      <c r="S78" s="118"/>
      <c r="T78" s="118"/>
      <c r="U78" s="118"/>
      <c r="V78" s="118"/>
      <c r="W78" s="118"/>
      <c r="X78" s="118"/>
      <c r="Y78" s="118"/>
      <c r="Z78" s="118"/>
    </row>
    <row r="79" ht="77.25" customHeight="1">
      <c r="A79" s="34" t="s">
        <v>10478</v>
      </c>
      <c r="B79" s="34" t="s">
        <v>10651</v>
      </c>
      <c r="C79" s="34"/>
      <c r="D79" s="6"/>
      <c r="E79" s="6"/>
      <c r="F79" s="18"/>
      <c r="G79" s="34"/>
      <c r="H79" s="18" t="s">
        <v>10665</v>
      </c>
      <c r="I79" s="114" t="s">
        <v>10366</v>
      </c>
      <c r="J79" s="6" t="s">
        <v>10666</v>
      </c>
      <c r="K79" s="127"/>
      <c r="L79" s="121"/>
      <c r="M79" s="122" t="s">
        <v>10667</v>
      </c>
      <c r="N79" s="118"/>
      <c r="O79" s="118"/>
      <c r="P79" s="118"/>
      <c r="Q79" s="118"/>
      <c r="R79" s="118"/>
      <c r="S79" s="118"/>
      <c r="T79" s="118"/>
      <c r="U79" s="118"/>
      <c r="V79" s="118"/>
      <c r="W79" s="118"/>
      <c r="X79" s="118"/>
      <c r="Y79" s="118"/>
      <c r="Z79" s="118"/>
    </row>
    <row r="80" ht="77.25" customHeight="1">
      <c r="A80" s="34" t="s">
        <v>10478</v>
      </c>
      <c r="B80" s="34" t="s">
        <v>10651</v>
      </c>
      <c r="C80" s="34"/>
      <c r="D80" s="6"/>
      <c r="E80" s="6"/>
      <c r="F80" s="18"/>
      <c r="G80" s="34"/>
      <c r="H80" s="18" t="s">
        <v>10668</v>
      </c>
      <c r="I80" s="114" t="s">
        <v>10366</v>
      </c>
      <c r="J80" s="6" t="s">
        <v>10669</v>
      </c>
      <c r="K80" s="127"/>
      <c r="L80" s="121"/>
      <c r="M80" s="122" t="s">
        <v>10670</v>
      </c>
      <c r="N80" s="118"/>
      <c r="O80" s="118"/>
      <c r="P80" s="118"/>
      <c r="Q80" s="118"/>
      <c r="R80" s="118"/>
      <c r="S80" s="118"/>
      <c r="T80" s="118"/>
      <c r="U80" s="118"/>
      <c r="V80" s="118"/>
      <c r="W80" s="118"/>
      <c r="X80" s="118"/>
      <c r="Y80" s="118"/>
      <c r="Z80" s="118"/>
    </row>
    <row r="81" ht="112.5" customHeight="1">
      <c r="A81" s="34" t="s">
        <v>10478</v>
      </c>
      <c r="B81" s="6" t="s">
        <v>10671</v>
      </c>
      <c r="C81" s="34"/>
      <c r="D81" s="6"/>
      <c r="E81" s="6"/>
      <c r="F81" s="18"/>
      <c r="G81" s="34"/>
      <c r="H81" s="18" t="s">
        <v>10672</v>
      </c>
      <c r="I81" s="114" t="s">
        <v>10366</v>
      </c>
      <c r="J81" s="6" t="s">
        <v>10673</v>
      </c>
      <c r="K81" s="127"/>
      <c r="L81" s="116" t="s">
        <v>10674</v>
      </c>
      <c r="M81" s="122" t="s">
        <v>10675</v>
      </c>
      <c r="N81" s="120"/>
      <c r="O81" s="120"/>
      <c r="P81" s="118"/>
      <c r="Q81" s="118"/>
      <c r="R81" s="118"/>
      <c r="S81" s="118"/>
      <c r="T81" s="118"/>
      <c r="U81" s="118"/>
      <c r="V81" s="118"/>
      <c r="W81" s="118"/>
      <c r="X81" s="118"/>
      <c r="Y81" s="118"/>
      <c r="Z81" s="118"/>
    </row>
    <row r="82" ht="65.25" customHeight="1">
      <c r="A82" s="34" t="s">
        <v>10478</v>
      </c>
      <c r="B82" s="6" t="s">
        <v>10671</v>
      </c>
      <c r="C82" s="34"/>
      <c r="D82" s="6"/>
      <c r="E82" s="6"/>
      <c r="F82" s="18"/>
      <c r="G82" s="34"/>
      <c r="H82" s="73" t="s">
        <v>10676</v>
      </c>
      <c r="I82" s="114" t="s">
        <v>10366</v>
      </c>
      <c r="J82" s="6" t="s">
        <v>10677</v>
      </c>
      <c r="K82" s="127"/>
      <c r="L82" s="128"/>
      <c r="M82" s="122" t="s">
        <v>10678</v>
      </c>
      <c r="N82" s="118"/>
      <c r="O82" s="118"/>
      <c r="P82" s="118"/>
      <c r="Q82" s="118"/>
      <c r="R82" s="118"/>
      <c r="S82" s="118"/>
      <c r="T82" s="118"/>
      <c r="U82" s="118"/>
      <c r="V82" s="118"/>
      <c r="W82" s="118"/>
      <c r="X82" s="118"/>
      <c r="Y82" s="118"/>
      <c r="Z82" s="118"/>
    </row>
    <row r="83" ht="65.25" customHeight="1">
      <c r="A83" s="34" t="s">
        <v>10478</v>
      </c>
      <c r="B83" s="6" t="s">
        <v>10671</v>
      </c>
      <c r="C83" s="34"/>
      <c r="D83" s="6"/>
      <c r="E83" s="6"/>
      <c r="F83" s="18"/>
      <c r="G83" s="34"/>
      <c r="H83" s="73" t="s">
        <v>10679</v>
      </c>
      <c r="I83" s="114" t="s">
        <v>10366</v>
      </c>
      <c r="J83" s="6" t="s">
        <v>10680</v>
      </c>
      <c r="K83" s="127"/>
      <c r="L83" s="128"/>
      <c r="M83" s="122" t="s">
        <v>10681</v>
      </c>
      <c r="N83" s="118"/>
      <c r="O83" s="118"/>
      <c r="P83" s="118"/>
      <c r="Q83" s="118"/>
      <c r="R83" s="118"/>
      <c r="S83" s="118"/>
      <c r="T83" s="118"/>
      <c r="U83" s="118"/>
      <c r="V83" s="118"/>
      <c r="W83" s="118"/>
      <c r="X83" s="118"/>
      <c r="Y83" s="118"/>
      <c r="Z83" s="118"/>
    </row>
    <row r="84" ht="65.25" customHeight="1">
      <c r="A84" s="34" t="s">
        <v>10478</v>
      </c>
      <c r="B84" s="6" t="s">
        <v>10671</v>
      </c>
      <c r="C84" s="34"/>
      <c r="D84" s="6"/>
      <c r="E84" s="6"/>
      <c r="F84" s="18"/>
      <c r="G84" s="34"/>
      <c r="H84" s="73" t="s">
        <v>10682</v>
      </c>
      <c r="I84" s="114" t="s">
        <v>10366</v>
      </c>
      <c r="J84" s="6" t="s">
        <v>10683</v>
      </c>
      <c r="K84" s="127"/>
      <c r="L84" s="128"/>
      <c r="M84" s="122" t="s">
        <v>10684</v>
      </c>
      <c r="N84" s="118"/>
      <c r="O84" s="118"/>
      <c r="P84" s="118"/>
      <c r="Q84" s="118"/>
      <c r="R84" s="118"/>
      <c r="S84" s="118"/>
      <c r="T84" s="118"/>
      <c r="U84" s="118"/>
      <c r="V84" s="118"/>
      <c r="W84" s="118"/>
      <c r="X84" s="118"/>
      <c r="Y84" s="118"/>
      <c r="Z84" s="118"/>
    </row>
    <row r="85" ht="65.25" customHeight="1">
      <c r="A85" s="34" t="s">
        <v>10478</v>
      </c>
      <c r="B85" s="6" t="s">
        <v>10671</v>
      </c>
      <c r="C85" s="34"/>
      <c r="D85" s="6"/>
      <c r="E85" s="6"/>
      <c r="F85" s="18"/>
      <c r="G85" s="34"/>
      <c r="H85" s="73" t="s">
        <v>10685</v>
      </c>
      <c r="I85" s="114" t="s">
        <v>10366</v>
      </c>
      <c r="J85" s="6" t="s">
        <v>10686</v>
      </c>
      <c r="K85" s="127"/>
      <c r="L85" s="128"/>
      <c r="M85" s="122" t="s">
        <v>10687</v>
      </c>
      <c r="N85" s="118"/>
      <c r="O85" s="118"/>
      <c r="P85" s="118"/>
      <c r="Q85" s="118"/>
      <c r="R85" s="118"/>
      <c r="S85" s="118"/>
      <c r="T85" s="118"/>
      <c r="U85" s="118"/>
      <c r="V85" s="118"/>
      <c r="W85" s="118"/>
      <c r="X85" s="118"/>
      <c r="Y85" s="118"/>
      <c r="Z85" s="118"/>
    </row>
    <row r="86" ht="65.25" customHeight="1">
      <c r="A86" s="34" t="s">
        <v>10478</v>
      </c>
      <c r="B86" s="6" t="s">
        <v>10671</v>
      </c>
      <c r="C86" s="34"/>
      <c r="D86" s="6"/>
      <c r="E86" s="6"/>
      <c r="F86" s="18"/>
      <c r="G86" s="34"/>
      <c r="H86" s="73" t="s">
        <v>10688</v>
      </c>
      <c r="I86" s="114" t="s">
        <v>10366</v>
      </c>
      <c r="J86" s="6" t="s">
        <v>10689</v>
      </c>
      <c r="K86" s="127"/>
      <c r="L86" s="128"/>
      <c r="M86" s="122" t="s">
        <v>10690</v>
      </c>
      <c r="N86" s="118"/>
      <c r="O86" s="118"/>
      <c r="P86" s="118"/>
      <c r="Q86" s="118"/>
      <c r="R86" s="118"/>
      <c r="S86" s="118"/>
      <c r="T86" s="118"/>
      <c r="U86" s="118"/>
      <c r="V86" s="118"/>
      <c r="W86" s="118"/>
      <c r="X86" s="118"/>
      <c r="Y86" s="118"/>
      <c r="Z86" s="118"/>
    </row>
    <row r="87" ht="67.5" customHeight="1">
      <c r="A87" s="34" t="s">
        <v>10478</v>
      </c>
      <c r="B87" s="6" t="s">
        <v>10671</v>
      </c>
      <c r="C87" s="34"/>
      <c r="D87" s="6"/>
      <c r="E87" s="6"/>
      <c r="F87" s="18"/>
      <c r="G87" s="34"/>
      <c r="H87" s="73" t="s">
        <v>10691</v>
      </c>
      <c r="I87" s="114" t="s">
        <v>10366</v>
      </c>
      <c r="J87" s="6" t="s">
        <v>10692</v>
      </c>
      <c r="K87" s="127"/>
      <c r="L87" s="128"/>
      <c r="M87" s="122" t="s">
        <v>10693</v>
      </c>
      <c r="N87" s="118"/>
      <c r="O87" s="118"/>
      <c r="P87" s="118"/>
      <c r="Q87" s="118"/>
      <c r="R87" s="118"/>
      <c r="S87" s="118"/>
      <c r="T87" s="118"/>
      <c r="U87" s="118"/>
      <c r="V87" s="118"/>
      <c r="W87" s="118"/>
      <c r="X87" s="118"/>
      <c r="Y87" s="118"/>
      <c r="Z87" s="118"/>
    </row>
    <row r="88" ht="148.5" customHeight="1">
      <c r="A88" s="6" t="s">
        <v>10694</v>
      </c>
      <c r="B88" s="6" t="s">
        <v>10695</v>
      </c>
      <c r="C88" s="34"/>
      <c r="D88" s="6"/>
      <c r="E88" s="6"/>
      <c r="F88" s="18"/>
      <c r="G88" s="34"/>
      <c r="H88" s="67" t="s">
        <v>10696</v>
      </c>
      <c r="I88" s="114" t="s">
        <v>10366</v>
      </c>
      <c r="J88" s="6" t="s">
        <v>10697</v>
      </c>
      <c r="K88" s="127"/>
      <c r="L88" s="123" t="s">
        <v>10698</v>
      </c>
      <c r="M88" s="122" t="s">
        <v>10699</v>
      </c>
      <c r="N88" s="118"/>
      <c r="O88" s="118"/>
      <c r="P88" s="118"/>
      <c r="Q88" s="118"/>
      <c r="R88" s="118"/>
      <c r="S88" s="118"/>
      <c r="T88" s="118"/>
      <c r="U88" s="118"/>
      <c r="V88" s="118"/>
      <c r="W88" s="118"/>
      <c r="X88" s="118"/>
      <c r="Y88" s="118"/>
      <c r="Z88" s="118"/>
    </row>
    <row r="89" ht="86.25" customHeight="1">
      <c r="A89" s="6" t="s">
        <v>10694</v>
      </c>
      <c r="B89" s="6" t="s">
        <v>10695</v>
      </c>
      <c r="C89" s="34"/>
      <c r="D89" s="6"/>
      <c r="E89" s="6"/>
      <c r="F89" s="18"/>
      <c r="G89" s="34"/>
      <c r="H89" s="18" t="s">
        <v>10700</v>
      </c>
      <c r="I89" s="114" t="s">
        <v>10366</v>
      </c>
      <c r="J89" s="6" t="s">
        <v>10701</v>
      </c>
      <c r="K89" s="127"/>
      <c r="L89" s="128"/>
      <c r="M89" s="122" t="s">
        <v>10702</v>
      </c>
      <c r="N89" s="118"/>
      <c r="O89" s="118"/>
      <c r="P89" s="118"/>
      <c r="Q89" s="118"/>
      <c r="R89" s="118"/>
      <c r="S89" s="118"/>
      <c r="T89" s="118"/>
      <c r="U89" s="118"/>
      <c r="V89" s="118"/>
      <c r="W89" s="118"/>
      <c r="X89" s="118"/>
      <c r="Y89" s="118"/>
      <c r="Z89" s="118"/>
    </row>
    <row r="90" ht="86.25" customHeight="1">
      <c r="A90" s="6" t="s">
        <v>10694</v>
      </c>
      <c r="B90" s="6" t="s">
        <v>10695</v>
      </c>
      <c r="C90" s="34"/>
      <c r="D90" s="6"/>
      <c r="E90" s="6"/>
      <c r="F90" s="18"/>
      <c r="G90" s="34"/>
      <c r="H90" s="18" t="s">
        <v>10703</v>
      </c>
      <c r="I90" s="114" t="s">
        <v>10366</v>
      </c>
      <c r="J90" s="6" t="s">
        <v>10704</v>
      </c>
      <c r="K90" s="127"/>
      <c r="L90" s="128"/>
      <c r="M90" s="122" t="s">
        <v>10705</v>
      </c>
      <c r="N90" s="118"/>
      <c r="O90" s="118"/>
      <c r="P90" s="118"/>
      <c r="Q90" s="118"/>
      <c r="R90" s="118"/>
      <c r="S90" s="118"/>
      <c r="T90" s="118"/>
      <c r="U90" s="118"/>
      <c r="V90" s="118"/>
      <c r="W90" s="118"/>
      <c r="X90" s="118"/>
      <c r="Y90" s="118"/>
      <c r="Z90" s="118"/>
    </row>
    <row r="91" ht="86.25" customHeight="1">
      <c r="A91" s="6" t="s">
        <v>10694</v>
      </c>
      <c r="B91" s="6" t="s">
        <v>10695</v>
      </c>
      <c r="C91" s="34"/>
      <c r="D91" s="6"/>
      <c r="E91" s="6"/>
      <c r="F91" s="18"/>
      <c r="G91" s="34"/>
      <c r="H91" s="18" t="s">
        <v>10706</v>
      </c>
      <c r="I91" s="114" t="s">
        <v>10366</v>
      </c>
      <c r="J91" s="6" t="s">
        <v>10707</v>
      </c>
      <c r="K91" s="127"/>
      <c r="L91" s="128"/>
      <c r="M91" s="122" t="s">
        <v>10708</v>
      </c>
      <c r="N91" s="118"/>
      <c r="O91" s="118"/>
      <c r="P91" s="118"/>
      <c r="Q91" s="118"/>
      <c r="R91" s="118"/>
      <c r="S91" s="118"/>
      <c r="T91" s="118"/>
      <c r="U91" s="118"/>
      <c r="V91" s="118"/>
      <c r="W91" s="118"/>
      <c r="X91" s="118"/>
      <c r="Y91" s="118"/>
      <c r="Z91" s="118"/>
    </row>
    <row r="92" ht="86.25" customHeight="1">
      <c r="A92" s="6" t="s">
        <v>10709</v>
      </c>
      <c r="B92" s="6" t="s">
        <v>10710</v>
      </c>
      <c r="C92" s="34"/>
      <c r="D92" s="6"/>
      <c r="E92" s="6"/>
      <c r="F92" s="18"/>
      <c r="G92" s="34"/>
      <c r="H92" s="18" t="s">
        <v>10711</v>
      </c>
      <c r="I92" s="114" t="s">
        <v>10366</v>
      </c>
      <c r="J92" s="6" t="s">
        <v>10712</v>
      </c>
      <c r="K92" s="127"/>
      <c r="L92" s="123" t="s">
        <v>10713</v>
      </c>
      <c r="M92" s="122" t="s">
        <v>10714</v>
      </c>
      <c r="N92" s="118"/>
      <c r="O92" s="118"/>
      <c r="P92" s="118"/>
      <c r="Q92" s="118"/>
      <c r="R92" s="118"/>
      <c r="S92" s="118"/>
      <c r="T92" s="118"/>
      <c r="U92" s="118"/>
      <c r="V92" s="118"/>
      <c r="W92" s="118"/>
      <c r="X92" s="118"/>
      <c r="Y92" s="118"/>
      <c r="Z92" s="118"/>
    </row>
    <row r="93" ht="75.75" customHeight="1">
      <c r="A93" s="6" t="s">
        <v>10709</v>
      </c>
      <c r="B93" s="6" t="s">
        <v>10710</v>
      </c>
      <c r="C93" s="34"/>
      <c r="D93" s="6"/>
      <c r="E93" s="6"/>
      <c r="F93" s="18"/>
      <c r="G93" s="34"/>
      <c r="H93" s="18" t="s">
        <v>10711</v>
      </c>
      <c r="I93" s="114" t="s">
        <v>10366</v>
      </c>
      <c r="J93" s="6" t="s">
        <v>10715</v>
      </c>
      <c r="K93" s="127"/>
      <c r="L93" s="128"/>
      <c r="M93" s="122" t="s">
        <v>10716</v>
      </c>
      <c r="N93" s="118"/>
      <c r="O93" s="118"/>
      <c r="P93" s="118"/>
      <c r="Q93" s="118"/>
      <c r="R93" s="118"/>
      <c r="S93" s="118"/>
      <c r="T93" s="118"/>
      <c r="U93" s="118"/>
      <c r="V93" s="118"/>
      <c r="W93" s="118"/>
      <c r="X93" s="118"/>
      <c r="Y93" s="118"/>
      <c r="Z93" s="118"/>
    </row>
    <row r="94" ht="75.75" customHeight="1">
      <c r="A94" s="6" t="s">
        <v>10709</v>
      </c>
      <c r="B94" s="6" t="s">
        <v>10710</v>
      </c>
      <c r="C94" s="34"/>
      <c r="D94" s="6"/>
      <c r="E94" s="6"/>
      <c r="F94" s="18"/>
      <c r="G94" s="34"/>
      <c r="H94" s="18" t="s">
        <v>10711</v>
      </c>
      <c r="I94" s="114" t="s">
        <v>10366</v>
      </c>
      <c r="J94" s="6" t="s">
        <v>10717</v>
      </c>
      <c r="K94" s="127"/>
      <c r="L94" s="128"/>
      <c r="M94" s="122" t="s">
        <v>10718</v>
      </c>
      <c r="N94" s="118"/>
      <c r="O94" s="118"/>
      <c r="P94" s="118"/>
      <c r="Q94" s="118"/>
      <c r="R94" s="118"/>
      <c r="S94" s="118"/>
      <c r="T94" s="118"/>
      <c r="U94" s="118"/>
      <c r="V94" s="118"/>
      <c r="W94" s="118"/>
      <c r="X94" s="118"/>
      <c r="Y94" s="118"/>
      <c r="Z94" s="118"/>
    </row>
    <row r="95" ht="75.75" customHeight="1">
      <c r="A95" s="6" t="s">
        <v>10709</v>
      </c>
      <c r="B95" s="6" t="s">
        <v>10710</v>
      </c>
      <c r="C95" s="34"/>
      <c r="D95" s="6"/>
      <c r="E95" s="6"/>
      <c r="F95" s="18"/>
      <c r="G95" s="34"/>
      <c r="H95" s="18" t="s">
        <v>10711</v>
      </c>
      <c r="I95" s="114" t="s">
        <v>10366</v>
      </c>
      <c r="J95" s="6" t="s">
        <v>10719</v>
      </c>
      <c r="K95" s="127"/>
      <c r="L95" s="128"/>
      <c r="M95" s="122" t="s">
        <v>10720</v>
      </c>
      <c r="N95" s="118"/>
      <c r="O95" s="118"/>
      <c r="P95" s="118"/>
      <c r="Q95" s="118"/>
      <c r="R95" s="118"/>
      <c r="S95" s="118"/>
      <c r="T95" s="118"/>
      <c r="U95" s="118"/>
      <c r="V95" s="118"/>
      <c r="W95" s="118"/>
      <c r="X95" s="118"/>
      <c r="Y95" s="118"/>
      <c r="Z95" s="118"/>
    </row>
    <row r="96" ht="75.75" customHeight="1">
      <c r="A96" s="6" t="s">
        <v>10721</v>
      </c>
      <c r="B96" s="6" t="s">
        <v>10722</v>
      </c>
      <c r="C96" s="34"/>
      <c r="D96" s="6"/>
      <c r="E96" s="6"/>
      <c r="F96" s="18"/>
      <c r="G96" s="34"/>
      <c r="H96" s="73" t="s">
        <v>10723</v>
      </c>
      <c r="I96" s="114" t="s">
        <v>10366</v>
      </c>
      <c r="J96" s="6" t="s">
        <v>10724</v>
      </c>
      <c r="K96" s="127"/>
      <c r="L96" s="123" t="s">
        <v>10725</v>
      </c>
      <c r="M96" s="122" t="s">
        <v>10726</v>
      </c>
      <c r="N96" s="118"/>
      <c r="O96" s="118"/>
      <c r="P96" s="118"/>
      <c r="Q96" s="118"/>
      <c r="R96" s="118"/>
      <c r="S96" s="118"/>
      <c r="T96" s="118"/>
      <c r="U96" s="118"/>
      <c r="V96" s="118"/>
      <c r="W96" s="118"/>
      <c r="X96" s="118"/>
      <c r="Y96" s="118"/>
      <c r="Z96" s="118"/>
    </row>
    <row r="97" ht="69.75" customHeight="1">
      <c r="A97" s="6" t="s">
        <v>10721</v>
      </c>
      <c r="B97" s="6" t="s">
        <v>10722</v>
      </c>
      <c r="C97" s="34"/>
      <c r="D97" s="6"/>
      <c r="E97" s="6"/>
      <c r="F97" s="18"/>
      <c r="G97" s="34"/>
      <c r="H97" s="73" t="s">
        <v>10723</v>
      </c>
      <c r="I97" s="114" t="s">
        <v>10366</v>
      </c>
      <c r="J97" s="6" t="s">
        <v>10727</v>
      </c>
      <c r="K97" s="127"/>
      <c r="L97" s="121"/>
      <c r="M97" s="122" t="s">
        <v>10728</v>
      </c>
      <c r="N97" s="118"/>
      <c r="O97" s="118"/>
      <c r="P97" s="118"/>
      <c r="Q97" s="118"/>
      <c r="R97" s="118"/>
      <c r="S97" s="118"/>
      <c r="T97" s="118"/>
      <c r="U97" s="118"/>
      <c r="V97" s="118"/>
      <c r="W97" s="118"/>
      <c r="X97" s="118"/>
      <c r="Y97" s="118"/>
      <c r="Z97" s="118"/>
    </row>
    <row r="98" ht="69.75" customHeight="1">
      <c r="A98" s="6" t="s">
        <v>10721</v>
      </c>
      <c r="B98" s="6" t="s">
        <v>10722</v>
      </c>
      <c r="C98" s="34"/>
      <c r="D98" s="6"/>
      <c r="E98" s="6"/>
      <c r="F98" s="18"/>
      <c r="G98" s="34"/>
      <c r="H98" s="73" t="s">
        <v>10723</v>
      </c>
      <c r="I98" s="114" t="s">
        <v>10366</v>
      </c>
      <c r="J98" s="6" t="s">
        <v>10729</v>
      </c>
      <c r="K98" s="127"/>
      <c r="L98" s="121"/>
      <c r="M98" s="122" t="s">
        <v>10730</v>
      </c>
      <c r="N98" s="118"/>
      <c r="O98" s="118"/>
      <c r="P98" s="118"/>
      <c r="Q98" s="118"/>
      <c r="R98" s="118"/>
      <c r="S98" s="118"/>
      <c r="T98" s="118"/>
      <c r="U98" s="118"/>
      <c r="V98" s="118"/>
      <c r="W98" s="118"/>
      <c r="X98" s="118"/>
      <c r="Y98" s="118"/>
      <c r="Z98" s="118"/>
    </row>
    <row r="99" ht="69.75" customHeight="1">
      <c r="A99" s="6" t="s">
        <v>10721</v>
      </c>
      <c r="B99" s="6" t="s">
        <v>10722</v>
      </c>
      <c r="C99" s="34"/>
      <c r="D99" s="6"/>
      <c r="E99" s="6"/>
      <c r="F99" s="18"/>
      <c r="G99" s="34"/>
      <c r="H99" s="73" t="s">
        <v>10723</v>
      </c>
      <c r="I99" s="114" t="s">
        <v>10366</v>
      </c>
      <c r="J99" s="6" t="s">
        <v>10731</v>
      </c>
      <c r="K99" s="127"/>
      <c r="L99" s="121"/>
      <c r="M99" s="122" t="s">
        <v>10732</v>
      </c>
      <c r="N99" s="118"/>
      <c r="O99" s="118"/>
      <c r="P99" s="118"/>
      <c r="Q99" s="118"/>
      <c r="R99" s="118"/>
      <c r="S99" s="118"/>
      <c r="T99" s="118"/>
      <c r="U99" s="118"/>
      <c r="V99" s="118"/>
      <c r="W99" s="118"/>
      <c r="X99" s="118"/>
      <c r="Y99" s="118"/>
      <c r="Z99" s="118"/>
    </row>
    <row r="100" ht="69.75" customHeight="1">
      <c r="A100" s="34" t="s">
        <v>10733</v>
      </c>
      <c r="B100" s="34" t="s">
        <v>10734</v>
      </c>
      <c r="C100" s="34"/>
      <c r="D100" s="6"/>
      <c r="E100" s="6"/>
      <c r="F100" s="18" t="s">
        <v>10735</v>
      </c>
      <c r="G100" s="34"/>
      <c r="H100" s="67" t="s">
        <v>10736</v>
      </c>
      <c r="I100" s="114" t="s">
        <v>10366</v>
      </c>
      <c r="J100" s="6" t="s">
        <v>10737</v>
      </c>
      <c r="K100" s="127"/>
      <c r="L100" s="121"/>
      <c r="M100" s="122" t="s">
        <v>10738</v>
      </c>
      <c r="N100" s="118"/>
      <c r="O100" s="118"/>
      <c r="P100" s="118"/>
      <c r="Q100" s="118"/>
      <c r="R100" s="118"/>
      <c r="S100" s="118"/>
      <c r="T100" s="118"/>
      <c r="U100" s="118"/>
      <c r="V100" s="118"/>
      <c r="W100" s="118"/>
      <c r="X100" s="118"/>
      <c r="Y100" s="118"/>
      <c r="Z100" s="118"/>
    </row>
    <row r="101" ht="69.75" customHeight="1">
      <c r="A101" s="34" t="s">
        <v>10733</v>
      </c>
      <c r="B101" s="34" t="s">
        <v>10734</v>
      </c>
      <c r="C101" s="34"/>
      <c r="D101" s="6"/>
      <c r="E101" s="6"/>
      <c r="F101" s="18"/>
      <c r="G101" s="34"/>
      <c r="H101" s="73" t="s">
        <v>10739</v>
      </c>
      <c r="I101" s="114" t="s">
        <v>10366</v>
      </c>
      <c r="J101" s="6" t="s">
        <v>10740</v>
      </c>
      <c r="K101" s="127"/>
      <c r="L101" s="121"/>
      <c r="M101" s="122" t="s">
        <v>10741</v>
      </c>
      <c r="N101" s="118"/>
      <c r="O101" s="118"/>
      <c r="P101" s="118"/>
      <c r="Q101" s="118"/>
      <c r="R101" s="118"/>
      <c r="S101" s="118"/>
      <c r="T101" s="118"/>
      <c r="U101" s="118"/>
      <c r="V101" s="118"/>
      <c r="W101" s="118"/>
      <c r="X101" s="118"/>
      <c r="Y101" s="118"/>
      <c r="Z101" s="118"/>
    </row>
    <row r="102" ht="69.75" customHeight="1">
      <c r="A102" s="34" t="s">
        <v>10733</v>
      </c>
      <c r="B102" s="34" t="s">
        <v>10734</v>
      </c>
      <c r="C102" s="34"/>
      <c r="D102" s="6"/>
      <c r="E102" s="6"/>
      <c r="F102" s="18"/>
      <c r="G102" s="34"/>
      <c r="H102" s="73" t="s">
        <v>10742</v>
      </c>
      <c r="I102" s="114" t="s">
        <v>10366</v>
      </c>
      <c r="J102" s="6" t="s">
        <v>10743</v>
      </c>
      <c r="K102" s="127"/>
      <c r="L102" s="121"/>
      <c r="M102" s="122" t="s">
        <v>10744</v>
      </c>
      <c r="N102" s="118"/>
      <c r="O102" s="118"/>
      <c r="P102" s="118"/>
      <c r="Q102" s="118"/>
      <c r="R102" s="118"/>
      <c r="S102" s="118"/>
      <c r="T102" s="118"/>
      <c r="U102" s="118"/>
      <c r="V102" s="118"/>
      <c r="W102" s="118"/>
      <c r="X102" s="118"/>
      <c r="Y102" s="118"/>
      <c r="Z102" s="118"/>
    </row>
    <row r="103" ht="69.75" customHeight="1">
      <c r="A103" s="34" t="s">
        <v>10733</v>
      </c>
      <c r="B103" s="34" t="s">
        <v>10734</v>
      </c>
      <c r="C103" s="34"/>
      <c r="D103" s="6"/>
      <c r="E103" s="6"/>
      <c r="F103" s="18"/>
      <c r="G103" s="34"/>
      <c r="H103" s="73" t="s">
        <v>10745</v>
      </c>
      <c r="I103" s="114" t="s">
        <v>10366</v>
      </c>
      <c r="J103" s="6" t="s">
        <v>10746</v>
      </c>
      <c r="K103" s="127"/>
      <c r="L103" s="121"/>
      <c r="M103" s="122" t="s">
        <v>10747</v>
      </c>
      <c r="N103" s="118"/>
      <c r="O103" s="118"/>
      <c r="P103" s="118"/>
      <c r="Q103" s="118"/>
      <c r="R103" s="118"/>
      <c r="S103" s="118"/>
      <c r="T103" s="118"/>
      <c r="U103" s="118"/>
      <c r="V103" s="118"/>
      <c r="W103" s="118"/>
      <c r="X103" s="118"/>
      <c r="Y103" s="118"/>
      <c r="Z103" s="118"/>
    </row>
    <row r="104" ht="69.75" customHeight="1">
      <c r="A104" s="34" t="s">
        <v>10733</v>
      </c>
      <c r="B104" s="34" t="s">
        <v>10734</v>
      </c>
      <c r="C104" s="34"/>
      <c r="D104" s="6"/>
      <c r="E104" s="6"/>
      <c r="F104" s="18"/>
      <c r="G104" s="34"/>
      <c r="H104" s="73" t="s">
        <v>10748</v>
      </c>
      <c r="I104" s="114" t="s">
        <v>10366</v>
      </c>
      <c r="J104" s="6" t="s">
        <v>10749</v>
      </c>
      <c r="K104" s="127"/>
      <c r="L104" s="121"/>
      <c r="M104" s="122" t="s">
        <v>10750</v>
      </c>
      <c r="N104" s="118"/>
      <c r="O104" s="118"/>
      <c r="P104" s="118"/>
      <c r="Q104" s="118"/>
      <c r="R104" s="118"/>
      <c r="S104" s="118"/>
      <c r="T104" s="118"/>
      <c r="U104" s="118"/>
      <c r="V104" s="118"/>
      <c r="W104" s="118"/>
      <c r="X104" s="118"/>
      <c r="Y104" s="118"/>
      <c r="Z104" s="118"/>
    </row>
    <row r="105" ht="69.75" customHeight="1">
      <c r="A105" s="34" t="s">
        <v>10733</v>
      </c>
      <c r="B105" s="34" t="s">
        <v>10734</v>
      </c>
      <c r="C105" s="34"/>
      <c r="D105" s="6"/>
      <c r="E105" s="6"/>
      <c r="F105" s="18"/>
      <c r="G105" s="34"/>
      <c r="H105" s="73" t="s">
        <v>10751</v>
      </c>
      <c r="I105" s="114" t="s">
        <v>10366</v>
      </c>
      <c r="J105" s="6" t="s">
        <v>10752</v>
      </c>
      <c r="K105" s="127"/>
      <c r="L105" s="121"/>
      <c r="M105" s="67" t="s">
        <v>10753</v>
      </c>
      <c r="N105" s="118"/>
      <c r="O105" s="118"/>
      <c r="P105" s="118"/>
      <c r="Q105" s="118"/>
      <c r="R105" s="118"/>
      <c r="S105" s="118"/>
      <c r="T105" s="118"/>
      <c r="U105" s="118"/>
      <c r="V105" s="118"/>
      <c r="W105" s="118"/>
      <c r="X105" s="118"/>
      <c r="Y105" s="118"/>
      <c r="Z105" s="118"/>
    </row>
    <row r="106" ht="112.5" customHeight="1">
      <c r="A106" s="34" t="s">
        <v>10733</v>
      </c>
      <c r="B106" s="6" t="s">
        <v>10754</v>
      </c>
      <c r="C106" s="34"/>
      <c r="D106" s="6"/>
      <c r="E106" s="6"/>
      <c r="F106" s="18"/>
      <c r="G106" s="6" t="s">
        <v>10755</v>
      </c>
      <c r="H106" s="67" t="s">
        <v>10756</v>
      </c>
      <c r="I106" s="114" t="s">
        <v>10366</v>
      </c>
      <c r="J106" s="6" t="s">
        <v>10757</v>
      </c>
      <c r="K106" s="127"/>
      <c r="L106" s="121"/>
      <c r="M106" s="122" t="s">
        <v>10758</v>
      </c>
      <c r="N106" s="118"/>
      <c r="O106" s="118"/>
      <c r="P106" s="118"/>
      <c r="Q106" s="118"/>
      <c r="R106" s="118"/>
      <c r="S106" s="118"/>
      <c r="T106" s="118"/>
      <c r="U106" s="118"/>
      <c r="V106" s="118"/>
      <c r="W106" s="118"/>
      <c r="X106" s="118"/>
      <c r="Y106" s="118"/>
      <c r="Z106" s="118"/>
    </row>
    <row r="107" ht="37.5" customHeight="1">
      <c r="A107" s="34" t="s">
        <v>10733</v>
      </c>
      <c r="B107" s="6" t="s">
        <v>10754</v>
      </c>
      <c r="C107" s="34"/>
      <c r="D107" s="6"/>
      <c r="E107" s="6"/>
      <c r="F107" s="18"/>
      <c r="G107" s="34"/>
      <c r="H107" s="73" t="s">
        <v>10759</v>
      </c>
      <c r="I107" s="114" t="s">
        <v>10366</v>
      </c>
      <c r="J107" s="6" t="s">
        <v>10760</v>
      </c>
      <c r="K107" s="101"/>
      <c r="L107" s="129"/>
      <c r="M107" s="122" t="s">
        <v>10761</v>
      </c>
      <c r="N107" s="118"/>
      <c r="O107" s="118"/>
      <c r="P107" s="118"/>
      <c r="Q107" s="118"/>
      <c r="R107" s="118"/>
      <c r="S107" s="118"/>
      <c r="T107" s="118"/>
      <c r="U107" s="118"/>
      <c r="V107" s="118"/>
      <c r="W107" s="118"/>
      <c r="X107" s="118"/>
      <c r="Y107" s="118"/>
      <c r="Z107" s="118"/>
    </row>
    <row r="108" ht="37.5" customHeight="1">
      <c r="A108" s="34" t="s">
        <v>10733</v>
      </c>
      <c r="B108" s="6" t="s">
        <v>10754</v>
      </c>
      <c r="C108" s="34"/>
      <c r="D108" s="6"/>
      <c r="E108" s="6"/>
      <c r="F108" s="18"/>
      <c r="G108" s="34"/>
      <c r="H108" s="73" t="s">
        <v>10762</v>
      </c>
      <c r="I108" s="114" t="s">
        <v>10366</v>
      </c>
      <c r="J108" s="6" t="s">
        <v>10763</v>
      </c>
      <c r="K108" s="101"/>
      <c r="L108" s="129"/>
      <c r="M108" s="122" t="s">
        <v>10764</v>
      </c>
      <c r="N108" s="118"/>
      <c r="O108" s="118"/>
      <c r="P108" s="118"/>
      <c r="Q108" s="118"/>
      <c r="R108" s="118"/>
      <c r="S108" s="118"/>
      <c r="T108" s="118"/>
      <c r="U108" s="118"/>
      <c r="V108" s="118"/>
      <c r="W108" s="118"/>
      <c r="X108" s="118"/>
      <c r="Y108" s="118"/>
      <c r="Z108" s="118"/>
    </row>
    <row r="109" ht="37.5" customHeight="1">
      <c r="A109" s="34" t="s">
        <v>10733</v>
      </c>
      <c r="B109" s="6" t="s">
        <v>10754</v>
      </c>
      <c r="C109" s="34"/>
      <c r="D109" s="6"/>
      <c r="E109" s="6"/>
      <c r="F109" s="18"/>
      <c r="G109" s="34"/>
      <c r="H109" s="73" t="s">
        <v>10765</v>
      </c>
      <c r="I109" s="114" t="s">
        <v>10366</v>
      </c>
      <c r="J109" s="6" t="s">
        <v>10766</v>
      </c>
      <c r="K109" s="101"/>
      <c r="L109" s="129"/>
      <c r="M109" s="122" t="s">
        <v>10767</v>
      </c>
      <c r="N109" s="118"/>
      <c r="O109" s="118"/>
      <c r="P109" s="118"/>
      <c r="Q109" s="118"/>
      <c r="R109" s="118"/>
      <c r="S109" s="118"/>
      <c r="T109" s="118"/>
      <c r="U109" s="118"/>
      <c r="V109" s="118"/>
      <c r="W109" s="118"/>
      <c r="X109" s="118"/>
      <c r="Y109" s="118"/>
      <c r="Z109" s="118"/>
    </row>
    <row r="110" ht="37.5" customHeight="1">
      <c r="A110" s="34" t="s">
        <v>10733</v>
      </c>
      <c r="B110" s="6" t="s">
        <v>10754</v>
      </c>
      <c r="C110" s="34"/>
      <c r="D110" s="6"/>
      <c r="E110" s="6"/>
      <c r="F110" s="18"/>
      <c r="G110" s="34"/>
      <c r="H110" s="73" t="s">
        <v>10768</v>
      </c>
      <c r="I110" s="114" t="s">
        <v>10366</v>
      </c>
      <c r="J110" s="6" t="s">
        <v>10769</v>
      </c>
      <c r="K110" s="101"/>
      <c r="L110" s="129"/>
      <c r="M110" s="122" t="s">
        <v>10770</v>
      </c>
      <c r="N110" s="118"/>
      <c r="O110" s="118"/>
      <c r="P110" s="118"/>
      <c r="Q110" s="118"/>
      <c r="R110" s="118"/>
      <c r="S110" s="118"/>
      <c r="T110" s="118"/>
      <c r="U110" s="118"/>
      <c r="V110" s="118"/>
      <c r="W110" s="118"/>
      <c r="X110" s="118"/>
      <c r="Y110" s="118"/>
      <c r="Z110" s="118"/>
    </row>
    <row r="111" ht="37.5" customHeight="1">
      <c r="A111" s="34" t="s">
        <v>10733</v>
      </c>
      <c r="B111" s="6" t="s">
        <v>10754</v>
      </c>
      <c r="C111" s="34"/>
      <c r="D111" s="6"/>
      <c r="E111" s="6"/>
      <c r="F111" s="18"/>
      <c r="G111" s="34"/>
      <c r="H111" s="73" t="s">
        <v>10771</v>
      </c>
      <c r="I111" s="114" t="s">
        <v>10366</v>
      </c>
      <c r="J111" s="6" t="s">
        <v>10772</v>
      </c>
      <c r="K111" s="101"/>
      <c r="L111" s="129"/>
      <c r="M111" s="122" t="s">
        <v>10773</v>
      </c>
      <c r="N111" s="118"/>
      <c r="O111" s="118"/>
      <c r="P111" s="118"/>
      <c r="Q111" s="118"/>
      <c r="R111" s="118"/>
      <c r="S111" s="118"/>
      <c r="T111" s="118"/>
      <c r="U111" s="118"/>
      <c r="V111" s="118"/>
      <c r="W111" s="118"/>
      <c r="X111" s="118"/>
      <c r="Y111" s="118"/>
      <c r="Z111" s="118"/>
    </row>
    <row r="112" ht="37.5" customHeight="1">
      <c r="A112" s="34" t="s">
        <v>10733</v>
      </c>
      <c r="B112" s="34" t="s">
        <v>10774</v>
      </c>
      <c r="C112" s="34"/>
      <c r="D112" s="6"/>
      <c r="E112" s="6"/>
      <c r="F112" s="18" t="s">
        <v>10775</v>
      </c>
      <c r="G112" s="34"/>
      <c r="H112" s="67" t="s">
        <v>10776</v>
      </c>
      <c r="I112" s="114" t="s">
        <v>10366</v>
      </c>
      <c r="J112" s="94" t="s">
        <v>10777</v>
      </c>
      <c r="K112" s="101" t="s">
        <v>10778</v>
      </c>
      <c r="L112" s="129"/>
      <c r="M112" s="122" t="s">
        <v>10779</v>
      </c>
      <c r="N112" s="118"/>
      <c r="O112" s="118"/>
      <c r="P112" s="118"/>
      <c r="Q112" s="118"/>
      <c r="R112" s="118"/>
      <c r="S112" s="118"/>
      <c r="T112" s="118"/>
      <c r="U112" s="118"/>
      <c r="V112" s="118"/>
      <c r="W112" s="118"/>
      <c r="X112" s="118"/>
      <c r="Y112" s="118"/>
      <c r="Z112" s="118"/>
    </row>
    <row r="113" ht="37.5" customHeight="1">
      <c r="A113" s="34" t="s">
        <v>10733</v>
      </c>
      <c r="B113" s="34"/>
      <c r="C113" s="34"/>
      <c r="D113" s="6"/>
      <c r="E113" s="6"/>
      <c r="F113" s="18"/>
      <c r="G113" s="34"/>
      <c r="H113" s="18" t="s">
        <v>10386</v>
      </c>
      <c r="I113" s="114" t="s">
        <v>10366</v>
      </c>
      <c r="J113" s="94" t="s">
        <v>10780</v>
      </c>
      <c r="K113" s="101" t="s">
        <v>10781</v>
      </c>
      <c r="L113" s="129"/>
      <c r="M113" s="122" t="s">
        <v>10782</v>
      </c>
      <c r="N113" s="118"/>
      <c r="O113" s="118"/>
      <c r="P113" s="118"/>
      <c r="Q113" s="118"/>
      <c r="R113" s="118"/>
      <c r="S113" s="118"/>
      <c r="T113" s="118"/>
      <c r="U113" s="118"/>
      <c r="V113" s="118"/>
      <c r="W113" s="118"/>
      <c r="X113" s="118"/>
      <c r="Y113" s="118"/>
      <c r="Z113" s="118"/>
    </row>
    <row r="114" ht="37.5" customHeight="1">
      <c r="A114" s="34" t="s">
        <v>10733</v>
      </c>
      <c r="B114" s="34" t="s">
        <v>10783</v>
      </c>
      <c r="C114" s="34"/>
      <c r="D114" s="6"/>
      <c r="E114" s="6"/>
      <c r="F114" s="18" t="s">
        <v>10775</v>
      </c>
      <c r="G114" s="34"/>
      <c r="H114" s="67" t="s">
        <v>10784</v>
      </c>
      <c r="I114" s="114" t="s">
        <v>10366</v>
      </c>
      <c r="J114" s="94" t="s">
        <v>10785</v>
      </c>
      <c r="K114" s="127"/>
      <c r="L114" s="121"/>
      <c r="M114" s="67" t="s">
        <v>10786</v>
      </c>
      <c r="N114" s="118"/>
      <c r="O114" s="118"/>
      <c r="P114" s="118"/>
      <c r="Q114" s="118"/>
      <c r="R114" s="118"/>
      <c r="S114" s="118"/>
      <c r="T114" s="118"/>
      <c r="U114" s="118"/>
      <c r="V114" s="118"/>
      <c r="W114" s="118"/>
      <c r="X114" s="118"/>
      <c r="Y114" s="118"/>
      <c r="Z114" s="118"/>
    </row>
    <row r="115" ht="75.0" customHeight="1">
      <c r="A115" s="6" t="s">
        <v>10733</v>
      </c>
      <c r="B115" s="6" t="s">
        <v>10787</v>
      </c>
      <c r="C115" s="34"/>
      <c r="D115" s="34"/>
      <c r="E115" s="34"/>
      <c r="F115" s="14"/>
      <c r="G115" s="6"/>
      <c r="H115" s="73" t="s">
        <v>10788</v>
      </c>
      <c r="I115" s="114" t="s">
        <v>10366</v>
      </c>
      <c r="J115" s="94" t="s">
        <v>10789</v>
      </c>
      <c r="K115" s="127"/>
      <c r="L115" s="121"/>
      <c r="M115" s="117" t="s">
        <v>10790</v>
      </c>
      <c r="N115" s="118"/>
      <c r="O115" s="118"/>
      <c r="P115" s="118"/>
      <c r="Q115" s="118"/>
      <c r="R115" s="118"/>
      <c r="S115" s="118"/>
      <c r="T115" s="118"/>
      <c r="U115" s="118"/>
      <c r="V115" s="118"/>
      <c r="W115" s="118"/>
      <c r="X115" s="118"/>
      <c r="Y115" s="118"/>
      <c r="Z115" s="118"/>
    </row>
    <row r="116" ht="75.0" customHeight="1">
      <c r="A116" s="6" t="s">
        <v>10733</v>
      </c>
      <c r="B116" s="6" t="s">
        <v>10791</v>
      </c>
      <c r="C116" s="34"/>
      <c r="D116" s="34"/>
      <c r="E116" s="34"/>
      <c r="F116" s="117" t="s">
        <v>10792</v>
      </c>
      <c r="G116" s="6"/>
      <c r="H116" s="73" t="s">
        <v>10793</v>
      </c>
      <c r="I116" s="114" t="s">
        <v>10366</v>
      </c>
      <c r="J116" s="94" t="s">
        <v>10794</v>
      </c>
      <c r="K116" s="127"/>
      <c r="L116" s="121"/>
      <c r="M116" s="117" t="s">
        <v>10795</v>
      </c>
      <c r="N116" s="118"/>
      <c r="O116" s="118"/>
      <c r="P116" s="118"/>
      <c r="Q116" s="118"/>
      <c r="R116" s="118"/>
      <c r="S116" s="118"/>
      <c r="T116" s="118"/>
      <c r="U116" s="118"/>
      <c r="V116" s="118"/>
      <c r="W116" s="118"/>
      <c r="X116" s="118"/>
      <c r="Y116" s="118"/>
      <c r="Z116" s="118"/>
    </row>
    <row r="117" ht="75.0" customHeight="1">
      <c r="A117" s="34" t="s">
        <v>10733</v>
      </c>
      <c r="B117" s="34" t="s">
        <v>10796</v>
      </c>
      <c r="C117" s="34"/>
      <c r="D117" s="6"/>
      <c r="E117" s="6"/>
      <c r="F117" s="18"/>
      <c r="G117" s="34"/>
      <c r="H117" s="18" t="s">
        <v>10467</v>
      </c>
      <c r="I117" s="114" t="s">
        <v>10366</v>
      </c>
      <c r="J117" s="94" t="s">
        <v>10797</v>
      </c>
      <c r="K117" s="127"/>
      <c r="L117" s="121"/>
      <c r="M117" s="122" t="s">
        <v>10782</v>
      </c>
      <c r="N117" s="118"/>
      <c r="O117" s="118"/>
      <c r="P117" s="118"/>
      <c r="Q117" s="118"/>
      <c r="R117" s="118"/>
      <c r="S117" s="118"/>
      <c r="T117" s="118"/>
      <c r="U117" s="118"/>
      <c r="V117" s="118"/>
      <c r="W117" s="118"/>
      <c r="X117" s="118"/>
      <c r="Y117" s="118"/>
      <c r="Z117" s="118"/>
    </row>
    <row r="118" ht="85.5" customHeight="1">
      <c r="A118" s="6" t="s">
        <v>10798</v>
      </c>
      <c r="B118" s="6" t="s">
        <v>10799</v>
      </c>
      <c r="C118" s="34"/>
      <c r="D118" s="34"/>
      <c r="E118" s="6"/>
      <c r="F118" s="14"/>
      <c r="G118" s="6"/>
      <c r="H118" s="117" t="s">
        <v>10800</v>
      </c>
      <c r="I118" s="114" t="s">
        <v>10366</v>
      </c>
      <c r="J118" s="6" t="s">
        <v>10801</v>
      </c>
      <c r="K118" s="127"/>
      <c r="L118" s="123" t="s">
        <v>10802</v>
      </c>
      <c r="M118" s="122" t="s">
        <v>10803</v>
      </c>
      <c r="N118" s="118"/>
      <c r="O118" s="118"/>
      <c r="P118" s="118"/>
      <c r="Q118" s="118"/>
      <c r="R118" s="118"/>
      <c r="S118" s="118"/>
      <c r="T118" s="118"/>
      <c r="U118" s="118"/>
      <c r="V118" s="118"/>
      <c r="W118" s="118"/>
      <c r="X118" s="118"/>
      <c r="Y118" s="118"/>
      <c r="Z118" s="118"/>
    </row>
    <row r="119" ht="100.5" customHeight="1">
      <c r="A119" s="6" t="s">
        <v>10798</v>
      </c>
      <c r="B119" s="6" t="s">
        <v>10799</v>
      </c>
      <c r="C119" s="34"/>
      <c r="D119" s="34"/>
      <c r="E119" s="34"/>
      <c r="F119" s="14"/>
      <c r="G119" s="6"/>
      <c r="H119" s="73" t="s">
        <v>10804</v>
      </c>
      <c r="I119" s="114" t="s">
        <v>10366</v>
      </c>
      <c r="J119" s="6" t="s">
        <v>10805</v>
      </c>
      <c r="K119" s="127"/>
      <c r="L119" s="128"/>
      <c r="M119" s="67" t="s">
        <v>10806</v>
      </c>
      <c r="N119" s="118"/>
      <c r="O119" s="118"/>
      <c r="P119" s="118"/>
      <c r="Q119" s="118"/>
      <c r="R119" s="118"/>
      <c r="S119" s="118"/>
      <c r="T119" s="118"/>
      <c r="U119" s="118"/>
      <c r="V119" s="118"/>
      <c r="W119" s="118"/>
      <c r="X119" s="118"/>
      <c r="Y119" s="118"/>
      <c r="Z119" s="118"/>
    </row>
    <row r="120" ht="100.5" customHeight="1">
      <c r="A120" s="6" t="s">
        <v>10798</v>
      </c>
      <c r="B120" s="6" t="s">
        <v>10799</v>
      </c>
      <c r="C120" s="34"/>
      <c r="D120" s="34"/>
      <c r="E120" s="34"/>
      <c r="F120" s="14"/>
      <c r="G120" s="6"/>
      <c r="H120" s="73" t="s">
        <v>10807</v>
      </c>
      <c r="I120" s="114" t="s">
        <v>10366</v>
      </c>
      <c r="J120" s="6" t="s">
        <v>10808</v>
      </c>
      <c r="K120" s="127"/>
      <c r="L120" s="128"/>
      <c r="M120" s="122" t="s">
        <v>10809</v>
      </c>
      <c r="N120" s="118"/>
      <c r="O120" s="118"/>
      <c r="P120" s="118"/>
      <c r="Q120" s="118"/>
      <c r="R120" s="118"/>
      <c r="S120" s="118"/>
      <c r="T120" s="118"/>
      <c r="U120" s="118"/>
      <c r="V120" s="118"/>
      <c r="W120" s="118"/>
      <c r="X120" s="118"/>
      <c r="Y120" s="118"/>
      <c r="Z120" s="118"/>
    </row>
    <row r="121" ht="100.5" customHeight="1">
      <c r="A121" s="6" t="s">
        <v>10798</v>
      </c>
      <c r="B121" s="6" t="s">
        <v>10799</v>
      </c>
      <c r="C121" s="34"/>
      <c r="D121" s="34"/>
      <c r="E121" s="34"/>
      <c r="F121" s="14"/>
      <c r="G121" s="6"/>
      <c r="H121" s="73" t="s">
        <v>10810</v>
      </c>
      <c r="I121" s="114" t="s">
        <v>10366</v>
      </c>
      <c r="J121" s="6" t="s">
        <v>10811</v>
      </c>
      <c r="K121" s="127"/>
      <c r="L121" s="128"/>
      <c r="M121" s="122" t="s">
        <v>10812</v>
      </c>
      <c r="N121" s="118"/>
      <c r="O121" s="118"/>
      <c r="P121" s="118"/>
      <c r="Q121" s="118"/>
      <c r="R121" s="118"/>
      <c r="S121" s="118"/>
      <c r="T121" s="118"/>
      <c r="U121" s="118"/>
      <c r="V121" s="118"/>
      <c r="W121" s="118"/>
      <c r="X121" s="118"/>
      <c r="Y121" s="118"/>
      <c r="Z121" s="118"/>
    </row>
    <row r="122" ht="100.5" customHeight="1">
      <c r="A122" s="6" t="s">
        <v>10798</v>
      </c>
      <c r="B122" s="6" t="s">
        <v>10799</v>
      </c>
      <c r="C122" s="34"/>
      <c r="D122" s="34"/>
      <c r="E122" s="34"/>
      <c r="F122" s="14"/>
      <c r="G122" s="6"/>
      <c r="H122" s="73" t="s">
        <v>10813</v>
      </c>
      <c r="I122" s="114" t="s">
        <v>10366</v>
      </c>
      <c r="J122" s="6" t="s">
        <v>10814</v>
      </c>
      <c r="K122" s="127"/>
      <c r="L122" s="128"/>
      <c r="M122" s="122" t="s">
        <v>10815</v>
      </c>
      <c r="N122" s="118"/>
      <c r="O122" s="118"/>
      <c r="P122" s="118"/>
      <c r="Q122" s="118"/>
      <c r="R122" s="118"/>
      <c r="S122" s="118"/>
      <c r="T122" s="118"/>
      <c r="U122" s="118"/>
      <c r="V122" s="118"/>
      <c r="W122" s="118"/>
      <c r="X122" s="118"/>
      <c r="Y122" s="118"/>
      <c r="Z122" s="118"/>
    </row>
    <row r="123" ht="100.5" customHeight="1">
      <c r="A123" s="6" t="s">
        <v>10798</v>
      </c>
      <c r="B123" s="6" t="s">
        <v>10799</v>
      </c>
      <c r="C123" s="34"/>
      <c r="D123" s="34"/>
      <c r="E123" s="34"/>
      <c r="F123" s="14"/>
      <c r="G123" s="6"/>
      <c r="H123" s="73" t="s">
        <v>10816</v>
      </c>
      <c r="I123" s="114" t="s">
        <v>10366</v>
      </c>
      <c r="J123" s="6" t="s">
        <v>10817</v>
      </c>
      <c r="K123" s="127"/>
      <c r="L123" s="128"/>
      <c r="M123" s="122" t="s">
        <v>10818</v>
      </c>
      <c r="N123" s="118"/>
      <c r="O123" s="118"/>
      <c r="P123" s="118"/>
      <c r="Q123" s="118"/>
      <c r="R123" s="118"/>
      <c r="S123" s="118"/>
      <c r="T123" s="118"/>
      <c r="U123" s="118"/>
      <c r="V123" s="118"/>
      <c r="W123" s="118"/>
      <c r="X123" s="118"/>
      <c r="Y123" s="118"/>
      <c r="Z123" s="118"/>
    </row>
    <row r="124" ht="100.5" customHeight="1">
      <c r="A124" s="6" t="s">
        <v>10798</v>
      </c>
      <c r="B124" s="6" t="s">
        <v>10799</v>
      </c>
      <c r="C124" s="34"/>
      <c r="D124" s="34"/>
      <c r="E124" s="34"/>
      <c r="F124" s="14"/>
      <c r="G124" s="6"/>
      <c r="H124" s="73" t="s">
        <v>10819</v>
      </c>
      <c r="I124" s="114" t="s">
        <v>10366</v>
      </c>
      <c r="J124" s="6" t="s">
        <v>10820</v>
      </c>
      <c r="K124" s="127"/>
      <c r="L124" s="128"/>
      <c r="M124" s="122" t="s">
        <v>10821</v>
      </c>
      <c r="N124" s="118"/>
      <c r="O124" s="118"/>
      <c r="P124" s="118"/>
      <c r="Q124" s="118"/>
      <c r="R124" s="118"/>
      <c r="S124" s="118"/>
      <c r="T124" s="118"/>
      <c r="U124" s="118"/>
      <c r="V124" s="118"/>
      <c r="W124" s="118"/>
      <c r="X124" s="118"/>
      <c r="Y124" s="118"/>
      <c r="Z124" s="118"/>
    </row>
    <row r="125" ht="100.5" customHeight="1">
      <c r="A125" s="6" t="s">
        <v>10822</v>
      </c>
      <c r="B125" s="6" t="s">
        <v>10823</v>
      </c>
      <c r="C125" s="34"/>
      <c r="D125" s="34"/>
      <c r="E125" s="34"/>
      <c r="F125" s="14"/>
      <c r="G125" s="6"/>
      <c r="H125" s="117" t="s">
        <v>10824</v>
      </c>
      <c r="I125" s="114" t="s">
        <v>10366</v>
      </c>
      <c r="J125" s="6" t="s">
        <v>10825</v>
      </c>
      <c r="K125" s="127"/>
      <c r="L125" s="128" t="s">
        <v>10826</v>
      </c>
      <c r="M125" s="122" t="s">
        <v>10827</v>
      </c>
      <c r="N125" s="118"/>
      <c r="O125" s="118"/>
      <c r="P125" s="118"/>
      <c r="Q125" s="118"/>
      <c r="R125" s="118"/>
      <c r="S125" s="118"/>
      <c r="T125" s="118"/>
      <c r="U125" s="118"/>
      <c r="V125" s="118"/>
      <c r="W125" s="118"/>
      <c r="X125" s="118"/>
      <c r="Y125" s="118"/>
      <c r="Z125" s="118"/>
    </row>
    <row r="126" ht="96.75" customHeight="1">
      <c r="A126" s="6" t="s">
        <v>10822</v>
      </c>
      <c r="B126" s="6" t="s">
        <v>10823</v>
      </c>
      <c r="C126" s="34"/>
      <c r="D126" s="34"/>
      <c r="E126" s="34"/>
      <c r="F126" s="14"/>
      <c r="G126" s="6"/>
      <c r="H126" s="130" t="s">
        <v>10828</v>
      </c>
      <c r="I126" s="114" t="s">
        <v>10366</v>
      </c>
      <c r="J126" s="6" t="s">
        <v>10829</v>
      </c>
      <c r="K126" s="127"/>
      <c r="L126" s="128"/>
      <c r="M126" s="122" t="s">
        <v>10830</v>
      </c>
      <c r="N126" s="118"/>
      <c r="O126" s="118"/>
      <c r="P126" s="118"/>
      <c r="Q126" s="118"/>
      <c r="R126" s="118"/>
      <c r="S126" s="118"/>
      <c r="T126" s="118"/>
      <c r="U126" s="118"/>
      <c r="V126" s="118"/>
      <c r="W126" s="118"/>
      <c r="X126" s="118"/>
      <c r="Y126" s="118"/>
      <c r="Z126" s="118"/>
    </row>
    <row r="127" ht="96.75" customHeight="1">
      <c r="A127" s="6" t="s">
        <v>10822</v>
      </c>
      <c r="B127" s="6" t="s">
        <v>10823</v>
      </c>
      <c r="C127" s="34"/>
      <c r="D127" s="34"/>
      <c r="E127" s="34"/>
      <c r="F127" s="14"/>
      <c r="G127" s="6"/>
      <c r="H127" s="130" t="s">
        <v>10831</v>
      </c>
      <c r="I127" s="114" t="s">
        <v>10366</v>
      </c>
      <c r="J127" s="6" t="s">
        <v>10832</v>
      </c>
      <c r="K127" s="127"/>
      <c r="L127" s="128"/>
      <c r="M127" s="122" t="s">
        <v>10833</v>
      </c>
      <c r="N127" s="118"/>
      <c r="O127" s="118"/>
      <c r="P127" s="118"/>
      <c r="Q127" s="118"/>
      <c r="R127" s="118"/>
      <c r="S127" s="118"/>
      <c r="T127" s="118"/>
      <c r="U127" s="118"/>
      <c r="V127" s="118"/>
      <c r="W127" s="118"/>
      <c r="X127" s="118"/>
      <c r="Y127" s="118"/>
      <c r="Z127" s="118"/>
    </row>
    <row r="128" ht="96.75" customHeight="1">
      <c r="A128" s="6" t="s">
        <v>10822</v>
      </c>
      <c r="B128" s="6" t="s">
        <v>10823</v>
      </c>
      <c r="C128" s="34"/>
      <c r="D128" s="34"/>
      <c r="E128" s="34"/>
      <c r="F128" s="14"/>
      <c r="G128" s="6"/>
      <c r="H128" s="130" t="s">
        <v>10834</v>
      </c>
      <c r="I128" s="114" t="s">
        <v>10366</v>
      </c>
      <c r="J128" s="6" t="s">
        <v>10835</v>
      </c>
      <c r="K128" s="127"/>
      <c r="L128" s="128"/>
      <c r="M128" s="122" t="s">
        <v>10836</v>
      </c>
      <c r="N128" s="118"/>
      <c r="O128" s="118"/>
      <c r="P128" s="118"/>
      <c r="Q128" s="118"/>
      <c r="R128" s="118"/>
      <c r="S128" s="118"/>
      <c r="T128" s="118"/>
      <c r="U128" s="118"/>
      <c r="V128" s="118"/>
      <c r="W128" s="118"/>
      <c r="X128" s="118"/>
      <c r="Y128" s="118"/>
      <c r="Z128" s="118"/>
    </row>
    <row r="129" ht="96.75" customHeight="1">
      <c r="A129" s="6" t="s">
        <v>10822</v>
      </c>
      <c r="B129" s="6" t="s">
        <v>10823</v>
      </c>
      <c r="C129" s="34"/>
      <c r="D129" s="34"/>
      <c r="E129" s="34"/>
      <c r="F129" s="14"/>
      <c r="G129" s="6"/>
      <c r="H129" s="130" t="s">
        <v>10837</v>
      </c>
      <c r="I129" s="114" t="s">
        <v>10366</v>
      </c>
      <c r="J129" s="6" t="s">
        <v>10838</v>
      </c>
      <c r="K129" s="127"/>
      <c r="L129" s="128"/>
      <c r="M129" s="122" t="s">
        <v>10839</v>
      </c>
      <c r="N129" s="118"/>
      <c r="O129" s="118"/>
      <c r="P129" s="118"/>
      <c r="Q129" s="118"/>
      <c r="R129" s="118"/>
      <c r="S129" s="118"/>
      <c r="T129" s="118"/>
      <c r="U129" s="118"/>
      <c r="V129" s="118"/>
      <c r="W129" s="118"/>
      <c r="X129" s="118"/>
      <c r="Y129" s="118"/>
      <c r="Z129" s="118"/>
    </row>
    <row r="130" ht="96.75" customHeight="1">
      <c r="A130" s="6" t="s">
        <v>10822</v>
      </c>
      <c r="B130" s="6" t="s">
        <v>10823</v>
      </c>
      <c r="C130" s="34"/>
      <c r="D130" s="34"/>
      <c r="E130" s="34"/>
      <c r="F130" s="14"/>
      <c r="G130" s="6"/>
      <c r="H130" s="130" t="s">
        <v>10840</v>
      </c>
      <c r="I130" s="114" t="s">
        <v>10366</v>
      </c>
      <c r="J130" s="6" t="s">
        <v>10841</v>
      </c>
      <c r="K130" s="127"/>
      <c r="L130" s="128"/>
      <c r="M130" s="122" t="s">
        <v>10842</v>
      </c>
      <c r="N130" s="118"/>
      <c r="O130" s="118"/>
      <c r="P130" s="118"/>
      <c r="Q130" s="118"/>
      <c r="R130" s="118"/>
      <c r="S130" s="118"/>
      <c r="T130" s="118"/>
      <c r="U130" s="118"/>
      <c r="V130" s="118"/>
      <c r="W130" s="118"/>
      <c r="X130" s="118"/>
      <c r="Y130" s="118"/>
      <c r="Z130" s="118"/>
    </row>
    <row r="131" ht="96.75" customHeight="1">
      <c r="A131" s="6" t="s">
        <v>10822</v>
      </c>
      <c r="B131" s="6" t="s">
        <v>10823</v>
      </c>
      <c r="C131" s="34"/>
      <c r="D131" s="34"/>
      <c r="E131" s="34"/>
      <c r="F131" s="14"/>
      <c r="G131" s="6"/>
      <c r="H131" s="130" t="s">
        <v>10843</v>
      </c>
      <c r="I131" s="114" t="s">
        <v>10366</v>
      </c>
      <c r="J131" s="6" t="s">
        <v>10844</v>
      </c>
      <c r="K131" s="127"/>
      <c r="L131" s="128"/>
      <c r="M131" s="122" t="s">
        <v>10845</v>
      </c>
      <c r="N131" s="118"/>
      <c r="O131" s="118"/>
      <c r="P131" s="118"/>
      <c r="Q131" s="118"/>
      <c r="R131" s="118"/>
      <c r="S131" s="118"/>
      <c r="T131" s="118"/>
      <c r="U131" s="118"/>
      <c r="V131" s="118"/>
      <c r="W131" s="118"/>
      <c r="X131" s="118"/>
      <c r="Y131" s="118"/>
      <c r="Z131" s="118"/>
    </row>
    <row r="132" ht="96.75" customHeight="1">
      <c r="A132" s="6" t="s">
        <v>10846</v>
      </c>
      <c r="B132" s="6" t="s">
        <v>10847</v>
      </c>
      <c r="C132" s="34"/>
      <c r="D132" s="34"/>
      <c r="E132" s="34"/>
      <c r="F132" s="14"/>
      <c r="G132" s="6"/>
      <c r="H132" s="130" t="s">
        <v>10848</v>
      </c>
      <c r="I132" s="114" t="s">
        <v>10366</v>
      </c>
      <c r="J132" s="6" t="s">
        <v>10849</v>
      </c>
      <c r="K132" s="127"/>
      <c r="L132" s="128" t="s">
        <v>10826</v>
      </c>
      <c r="M132" s="122" t="s">
        <v>10850</v>
      </c>
      <c r="N132" s="118"/>
      <c r="O132" s="118"/>
      <c r="P132" s="118"/>
      <c r="Q132" s="118"/>
      <c r="R132" s="118"/>
      <c r="S132" s="118"/>
      <c r="T132" s="118"/>
      <c r="U132" s="118"/>
      <c r="V132" s="118"/>
      <c r="W132" s="118"/>
      <c r="X132" s="118"/>
      <c r="Y132" s="118"/>
      <c r="Z132" s="118"/>
    </row>
    <row r="133" ht="43.5" customHeight="1">
      <c r="A133" s="6" t="s">
        <v>10846</v>
      </c>
      <c r="B133" s="6" t="s">
        <v>10847</v>
      </c>
      <c r="C133" s="34"/>
      <c r="D133" s="34"/>
      <c r="E133" s="34"/>
      <c r="F133" s="14"/>
      <c r="G133" s="34"/>
      <c r="H133" s="18" t="s">
        <v>10851</v>
      </c>
      <c r="I133" s="114" t="s">
        <v>10366</v>
      </c>
      <c r="J133" s="6" t="s">
        <v>10852</v>
      </c>
      <c r="K133" s="127"/>
      <c r="L133" s="128"/>
      <c r="M133" s="122" t="s">
        <v>10853</v>
      </c>
      <c r="N133" s="118"/>
      <c r="O133" s="118"/>
      <c r="P133" s="118"/>
      <c r="Q133" s="118"/>
      <c r="R133" s="118"/>
      <c r="S133" s="118"/>
      <c r="T133" s="118"/>
      <c r="U133" s="118"/>
      <c r="V133" s="118"/>
      <c r="W133" s="118"/>
      <c r="X133" s="118"/>
      <c r="Y133" s="118"/>
      <c r="Z133" s="118"/>
    </row>
    <row r="134" ht="43.5" customHeight="1">
      <c r="A134" s="6" t="s">
        <v>10846</v>
      </c>
      <c r="B134" s="6" t="s">
        <v>10847</v>
      </c>
      <c r="C134" s="34"/>
      <c r="D134" s="34"/>
      <c r="E134" s="34"/>
      <c r="F134" s="14"/>
      <c r="G134" s="34"/>
      <c r="H134" s="18" t="s">
        <v>10854</v>
      </c>
      <c r="I134" s="114" t="s">
        <v>10366</v>
      </c>
      <c r="J134" s="6" t="s">
        <v>10855</v>
      </c>
      <c r="K134" s="127"/>
      <c r="L134" s="128"/>
      <c r="M134" s="122" t="s">
        <v>10856</v>
      </c>
      <c r="N134" s="118"/>
      <c r="O134" s="118"/>
      <c r="P134" s="118"/>
      <c r="Q134" s="118"/>
      <c r="R134" s="118"/>
      <c r="S134" s="118"/>
      <c r="T134" s="118"/>
      <c r="U134" s="118"/>
      <c r="V134" s="118"/>
      <c r="W134" s="118"/>
      <c r="X134" s="118"/>
      <c r="Y134" s="118"/>
      <c r="Z134" s="118"/>
    </row>
    <row r="135" ht="43.5" customHeight="1">
      <c r="A135" s="6" t="s">
        <v>10846</v>
      </c>
      <c r="B135" s="6" t="s">
        <v>10847</v>
      </c>
      <c r="C135" s="34"/>
      <c r="D135" s="34"/>
      <c r="E135" s="34"/>
      <c r="F135" s="14"/>
      <c r="G135" s="34"/>
      <c r="H135" s="18" t="s">
        <v>10857</v>
      </c>
      <c r="I135" s="114" t="s">
        <v>10366</v>
      </c>
      <c r="J135" s="6" t="s">
        <v>10858</v>
      </c>
      <c r="K135" s="127"/>
      <c r="L135" s="128"/>
      <c r="M135" s="122" t="s">
        <v>10859</v>
      </c>
      <c r="N135" s="118"/>
      <c r="O135" s="118"/>
      <c r="P135" s="118"/>
      <c r="Q135" s="118"/>
      <c r="R135" s="118"/>
      <c r="S135" s="118"/>
      <c r="T135" s="118"/>
      <c r="U135" s="118"/>
      <c r="V135" s="118"/>
      <c r="W135" s="118"/>
      <c r="X135" s="118"/>
      <c r="Y135" s="118"/>
      <c r="Z135" s="118"/>
    </row>
    <row r="136" ht="43.5" customHeight="1">
      <c r="A136" s="6" t="s">
        <v>10846</v>
      </c>
      <c r="B136" s="6" t="s">
        <v>10847</v>
      </c>
      <c r="C136" s="34"/>
      <c r="D136" s="34"/>
      <c r="E136" s="34"/>
      <c r="F136" s="14"/>
      <c r="G136" s="34"/>
      <c r="H136" s="18" t="s">
        <v>10860</v>
      </c>
      <c r="I136" s="114" t="s">
        <v>10366</v>
      </c>
      <c r="J136" s="6" t="s">
        <v>10861</v>
      </c>
      <c r="K136" s="127"/>
      <c r="L136" s="128"/>
      <c r="M136" s="122" t="s">
        <v>10862</v>
      </c>
      <c r="N136" s="118"/>
      <c r="O136" s="118"/>
      <c r="P136" s="118"/>
      <c r="Q136" s="118"/>
      <c r="R136" s="118"/>
      <c r="S136" s="118"/>
      <c r="T136" s="118"/>
      <c r="U136" s="118"/>
      <c r="V136" s="118"/>
      <c r="W136" s="118"/>
      <c r="X136" s="118"/>
      <c r="Y136" s="118"/>
      <c r="Z136" s="118"/>
    </row>
    <row r="137" ht="43.5" customHeight="1">
      <c r="A137" s="6" t="s">
        <v>10846</v>
      </c>
      <c r="B137" s="6" t="s">
        <v>10847</v>
      </c>
      <c r="C137" s="34"/>
      <c r="D137" s="34"/>
      <c r="E137" s="34"/>
      <c r="F137" s="14"/>
      <c r="G137" s="34"/>
      <c r="H137" s="18" t="s">
        <v>10863</v>
      </c>
      <c r="I137" s="114" t="s">
        <v>10366</v>
      </c>
      <c r="J137" s="6" t="s">
        <v>10864</v>
      </c>
      <c r="K137" s="127"/>
      <c r="L137" s="128"/>
      <c r="M137" s="122" t="s">
        <v>10865</v>
      </c>
      <c r="N137" s="118"/>
      <c r="O137" s="118"/>
      <c r="P137" s="118"/>
      <c r="Q137" s="118"/>
      <c r="R137" s="118"/>
      <c r="S137" s="118"/>
      <c r="T137" s="118"/>
      <c r="U137" s="118"/>
      <c r="V137" s="118"/>
      <c r="W137" s="118"/>
      <c r="X137" s="118"/>
      <c r="Y137" s="118"/>
      <c r="Z137" s="118"/>
    </row>
    <row r="138" ht="43.5" customHeight="1">
      <c r="A138" s="6" t="s">
        <v>10846</v>
      </c>
      <c r="B138" s="6" t="s">
        <v>10847</v>
      </c>
      <c r="C138" s="34"/>
      <c r="D138" s="34"/>
      <c r="E138" s="34"/>
      <c r="F138" s="14"/>
      <c r="G138" s="34"/>
      <c r="H138" s="18" t="s">
        <v>10851</v>
      </c>
      <c r="I138" s="114" t="s">
        <v>10366</v>
      </c>
      <c r="J138" s="6" t="s">
        <v>10866</v>
      </c>
      <c r="K138" s="127"/>
      <c r="L138" s="128"/>
      <c r="M138" s="122" t="s">
        <v>10867</v>
      </c>
      <c r="N138" s="118"/>
      <c r="O138" s="118"/>
      <c r="P138" s="118"/>
      <c r="Q138" s="118"/>
      <c r="R138" s="118"/>
      <c r="S138" s="118"/>
      <c r="T138" s="118"/>
      <c r="U138" s="118"/>
      <c r="V138" s="118"/>
      <c r="W138" s="118"/>
      <c r="X138" s="118"/>
      <c r="Y138" s="118"/>
      <c r="Z138" s="118"/>
    </row>
    <row r="139" ht="87.0" customHeight="1">
      <c r="A139" s="6" t="s">
        <v>10868</v>
      </c>
      <c r="B139" s="6" t="s">
        <v>10869</v>
      </c>
      <c r="C139" s="34"/>
      <c r="D139" s="34"/>
      <c r="E139" s="34"/>
      <c r="F139" s="14"/>
      <c r="G139" s="34"/>
      <c r="H139" s="18" t="s">
        <v>10870</v>
      </c>
      <c r="I139" s="114" t="s">
        <v>10366</v>
      </c>
      <c r="J139" s="6" t="s">
        <v>10871</v>
      </c>
      <c r="K139" s="127"/>
      <c r="L139" s="128"/>
      <c r="M139" s="122" t="s">
        <v>10872</v>
      </c>
      <c r="N139" s="118"/>
      <c r="O139" s="118"/>
      <c r="P139" s="118"/>
      <c r="Q139" s="118"/>
      <c r="R139" s="118"/>
      <c r="S139" s="118"/>
      <c r="T139" s="118"/>
      <c r="U139" s="118"/>
      <c r="V139" s="118"/>
      <c r="W139" s="118"/>
      <c r="X139" s="118"/>
      <c r="Y139" s="118"/>
      <c r="Z139" s="118"/>
    </row>
    <row r="140" ht="43.5" customHeight="1">
      <c r="A140" s="6" t="s">
        <v>10868</v>
      </c>
      <c r="B140" s="6" t="s">
        <v>10869</v>
      </c>
      <c r="C140" s="34"/>
      <c r="D140" s="34"/>
      <c r="E140" s="34"/>
      <c r="F140" s="14"/>
      <c r="G140" s="34"/>
      <c r="H140" s="18" t="s">
        <v>10873</v>
      </c>
      <c r="I140" s="114" t="s">
        <v>10366</v>
      </c>
      <c r="J140" s="6" t="s">
        <v>10874</v>
      </c>
      <c r="K140" s="127"/>
      <c r="L140" s="128"/>
      <c r="M140" s="122" t="s">
        <v>10875</v>
      </c>
      <c r="N140" s="118"/>
      <c r="O140" s="118"/>
      <c r="P140" s="118"/>
      <c r="Q140" s="118"/>
      <c r="R140" s="118"/>
      <c r="S140" s="118"/>
      <c r="T140" s="118"/>
      <c r="U140" s="118"/>
      <c r="V140" s="118"/>
      <c r="W140" s="118"/>
      <c r="X140" s="118"/>
      <c r="Y140" s="118"/>
      <c r="Z140" s="118"/>
    </row>
    <row r="141" ht="43.5" customHeight="1">
      <c r="A141" s="6" t="s">
        <v>10868</v>
      </c>
      <c r="B141" s="6" t="s">
        <v>10869</v>
      </c>
      <c r="C141" s="34"/>
      <c r="D141" s="34"/>
      <c r="E141" s="34"/>
      <c r="F141" s="14"/>
      <c r="G141" s="34"/>
      <c r="H141" s="18" t="s">
        <v>10876</v>
      </c>
      <c r="I141" s="114" t="s">
        <v>10366</v>
      </c>
      <c r="J141" s="6" t="s">
        <v>10877</v>
      </c>
      <c r="K141" s="127"/>
      <c r="L141" s="128"/>
      <c r="M141" s="122" t="s">
        <v>10878</v>
      </c>
      <c r="N141" s="118"/>
      <c r="O141" s="118"/>
      <c r="P141" s="118"/>
      <c r="Q141" s="118"/>
      <c r="R141" s="118"/>
      <c r="S141" s="118"/>
      <c r="T141" s="118"/>
      <c r="U141" s="118"/>
      <c r="V141" s="118"/>
      <c r="W141" s="118"/>
      <c r="X141" s="118"/>
      <c r="Y141" s="118"/>
      <c r="Z141" s="118"/>
    </row>
    <row r="142" ht="43.5" customHeight="1">
      <c r="A142" s="6" t="s">
        <v>10868</v>
      </c>
      <c r="B142" s="6" t="s">
        <v>10869</v>
      </c>
      <c r="C142" s="34"/>
      <c r="D142" s="34"/>
      <c r="E142" s="34"/>
      <c r="F142" s="14"/>
      <c r="G142" s="34"/>
      <c r="H142" s="18" t="s">
        <v>10879</v>
      </c>
      <c r="I142" s="114" t="s">
        <v>10366</v>
      </c>
      <c r="J142" s="6" t="s">
        <v>10880</v>
      </c>
      <c r="K142" s="127"/>
      <c r="L142" s="128"/>
      <c r="M142" s="122" t="s">
        <v>10881</v>
      </c>
      <c r="N142" s="118"/>
      <c r="O142" s="118"/>
      <c r="P142" s="118"/>
      <c r="Q142" s="118"/>
      <c r="R142" s="118"/>
      <c r="S142" s="118"/>
      <c r="T142" s="118"/>
      <c r="U142" s="118"/>
      <c r="V142" s="118"/>
      <c r="W142" s="118"/>
      <c r="X142" s="118"/>
      <c r="Y142" s="118"/>
      <c r="Z142" s="118"/>
    </row>
    <row r="143" ht="43.5" customHeight="1">
      <c r="A143" s="6" t="s">
        <v>10868</v>
      </c>
      <c r="B143" s="6" t="s">
        <v>10869</v>
      </c>
      <c r="C143" s="34"/>
      <c r="D143" s="34"/>
      <c r="E143" s="34"/>
      <c r="F143" s="14"/>
      <c r="G143" s="34"/>
      <c r="H143" s="18" t="s">
        <v>10882</v>
      </c>
      <c r="I143" s="114" t="s">
        <v>10366</v>
      </c>
      <c r="J143" s="6" t="s">
        <v>10883</v>
      </c>
      <c r="K143" s="127"/>
      <c r="L143" s="128"/>
      <c r="M143" s="122" t="s">
        <v>10884</v>
      </c>
      <c r="N143" s="118"/>
      <c r="O143" s="118"/>
      <c r="P143" s="118"/>
      <c r="Q143" s="118"/>
      <c r="R143" s="118"/>
      <c r="S143" s="118"/>
      <c r="T143" s="118"/>
      <c r="U143" s="118"/>
      <c r="V143" s="118"/>
      <c r="W143" s="118"/>
      <c r="X143" s="118"/>
      <c r="Y143" s="118"/>
      <c r="Z143" s="118"/>
    </row>
    <row r="144" ht="43.5" customHeight="1">
      <c r="A144" s="6" t="s">
        <v>10868</v>
      </c>
      <c r="B144" s="6" t="s">
        <v>10869</v>
      </c>
      <c r="C144" s="34"/>
      <c r="D144" s="34"/>
      <c r="E144" s="34"/>
      <c r="F144" s="14"/>
      <c r="G144" s="34"/>
      <c r="H144" s="18" t="s">
        <v>10885</v>
      </c>
      <c r="I144" s="114" t="s">
        <v>10366</v>
      </c>
      <c r="J144" s="6" t="s">
        <v>10886</v>
      </c>
      <c r="K144" s="127"/>
      <c r="L144" s="128"/>
      <c r="M144" s="67" t="s">
        <v>10887</v>
      </c>
      <c r="N144" s="118"/>
      <c r="O144" s="118"/>
      <c r="P144" s="118"/>
      <c r="Q144" s="118"/>
      <c r="R144" s="118"/>
      <c r="S144" s="118"/>
      <c r="T144" s="118"/>
      <c r="U144" s="118"/>
      <c r="V144" s="118"/>
      <c r="W144" s="118"/>
      <c r="X144" s="118"/>
      <c r="Y144" s="118"/>
      <c r="Z144" s="118"/>
    </row>
    <row r="145">
      <c r="A145" s="131"/>
      <c r="B145" s="6" t="s">
        <v>10888</v>
      </c>
      <c r="C145" s="34"/>
      <c r="D145" s="34"/>
      <c r="E145" s="34"/>
      <c r="F145" s="18" t="s">
        <v>10889</v>
      </c>
      <c r="G145" s="34"/>
      <c r="H145" s="18" t="s">
        <v>10890</v>
      </c>
      <c r="I145" s="114" t="s">
        <v>10366</v>
      </c>
      <c r="J145" s="6" t="s">
        <v>10891</v>
      </c>
      <c r="K145" s="127"/>
      <c r="L145" s="121"/>
      <c r="M145" s="122" t="s">
        <v>10892</v>
      </c>
      <c r="N145" s="118"/>
      <c r="O145" s="118"/>
      <c r="P145" s="118"/>
      <c r="Q145" s="118"/>
      <c r="R145" s="118"/>
      <c r="S145" s="118"/>
      <c r="T145" s="118"/>
      <c r="U145" s="118"/>
      <c r="V145" s="118"/>
      <c r="W145" s="118"/>
      <c r="X145" s="118"/>
      <c r="Y145" s="118"/>
      <c r="Z145" s="118"/>
    </row>
    <row r="146">
      <c r="A146" s="6" t="s">
        <v>10893</v>
      </c>
      <c r="B146" s="6" t="s">
        <v>10894</v>
      </c>
      <c r="C146" s="34"/>
      <c r="D146" s="34"/>
      <c r="E146" s="34"/>
      <c r="F146" s="18"/>
      <c r="G146" s="34"/>
      <c r="H146" s="18" t="s">
        <v>10895</v>
      </c>
      <c r="I146" s="114" t="s">
        <v>10366</v>
      </c>
      <c r="J146" s="6" t="s">
        <v>10896</v>
      </c>
      <c r="K146" s="127"/>
      <c r="L146" s="123" t="s">
        <v>10897</v>
      </c>
      <c r="M146" s="122" t="s">
        <v>10898</v>
      </c>
      <c r="N146" s="118"/>
      <c r="O146" s="118"/>
      <c r="P146" s="118"/>
      <c r="Q146" s="118"/>
      <c r="R146" s="118"/>
      <c r="S146" s="118"/>
      <c r="T146" s="118"/>
      <c r="U146" s="118"/>
      <c r="V146" s="118"/>
      <c r="W146" s="118"/>
      <c r="X146" s="118"/>
      <c r="Y146" s="118"/>
      <c r="Z146" s="118"/>
    </row>
    <row r="147">
      <c r="A147" s="6" t="s">
        <v>10899</v>
      </c>
      <c r="B147" s="6" t="s">
        <v>10900</v>
      </c>
      <c r="C147" s="34"/>
      <c r="D147" s="34"/>
      <c r="E147" s="34"/>
      <c r="F147" s="14"/>
      <c r="G147" s="34"/>
      <c r="H147" s="18" t="s">
        <v>10901</v>
      </c>
      <c r="I147" s="114" t="s">
        <v>10366</v>
      </c>
      <c r="J147" s="6" t="s">
        <v>10902</v>
      </c>
      <c r="K147" s="127"/>
      <c r="L147" s="121"/>
      <c r="M147" s="122" t="s">
        <v>10903</v>
      </c>
      <c r="N147" s="118"/>
      <c r="O147" s="118"/>
      <c r="P147" s="118"/>
      <c r="Q147" s="118"/>
      <c r="R147" s="118"/>
      <c r="S147" s="118"/>
      <c r="T147" s="118"/>
      <c r="U147" s="118"/>
      <c r="V147" s="118"/>
      <c r="W147" s="118"/>
      <c r="X147" s="118"/>
      <c r="Y147" s="118"/>
      <c r="Z147" s="118"/>
    </row>
    <row r="148">
      <c r="A148" s="6" t="s">
        <v>10370</v>
      </c>
      <c r="B148" s="6" t="s">
        <v>10904</v>
      </c>
      <c r="C148" s="34"/>
      <c r="D148" s="34"/>
      <c r="E148" s="34"/>
      <c r="F148" s="14"/>
      <c r="G148" s="34"/>
      <c r="H148" s="18" t="s">
        <v>10905</v>
      </c>
      <c r="I148" s="114" t="s">
        <v>10366</v>
      </c>
      <c r="J148" s="6" t="s">
        <v>10906</v>
      </c>
      <c r="K148" s="127"/>
      <c r="L148" s="116" t="s">
        <v>10907</v>
      </c>
      <c r="M148" s="122" t="s">
        <v>10908</v>
      </c>
      <c r="N148" s="118"/>
      <c r="O148" s="118"/>
      <c r="P148" s="118"/>
      <c r="Q148" s="118"/>
      <c r="R148" s="118"/>
      <c r="S148" s="118"/>
      <c r="T148" s="118"/>
      <c r="U148" s="118"/>
      <c r="V148" s="118"/>
      <c r="W148" s="118"/>
      <c r="X148" s="118"/>
      <c r="Y148" s="118"/>
      <c r="Z148" s="118"/>
    </row>
    <row r="149">
      <c r="A149" s="6" t="s">
        <v>10909</v>
      </c>
      <c r="B149" s="6" t="s">
        <v>10910</v>
      </c>
      <c r="C149" s="34"/>
      <c r="D149" s="34"/>
      <c r="E149" s="34"/>
      <c r="F149" s="18" t="s">
        <v>10911</v>
      </c>
      <c r="G149" s="34"/>
      <c r="H149" s="18" t="s">
        <v>10912</v>
      </c>
      <c r="I149" s="114" t="s">
        <v>10366</v>
      </c>
      <c r="J149" s="6" t="s">
        <v>10913</v>
      </c>
      <c r="K149" s="127"/>
      <c r="L149" s="121"/>
      <c r="M149" s="122" t="s">
        <v>10914</v>
      </c>
      <c r="N149" s="118"/>
      <c r="O149" s="118"/>
      <c r="P149" s="118"/>
      <c r="Q149" s="118"/>
      <c r="R149" s="118"/>
      <c r="S149" s="118"/>
      <c r="T149" s="118"/>
      <c r="U149" s="118"/>
      <c r="V149" s="118"/>
      <c r="W149" s="118"/>
      <c r="X149" s="118"/>
      <c r="Y149" s="118"/>
      <c r="Z149" s="118"/>
    </row>
    <row r="150" ht="75.0" customHeight="1">
      <c r="A150" s="6" t="s">
        <v>10370</v>
      </c>
      <c r="B150" s="6" t="s">
        <v>10915</v>
      </c>
      <c r="C150" s="34"/>
      <c r="D150" s="34"/>
      <c r="E150" s="34"/>
      <c r="F150" s="18"/>
      <c r="G150" s="6"/>
      <c r="H150" s="73" t="s">
        <v>10916</v>
      </c>
      <c r="I150" s="114" t="s">
        <v>10366</v>
      </c>
      <c r="J150" s="6" t="s">
        <v>10917</v>
      </c>
      <c r="K150" s="127"/>
      <c r="L150" s="121"/>
      <c r="M150" s="122" t="s">
        <v>10918</v>
      </c>
      <c r="N150" s="118"/>
      <c r="O150" s="118"/>
      <c r="P150" s="118"/>
      <c r="Q150" s="118"/>
      <c r="R150" s="118"/>
      <c r="S150" s="118"/>
      <c r="T150" s="118"/>
      <c r="U150" s="118"/>
      <c r="V150" s="118"/>
      <c r="W150" s="118"/>
      <c r="X150" s="118"/>
      <c r="Y150" s="118"/>
      <c r="Z150" s="118"/>
    </row>
    <row r="151" ht="75.0" customHeight="1">
      <c r="A151" s="6" t="s">
        <v>10430</v>
      </c>
      <c r="B151" s="6" t="s">
        <v>10919</v>
      </c>
      <c r="C151" s="34"/>
      <c r="D151" s="34"/>
      <c r="E151" s="34"/>
      <c r="F151" s="18" t="s">
        <v>10920</v>
      </c>
      <c r="G151" s="6"/>
      <c r="H151" s="73" t="s">
        <v>10921</v>
      </c>
      <c r="I151" s="114" t="s">
        <v>10366</v>
      </c>
      <c r="J151" s="6" t="s">
        <v>10922</v>
      </c>
      <c r="K151" s="127"/>
      <c r="L151" s="123" t="s">
        <v>10923</v>
      </c>
      <c r="M151" s="122" t="s">
        <v>10924</v>
      </c>
      <c r="N151" s="118"/>
      <c r="O151" s="118"/>
      <c r="P151" s="118"/>
      <c r="Q151" s="118"/>
      <c r="R151" s="118"/>
      <c r="S151" s="118"/>
      <c r="T151" s="118"/>
      <c r="U151" s="118"/>
      <c r="V151" s="118"/>
      <c r="W151" s="118"/>
      <c r="X151" s="118"/>
      <c r="Y151" s="118"/>
      <c r="Z151" s="118"/>
    </row>
    <row r="152" ht="56.25" customHeight="1">
      <c r="A152" s="6" t="s">
        <v>10868</v>
      </c>
      <c r="B152" s="6" t="s">
        <v>10925</v>
      </c>
      <c r="C152" s="34"/>
      <c r="D152" s="34"/>
      <c r="E152" s="34"/>
      <c r="F152" s="14"/>
      <c r="G152" s="34"/>
      <c r="H152" s="18" t="s">
        <v>10926</v>
      </c>
      <c r="I152" s="114" t="s">
        <v>10366</v>
      </c>
      <c r="J152" s="6" t="s">
        <v>10927</v>
      </c>
      <c r="K152" s="127"/>
      <c r="L152" s="128" t="s">
        <v>10928</v>
      </c>
      <c r="M152" s="122" t="s">
        <v>10929</v>
      </c>
      <c r="N152" s="118"/>
      <c r="O152" s="118"/>
      <c r="P152" s="118"/>
      <c r="Q152" s="118"/>
      <c r="R152" s="118"/>
      <c r="S152" s="118"/>
      <c r="T152" s="118"/>
      <c r="U152" s="118"/>
      <c r="V152" s="118"/>
      <c r="W152" s="118"/>
      <c r="X152" s="118"/>
      <c r="Y152" s="118"/>
      <c r="Z152" s="118"/>
    </row>
    <row r="153" ht="67.5" customHeight="1">
      <c r="A153" s="6" t="s">
        <v>10930</v>
      </c>
      <c r="B153" s="6" t="s">
        <v>10931</v>
      </c>
      <c r="C153" s="34"/>
      <c r="D153" s="34"/>
      <c r="E153" s="34"/>
      <c r="F153" s="14"/>
      <c r="G153" s="34"/>
      <c r="H153" s="67" t="s">
        <v>10932</v>
      </c>
      <c r="I153" s="114" t="s">
        <v>10366</v>
      </c>
      <c r="J153" s="6" t="s">
        <v>10933</v>
      </c>
      <c r="K153" s="127"/>
      <c r="L153" s="128"/>
      <c r="M153" s="122" t="s">
        <v>10934</v>
      </c>
      <c r="N153" s="118"/>
      <c r="O153" s="118"/>
      <c r="P153" s="118"/>
      <c r="Q153" s="118"/>
      <c r="R153" s="118"/>
      <c r="S153" s="118"/>
      <c r="T153" s="118"/>
      <c r="U153" s="118"/>
      <c r="V153" s="118"/>
      <c r="W153" s="118"/>
      <c r="X153" s="118"/>
      <c r="Y153" s="118"/>
      <c r="Z153" s="118"/>
    </row>
    <row r="154" ht="56.25" customHeight="1">
      <c r="A154" s="6" t="s">
        <v>10930</v>
      </c>
      <c r="B154" s="6" t="s">
        <v>10931</v>
      </c>
      <c r="C154" s="34"/>
      <c r="D154" s="34"/>
      <c r="E154" s="34"/>
      <c r="F154" s="14"/>
      <c r="G154" s="34"/>
      <c r="H154" s="18" t="s">
        <v>10935</v>
      </c>
      <c r="I154" s="114" t="s">
        <v>10366</v>
      </c>
      <c r="J154" s="6" t="s">
        <v>10936</v>
      </c>
      <c r="K154" s="127"/>
      <c r="L154" s="128"/>
      <c r="M154" s="122" t="s">
        <v>10937</v>
      </c>
      <c r="N154" s="118"/>
      <c r="O154" s="118"/>
      <c r="P154" s="118"/>
      <c r="Q154" s="118"/>
      <c r="R154" s="118"/>
      <c r="S154" s="118"/>
      <c r="T154" s="118"/>
      <c r="U154" s="118"/>
      <c r="V154" s="118"/>
      <c r="W154" s="118"/>
      <c r="X154" s="118"/>
      <c r="Y154" s="118"/>
      <c r="Z154" s="118"/>
    </row>
    <row r="155" ht="56.25" customHeight="1">
      <c r="A155" s="6" t="s">
        <v>10930</v>
      </c>
      <c r="B155" s="6" t="s">
        <v>10931</v>
      </c>
      <c r="C155" s="34"/>
      <c r="D155" s="34"/>
      <c r="E155" s="34"/>
      <c r="F155" s="14"/>
      <c r="G155" s="34"/>
      <c r="H155" s="18" t="s">
        <v>10938</v>
      </c>
      <c r="I155" s="114" t="s">
        <v>10366</v>
      </c>
      <c r="J155" s="6" t="s">
        <v>10939</v>
      </c>
      <c r="K155" s="127"/>
      <c r="L155" s="128"/>
      <c r="M155" s="122" t="s">
        <v>10940</v>
      </c>
      <c r="N155" s="118"/>
      <c r="O155" s="118"/>
      <c r="P155" s="118"/>
      <c r="Q155" s="118"/>
      <c r="R155" s="118"/>
      <c r="S155" s="118"/>
      <c r="T155" s="118"/>
      <c r="U155" s="118"/>
      <c r="V155" s="118"/>
      <c r="W155" s="118"/>
      <c r="X155" s="118"/>
      <c r="Y155" s="118"/>
      <c r="Z155" s="118"/>
    </row>
    <row r="156" ht="56.25" customHeight="1">
      <c r="A156" s="6" t="s">
        <v>10930</v>
      </c>
      <c r="B156" s="6" t="s">
        <v>10931</v>
      </c>
      <c r="C156" s="34"/>
      <c r="D156" s="34"/>
      <c r="E156" s="34"/>
      <c r="F156" s="14"/>
      <c r="G156" s="34"/>
      <c r="H156" s="18" t="s">
        <v>10941</v>
      </c>
      <c r="I156" s="114" t="s">
        <v>10366</v>
      </c>
      <c r="J156" s="6" t="s">
        <v>10942</v>
      </c>
      <c r="K156" s="127"/>
      <c r="L156" s="128"/>
      <c r="M156" s="67" t="s">
        <v>10943</v>
      </c>
      <c r="N156" s="118"/>
      <c r="O156" s="118"/>
      <c r="P156" s="118"/>
      <c r="Q156" s="118"/>
      <c r="R156" s="118"/>
      <c r="S156" s="118"/>
      <c r="T156" s="118"/>
      <c r="U156" s="118"/>
      <c r="V156" s="118"/>
      <c r="W156" s="118"/>
      <c r="X156" s="118"/>
      <c r="Y156" s="118"/>
      <c r="Z156" s="118"/>
    </row>
    <row r="157" ht="56.25" customHeight="1">
      <c r="A157" s="6" t="s">
        <v>10930</v>
      </c>
      <c r="B157" s="6" t="s">
        <v>10931</v>
      </c>
      <c r="C157" s="34"/>
      <c r="D157" s="34"/>
      <c r="E157" s="34"/>
      <c r="F157" s="14"/>
      <c r="G157" s="34"/>
      <c r="H157" s="18" t="s">
        <v>10944</v>
      </c>
      <c r="I157" s="114" t="s">
        <v>10366</v>
      </c>
      <c r="J157" s="6" t="s">
        <v>10945</v>
      </c>
      <c r="K157" s="127"/>
      <c r="L157" s="128"/>
      <c r="M157" s="122" t="s">
        <v>10946</v>
      </c>
      <c r="N157" s="118"/>
      <c r="O157" s="118"/>
      <c r="P157" s="118"/>
      <c r="Q157" s="118"/>
      <c r="R157" s="118"/>
      <c r="S157" s="118"/>
      <c r="T157" s="118"/>
      <c r="U157" s="118"/>
      <c r="V157" s="118"/>
      <c r="W157" s="118"/>
      <c r="X157" s="118"/>
      <c r="Y157" s="118"/>
      <c r="Z157" s="118"/>
    </row>
    <row r="158" ht="56.25" customHeight="1">
      <c r="A158" s="6" t="s">
        <v>10930</v>
      </c>
      <c r="B158" s="6" t="s">
        <v>10931</v>
      </c>
      <c r="C158" s="34"/>
      <c r="D158" s="34"/>
      <c r="E158" s="34"/>
      <c r="F158" s="14"/>
      <c r="G158" s="34"/>
      <c r="H158" s="18" t="s">
        <v>10947</v>
      </c>
      <c r="I158" s="114" t="s">
        <v>10366</v>
      </c>
      <c r="J158" s="6" t="s">
        <v>10948</v>
      </c>
      <c r="K158" s="127"/>
      <c r="L158" s="128"/>
      <c r="M158" s="122" t="s">
        <v>10949</v>
      </c>
      <c r="N158" s="118"/>
      <c r="O158" s="118"/>
      <c r="P158" s="118"/>
      <c r="Q158" s="118"/>
      <c r="R158" s="118"/>
      <c r="S158" s="118"/>
      <c r="T158" s="118"/>
      <c r="U158" s="118"/>
      <c r="V158" s="118"/>
      <c r="W158" s="118"/>
      <c r="X158" s="118"/>
      <c r="Y158" s="118"/>
      <c r="Z158" s="118"/>
    </row>
    <row r="159" ht="56.25" customHeight="1">
      <c r="A159" s="6" t="s">
        <v>10930</v>
      </c>
      <c r="B159" s="6" t="s">
        <v>10931</v>
      </c>
      <c r="C159" s="34"/>
      <c r="D159" s="34"/>
      <c r="E159" s="34"/>
      <c r="F159" s="14"/>
      <c r="G159" s="34"/>
      <c r="H159" s="18" t="s">
        <v>10950</v>
      </c>
      <c r="I159" s="114" t="s">
        <v>10366</v>
      </c>
      <c r="J159" s="6" t="s">
        <v>10951</v>
      </c>
      <c r="K159" s="127"/>
      <c r="L159" s="128"/>
      <c r="M159" s="122" t="s">
        <v>10952</v>
      </c>
      <c r="N159" s="118"/>
      <c r="O159" s="118"/>
      <c r="P159" s="118"/>
      <c r="Q159" s="118"/>
      <c r="R159" s="118"/>
      <c r="S159" s="118"/>
      <c r="T159" s="118"/>
      <c r="U159" s="118"/>
      <c r="V159" s="118"/>
      <c r="W159" s="118"/>
      <c r="X159" s="118"/>
      <c r="Y159" s="118"/>
      <c r="Z159" s="118"/>
    </row>
    <row r="160" ht="78.0" customHeight="1">
      <c r="A160" s="6" t="s">
        <v>10930</v>
      </c>
      <c r="B160" s="6" t="s">
        <v>10931</v>
      </c>
      <c r="C160" s="34"/>
      <c r="D160" s="34"/>
      <c r="E160" s="34"/>
      <c r="F160" s="14"/>
      <c r="G160" s="34"/>
      <c r="H160" s="18" t="s">
        <v>10953</v>
      </c>
      <c r="I160" s="114" t="s">
        <v>10366</v>
      </c>
      <c r="J160" s="6" t="s">
        <v>10954</v>
      </c>
      <c r="K160" s="127"/>
      <c r="L160" s="128"/>
      <c r="M160" s="122" t="s">
        <v>10955</v>
      </c>
      <c r="N160" s="118"/>
      <c r="O160" s="118"/>
      <c r="P160" s="118"/>
      <c r="Q160" s="118"/>
      <c r="R160" s="118"/>
      <c r="S160" s="118"/>
      <c r="T160" s="118"/>
      <c r="U160" s="118"/>
      <c r="V160" s="118"/>
      <c r="W160" s="118"/>
      <c r="X160" s="118"/>
      <c r="Y160" s="118"/>
      <c r="Z160" s="118"/>
    </row>
    <row r="161" ht="110.25" customHeight="1">
      <c r="A161" s="6" t="s">
        <v>10930</v>
      </c>
      <c r="B161" s="6" t="s">
        <v>10931</v>
      </c>
      <c r="C161" s="34"/>
      <c r="D161" s="34"/>
      <c r="E161" s="34"/>
      <c r="F161" s="26"/>
      <c r="G161" s="34"/>
      <c r="H161" s="26" t="s">
        <v>10935</v>
      </c>
      <c r="I161" s="114" t="s">
        <v>10366</v>
      </c>
      <c r="J161" s="6" t="s">
        <v>10956</v>
      </c>
      <c r="K161" s="127"/>
      <c r="L161" s="128"/>
      <c r="M161" s="122" t="s">
        <v>10957</v>
      </c>
      <c r="N161" s="118"/>
      <c r="O161" s="118"/>
      <c r="P161" s="118"/>
      <c r="Q161" s="118"/>
      <c r="R161" s="118"/>
      <c r="S161" s="118"/>
      <c r="T161" s="118"/>
      <c r="U161" s="118"/>
      <c r="V161" s="118"/>
      <c r="W161" s="118"/>
      <c r="X161" s="118"/>
      <c r="Y161" s="118"/>
      <c r="Z161" s="118"/>
    </row>
    <row r="162" ht="110.25" customHeight="1">
      <c r="A162" s="6" t="s">
        <v>10930</v>
      </c>
      <c r="B162" s="6" t="s">
        <v>10931</v>
      </c>
      <c r="C162" s="34"/>
      <c r="D162" s="34"/>
      <c r="E162" s="34"/>
      <c r="F162" s="26"/>
      <c r="G162" s="34"/>
      <c r="H162" s="26" t="s">
        <v>10941</v>
      </c>
      <c r="I162" s="114" t="s">
        <v>10366</v>
      </c>
      <c r="J162" s="6" t="s">
        <v>10958</v>
      </c>
      <c r="K162" s="127"/>
      <c r="L162" s="128"/>
      <c r="M162" s="122" t="s">
        <v>10959</v>
      </c>
      <c r="N162" s="118"/>
      <c r="O162" s="118"/>
      <c r="P162" s="118"/>
      <c r="Q162" s="118"/>
      <c r="R162" s="118"/>
      <c r="S162" s="118"/>
      <c r="T162" s="118"/>
      <c r="U162" s="118"/>
      <c r="V162" s="118"/>
      <c r="W162" s="118"/>
      <c r="X162" s="118"/>
      <c r="Y162" s="118"/>
      <c r="Z162" s="118"/>
    </row>
    <row r="163" ht="110.25" customHeight="1">
      <c r="A163" s="6" t="s">
        <v>10930</v>
      </c>
      <c r="B163" s="6" t="s">
        <v>10931</v>
      </c>
      <c r="C163" s="34"/>
      <c r="D163" s="34"/>
      <c r="E163" s="34"/>
      <c r="F163" s="26"/>
      <c r="G163" s="34"/>
      <c r="H163" s="26" t="s">
        <v>10960</v>
      </c>
      <c r="I163" s="114" t="s">
        <v>10366</v>
      </c>
      <c r="J163" s="6" t="s">
        <v>10961</v>
      </c>
      <c r="K163" s="127"/>
      <c r="L163" s="128"/>
      <c r="M163" s="122" t="s">
        <v>10962</v>
      </c>
      <c r="N163" s="118"/>
      <c r="O163" s="118"/>
      <c r="P163" s="118"/>
      <c r="Q163" s="118"/>
      <c r="R163" s="118"/>
      <c r="S163" s="118"/>
      <c r="T163" s="118"/>
      <c r="U163" s="118"/>
      <c r="V163" s="118"/>
      <c r="W163" s="118"/>
      <c r="X163" s="118"/>
      <c r="Y163" s="118"/>
      <c r="Z163" s="118"/>
    </row>
    <row r="164" ht="110.25" customHeight="1">
      <c r="A164" s="8" t="s">
        <v>10963</v>
      </c>
      <c r="B164" s="6" t="s">
        <v>10964</v>
      </c>
      <c r="C164" s="34"/>
      <c r="D164" s="34"/>
      <c r="E164" s="34"/>
      <c r="F164" s="26" t="s">
        <v>10965</v>
      </c>
      <c r="G164" s="34"/>
      <c r="H164" s="26" t="s">
        <v>10870</v>
      </c>
      <c r="I164" s="114" t="s">
        <v>10366</v>
      </c>
      <c r="J164" s="6" t="s">
        <v>10966</v>
      </c>
      <c r="K164" s="127"/>
      <c r="L164" s="128"/>
      <c r="M164" s="122" t="s">
        <v>10967</v>
      </c>
      <c r="N164" s="118"/>
      <c r="O164" s="118"/>
      <c r="P164" s="118"/>
      <c r="Q164" s="118"/>
      <c r="R164" s="118"/>
      <c r="S164" s="118"/>
      <c r="T164" s="118"/>
      <c r="U164" s="118"/>
      <c r="V164" s="118"/>
      <c r="W164" s="118"/>
      <c r="X164" s="118"/>
      <c r="Y164" s="118"/>
      <c r="Z164" s="118"/>
    </row>
    <row r="165" ht="110.25" customHeight="1">
      <c r="A165" s="8" t="s">
        <v>10963</v>
      </c>
      <c r="B165" s="6" t="s">
        <v>10964</v>
      </c>
      <c r="C165" s="34"/>
      <c r="D165" s="34"/>
      <c r="E165" s="34"/>
      <c r="F165" s="26" t="s">
        <v>10968</v>
      </c>
      <c r="G165" s="34"/>
      <c r="H165" s="26" t="s">
        <v>10969</v>
      </c>
      <c r="I165" s="114" t="s">
        <v>10366</v>
      </c>
      <c r="J165" s="6" t="s">
        <v>10970</v>
      </c>
      <c r="K165" s="127"/>
      <c r="L165" s="128"/>
      <c r="M165" s="122" t="s">
        <v>10971</v>
      </c>
      <c r="N165" s="118"/>
      <c r="O165" s="118"/>
      <c r="P165" s="118"/>
      <c r="Q165" s="118"/>
      <c r="R165" s="118"/>
      <c r="S165" s="118"/>
      <c r="T165" s="118"/>
      <c r="U165" s="118"/>
      <c r="V165" s="118"/>
      <c r="W165" s="118"/>
      <c r="X165" s="118"/>
      <c r="Y165" s="118"/>
      <c r="Z165" s="118"/>
    </row>
    <row r="166" ht="121.5" customHeight="1">
      <c r="A166" s="8" t="s">
        <v>10963</v>
      </c>
      <c r="B166" s="6" t="s">
        <v>10972</v>
      </c>
      <c r="C166" s="34"/>
      <c r="D166" s="34"/>
      <c r="E166" s="34"/>
      <c r="F166" s="26" t="s">
        <v>10973</v>
      </c>
      <c r="G166" s="34"/>
      <c r="H166" s="26" t="s">
        <v>10974</v>
      </c>
      <c r="I166" s="114" t="s">
        <v>10366</v>
      </c>
      <c r="J166" s="6" t="s">
        <v>10975</v>
      </c>
      <c r="K166" s="127"/>
      <c r="L166" s="123" t="s">
        <v>10976</v>
      </c>
      <c r="M166" s="122" t="s">
        <v>10977</v>
      </c>
      <c r="N166" s="118"/>
      <c r="O166" s="118"/>
      <c r="P166" s="118"/>
      <c r="Q166" s="118"/>
      <c r="R166" s="118"/>
      <c r="S166" s="118"/>
      <c r="T166" s="118"/>
      <c r="U166" s="118"/>
      <c r="V166" s="118"/>
      <c r="W166" s="118"/>
      <c r="X166" s="118"/>
      <c r="Y166" s="118"/>
      <c r="Z166" s="118"/>
    </row>
    <row r="167" ht="121.5" customHeight="1">
      <c r="A167" s="8" t="s">
        <v>10963</v>
      </c>
      <c r="B167" s="6" t="s">
        <v>10972</v>
      </c>
      <c r="C167" s="34"/>
      <c r="D167" s="34"/>
      <c r="E167" s="34"/>
      <c r="F167" s="26" t="s">
        <v>10978</v>
      </c>
      <c r="G167" s="34"/>
      <c r="H167" s="26" t="s">
        <v>10979</v>
      </c>
      <c r="I167" s="114" t="s">
        <v>10366</v>
      </c>
      <c r="J167" s="6" t="s">
        <v>10980</v>
      </c>
      <c r="K167" s="127"/>
      <c r="M167" s="122" t="s">
        <v>10981</v>
      </c>
      <c r="N167" s="118"/>
      <c r="O167" s="118"/>
      <c r="P167" s="118"/>
      <c r="Q167" s="118"/>
      <c r="R167" s="118"/>
      <c r="S167" s="118"/>
      <c r="T167" s="118"/>
      <c r="U167" s="118"/>
      <c r="V167" s="118"/>
      <c r="W167" s="118"/>
      <c r="X167" s="118"/>
      <c r="Y167" s="118"/>
      <c r="Z167" s="118"/>
    </row>
    <row r="168">
      <c r="A168" s="6" t="s">
        <v>10982</v>
      </c>
      <c r="B168" s="6" t="s">
        <v>10983</v>
      </c>
      <c r="C168" s="34"/>
      <c r="D168" s="34"/>
      <c r="E168" s="34"/>
      <c r="F168" s="14"/>
      <c r="G168" s="34"/>
      <c r="H168" s="18" t="s">
        <v>10984</v>
      </c>
      <c r="I168" s="114" t="s">
        <v>10366</v>
      </c>
      <c r="J168" s="6" t="s">
        <v>10985</v>
      </c>
      <c r="K168" s="127"/>
      <c r="L168" s="123" t="s">
        <v>10986</v>
      </c>
      <c r="M168" s="117" t="s">
        <v>10987</v>
      </c>
      <c r="N168" s="118"/>
      <c r="O168" s="118"/>
      <c r="P168" s="118"/>
      <c r="Q168" s="118"/>
      <c r="R168" s="118"/>
      <c r="S168" s="118"/>
      <c r="T168" s="118"/>
      <c r="U168" s="118"/>
      <c r="V168" s="118"/>
      <c r="W168" s="118"/>
      <c r="X168" s="118"/>
      <c r="Y168" s="118"/>
      <c r="Z168" s="118"/>
    </row>
    <row r="169">
      <c r="A169" s="6" t="s">
        <v>10982</v>
      </c>
      <c r="B169" s="6" t="s">
        <v>10983</v>
      </c>
      <c r="C169" s="34"/>
      <c r="D169" s="34"/>
      <c r="E169" s="34"/>
      <c r="F169" s="14"/>
      <c r="G169" s="34"/>
      <c r="H169" s="18" t="s">
        <v>10804</v>
      </c>
      <c r="I169" s="114" t="s">
        <v>10366</v>
      </c>
      <c r="J169" s="132" t="s">
        <v>10988</v>
      </c>
      <c r="K169" s="127"/>
      <c r="L169" s="128"/>
      <c r="M169" s="117" t="s">
        <v>10989</v>
      </c>
      <c r="N169" s="118"/>
      <c r="O169" s="118"/>
      <c r="P169" s="118"/>
      <c r="Q169" s="118"/>
      <c r="R169" s="118"/>
      <c r="S169" s="118"/>
      <c r="T169" s="118"/>
      <c r="U169" s="118"/>
      <c r="V169" s="118"/>
      <c r="W169" s="118"/>
      <c r="X169" s="118"/>
      <c r="Y169" s="118"/>
      <c r="Z169" s="118"/>
    </row>
    <row r="170">
      <c r="A170" s="6" t="s">
        <v>10990</v>
      </c>
      <c r="B170" s="6" t="s">
        <v>10991</v>
      </c>
      <c r="C170" s="34"/>
      <c r="D170" s="34"/>
      <c r="E170" s="34"/>
      <c r="F170" s="14"/>
      <c r="G170" s="6"/>
      <c r="H170" s="18" t="s">
        <v>10837</v>
      </c>
      <c r="I170" s="114" t="s">
        <v>10366</v>
      </c>
      <c r="J170" s="6" t="s">
        <v>10992</v>
      </c>
      <c r="K170" s="127"/>
      <c r="L170" s="116" t="s">
        <v>10993</v>
      </c>
      <c r="M170" s="117" t="s">
        <v>10994</v>
      </c>
      <c r="N170" s="118"/>
      <c r="O170" s="118"/>
      <c r="P170" s="118"/>
      <c r="Q170" s="118"/>
      <c r="R170" s="118"/>
      <c r="S170" s="118"/>
      <c r="T170" s="118"/>
      <c r="U170" s="118"/>
      <c r="V170" s="118"/>
      <c r="W170" s="118"/>
      <c r="X170" s="118"/>
      <c r="Y170" s="118"/>
      <c r="Z170" s="118"/>
    </row>
    <row r="171">
      <c r="A171" s="6" t="s">
        <v>10990</v>
      </c>
      <c r="B171" s="6" t="s">
        <v>10991</v>
      </c>
      <c r="C171" s="34"/>
      <c r="D171" s="34"/>
      <c r="E171" s="34"/>
      <c r="F171" s="14"/>
      <c r="G171" s="6"/>
      <c r="H171" s="18" t="s">
        <v>10995</v>
      </c>
      <c r="I171" s="114" t="s">
        <v>10366</v>
      </c>
      <c r="J171" s="132" t="s">
        <v>10996</v>
      </c>
      <c r="K171" s="127"/>
      <c r="L171" s="116"/>
      <c r="M171" s="117" t="s">
        <v>10997</v>
      </c>
      <c r="N171" s="118"/>
      <c r="O171" s="118"/>
      <c r="P171" s="118"/>
      <c r="Q171" s="118"/>
      <c r="R171" s="118"/>
      <c r="S171" s="118"/>
      <c r="T171" s="118"/>
      <c r="U171" s="118"/>
      <c r="V171" s="118"/>
      <c r="W171" s="118"/>
      <c r="X171" s="118"/>
      <c r="Y171" s="118"/>
      <c r="Z171" s="118"/>
    </row>
    <row r="172">
      <c r="A172" s="6" t="s">
        <v>10998</v>
      </c>
      <c r="B172" s="6" t="s">
        <v>10999</v>
      </c>
      <c r="C172" s="34"/>
      <c r="D172" s="34"/>
      <c r="E172" s="34"/>
      <c r="F172" s="14"/>
      <c r="G172" s="34"/>
      <c r="H172" s="18" t="s">
        <v>11000</v>
      </c>
      <c r="I172" s="114" t="s">
        <v>10366</v>
      </c>
      <c r="J172" s="6" t="s">
        <v>11001</v>
      </c>
      <c r="K172" s="127"/>
      <c r="L172" s="116" t="s">
        <v>10993</v>
      </c>
      <c r="M172" s="117" t="s">
        <v>11002</v>
      </c>
      <c r="N172" s="118"/>
      <c r="O172" s="118"/>
      <c r="P172" s="118"/>
      <c r="Q172" s="118"/>
      <c r="R172" s="118"/>
      <c r="S172" s="118"/>
      <c r="T172" s="118"/>
      <c r="U172" s="118"/>
      <c r="V172" s="118"/>
      <c r="W172" s="118"/>
      <c r="X172" s="118"/>
      <c r="Y172" s="118"/>
      <c r="Z172" s="118"/>
    </row>
    <row r="173">
      <c r="A173" s="6" t="s">
        <v>10998</v>
      </c>
      <c r="B173" s="6" t="s">
        <v>10999</v>
      </c>
      <c r="C173" s="34"/>
      <c r="D173" s="34"/>
      <c r="E173" s="34"/>
      <c r="F173" s="14"/>
      <c r="G173" s="34"/>
      <c r="H173" s="18" t="s">
        <v>10854</v>
      </c>
      <c r="I173" s="114" t="s">
        <v>10366</v>
      </c>
      <c r="J173" s="6" t="s">
        <v>11003</v>
      </c>
      <c r="K173" s="127"/>
      <c r="L173" s="116"/>
      <c r="M173" s="117" t="s">
        <v>11004</v>
      </c>
      <c r="N173" s="118"/>
      <c r="O173" s="118"/>
      <c r="P173" s="118"/>
      <c r="Q173" s="118"/>
      <c r="R173" s="118"/>
      <c r="S173" s="118"/>
      <c r="T173" s="118"/>
      <c r="U173" s="118"/>
      <c r="V173" s="118"/>
      <c r="W173" s="118"/>
      <c r="X173" s="118"/>
      <c r="Y173" s="118"/>
      <c r="Z173" s="118"/>
    </row>
    <row r="174">
      <c r="A174" s="6" t="s">
        <v>11005</v>
      </c>
      <c r="B174" s="6" t="s">
        <v>11006</v>
      </c>
      <c r="C174" s="34"/>
      <c r="D174" s="34"/>
      <c r="E174" s="34"/>
      <c r="F174" s="14"/>
      <c r="G174" s="34"/>
      <c r="H174" s="18" t="s">
        <v>11007</v>
      </c>
      <c r="I174" s="114" t="s">
        <v>10366</v>
      </c>
      <c r="J174" s="6" t="s">
        <v>11008</v>
      </c>
      <c r="K174" s="127"/>
      <c r="L174" s="123" t="s">
        <v>11009</v>
      </c>
      <c r="M174" s="117" t="s">
        <v>11010</v>
      </c>
      <c r="N174" s="118"/>
      <c r="O174" s="118"/>
      <c r="P174" s="118"/>
      <c r="Q174" s="118"/>
      <c r="R174" s="118"/>
      <c r="S174" s="118"/>
      <c r="T174" s="118"/>
      <c r="U174" s="118"/>
      <c r="V174" s="118"/>
      <c r="W174" s="118"/>
      <c r="X174" s="118"/>
      <c r="Y174" s="118"/>
      <c r="Z174" s="118"/>
    </row>
    <row r="175">
      <c r="A175" s="6" t="s">
        <v>11005</v>
      </c>
      <c r="B175" s="6" t="s">
        <v>11006</v>
      </c>
      <c r="C175" s="34"/>
      <c r="D175" s="34"/>
      <c r="E175" s="34"/>
      <c r="F175" s="14"/>
      <c r="G175" s="34"/>
      <c r="H175" s="18" t="s">
        <v>11011</v>
      </c>
      <c r="I175" s="114" t="s">
        <v>10366</v>
      </c>
      <c r="J175" s="6" t="s">
        <v>11012</v>
      </c>
      <c r="K175" s="127"/>
      <c r="L175" s="128"/>
      <c r="M175" s="117" t="s">
        <v>11013</v>
      </c>
      <c r="N175" s="118"/>
      <c r="O175" s="118"/>
      <c r="P175" s="118"/>
      <c r="Q175" s="118"/>
      <c r="R175" s="118"/>
      <c r="S175" s="118"/>
      <c r="T175" s="118"/>
      <c r="U175" s="118"/>
      <c r="V175" s="118"/>
      <c r="W175" s="118"/>
      <c r="X175" s="118"/>
      <c r="Y175" s="118"/>
      <c r="Z175" s="118"/>
    </row>
    <row r="176">
      <c r="A176" s="6" t="s">
        <v>11014</v>
      </c>
      <c r="B176" s="6" t="s">
        <v>11006</v>
      </c>
      <c r="C176" s="34"/>
      <c r="D176" s="34"/>
      <c r="E176" s="34"/>
      <c r="F176" s="14"/>
      <c r="G176" s="34"/>
      <c r="H176" s="18" t="s">
        <v>11015</v>
      </c>
      <c r="I176" s="114" t="s">
        <v>10366</v>
      </c>
      <c r="J176" s="6" t="s">
        <v>11016</v>
      </c>
      <c r="K176" s="127"/>
      <c r="L176" s="116" t="s">
        <v>11017</v>
      </c>
      <c r="M176" s="122" t="s">
        <v>11018</v>
      </c>
      <c r="N176" s="118"/>
      <c r="O176" s="118"/>
      <c r="P176" s="118"/>
      <c r="Q176" s="118"/>
      <c r="R176" s="118"/>
      <c r="S176" s="118"/>
      <c r="T176" s="118"/>
      <c r="U176" s="118"/>
      <c r="V176" s="118"/>
      <c r="W176" s="118"/>
      <c r="X176" s="118"/>
      <c r="Y176" s="118"/>
      <c r="Z176" s="118"/>
    </row>
    <row r="177">
      <c r="A177" s="6" t="s">
        <v>11014</v>
      </c>
      <c r="B177" s="6" t="s">
        <v>11006</v>
      </c>
      <c r="C177" s="34"/>
      <c r="D177" s="34"/>
      <c r="E177" s="34"/>
      <c r="F177" s="14"/>
      <c r="G177" s="34"/>
      <c r="H177" s="18" t="s">
        <v>11019</v>
      </c>
      <c r="I177" s="114" t="s">
        <v>10366</v>
      </c>
      <c r="J177" s="6" t="s">
        <v>11020</v>
      </c>
      <c r="K177" s="127"/>
      <c r="L177" s="116"/>
      <c r="M177" s="122" t="s">
        <v>11021</v>
      </c>
      <c r="N177" s="118"/>
      <c r="O177" s="118"/>
      <c r="P177" s="118"/>
      <c r="Q177" s="118"/>
      <c r="R177" s="118"/>
      <c r="S177" s="118"/>
      <c r="T177" s="118"/>
      <c r="U177" s="118"/>
      <c r="V177" s="118"/>
      <c r="W177" s="118"/>
      <c r="X177" s="118"/>
      <c r="Y177" s="118"/>
      <c r="Z177" s="118"/>
    </row>
    <row r="178">
      <c r="A178" s="94" t="s">
        <v>11022</v>
      </c>
      <c r="B178" s="6" t="s">
        <v>11006</v>
      </c>
      <c r="C178" s="34"/>
      <c r="D178" s="34"/>
      <c r="E178" s="34"/>
      <c r="F178" s="14"/>
      <c r="G178" s="34"/>
      <c r="H178" s="18" t="s">
        <v>11023</v>
      </c>
      <c r="I178" s="114" t="s">
        <v>10366</v>
      </c>
      <c r="J178" s="6" t="s">
        <v>11024</v>
      </c>
      <c r="K178" s="127"/>
      <c r="L178" s="116" t="s">
        <v>11017</v>
      </c>
      <c r="M178" s="122" t="s">
        <v>11025</v>
      </c>
      <c r="N178" s="118"/>
      <c r="O178" s="118"/>
      <c r="P178" s="118"/>
      <c r="Q178" s="118"/>
      <c r="R178" s="118"/>
      <c r="S178" s="118"/>
      <c r="T178" s="118"/>
      <c r="U178" s="118"/>
      <c r="V178" s="118"/>
      <c r="W178" s="118"/>
      <c r="X178" s="118"/>
      <c r="Y178" s="118"/>
      <c r="Z178" s="118"/>
    </row>
    <row r="179">
      <c r="A179" s="94" t="s">
        <v>11022</v>
      </c>
      <c r="B179" s="6" t="s">
        <v>11006</v>
      </c>
      <c r="C179" s="34"/>
      <c r="D179" s="34"/>
      <c r="E179" s="34"/>
      <c r="F179" s="14"/>
      <c r="G179" s="34"/>
      <c r="H179" s="18" t="s">
        <v>11026</v>
      </c>
      <c r="I179" s="114" t="s">
        <v>10366</v>
      </c>
      <c r="J179" s="6" t="s">
        <v>11027</v>
      </c>
      <c r="K179" s="127"/>
      <c r="L179" s="116"/>
      <c r="M179" s="122" t="s">
        <v>11028</v>
      </c>
      <c r="N179" s="118"/>
      <c r="O179" s="118"/>
      <c r="P179" s="118"/>
      <c r="Q179" s="118"/>
      <c r="R179" s="118"/>
      <c r="S179" s="118"/>
      <c r="T179" s="118"/>
      <c r="U179" s="118"/>
      <c r="V179" s="118"/>
      <c r="W179" s="118"/>
      <c r="X179" s="118"/>
      <c r="Y179" s="118"/>
      <c r="Z179" s="118"/>
    </row>
    <row r="180" ht="75.0" customHeight="1">
      <c r="A180" s="6" t="s">
        <v>10982</v>
      </c>
      <c r="B180" s="6" t="s">
        <v>11029</v>
      </c>
      <c r="C180" s="34"/>
      <c r="D180" s="34"/>
      <c r="E180" s="34"/>
      <c r="F180" s="18" t="s">
        <v>11030</v>
      </c>
      <c r="G180" s="34"/>
      <c r="H180" s="67" t="s">
        <v>11031</v>
      </c>
      <c r="I180" s="114" t="s">
        <v>10366</v>
      </c>
      <c r="J180" s="52" t="s">
        <v>11032</v>
      </c>
      <c r="K180" s="127"/>
      <c r="L180" s="121"/>
      <c r="M180" s="122" t="s">
        <v>11033</v>
      </c>
      <c r="N180" s="118"/>
      <c r="O180" s="118"/>
      <c r="P180" s="118"/>
      <c r="Q180" s="118"/>
      <c r="R180" s="118"/>
      <c r="S180" s="118"/>
      <c r="T180" s="118"/>
      <c r="U180" s="118"/>
      <c r="V180" s="118"/>
      <c r="W180" s="118"/>
      <c r="X180" s="118"/>
      <c r="Y180" s="118"/>
      <c r="Z180" s="118"/>
    </row>
    <row r="181" ht="75.0" customHeight="1">
      <c r="A181" s="6" t="s">
        <v>10982</v>
      </c>
      <c r="B181" s="6" t="s">
        <v>11034</v>
      </c>
      <c r="C181" s="34"/>
      <c r="D181" s="34"/>
      <c r="E181" s="34"/>
      <c r="F181" s="18" t="s">
        <v>11035</v>
      </c>
      <c r="G181" s="34"/>
      <c r="H181" s="67" t="s">
        <v>11036</v>
      </c>
      <c r="I181" s="114" t="s">
        <v>10366</v>
      </c>
      <c r="J181" s="94" t="s">
        <v>11037</v>
      </c>
      <c r="K181" s="127"/>
      <c r="L181" s="116" t="s">
        <v>11038</v>
      </c>
      <c r="M181" s="122" t="s">
        <v>11039</v>
      </c>
      <c r="N181" s="118"/>
      <c r="O181" s="118"/>
      <c r="P181" s="118"/>
      <c r="Q181" s="118"/>
      <c r="R181" s="118"/>
      <c r="S181" s="118"/>
      <c r="T181" s="118"/>
      <c r="U181" s="118"/>
      <c r="V181" s="118"/>
      <c r="W181" s="118"/>
      <c r="X181" s="118"/>
      <c r="Y181" s="118"/>
      <c r="Z181" s="118"/>
    </row>
    <row r="182" ht="75.0" customHeight="1">
      <c r="A182" s="6" t="s">
        <v>11040</v>
      </c>
      <c r="B182" s="6" t="s">
        <v>11041</v>
      </c>
      <c r="C182" s="34"/>
      <c r="D182" s="34"/>
      <c r="E182" s="34"/>
      <c r="F182" s="14" t="s">
        <v>11022</v>
      </c>
      <c r="G182" s="34"/>
      <c r="H182" s="67" t="s">
        <v>11042</v>
      </c>
      <c r="I182" s="114" t="s">
        <v>10366</v>
      </c>
      <c r="J182" s="52" t="s">
        <v>11043</v>
      </c>
      <c r="K182" s="127"/>
      <c r="L182" s="116"/>
      <c r="M182" s="122" t="s">
        <v>11044</v>
      </c>
      <c r="N182" s="118"/>
      <c r="O182" s="118"/>
      <c r="P182" s="118"/>
      <c r="Q182" s="118"/>
      <c r="R182" s="118"/>
      <c r="S182" s="118"/>
      <c r="T182" s="118"/>
      <c r="U182" s="118"/>
      <c r="V182" s="118"/>
      <c r="W182" s="118"/>
      <c r="X182" s="118"/>
      <c r="Y182" s="118"/>
      <c r="Z182" s="118"/>
    </row>
    <row r="183" ht="75.0" customHeight="1">
      <c r="A183" s="6" t="s">
        <v>11045</v>
      </c>
      <c r="B183" s="6" t="s">
        <v>11046</v>
      </c>
      <c r="C183" s="34"/>
      <c r="D183" s="34"/>
      <c r="E183" s="34"/>
      <c r="F183" s="18" t="s">
        <v>11047</v>
      </c>
      <c r="G183" s="34"/>
      <c r="H183" s="73" t="s">
        <v>11048</v>
      </c>
      <c r="I183" s="114" t="s">
        <v>10366</v>
      </c>
      <c r="J183" s="133" t="s">
        <v>11049</v>
      </c>
      <c r="K183" s="127"/>
      <c r="L183" s="121"/>
      <c r="M183" s="117" t="s">
        <v>11050</v>
      </c>
      <c r="N183" s="118"/>
      <c r="O183" s="118"/>
      <c r="P183" s="118"/>
      <c r="Q183" s="118"/>
      <c r="R183" s="118"/>
      <c r="S183" s="118"/>
      <c r="T183" s="118"/>
      <c r="U183" s="118"/>
      <c r="V183" s="118"/>
      <c r="W183" s="118"/>
      <c r="X183" s="118"/>
      <c r="Y183" s="118"/>
      <c r="Z183" s="118"/>
    </row>
    <row r="184" ht="149.25" customHeight="1">
      <c r="A184" s="6" t="s">
        <v>11045</v>
      </c>
      <c r="B184" s="6" t="s">
        <v>11051</v>
      </c>
      <c r="C184" s="34"/>
      <c r="D184" s="34"/>
      <c r="E184" s="34"/>
      <c r="F184" s="18" t="s">
        <v>11052</v>
      </c>
      <c r="G184" s="34"/>
      <c r="H184" s="18" t="s">
        <v>11053</v>
      </c>
      <c r="I184" s="114" t="s">
        <v>10366</v>
      </c>
      <c r="J184" s="133" t="s">
        <v>11054</v>
      </c>
      <c r="K184" s="127"/>
      <c r="L184" s="116" t="s">
        <v>11055</v>
      </c>
      <c r="M184" s="122" t="s">
        <v>11056</v>
      </c>
      <c r="N184" s="118"/>
      <c r="O184" s="118"/>
      <c r="P184" s="118"/>
      <c r="Q184" s="118"/>
      <c r="R184" s="118"/>
      <c r="S184" s="118"/>
      <c r="T184" s="118"/>
      <c r="U184" s="118"/>
      <c r="V184" s="118"/>
      <c r="W184" s="118"/>
      <c r="X184" s="118"/>
      <c r="Y184" s="118"/>
      <c r="Z184" s="118"/>
    </row>
    <row r="185" ht="75.0" customHeight="1">
      <c r="A185" s="6" t="s">
        <v>11045</v>
      </c>
      <c r="B185" s="6" t="s">
        <v>11051</v>
      </c>
      <c r="C185" s="34"/>
      <c r="D185" s="34"/>
      <c r="E185" s="34"/>
      <c r="F185" s="18"/>
      <c r="G185" s="34"/>
      <c r="H185" s="73" t="s">
        <v>11057</v>
      </c>
      <c r="I185" s="114" t="s">
        <v>10366</v>
      </c>
      <c r="J185" s="133" t="s">
        <v>11058</v>
      </c>
      <c r="K185" s="127"/>
      <c r="L185" s="121"/>
      <c r="M185" s="122" t="s">
        <v>11059</v>
      </c>
      <c r="N185" s="118"/>
      <c r="O185" s="118"/>
      <c r="P185" s="118"/>
      <c r="Q185" s="118"/>
      <c r="R185" s="118"/>
      <c r="S185" s="118"/>
      <c r="T185" s="118"/>
      <c r="U185" s="118"/>
      <c r="V185" s="118"/>
      <c r="W185" s="118"/>
      <c r="X185" s="118"/>
      <c r="Y185" s="118"/>
      <c r="Z185" s="118"/>
    </row>
    <row r="186" ht="75.0" customHeight="1">
      <c r="A186" s="6" t="s">
        <v>11045</v>
      </c>
      <c r="B186" s="6" t="s">
        <v>11051</v>
      </c>
      <c r="C186" s="34"/>
      <c r="D186" s="34"/>
      <c r="E186" s="34"/>
      <c r="F186" s="18"/>
      <c r="G186" s="34"/>
      <c r="H186" s="73" t="s">
        <v>11060</v>
      </c>
      <c r="I186" s="114" t="s">
        <v>10366</v>
      </c>
      <c r="J186" s="133" t="s">
        <v>11061</v>
      </c>
      <c r="K186" s="127"/>
      <c r="L186" s="121"/>
      <c r="M186" s="122" t="s">
        <v>11062</v>
      </c>
      <c r="N186" s="118"/>
      <c r="O186" s="118"/>
      <c r="P186" s="118"/>
      <c r="Q186" s="118"/>
      <c r="R186" s="118"/>
      <c r="S186" s="118"/>
      <c r="T186" s="118"/>
      <c r="U186" s="118"/>
      <c r="V186" s="118"/>
      <c r="W186" s="118"/>
      <c r="X186" s="118"/>
      <c r="Y186" s="118"/>
      <c r="Z186" s="118"/>
    </row>
    <row r="187" ht="75.0" customHeight="1">
      <c r="A187" s="6" t="s">
        <v>11045</v>
      </c>
      <c r="B187" s="6" t="s">
        <v>11063</v>
      </c>
      <c r="C187" s="34"/>
      <c r="D187" s="34"/>
      <c r="E187" s="34"/>
      <c r="F187" s="18" t="s">
        <v>11052</v>
      </c>
      <c r="G187" s="34"/>
      <c r="H187" s="67" t="s">
        <v>11064</v>
      </c>
      <c r="I187" s="114" t="s">
        <v>10366</v>
      </c>
      <c r="J187" s="52" t="s">
        <v>11065</v>
      </c>
      <c r="K187" s="127"/>
      <c r="L187" s="121"/>
      <c r="M187" s="122" t="s">
        <v>11066</v>
      </c>
      <c r="N187" s="118"/>
      <c r="O187" s="118"/>
      <c r="P187" s="118"/>
      <c r="Q187" s="118"/>
      <c r="R187" s="118"/>
      <c r="S187" s="118"/>
      <c r="T187" s="118"/>
      <c r="U187" s="118"/>
      <c r="V187" s="118"/>
      <c r="W187" s="118"/>
      <c r="X187" s="118"/>
      <c r="Y187" s="118"/>
      <c r="Z187" s="118"/>
    </row>
    <row r="188" ht="75.0" customHeight="1">
      <c r="A188" s="6" t="s">
        <v>11045</v>
      </c>
      <c r="B188" s="6" t="s">
        <v>11067</v>
      </c>
      <c r="C188" s="34"/>
      <c r="D188" s="34"/>
      <c r="E188" s="34"/>
      <c r="F188" s="18" t="s">
        <v>11052</v>
      </c>
      <c r="G188" s="34"/>
      <c r="H188" s="67" t="s">
        <v>11068</v>
      </c>
      <c r="I188" s="114" t="s">
        <v>10366</v>
      </c>
      <c r="J188" s="52" t="s">
        <v>11069</v>
      </c>
      <c r="K188" s="127"/>
      <c r="L188" s="116" t="s">
        <v>11070</v>
      </c>
      <c r="M188" s="117" t="s">
        <v>11071</v>
      </c>
      <c r="N188" s="118"/>
      <c r="O188" s="118"/>
      <c r="P188" s="118"/>
      <c r="Q188" s="118"/>
      <c r="R188" s="118"/>
      <c r="S188" s="118"/>
      <c r="T188" s="118"/>
      <c r="U188" s="118"/>
      <c r="V188" s="118"/>
      <c r="W188" s="118"/>
      <c r="X188" s="118"/>
      <c r="Y188" s="118"/>
      <c r="Z188" s="118"/>
    </row>
    <row r="189" ht="75.0" customHeight="1">
      <c r="A189" s="6" t="s">
        <v>11045</v>
      </c>
      <c r="B189" s="6" t="s">
        <v>11072</v>
      </c>
      <c r="C189" s="34"/>
      <c r="D189" s="34"/>
      <c r="E189" s="34"/>
      <c r="F189" s="18" t="s">
        <v>11052</v>
      </c>
      <c r="G189" s="34"/>
      <c r="H189" s="18" t="s">
        <v>11073</v>
      </c>
      <c r="I189" s="114" t="s">
        <v>10366</v>
      </c>
      <c r="J189" s="52" t="s">
        <v>11074</v>
      </c>
      <c r="K189" s="127"/>
      <c r="L189" s="116" t="s">
        <v>11075</v>
      </c>
      <c r="M189" s="122" t="s">
        <v>11076</v>
      </c>
      <c r="N189" s="118"/>
      <c r="O189" s="118"/>
      <c r="P189" s="118"/>
      <c r="Q189" s="118"/>
      <c r="R189" s="118"/>
      <c r="S189" s="118"/>
      <c r="T189" s="118"/>
      <c r="U189" s="118"/>
      <c r="V189" s="118"/>
      <c r="W189" s="118"/>
      <c r="X189" s="118"/>
      <c r="Y189" s="118"/>
      <c r="Z189" s="118"/>
    </row>
    <row r="190" ht="75.0" customHeight="1">
      <c r="A190" s="6" t="s">
        <v>11045</v>
      </c>
      <c r="B190" s="6" t="s">
        <v>11077</v>
      </c>
      <c r="C190" s="34"/>
      <c r="D190" s="34"/>
      <c r="E190" s="34"/>
      <c r="F190" s="18" t="s">
        <v>11052</v>
      </c>
      <c r="G190" s="34"/>
      <c r="H190" s="18" t="s">
        <v>11078</v>
      </c>
      <c r="I190" s="114" t="s">
        <v>10366</v>
      </c>
      <c r="J190" s="52" t="s">
        <v>11079</v>
      </c>
      <c r="K190" s="127"/>
      <c r="L190" s="121"/>
      <c r="M190" s="67" t="s">
        <v>11080</v>
      </c>
      <c r="N190" s="118"/>
      <c r="O190" s="118"/>
      <c r="P190" s="118"/>
      <c r="Q190" s="118"/>
      <c r="R190" s="118"/>
      <c r="S190" s="118"/>
      <c r="T190" s="118"/>
      <c r="U190" s="118"/>
      <c r="V190" s="118"/>
      <c r="W190" s="118"/>
      <c r="X190" s="118"/>
      <c r="Y190" s="118"/>
      <c r="Z190" s="118"/>
    </row>
    <row r="191" ht="75.0" customHeight="1">
      <c r="A191" s="6" t="s">
        <v>11045</v>
      </c>
      <c r="B191" s="6" t="s">
        <v>11081</v>
      </c>
      <c r="C191" s="34"/>
      <c r="D191" s="34"/>
      <c r="E191" s="34"/>
      <c r="F191" s="18" t="s">
        <v>11052</v>
      </c>
      <c r="G191" s="34"/>
      <c r="H191" s="18" t="s">
        <v>11082</v>
      </c>
      <c r="I191" s="114" t="s">
        <v>10366</v>
      </c>
      <c r="J191" s="6" t="s">
        <v>11083</v>
      </c>
      <c r="K191" s="127"/>
      <c r="L191" s="121"/>
      <c r="M191" s="122" t="s">
        <v>11084</v>
      </c>
      <c r="N191" s="118"/>
      <c r="O191" s="118"/>
      <c r="P191" s="118"/>
      <c r="Q191" s="118"/>
      <c r="R191" s="118"/>
      <c r="S191" s="118"/>
      <c r="T191" s="118"/>
      <c r="U191" s="118"/>
      <c r="V191" s="118"/>
      <c r="W191" s="118"/>
      <c r="X191" s="118"/>
      <c r="Y191" s="118"/>
      <c r="Z191" s="118"/>
    </row>
    <row r="192" ht="75.0" customHeight="1">
      <c r="A192" s="6" t="s">
        <v>11085</v>
      </c>
      <c r="B192" s="6" t="s">
        <v>11086</v>
      </c>
      <c r="C192" s="34"/>
      <c r="D192" s="34"/>
      <c r="E192" s="34"/>
      <c r="F192" s="14"/>
      <c r="G192" s="34"/>
      <c r="H192" s="73" t="s">
        <v>11087</v>
      </c>
      <c r="I192" s="114" t="s">
        <v>10366</v>
      </c>
      <c r="J192" s="6" t="s">
        <v>11088</v>
      </c>
      <c r="K192" s="127"/>
      <c r="L192" s="121"/>
      <c r="M192" s="122" t="s">
        <v>11089</v>
      </c>
      <c r="N192" s="118"/>
      <c r="O192" s="118"/>
      <c r="P192" s="118"/>
      <c r="Q192" s="118"/>
      <c r="R192" s="118"/>
      <c r="S192" s="118"/>
      <c r="T192" s="118"/>
      <c r="U192" s="118"/>
      <c r="V192" s="118"/>
      <c r="W192" s="118"/>
      <c r="X192" s="118"/>
      <c r="Y192" s="118"/>
      <c r="Z192" s="118"/>
    </row>
    <row r="193" ht="75.0" customHeight="1">
      <c r="A193" s="6" t="s">
        <v>11085</v>
      </c>
      <c r="B193" s="6" t="s">
        <v>11086</v>
      </c>
      <c r="C193" s="34"/>
      <c r="D193" s="34"/>
      <c r="E193" s="34"/>
      <c r="F193" s="14"/>
      <c r="G193" s="34"/>
      <c r="H193" s="73" t="s">
        <v>11090</v>
      </c>
      <c r="I193" s="114" t="s">
        <v>10366</v>
      </c>
      <c r="J193" s="6" t="s">
        <v>11091</v>
      </c>
      <c r="K193" s="127"/>
      <c r="L193" s="121"/>
      <c r="M193" s="122" t="s">
        <v>11092</v>
      </c>
      <c r="N193" s="118"/>
      <c r="O193" s="118"/>
      <c r="P193" s="118"/>
      <c r="Q193" s="118"/>
      <c r="R193" s="118"/>
      <c r="S193" s="118"/>
      <c r="T193" s="118"/>
      <c r="U193" s="118"/>
      <c r="V193" s="118"/>
      <c r="W193" s="118"/>
      <c r="X193" s="118"/>
      <c r="Y193" s="118"/>
      <c r="Z193" s="118"/>
    </row>
    <row r="194" ht="75.0" customHeight="1">
      <c r="A194" s="6" t="s">
        <v>11085</v>
      </c>
      <c r="B194" s="6" t="s">
        <v>11086</v>
      </c>
      <c r="C194" s="34"/>
      <c r="D194" s="34"/>
      <c r="E194" s="34"/>
      <c r="F194" s="14"/>
      <c r="G194" s="34"/>
      <c r="H194" s="73" t="s">
        <v>11093</v>
      </c>
      <c r="I194" s="114" t="s">
        <v>10366</v>
      </c>
      <c r="J194" s="6" t="s">
        <v>11094</v>
      </c>
      <c r="K194" s="127"/>
      <c r="L194" s="121"/>
      <c r="M194" s="122" t="s">
        <v>11095</v>
      </c>
      <c r="N194" s="118"/>
      <c r="O194" s="118"/>
      <c r="P194" s="118"/>
      <c r="Q194" s="118"/>
      <c r="R194" s="118"/>
      <c r="S194" s="118"/>
      <c r="T194" s="118"/>
      <c r="U194" s="118"/>
      <c r="V194" s="118"/>
      <c r="W194" s="118"/>
      <c r="X194" s="118"/>
      <c r="Y194" s="118"/>
      <c r="Z194" s="118"/>
    </row>
    <row r="195" ht="75.0" customHeight="1">
      <c r="A195" s="6" t="s">
        <v>11085</v>
      </c>
      <c r="B195" s="6" t="s">
        <v>11086</v>
      </c>
      <c r="C195" s="34"/>
      <c r="D195" s="34"/>
      <c r="E195" s="34"/>
      <c r="F195" s="14"/>
      <c r="G195" s="34"/>
      <c r="H195" s="73" t="s">
        <v>11096</v>
      </c>
      <c r="I195" s="114" t="s">
        <v>10366</v>
      </c>
      <c r="J195" s="6" t="s">
        <v>11097</v>
      </c>
      <c r="K195" s="127"/>
      <c r="L195" s="121"/>
      <c r="M195" s="122" t="s">
        <v>11098</v>
      </c>
      <c r="N195" s="118"/>
      <c r="O195" s="118"/>
      <c r="P195" s="118"/>
      <c r="Q195" s="118"/>
      <c r="R195" s="118"/>
      <c r="S195" s="118"/>
      <c r="T195" s="118"/>
      <c r="U195" s="118"/>
      <c r="V195" s="118"/>
      <c r="W195" s="118"/>
      <c r="X195" s="118"/>
      <c r="Y195" s="118"/>
      <c r="Z195" s="118"/>
    </row>
    <row r="196" ht="75.0" customHeight="1">
      <c r="A196" s="6" t="s">
        <v>11085</v>
      </c>
      <c r="B196" s="6" t="s">
        <v>11086</v>
      </c>
      <c r="C196" s="34"/>
      <c r="D196" s="34"/>
      <c r="E196" s="34"/>
      <c r="F196" s="14"/>
      <c r="G196" s="34"/>
      <c r="H196" s="73" t="s">
        <v>11099</v>
      </c>
      <c r="I196" s="114" t="s">
        <v>10366</v>
      </c>
      <c r="J196" s="6" t="s">
        <v>11100</v>
      </c>
      <c r="K196" s="127"/>
      <c r="L196" s="121"/>
      <c r="M196" s="122" t="s">
        <v>11101</v>
      </c>
      <c r="N196" s="118"/>
      <c r="O196" s="118"/>
      <c r="P196" s="118"/>
      <c r="Q196" s="118"/>
      <c r="R196" s="118"/>
      <c r="S196" s="118"/>
      <c r="T196" s="118"/>
      <c r="U196" s="118"/>
      <c r="V196" s="118"/>
      <c r="W196" s="118"/>
      <c r="X196" s="118"/>
      <c r="Y196" s="118"/>
      <c r="Z196" s="118"/>
    </row>
    <row r="197" ht="75.0" customHeight="1">
      <c r="A197" s="6" t="s">
        <v>11085</v>
      </c>
      <c r="B197" s="6" t="s">
        <v>11086</v>
      </c>
      <c r="C197" s="34"/>
      <c r="D197" s="34"/>
      <c r="E197" s="34"/>
      <c r="F197" s="14"/>
      <c r="G197" s="34"/>
      <c r="H197" s="73" t="s">
        <v>11102</v>
      </c>
      <c r="I197" s="114" t="s">
        <v>10366</v>
      </c>
      <c r="J197" s="6" t="s">
        <v>11103</v>
      </c>
      <c r="K197" s="127"/>
      <c r="L197" s="121"/>
      <c r="M197" s="122" t="s">
        <v>11104</v>
      </c>
      <c r="N197" s="118"/>
      <c r="O197" s="118"/>
      <c r="P197" s="118"/>
      <c r="Q197" s="118"/>
      <c r="R197" s="118"/>
      <c r="S197" s="118"/>
      <c r="T197" s="118"/>
      <c r="U197" s="118"/>
      <c r="V197" s="118"/>
      <c r="W197" s="118"/>
      <c r="X197" s="118"/>
      <c r="Y197" s="118"/>
      <c r="Z197" s="118"/>
    </row>
    <row r="198" ht="75.0" customHeight="1">
      <c r="A198" s="6" t="s">
        <v>11085</v>
      </c>
      <c r="B198" s="6" t="s">
        <v>11086</v>
      </c>
      <c r="C198" s="34"/>
      <c r="D198" s="34"/>
      <c r="E198" s="34"/>
      <c r="F198" s="14"/>
      <c r="G198" s="34"/>
      <c r="H198" s="73" t="s">
        <v>11105</v>
      </c>
      <c r="I198" s="114" t="s">
        <v>10366</v>
      </c>
      <c r="J198" s="6" t="s">
        <v>11106</v>
      </c>
      <c r="K198" s="127"/>
      <c r="L198" s="121"/>
      <c r="M198" s="122" t="s">
        <v>11107</v>
      </c>
      <c r="N198" s="118"/>
      <c r="O198" s="118"/>
      <c r="P198" s="118"/>
      <c r="Q198" s="118"/>
      <c r="R198" s="118"/>
      <c r="S198" s="118"/>
      <c r="T198" s="118"/>
      <c r="U198" s="118"/>
      <c r="V198" s="118"/>
      <c r="W198" s="118"/>
      <c r="X198" s="118"/>
      <c r="Y198" s="118"/>
      <c r="Z198" s="118"/>
    </row>
    <row r="199" ht="75.0" customHeight="1">
      <c r="A199" s="6" t="s">
        <v>11085</v>
      </c>
      <c r="B199" s="6" t="s">
        <v>11086</v>
      </c>
      <c r="C199" s="34"/>
      <c r="D199" s="34"/>
      <c r="E199" s="34"/>
      <c r="F199" s="14"/>
      <c r="G199" s="34"/>
      <c r="H199" s="73" t="s">
        <v>11108</v>
      </c>
      <c r="I199" s="114" t="s">
        <v>10366</v>
      </c>
      <c r="J199" s="6" t="s">
        <v>11109</v>
      </c>
      <c r="K199" s="127"/>
      <c r="L199" s="121"/>
      <c r="M199" s="122" t="s">
        <v>11110</v>
      </c>
      <c r="N199" s="118"/>
      <c r="O199" s="118"/>
      <c r="P199" s="118"/>
      <c r="Q199" s="118"/>
      <c r="R199" s="118"/>
      <c r="S199" s="118"/>
      <c r="T199" s="118"/>
      <c r="U199" s="118"/>
      <c r="V199" s="118"/>
      <c r="W199" s="118"/>
      <c r="X199" s="118"/>
      <c r="Y199" s="118"/>
      <c r="Z199" s="118"/>
    </row>
    <row r="200" ht="75.0" customHeight="1">
      <c r="A200" s="6" t="s">
        <v>11085</v>
      </c>
      <c r="B200" s="6" t="s">
        <v>11086</v>
      </c>
      <c r="C200" s="34"/>
      <c r="D200" s="34"/>
      <c r="E200" s="34"/>
      <c r="F200" s="14"/>
      <c r="G200" s="34"/>
      <c r="H200" s="73" t="s">
        <v>11111</v>
      </c>
      <c r="I200" s="114" t="s">
        <v>10366</v>
      </c>
      <c r="J200" s="6" t="s">
        <v>11112</v>
      </c>
      <c r="K200" s="127"/>
      <c r="L200" s="121"/>
      <c r="M200" s="122" t="s">
        <v>11113</v>
      </c>
      <c r="N200" s="118"/>
      <c r="O200" s="118"/>
      <c r="P200" s="118"/>
      <c r="Q200" s="118"/>
      <c r="R200" s="118"/>
      <c r="S200" s="118"/>
      <c r="T200" s="118"/>
      <c r="U200" s="118"/>
      <c r="V200" s="118"/>
      <c r="W200" s="118"/>
      <c r="X200" s="118"/>
      <c r="Y200" s="118"/>
      <c r="Z200" s="118"/>
    </row>
    <row r="201" ht="75.0" customHeight="1">
      <c r="A201" s="6" t="s">
        <v>11085</v>
      </c>
      <c r="B201" s="6" t="s">
        <v>11086</v>
      </c>
      <c r="C201" s="34"/>
      <c r="D201" s="34"/>
      <c r="E201" s="34"/>
      <c r="F201" s="14"/>
      <c r="G201" s="34"/>
      <c r="H201" s="73" t="s">
        <v>11114</v>
      </c>
      <c r="I201" s="114" t="s">
        <v>10366</v>
      </c>
      <c r="J201" s="6" t="s">
        <v>11115</v>
      </c>
      <c r="K201" s="127"/>
      <c r="L201" s="121"/>
      <c r="M201" s="122" t="s">
        <v>11116</v>
      </c>
      <c r="N201" s="118"/>
      <c r="O201" s="118"/>
      <c r="P201" s="118"/>
      <c r="Q201" s="118"/>
      <c r="R201" s="118"/>
      <c r="S201" s="118"/>
      <c r="T201" s="118"/>
      <c r="U201" s="118"/>
      <c r="V201" s="118"/>
      <c r="W201" s="118"/>
      <c r="X201" s="118"/>
      <c r="Y201" s="118"/>
      <c r="Z201" s="118"/>
    </row>
    <row r="202" ht="75.0" customHeight="1">
      <c r="A202" s="6" t="s">
        <v>11085</v>
      </c>
      <c r="B202" s="6" t="s">
        <v>11086</v>
      </c>
      <c r="C202" s="34"/>
      <c r="D202" s="34"/>
      <c r="E202" s="34"/>
      <c r="F202" s="14"/>
      <c r="G202" s="34"/>
      <c r="H202" s="73" t="s">
        <v>11117</v>
      </c>
      <c r="I202" s="114" t="s">
        <v>10366</v>
      </c>
      <c r="J202" s="6" t="s">
        <v>11118</v>
      </c>
      <c r="K202" s="127"/>
      <c r="L202" s="121"/>
      <c r="M202" s="122" t="s">
        <v>11119</v>
      </c>
      <c r="N202" s="118"/>
      <c r="O202" s="118"/>
      <c r="P202" s="118"/>
      <c r="Q202" s="118"/>
      <c r="R202" s="118"/>
      <c r="S202" s="118"/>
      <c r="T202" s="118"/>
      <c r="U202" s="118"/>
      <c r="V202" s="118"/>
      <c r="W202" s="118"/>
      <c r="X202" s="118"/>
      <c r="Y202" s="118"/>
      <c r="Z202" s="118"/>
    </row>
    <row r="203" ht="75.0" customHeight="1">
      <c r="A203" s="6" t="s">
        <v>11085</v>
      </c>
      <c r="B203" s="6" t="s">
        <v>11086</v>
      </c>
      <c r="C203" s="34"/>
      <c r="D203" s="34"/>
      <c r="E203" s="34"/>
      <c r="F203" s="14"/>
      <c r="G203" s="34"/>
      <c r="H203" s="73" t="s">
        <v>11120</v>
      </c>
      <c r="I203" s="114" t="s">
        <v>10366</v>
      </c>
      <c r="J203" s="6" t="s">
        <v>11121</v>
      </c>
      <c r="K203" s="127"/>
      <c r="L203" s="121"/>
      <c r="M203" s="122" t="s">
        <v>11122</v>
      </c>
      <c r="N203" s="118"/>
      <c r="O203" s="118"/>
      <c r="P203" s="118"/>
      <c r="Q203" s="118"/>
      <c r="R203" s="118"/>
      <c r="S203" s="118"/>
      <c r="T203" s="118"/>
      <c r="U203" s="118"/>
      <c r="V203" s="118"/>
      <c r="W203" s="118"/>
      <c r="X203" s="118"/>
      <c r="Y203" s="118"/>
      <c r="Z203" s="118"/>
    </row>
    <row r="204" ht="75.0" customHeight="1">
      <c r="A204" s="6" t="s">
        <v>11123</v>
      </c>
      <c r="B204" s="6" t="s">
        <v>11124</v>
      </c>
      <c r="C204" s="34"/>
      <c r="D204" s="34"/>
      <c r="E204" s="34"/>
      <c r="F204" s="14"/>
      <c r="G204" s="34"/>
      <c r="H204" s="73" t="s">
        <v>11125</v>
      </c>
      <c r="I204" s="114" t="s">
        <v>10366</v>
      </c>
      <c r="J204" s="6" t="s">
        <v>11126</v>
      </c>
      <c r="K204" s="127"/>
      <c r="L204" s="121"/>
      <c r="M204" s="122" t="s">
        <v>11127</v>
      </c>
      <c r="N204" s="118"/>
      <c r="O204" s="118"/>
      <c r="P204" s="118"/>
      <c r="Q204" s="118"/>
      <c r="R204" s="118"/>
      <c r="S204" s="118"/>
      <c r="T204" s="118"/>
      <c r="U204" s="118"/>
      <c r="V204" s="118"/>
      <c r="W204" s="118"/>
      <c r="X204" s="118"/>
      <c r="Y204" s="118"/>
      <c r="Z204" s="118"/>
    </row>
    <row r="205" ht="75.0" customHeight="1">
      <c r="A205" s="6" t="s">
        <v>11123</v>
      </c>
      <c r="B205" s="6" t="s">
        <v>11124</v>
      </c>
      <c r="C205" s="34"/>
      <c r="D205" s="34"/>
      <c r="E205" s="34"/>
      <c r="F205" s="14"/>
      <c r="G205" s="34"/>
      <c r="H205" s="73" t="s">
        <v>11128</v>
      </c>
      <c r="I205" s="114" t="s">
        <v>10366</v>
      </c>
      <c r="J205" s="6" t="s">
        <v>11129</v>
      </c>
      <c r="K205" s="127"/>
      <c r="L205" s="121"/>
      <c r="M205" s="122" t="s">
        <v>11130</v>
      </c>
      <c r="N205" s="118"/>
      <c r="O205" s="118"/>
      <c r="P205" s="118"/>
      <c r="Q205" s="118"/>
      <c r="R205" s="118"/>
      <c r="S205" s="118"/>
      <c r="T205" s="118"/>
      <c r="U205" s="118"/>
      <c r="V205" s="118"/>
      <c r="W205" s="118"/>
      <c r="X205" s="118"/>
      <c r="Y205" s="118"/>
      <c r="Z205" s="118"/>
    </row>
    <row r="206" ht="75.0" customHeight="1">
      <c r="A206" s="6" t="s">
        <v>11123</v>
      </c>
      <c r="B206" s="6" t="s">
        <v>11124</v>
      </c>
      <c r="C206" s="34"/>
      <c r="D206" s="34"/>
      <c r="E206" s="34"/>
      <c r="F206" s="14"/>
      <c r="G206" s="34"/>
      <c r="H206" s="73" t="s">
        <v>11131</v>
      </c>
      <c r="I206" s="114" t="s">
        <v>10366</v>
      </c>
      <c r="J206" s="6" t="s">
        <v>11132</v>
      </c>
      <c r="K206" s="127"/>
      <c r="L206" s="121"/>
      <c r="M206" s="122" t="s">
        <v>11133</v>
      </c>
      <c r="N206" s="118"/>
      <c r="O206" s="118"/>
      <c r="P206" s="118"/>
      <c r="Q206" s="118"/>
      <c r="R206" s="118"/>
      <c r="S206" s="118"/>
      <c r="T206" s="118"/>
      <c r="U206" s="118"/>
      <c r="V206" s="118"/>
      <c r="W206" s="118"/>
      <c r="X206" s="118"/>
      <c r="Y206" s="118"/>
      <c r="Z206" s="118"/>
    </row>
    <row r="207" ht="75.0" customHeight="1">
      <c r="A207" s="6" t="s">
        <v>11123</v>
      </c>
      <c r="B207" s="6" t="s">
        <v>11124</v>
      </c>
      <c r="C207" s="34"/>
      <c r="D207" s="34"/>
      <c r="E207" s="34"/>
      <c r="F207" s="14"/>
      <c r="G207" s="34"/>
      <c r="H207" s="73" t="s">
        <v>11134</v>
      </c>
      <c r="I207" s="114" t="s">
        <v>10366</v>
      </c>
      <c r="J207" s="6" t="s">
        <v>11135</v>
      </c>
      <c r="K207" s="127"/>
      <c r="L207" s="121"/>
      <c r="M207" s="122" t="s">
        <v>11136</v>
      </c>
      <c r="N207" s="118"/>
      <c r="O207" s="118"/>
      <c r="P207" s="118"/>
      <c r="Q207" s="118"/>
      <c r="R207" s="118"/>
      <c r="S207" s="118"/>
      <c r="T207" s="118"/>
      <c r="U207" s="118"/>
      <c r="V207" s="118"/>
      <c r="W207" s="118"/>
      <c r="X207" s="118"/>
      <c r="Y207" s="118"/>
      <c r="Z207" s="118"/>
    </row>
    <row r="208" ht="75.0" customHeight="1">
      <c r="A208" s="6" t="s">
        <v>11123</v>
      </c>
      <c r="B208" s="6" t="s">
        <v>11124</v>
      </c>
      <c r="C208" s="34"/>
      <c r="D208" s="34"/>
      <c r="E208" s="34"/>
      <c r="F208" s="14"/>
      <c r="G208" s="34"/>
      <c r="H208" s="73" t="s">
        <v>11137</v>
      </c>
      <c r="I208" s="114" t="s">
        <v>10366</v>
      </c>
      <c r="J208" s="6" t="s">
        <v>11138</v>
      </c>
      <c r="K208" s="127"/>
      <c r="L208" s="121"/>
      <c r="M208" s="122" t="s">
        <v>11139</v>
      </c>
      <c r="N208" s="118"/>
      <c r="O208" s="118"/>
      <c r="P208" s="118"/>
      <c r="Q208" s="118"/>
      <c r="R208" s="118"/>
      <c r="S208" s="118"/>
      <c r="T208" s="118"/>
      <c r="U208" s="118"/>
      <c r="V208" s="118"/>
      <c r="W208" s="118"/>
      <c r="X208" s="118"/>
      <c r="Y208" s="118"/>
      <c r="Z208" s="118"/>
    </row>
    <row r="209" ht="75.0" customHeight="1">
      <c r="A209" s="6" t="s">
        <v>11123</v>
      </c>
      <c r="B209" s="6" t="s">
        <v>11124</v>
      </c>
      <c r="C209" s="34"/>
      <c r="D209" s="34"/>
      <c r="E209" s="34"/>
      <c r="F209" s="14"/>
      <c r="G209" s="34"/>
      <c r="H209" s="73" t="s">
        <v>11140</v>
      </c>
      <c r="I209" s="114" t="s">
        <v>10366</v>
      </c>
      <c r="J209" s="6" t="s">
        <v>11141</v>
      </c>
      <c r="K209" s="127"/>
      <c r="L209" s="121"/>
      <c r="M209" s="122" t="s">
        <v>11142</v>
      </c>
      <c r="N209" s="118"/>
      <c r="O209" s="118"/>
      <c r="P209" s="118"/>
      <c r="Q209" s="118"/>
      <c r="R209" s="118"/>
      <c r="S209" s="118"/>
      <c r="T209" s="118"/>
      <c r="U209" s="118"/>
      <c r="V209" s="118"/>
      <c r="W209" s="118"/>
      <c r="X209" s="118"/>
      <c r="Y209" s="118"/>
      <c r="Z209" s="118"/>
    </row>
    <row r="210" ht="75.0" customHeight="1">
      <c r="A210" s="6" t="s">
        <v>11123</v>
      </c>
      <c r="B210" s="6" t="s">
        <v>11124</v>
      </c>
      <c r="C210" s="34"/>
      <c r="D210" s="34"/>
      <c r="E210" s="34"/>
      <c r="F210" s="14"/>
      <c r="G210" s="34"/>
      <c r="H210" s="73" t="s">
        <v>11143</v>
      </c>
      <c r="I210" s="114" t="s">
        <v>10366</v>
      </c>
      <c r="J210" s="6" t="s">
        <v>11144</v>
      </c>
      <c r="K210" s="127"/>
      <c r="L210" s="121"/>
      <c r="M210" s="122" t="s">
        <v>11145</v>
      </c>
      <c r="N210" s="118"/>
      <c r="O210" s="118"/>
      <c r="P210" s="118"/>
      <c r="Q210" s="118"/>
      <c r="R210" s="118"/>
      <c r="S210" s="118"/>
      <c r="T210" s="118"/>
      <c r="U210" s="118"/>
      <c r="V210" s="118"/>
      <c r="W210" s="118"/>
      <c r="X210" s="118"/>
      <c r="Y210" s="118"/>
      <c r="Z210" s="118"/>
    </row>
    <row r="211" ht="75.0" customHeight="1">
      <c r="A211" s="6" t="s">
        <v>11123</v>
      </c>
      <c r="B211" s="6" t="s">
        <v>11124</v>
      </c>
      <c r="C211" s="34"/>
      <c r="D211" s="34"/>
      <c r="E211" s="34"/>
      <c r="F211" s="14"/>
      <c r="G211" s="34"/>
      <c r="H211" s="73" t="s">
        <v>11146</v>
      </c>
      <c r="I211" s="114" t="s">
        <v>10366</v>
      </c>
      <c r="J211" s="6" t="s">
        <v>11147</v>
      </c>
      <c r="K211" s="127"/>
      <c r="L211" s="121"/>
      <c r="M211" s="122" t="s">
        <v>11148</v>
      </c>
      <c r="N211" s="118"/>
      <c r="O211" s="118"/>
      <c r="P211" s="118"/>
      <c r="Q211" s="118"/>
      <c r="R211" s="118"/>
      <c r="S211" s="118"/>
      <c r="T211" s="118"/>
      <c r="U211" s="118"/>
      <c r="V211" s="118"/>
      <c r="W211" s="118"/>
      <c r="X211" s="118"/>
      <c r="Y211" s="118"/>
      <c r="Z211" s="118"/>
    </row>
    <row r="212" ht="75.0" customHeight="1">
      <c r="A212" s="6" t="s">
        <v>11123</v>
      </c>
      <c r="B212" s="6" t="s">
        <v>11124</v>
      </c>
      <c r="C212" s="34"/>
      <c r="D212" s="34"/>
      <c r="E212" s="34"/>
      <c r="F212" s="14"/>
      <c r="G212" s="34"/>
      <c r="H212" s="73" t="s">
        <v>11149</v>
      </c>
      <c r="I212" s="114" t="s">
        <v>10366</v>
      </c>
      <c r="J212" s="6" t="s">
        <v>11150</v>
      </c>
      <c r="K212" s="127"/>
      <c r="L212" s="121"/>
      <c r="M212" s="122" t="s">
        <v>11151</v>
      </c>
      <c r="N212" s="118"/>
      <c r="O212" s="118"/>
      <c r="P212" s="118"/>
      <c r="Q212" s="118"/>
      <c r="R212" s="118"/>
      <c r="S212" s="118"/>
      <c r="T212" s="118"/>
      <c r="U212" s="118"/>
      <c r="V212" s="118"/>
      <c r="W212" s="118"/>
      <c r="X212" s="118"/>
      <c r="Y212" s="118"/>
      <c r="Z212" s="118"/>
    </row>
    <row r="213" ht="75.0" customHeight="1">
      <c r="A213" s="6" t="s">
        <v>11123</v>
      </c>
      <c r="B213" s="6" t="s">
        <v>11124</v>
      </c>
      <c r="C213" s="34"/>
      <c r="D213" s="34"/>
      <c r="E213" s="34"/>
      <c r="F213" s="14"/>
      <c r="G213" s="34"/>
      <c r="H213" s="134" t="s">
        <v>11152</v>
      </c>
      <c r="I213" s="114" t="s">
        <v>10366</v>
      </c>
      <c r="J213" s="6" t="s">
        <v>11153</v>
      </c>
      <c r="K213" s="127"/>
      <c r="L213" s="121"/>
      <c r="M213" s="122" t="s">
        <v>11154</v>
      </c>
      <c r="N213" s="118"/>
      <c r="O213" s="118"/>
      <c r="P213" s="118"/>
      <c r="Q213" s="118"/>
      <c r="R213" s="118"/>
      <c r="S213" s="118"/>
      <c r="T213" s="118"/>
      <c r="U213" s="118"/>
      <c r="V213" s="118"/>
      <c r="W213" s="118"/>
      <c r="X213" s="118"/>
      <c r="Y213" s="118"/>
      <c r="Z213" s="118"/>
    </row>
    <row r="214" ht="75.0" customHeight="1">
      <c r="A214" s="6" t="s">
        <v>11123</v>
      </c>
      <c r="B214" s="6" t="s">
        <v>11124</v>
      </c>
      <c r="C214" s="34"/>
      <c r="D214" s="34"/>
      <c r="E214" s="34"/>
      <c r="F214" s="14"/>
      <c r="G214" s="34"/>
      <c r="H214" s="73" t="s">
        <v>11155</v>
      </c>
      <c r="I214" s="114" t="s">
        <v>10366</v>
      </c>
      <c r="J214" s="6" t="s">
        <v>11156</v>
      </c>
      <c r="K214" s="127"/>
      <c r="L214" s="121"/>
      <c r="M214" s="122" t="s">
        <v>11157</v>
      </c>
      <c r="N214" s="118"/>
      <c r="O214" s="118"/>
      <c r="P214" s="118"/>
      <c r="Q214" s="118"/>
      <c r="R214" s="118"/>
      <c r="S214" s="118"/>
      <c r="T214" s="118"/>
      <c r="U214" s="118"/>
      <c r="V214" s="118"/>
      <c r="W214" s="118"/>
      <c r="X214" s="118"/>
      <c r="Y214" s="118"/>
      <c r="Z214" s="118"/>
    </row>
    <row r="215" ht="75.0" customHeight="1">
      <c r="A215" s="6" t="s">
        <v>11123</v>
      </c>
      <c r="B215" s="6" t="s">
        <v>11124</v>
      </c>
      <c r="C215" s="34"/>
      <c r="D215" s="34"/>
      <c r="E215" s="34"/>
      <c r="F215" s="14"/>
      <c r="G215" s="34"/>
      <c r="H215" s="73" t="s">
        <v>11158</v>
      </c>
      <c r="I215" s="114" t="s">
        <v>10366</v>
      </c>
      <c r="J215" s="6" t="s">
        <v>11159</v>
      </c>
      <c r="K215" s="127"/>
      <c r="L215" s="121"/>
      <c r="M215" s="122" t="s">
        <v>11160</v>
      </c>
      <c r="N215" s="118"/>
      <c r="O215" s="118"/>
      <c r="P215" s="118"/>
      <c r="Q215" s="118"/>
      <c r="R215" s="118"/>
      <c r="S215" s="118"/>
      <c r="T215" s="118"/>
      <c r="U215" s="118"/>
      <c r="V215" s="118"/>
      <c r="W215" s="118"/>
      <c r="X215" s="118"/>
      <c r="Y215" s="118"/>
      <c r="Z215" s="118"/>
    </row>
    <row r="216" ht="126.0" customHeight="1">
      <c r="A216" s="6" t="s">
        <v>11161</v>
      </c>
      <c r="B216" s="6" t="s">
        <v>11162</v>
      </c>
      <c r="C216" s="34"/>
      <c r="D216" s="34"/>
      <c r="E216" s="34"/>
      <c r="F216" s="14"/>
      <c r="G216" s="34"/>
      <c r="H216" s="67" t="s">
        <v>11163</v>
      </c>
      <c r="I216" s="114" t="s">
        <v>10366</v>
      </c>
      <c r="J216" s="6" t="s">
        <v>11164</v>
      </c>
      <c r="K216" s="127"/>
      <c r="L216" s="116" t="s">
        <v>11165</v>
      </c>
      <c r="M216" s="115" t="s">
        <v>11166</v>
      </c>
      <c r="N216" s="118"/>
      <c r="O216" s="118"/>
      <c r="P216" s="118"/>
      <c r="Q216" s="118"/>
      <c r="R216" s="118"/>
      <c r="S216" s="118"/>
      <c r="T216" s="118"/>
      <c r="U216" s="118"/>
      <c r="V216" s="118"/>
      <c r="W216" s="118"/>
      <c r="X216" s="118"/>
      <c r="Y216" s="118"/>
      <c r="Z216" s="118"/>
    </row>
    <row r="217" ht="75.0" customHeight="1">
      <c r="A217" s="6" t="s">
        <v>11161</v>
      </c>
      <c r="B217" s="6" t="s">
        <v>11162</v>
      </c>
      <c r="C217" s="34"/>
      <c r="D217" s="34"/>
      <c r="E217" s="34"/>
      <c r="F217" s="14"/>
      <c r="G217" s="34"/>
      <c r="H217" s="73" t="s">
        <v>11167</v>
      </c>
      <c r="I217" s="114" t="s">
        <v>10366</v>
      </c>
      <c r="J217" s="6" t="s">
        <v>11168</v>
      </c>
      <c r="K217" s="127"/>
      <c r="L217" s="121"/>
      <c r="M217" s="117" t="s">
        <v>11169</v>
      </c>
      <c r="N217" s="118"/>
      <c r="O217" s="118"/>
      <c r="P217" s="118"/>
      <c r="Q217" s="118"/>
      <c r="R217" s="118"/>
      <c r="S217" s="118"/>
      <c r="T217" s="118"/>
      <c r="U217" s="118"/>
      <c r="V217" s="118"/>
      <c r="W217" s="118"/>
      <c r="X217" s="118"/>
      <c r="Y217" s="118"/>
      <c r="Z217" s="118"/>
    </row>
    <row r="218" ht="75.0" customHeight="1">
      <c r="A218" s="6" t="s">
        <v>11161</v>
      </c>
      <c r="B218" s="6" t="s">
        <v>11162</v>
      </c>
      <c r="C218" s="34"/>
      <c r="D218" s="34"/>
      <c r="E218" s="34"/>
      <c r="F218" s="14"/>
      <c r="G218" s="34"/>
      <c r="H218" s="73" t="s">
        <v>11170</v>
      </c>
      <c r="I218" s="114" t="s">
        <v>10366</v>
      </c>
      <c r="J218" s="6" t="s">
        <v>11171</v>
      </c>
      <c r="K218" s="127"/>
      <c r="L218" s="121"/>
      <c r="M218" s="117" t="s">
        <v>11172</v>
      </c>
      <c r="N218" s="118"/>
      <c r="O218" s="118"/>
      <c r="P218" s="118"/>
      <c r="Q218" s="118"/>
      <c r="R218" s="118"/>
      <c r="S218" s="118"/>
      <c r="T218" s="118"/>
      <c r="U218" s="118"/>
      <c r="V218" s="118"/>
      <c r="W218" s="118"/>
      <c r="X218" s="118"/>
      <c r="Y218" s="118"/>
      <c r="Z218" s="118"/>
    </row>
    <row r="219" ht="75.0" customHeight="1">
      <c r="A219" s="6" t="s">
        <v>11161</v>
      </c>
      <c r="B219" s="6" t="s">
        <v>11162</v>
      </c>
      <c r="C219" s="34"/>
      <c r="D219" s="34"/>
      <c r="E219" s="34"/>
      <c r="F219" s="14"/>
      <c r="G219" s="34"/>
      <c r="H219" s="73" t="s">
        <v>11170</v>
      </c>
      <c r="I219" s="114" t="s">
        <v>10366</v>
      </c>
      <c r="J219" s="6" t="s">
        <v>11173</v>
      </c>
      <c r="K219" s="127"/>
      <c r="L219" s="121"/>
      <c r="M219" s="117" t="s">
        <v>11174</v>
      </c>
      <c r="N219" s="118"/>
      <c r="O219" s="118"/>
      <c r="P219" s="118"/>
      <c r="Q219" s="118"/>
      <c r="R219" s="118"/>
      <c r="S219" s="118"/>
      <c r="T219" s="118"/>
      <c r="U219" s="118"/>
      <c r="V219" s="118"/>
      <c r="W219" s="118"/>
      <c r="X219" s="118"/>
      <c r="Y219" s="118"/>
      <c r="Z219" s="118"/>
    </row>
    <row r="220" ht="75.0" customHeight="1">
      <c r="A220" s="6" t="s">
        <v>11161</v>
      </c>
      <c r="B220" s="6" t="s">
        <v>11162</v>
      </c>
      <c r="C220" s="34"/>
      <c r="D220" s="34"/>
      <c r="E220" s="34"/>
      <c r="F220" s="14"/>
      <c r="G220" s="34"/>
      <c r="H220" s="73" t="s">
        <v>11175</v>
      </c>
      <c r="I220" s="114" t="s">
        <v>10366</v>
      </c>
      <c r="J220" s="6" t="s">
        <v>11176</v>
      </c>
      <c r="K220" s="127"/>
      <c r="L220" s="121"/>
      <c r="M220" s="117" t="s">
        <v>11177</v>
      </c>
      <c r="N220" s="118"/>
      <c r="O220" s="118"/>
      <c r="P220" s="118"/>
      <c r="Q220" s="118"/>
      <c r="R220" s="118"/>
      <c r="S220" s="118"/>
      <c r="T220" s="118"/>
      <c r="U220" s="118"/>
      <c r="V220" s="118"/>
      <c r="W220" s="118"/>
      <c r="X220" s="118"/>
      <c r="Y220" s="118"/>
      <c r="Z220" s="118"/>
    </row>
    <row r="221" ht="75.0" customHeight="1">
      <c r="A221" s="6" t="s">
        <v>11161</v>
      </c>
      <c r="B221" s="6" t="s">
        <v>11162</v>
      </c>
      <c r="C221" s="34"/>
      <c r="D221" s="34"/>
      <c r="E221" s="34"/>
      <c r="F221" s="14"/>
      <c r="G221" s="34"/>
      <c r="H221" s="73" t="s">
        <v>11175</v>
      </c>
      <c r="I221" s="114" t="s">
        <v>10366</v>
      </c>
      <c r="J221" s="6" t="s">
        <v>11178</v>
      </c>
      <c r="K221" s="127"/>
      <c r="L221" s="121"/>
      <c r="M221" s="117" t="s">
        <v>11179</v>
      </c>
      <c r="N221" s="118"/>
      <c r="O221" s="118"/>
      <c r="P221" s="118"/>
      <c r="Q221" s="118"/>
      <c r="R221" s="118"/>
      <c r="S221" s="118"/>
      <c r="T221" s="118"/>
      <c r="U221" s="118"/>
      <c r="V221" s="118"/>
      <c r="W221" s="118"/>
      <c r="X221" s="118"/>
      <c r="Y221" s="118"/>
      <c r="Z221" s="118"/>
    </row>
    <row r="222" ht="75.0" customHeight="1">
      <c r="A222" s="6" t="s">
        <v>11180</v>
      </c>
      <c r="B222" s="6" t="s">
        <v>11181</v>
      </c>
      <c r="C222" s="34"/>
      <c r="D222" s="34"/>
      <c r="E222" s="34"/>
      <c r="F222" s="14"/>
      <c r="G222" s="34"/>
      <c r="H222" s="67" t="s">
        <v>11182</v>
      </c>
      <c r="I222" s="114" t="s">
        <v>10366</v>
      </c>
      <c r="J222" s="6" t="s">
        <v>11183</v>
      </c>
      <c r="K222" s="127"/>
      <c r="L222" s="121"/>
      <c r="M222" s="117" t="s">
        <v>11184</v>
      </c>
      <c r="N222" s="118"/>
      <c r="O222" s="118"/>
      <c r="P222" s="118"/>
      <c r="Q222" s="118"/>
      <c r="R222" s="118"/>
      <c r="S222" s="118"/>
      <c r="T222" s="118"/>
      <c r="U222" s="118"/>
      <c r="V222" s="118"/>
      <c r="W222" s="118"/>
      <c r="X222" s="118"/>
      <c r="Y222" s="118"/>
      <c r="Z222" s="118"/>
    </row>
    <row r="223" ht="75.0" customHeight="1">
      <c r="A223" s="6" t="s">
        <v>11180</v>
      </c>
      <c r="B223" s="6" t="s">
        <v>11181</v>
      </c>
      <c r="C223" s="34"/>
      <c r="D223" s="34"/>
      <c r="E223" s="34"/>
      <c r="F223" s="14"/>
      <c r="G223" s="34"/>
      <c r="H223" s="67" t="s">
        <v>11185</v>
      </c>
      <c r="I223" s="114" t="s">
        <v>10366</v>
      </c>
      <c r="J223" s="6" t="s">
        <v>11186</v>
      </c>
      <c r="K223" s="127"/>
      <c r="L223" s="121"/>
      <c r="M223" s="117" t="s">
        <v>11187</v>
      </c>
      <c r="N223" s="118"/>
      <c r="O223" s="118"/>
      <c r="P223" s="118"/>
      <c r="Q223" s="118"/>
      <c r="R223" s="118"/>
      <c r="S223" s="118"/>
      <c r="T223" s="118"/>
      <c r="U223" s="118"/>
      <c r="V223" s="118"/>
      <c r="W223" s="118"/>
      <c r="X223" s="118"/>
      <c r="Y223" s="118"/>
      <c r="Z223" s="118"/>
    </row>
    <row r="224" ht="75.0" customHeight="1">
      <c r="A224" s="6" t="s">
        <v>11188</v>
      </c>
      <c r="B224" s="6" t="s">
        <v>11189</v>
      </c>
      <c r="C224" s="34"/>
      <c r="D224" s="34"/>
      <c r="E224" s="34"/>
      <c r="F224" s="14"/>
      <c r="G224" s="34"/>
      <c r="H224" s="67" t="s">
        <v>11190</v>
      </c>
      <c r="I224" s="114" t="s">
        <v>10366</v>
      </c>
      <c r="J224" s="6" t="s">
        <v>11191</v>
      </c>
      <c r="K224" s="127"/>
      <c r="L224" s="123" t="s">
        <v>11192</v>
      </c>
      <c r="M224" s="122" t="s">
        <v>11193</v>
      </c>
      <c r="N224" s="118"/>
      <c r="O224" s="118"/>
      <c r="P224" s="118"/>
      <c r="Q224" s="118"/>
      <c r="R224" s="118"/>
      <c r="S224" s="118"/>
      <c r="T224" s="118"/>
      <c r="U224" s="118"/>
      <c r="V224" s="118"/>
      <c r="W224" s="118"/>
      <c r="X224" s="118"/>
      <c r="Y224" s="118"/>
      <c r="Z224" s="118"/>
    </row>
    <row r="225" ht="75.0" customHeight="1">
      <c r="A225" s="6" t="s">
        <v>11188</v>
      </c>
      <c r="B225" s="6" t="s">
        <v>11189</v>
      </c>
      <c r="C225" s="34"/>
      <c r="D225" s="34"/>
      <c r="E225" s="34"/>
      <c r="F225" s="14"/>
      <c r="G225" s="34"/>
      <c r="H225" s="73" t="s">
        <v>11194</v>
      </c>
      <c r="I225" s="114" t="s">
        <v>10366</v>
      </c>
      <c r="J225" s="6" t="s">
        <v>11195</v>
      </c>
      <c r="K225" s="127"/>
      <c r="L225" s="128"/>
      <c r="M225" s="122" t="s">
        <v>11196</v>
      </c>
      <c r="N225" s="118"/>
      <c r="O225" s="118"/>
      <c r="P225" s="118"/>
      <c r="Q225" s="118"/>
      <c r="R225" s="118"/>
      <c r="S225" s="118"/>
      <c r="T225" s="118"/>
      <c r="U225" s="118"/>
      <c r="V225" s="118"/>
      <c r="W225" s="118"/>
      <c r="X225" s="118"/>
      <c r="Y225" s="118"/>
      <c r="Z225" s="118"/>
    </row>
    <row r="226" ht="75.0" customHeight="1">
      <c r="A226" s="6" t="s">
        <v>11188</v>
      </c>
      <c r="B226" s="6" t="s">
        <v>11189</v>
      </c>
      <c r="C226" s="34"/>
      <c r="D226" s="34"/>
      <c r="E226" s="34"/>
      <c r="F226" s="14"/>
      <c r="G226" s="34"/>
      <c r="H226" s="73" t="s">
        <v>11197</v>
      </c>
      <c r="I226" s="114" t="s">
        <v>10366</v>
      </c>
      <c r="J226" s="6" t="s">
        <v>11198</v>
      </c>
      <c r="K226" s="127"/>
      <c r="L226" s="128"/>
      <c r="M226" s="122" t="s">
        <v>11199</v>
      </c>
      <c r="N226" s="118"/>
      <c r="O226" s="118"/>
      <c r="P226" s="118"/>
      <c r="Q226" s="118"/>
      <c r="R226" s="118"/>
      <c r="S226" s="118"/>
      <c r="T226" s="118"/>
      <c r="U226" s="118"/>
      <c r="V226" s="118"/>
      <c r="W226" s="118"/>
      <c r="X226" s="118"/>
      <c r="Y226" s="118"/>
      <c r="Z226" s="118"/>
    </row>
    <row r="227" ht="75.0" customHeight="1">
      <c r="A227" s="6" t="s">
        <v>11188</v>
      </c>
      <c r="B227" s="6" t="s">
        <v>11189</v>
      </c>
      <c r="C227" s="34"/>
      <c r="D227" s="34"/>
      <c r="E227" s="34"/>
      <c r="F227" s="14"/>
      <c r="G227" s="34"/>
      <c r="H227" s="73" t="s">
        <v>11200</v>
      </c>
      <c r="I227" s="114" t="s">
        <v>10366</v>
      </c>
      <c r="J227" s="6" t="s">
        <v>11201</v>
      </c>
      <c r="K227" s="127"/>
      <c r="L227" s="128"/>
      <c r="M227" s="122" t="s">
        <v>11202</v>
      </c>
      <c r="N227" s="118"/>
      <c r="O227" s="118"/>
      <c r="P227" s="118"/>
      <c r="Q227" s="118"/>
      <c r="R227" s="118"/>
      <c r="S227" s="118"/>
      <c r="T227" s="118"/>
      <c r="U227" s="118"/>
      <c r="V227" s="118"/>
      <c r="W227" s="118"/>
      <c r="X227" s="118"/>
      <c r="Y227" s="118"/>
      <c r="Z227" s="118"/>
    </row>
    <row r="228" ht="75.0" customHeight="1">
      <c r="A228" s="6" t="s">
        <v>11188</v>
      </c>
      <c r="B228" s="6" t="s">
        <v>11189</v>
      </c>
      <c r="C228" s="34"/>
      <c r="D228" s="34"/>
      <c r="E228" s="34"/>
      <c r="F228" s="14"/>
      <c r="G228" s="34"/>
      <c r="H228" s="73" t="s">
        <v>11200</v>
      </c>
      <c r="I228" s="114" t="s">
        <v>10366</v>
      </c>
      <c r="J228" s="6" t="s">
        <v>11203</v>
      </c>
      <c r="K228" s="127"/>
      <c r="L228" s="128"/>
      <c r="M228" s="122" t="s">
        <v>11204</v>
      </c>
      <c r="N228" s="118"/>
      <c r="O228" s="118"/>
      <c r="P228" s="118"/>
      <c r="Q228" s="118"/>
      <c r="R228" s="118"/>
      <c r="S228" s="118"/>
      <c r="T228" s="118"/>
      <c r="U228" s="118"/>
      <c r="V228" s="118"/>
      <c r="W228" s="118"/>
      <c r="X228" s="118"/>
      <c r="Y228" s="118"/>
      <c r="Z228" s="118"/>
    </row>
    <row r="229" ht="75.0" customHeight="1">
      <c r="A229" s="6" t="s">
        <v>11188</v>
      </c>
      <c r="B229" s="6" t="s">
        <v>11189</v>
      </c>
      <c r="C229" s="34"/>
      <c r="D229" s="34"/>
      <c r="E229" s="34"/>
      <c r="F229" s="14"/>
      <c r="G229" s="34"/>
      <c r="H229" s="73" t="s">
        <v>11197</v>
      </c>
      <c r="I229" s="114" t="s">
        <v>10366</v>
      </c>
      <c r="J229" s="6" t="s">
        <v>11205</v>
      </c>
      <c r="K229" s="127"/>
      <c r="L229" s="128"/>
      <c r="M229" s="122" t="s">
        <v>11206</v>
      </c>
      <c r="N229" s="118"/>
      <c r="O229" s="118"/>
      <c r="P229" s="118"/>
      <c r="Q229" s="118"/>
      <c r="R229" s="118"/>
      <c r="S229" s="118"/>
      <c r="T229" s="118"/>
      <c r="U229" s="118"/>
      <c r="V229" s="118"/>
      <c r="W229" s="118"/>
      <c r="X229" s="118"/>
      <c r="Y229" s="118"/>
      <c r="Z229" s="118"/>
    </row>
    <row r="230" ht="96.0" customHeight="1">
      <c r="A230" s="6" t="s">
        <v>11207</v>
      </c>
      <c r="B230" s="6" t="s">
        <v>11208</v>
      </c>
      <c r="C230" s="34"/>
      <c r="D230" s="34"/>
      <c r="E230" s="34"/>
      <c r="F230" s="14"/>
      <c r="G230" s="34"/>
      <c r="H230" s="67" t="s">
        <v>11209</v>
      </c>
      <c r="I230" s="114" t="s">
        <v>10366</v>
      </c>
      <c r="J230" s="6" t="s">
        <v>11210</v>
      </c>
      <c r="K230" s="127"/>
      <c r="L230" s="116" t="s">
        <v>11211</v>
      </c>
      <c r="M230" s="122" t="s">
        <v>11212</v>
      </c>
      <c r="N230" s="118"/>
      <c r="O230" s="118"/>
      <c r="P230" s="118"/>
      <c r="Q230" s="118"/>
      <c r="R230" s="118"/>
      <c r="S230" s="118"/>
      <c r="T230" s="118"/>
      <c r="U230" s="118"/>
      <c r="V230" s="118"/>
      <c r="W230" s="118"/>
      <c r="X230" s="118"/>
      <c r="Y230" s="118"/>
      <c r="Z230" s="118"/>
    </row>
    <row r="231" ht="75.0" customHeight="1">
      <c r="A231" s="6" t="s">
        <v>11207</v>
      </c>
      <c r="B231" s="6" t="s">
        <v>11208</v>
      </c>
      <c r="C231" s="34"/>
      <c r="D231" s="34"/>
      <c r="E231" s="34"/>
      <c r="F231" s="14"/>
      <c r="G231" s="34"/>
      <c r="H231" s="73" t="s">
        <v>11213</v>
      </c>
      <c r="I231" s="114" t="s">
        <v>10366</v>
      </c>
      <c r="J231" s="6" t="s">
        <v>11214</v>
      </c>
      <c r="K231" s="127"/>
      <c r="L231" s="121"/>
      <c r="M231" s="122" t="s">
        <v>11215</v>
      </c>
      <c r="N231" s="118"/>
      <c r="O231" s="118"/>
      <c r="P231" s="118"/>
      <c r="Q231" s="118"/>
      <c r="R231" s="118"/>
      <c r="S231" s="118"/>
      <c r="T231" s="118"/>
      <c r="U231" s="118"/>
      <c r="V231" s="118"/>
      <c r="W231" s="118"/>
      <c r="X231" s="118"/>
      <c r="Y231" s="118"/>
      <c r="Z231" s="118"/>
    </row>
    <row r="232" ht="75.0" customHeight="1">
      <c r="A232" s="6" t="s">
        <v>11207</v>
      </c>
      <c r="B232" s="6" t="s">
        <v>11208</v>
      </c>
      <c r="C232" s="34"/>
      <c r="D232" s="34"/>
      <c r="E232" s="34"/>
      <c r="F232" s="14"/>
      <c r="G232" s="34"/>
      <c r="H232" s="73" t="s">
        <v>11216</v>
      </c>
      <c r="I232" s="114" t="s">
        <v>10366</v>
      </c>
      <c r="J232" s="6" t="s">
        <v>11217</v>
      </c>
      <c r="K232" s="127"/>
      <c r="L232" s="121"/>
      <c r="M232" s="122" t="s">
        <v>11218</v>
      </c>
      <c r="N232" s="118"/>
      <c r="O232" s="118"/>
      <c r="P232" s="118"/>
      <c r="Q232" s="118"/>
      <c r="R232" s="118"/>
      <c r="S232" s="118"/>
      <c r="T232" s="118"/>
      <c r="U232" s="118"/>
      <c r="V232" s="118"/>
      <c r="W232" s="118"/>
      <c r="X232" s="118"/>
      <c r="Y232" s="118"/>
      <c r="Z232" s="118"/>
    </row>
    <row r="233" ht="75.0" customHeight="1">
      <c r="A233" s="6" t="s">
        <v>11207</v>
      </c>
      <c r="B233" s="6" t="s">
        <v>11208</v>
      </c>
      <c r="C233" s="34"/>
      <c r="D233" s="34"/>
      <c r="E233" s="34"/>
      <c r="F233" s="14"/>
      <c r="G233" s="34"/>
      <c r="H233" s="73" t="s">
        <v>11219</v>
      </c>
      <c r="I233" s="114" t="s">
        <v>10366</v>
      </c>
      <c r="J233" s="6" t="s">
        <v>11220</v>
      </c>
      <c r="K233" s="127"/>
      <c r="L233" s="121"/>
      <c r="M233" s="122" t="s">
        <v>11221</v>
      </c>
      <c r="N233" s="118"/>
      <c r="O233" s="118"/>
      <c r="P233" s="118"/>
      <c r="Q233" s="118"/>
      <c r="R233" s="118"/>
      <c r="S233" s="118"/>
      <c r="T233" s="118"/>
      <c r="U233" s="118"/>
      <c r="V233" s="118"/>
      <c r="W233" s="118"/>
      <c r="X233" s="118"/>
      <c r="Y233" s="118"/>
      <c r="Z233" s="118"/>
    </row>
    <row r="234" ht="75.0" customHeight="1">
      <c r="A234" s="6" t="s">
        <v>11207</v>
      </c>
      <c r="B234" s="6" t="s">
        <v>11208</v>
      </c>
      <c r="C234" s="34"/>
      <c r="D234" s="34"/>
      <c r="E234" s="34"/>
      <c r="F234" s="14"/>
      <c r="G234" s="34"/>
      <c r="H234" s="73" t="s">
        <v>11222</v>
      </c>
      <c r="I234" s="114" t="s">
        <v>10366</v>
      </c>
      <c r="J234" s="6" t="s">
        <v>11223</v>
      </c>
      <c r="K234" s="127"/>
      <c r="L234" s="121"/>
      <c r="M234" s="122" t="s">
        <v>11224</v>
      </c>
      <c r="N234" s="118"/>
      <c r="O234" s="118"/>
      <c r="P234" s="118"/>
      <c r="Q234" s="118"/>
      <c r="R234" s="118"/>
      <c r="S234" s="118"/>
      <c r="T234" s="118"/>
      <c r="U234" s="118"/>
      <c r="V234" s="118"/>
      <c r="W234" s="118"/>
      <c r="X234" s="118"/>
      <c r="Y234" s="118"/>
      <c r="Z234" s="118"/>
    </row>
    <row r="235" ht="75.0" customHeight="1">
      <c r="A235" s="6" t="s">
        <v>11225</v>
      </c>
      <c r="B235" s="6" t="s">
        <v>11226</v>
      </c>
      <c r="C235" s="34"/>
      <c r="D235" s="34"/>
      <c r="E235" s="34"/>
      <c r="F235" s="14"/>
      <c r="G235" s="34"/>
      <c r="H235" s="67" t="s">
        <v>11227</v>
      </c>
      <c r="I235" s="114" t="s">
        <v>10366</v>
      </c>
      <c r="J235" s="6" t="s">
        <v>11228</v>
      </c>
      <c r="K235" s="127"/>
      <c r="L235" s="121"/>
      <c r="M235" s="122" t="s">
        <v>11229</v>
      </c>
      <c r="N235" s="118"/>
      <c r="O235" s="118"/>
      <c r="P235" s="118"/>
      <c r="Q235" s="118"/>
      <c r="R235" s="118"/>
      <c r="S235" s="118"/>
      <c r="T235" s="118"/>
      <c r="U235" s="118"/>
      <c r="V235" s="118"/>
      <c r="W235" s="118"/>
      <c r="X235" s="118"/>
      <c r="Y235" s="118"/>
      <c r="Z235" s="118"/>
    </row>
    <row r="236" ht="75.0" customHeight="1">
      <c r="A236" s="6" t="s">
        <v>11225</v>
      </c>
      <c r="B236" s="6" t="s">
        <v>11230</v>
      </c>
      <c r="C236" s="34"/>
      <c r="D236" s="34"/>
      <c r="E236" s="34"/>
      <c r="F236" s="14"/>
      <c r="G236" s="34"/>
      <c r="H236" s="73" t="s">
        <v>11231</v>
      </c>
      <c r="I236" s="114" t="s">
        <v>10366</v>
      </c>
      <c r="J236" s="132" t="s">
        <v>11232</v>
      </c>
      <c r="K236" s="127"/>
      <c r="L236" s="121"/>
      <c r="M236" s="122" t="s">
        <v>11233</v>
      </c>
      <c r="N236" s="118"/>
      <c r="O236" s="118"/>
      <c r="P236" s="118"/>
      <c r="Q236" s="118"/>
      <c r="R236" s="118"/>
      <c r="S236" s="118"/>
      <c r="T236" s="118"/>
      <c r="U236" s="118"/>
      <c r="V236" s="118"/>
      <c r="W236" s="118"/>
      <c r="X236" s="118"/>
      <c r="Y236" s="118"/>
      <c r="Z236" s="118"/>
    </row>
    <row r="237" ht="75.0" customHeight="1">
      <c r="A237" s="6" t="s">
        <v>11225</v>
      </c>
      <c r="B237" s="6" t="s">
        <v>11234</v>
      </c>
      <c r="C237" s="34"/>
      <c r="D237" s="34"/>
      <c r="E237" s="34"/>
      <c r="F237" s="14"/>
      <c r="G237" s="34"/>
      <c r="H237" s="67" t="s">
        <v>11235</v>
      </c>
      <c r="I237" s="114" t="s">
        <v>10366</v>
      </c>
      <c r="J237" s="6" t="s">
        <v>11236</v>
      </c>
      <c r="K237" s="127"/>
      <c r="L237" s="121"/>
      <c r="M237" s="122" t="s">
        <v>11237</v>
      </c>
      <c r="N237" s="118"/>
      <c r="O237" s="118"/>
      <c r="P237" s="118"/>
      <c r="Q237" s="118"/>
      <c r="R237" s="118"/>
      <c r="S237" s="118"/>
      <c r="T237" s="118"/>
      <c r="U237" s="118"/>
      <c r="V237" s="118"/>
      <c r="W237" s="118"/>
      <c r="X237" s="118"/>
      <c r="Y237" s="118"/>
      <c r="Z237" s="118"/>
    </row>
    <row r="238" ht="75.0" customHeight="1">
      <c r="A238" s="6" t="s">
        <v>11225</v>
      </c>
      <c r="B238" s="6" t="s">
        <v>11238</v>
      </c>
      <c r="C238" s="34"/>
      <c r="D238" s="34"/>
      <c r="E238" s="34"/>
      <c r="F238" s="14"/>
      <c r="G238" s="34"/>
      <c r="H238" s="73" t="s">
        <v>11231</v>
      </c>
      <c r="I238" s="114" t="s">
        <v>10366</v>
      </c>
      <c r="J238" s="6" t="s">
        <v>11239</v>
      </c>
      <c r="K238" s="127"/>
      <c r="L238" s="121"/>
      <c r="M238" s="122" t="s">
        <v>11240</v>
      </c>
      <c r="N238" s="118"/>
      <c r="O238" s="118"/>
      <c r="P238" s="118"/>
      <c r="Q238" s="118"/>
      <c r="R238" s="118"/>
      <c r="S238" s="118"/>
      <c r="T238" s="118"/>
      <c r="U238" s="118"/>
      <c r="V238" s="118"/>
      <c r="W238" s="118"/>
      <c r="X238" s="118"/>
      <c r="Y238" s="118"/>
      <c r="Z238" s="118"/>
    </row>
    <row r="239" ht="75.0" customHeight="1">
      <c r="A239" s="6" t="s">
        <v>11241</v>
      </c>
      <c r="B239" s="6" t="s">
        <v>11242</v>
      </c>
      <c r="C239" s="34"/>
      <c r="D239" s="34"/>
      <c r="E239" s="34"/>
      <c r="F239" s="14"/>
      <c r="G239" s="6"/>
      <c r="H239" s="67" t="s">
        <v>11243</v>
      </c>
      <c r="I239" s="114" t="s">
        <v>10366</v>
      </c>
      <c r="J239" s="6" t="s">
        <v>11244</v>
      </c>
      <c r="K239" s="127"/>
      <c r="L239" s="116"/>
      <c r="M239" s="117" t="s">
        <v>11245</v>
      </c>
      <c r="N239" s="118"/>
      <c r="O239" s="118"/>
      <c r="P239" s="118"/>
      <c r="Q239" s="118"/>
      <c r="R239" s="118"/>
      <c r="S239" s="118"/>
      <c r="T239" s="118"/>
      <c r="U239" s="118"/>
      <c r="V239" s="118"/>
      <c r="W239" s="118"/>
      <c r="X239" s="118"/>
      <c r="Y239" s="118"/>
      <c r="Z239" s="118"/>
    </row>
    <row r="240" ht="75.0" customHeight="1">
      <c r="A240" s="6" t="s">
        <v>11241</v>
      </c>
      <c r="B240" s="6" t="s">
        <v>11242</v>
      </c>
      <c r="C240" s="34"/>
      <c r="D240" s="34"/>
      <c r="E240" s="34"/>
      <c r="F240" s="14"/>
      <c r="G240" s="6"/>
      <c r="H240" s="73" t="s">
        <v>11246</v>
      </c>
      <c r="I240" s="114" t="s">
        <v>10366</v>
      </c>
      <c r="J240" s="132" t="s">
        <v>11247</v>
      </c>
      <c r="K240" s="127"/>
      <c r="L240" s="116"/>
      <c r="M240" s="117" t="s">
        <v>11248</v>
      </c>
      <c r="N240" s="118"/>
      <c r="O240" s="118"/>
      <c r="P240" s="118"/>
      <c r="Q240" s="118"/>
      <c r="R240" s="118"/>
      <c r="S240" s="118"/>
      <c r="T240" s="118"/>
      <c r="U240" s="118"/>
      <c r="V240" s="118"/>
      <c r="W240" s="118"/>
      <c r="X240" s="118"/>
      <c r="Y240" s="118"/>
      <c r="Z240" s="118"/>
    </row>
    <row r="241" ht="117.75" customHeight="1">
      <c r="A241" s="6" t="s">
        <v>11249</v>
      </c>
      <c r="B241" s="8" t="s">
        <v>11250</v>
      </c>
      <c r="C241" s="34"/>
      <c r="D241" s="34"/>
      <c r="E241" s="34"/>
      <c r="F241" s="14"/>
      <c r="G241" s="6"/>
      <c r="H241" s="67" t="s">
        <v>11251</v>
      </c>
      <c r="I241" s="114" t="s">
        <v>10366</v>
      </c>
      <c r="J241" s="6" t="s">
        <v>11252</v>
      </c>
      <c r="K241" s="127"/>
      <c r="L241" s="121"/>
      <c r="M241" s="122" t="s">
        <v>11253</v>
      </c>
      <c r="N241" s="118"/>
      <c r="O241" s="118"/>
      <c r="P241" s="118"/>
      <c r="Q241" s="118"/>
      <c r="R241" s="118"/>
      <c r="S241" s="118"/>
      <c r="T241" s="118"/>
      <c r="U241" s="118"/>
      <c r="V241" s="118"/>
      <c r="W241" s="118"/>
      <c r="X241" s="118"/>
      <c r="Y241" s="118"/>
      <c r="Z241" s="118"/>
    </row>
    <row r="242" ht="75.0" customHeight="1">
      <c r="A242" s="6" t="s">
        <v>11249</v>
      </c>
      <c r="B242" s="8" t="s">
        <v>11250</v>
      </c>
      <c r="C242" s="34"/>
      <c r="D242" s="34"/>
      <c r="E242" s="34"/>
      <c r="F242" s="14"/>
      <c r="G242" s="6"/>
      <c r="H242" s="73" t="s">
        <v>11254</v>
      </c>
      <c r="I242" s="114" t="s">
        <v>10366</v>
      </c>
      <c r="J242" s="6" t="s">
        <v>11255</v>
      </c>
      <c r="K242" s="127"/>
      <c r="L242" s="116"/>
      <c r="M242" s="117" t="s">
        <v>11256</v>
      </c>
      <c r="N242" s="118"/>
      <c r="O242" s="118"/>
      <c r="P242" s="118"/>
      <c r="Q242" s="118"/>
      <c r="R242" s="118"/>
      <c r="S242" s="118"/>
      <c r="T242" s="118"/>
      <c r="U242" s="118"/>
      <c r="V242" s="118"/>
      <c r="W242" s="118"/>
      <c r="X242" s="118"/>
      <c r="Y242" s="118"/>
      <c r="Z242" s="118"/>
    </row>
    <row r="243" ht="75.0" customHeight="1">
      <c r="A243" s="6" t="s">
        <v>11249</v>
      </c>
      <c r="B243" s="8" t="s">
        <v>11250</v>
      </c>
      <c r="C243" s="34"/>
      <c r="D243" s="34"/>
      <c r="E243" s="34"/>
      <c r="F243" s="14"/>
      <c r="G243" s="6"/>
      <c r="H243" s="73" t="s">
        <v>11257</v>
      </c>
      <c r="I243" s="114" t="s">
        <v>10366</v>
      </c>
      <c r="J243" s="6" t="s">
        <v>11258</v>
      </c>
      <c r="K243" s="127"/>
      <c r="L243" s="116"/>
      <c r="M243" s="117" t="s">
        <v>11259</v>
      </c>
      <c r="N243" s="118"/>
      <c r="O243" s="118"/>
      <c r="P243" s="118"/>
      <c r="Q243" s="118"/>
      <c r="R243" s="118"/>
      <c r="S243" s="118"/>
      <c r="T243" s="118"/>
      <c r="U243" s="118"/>
      <c r="V243" s="118"/>
      <c r="W243" s="118"/>
      <c r="X243" s="118"/>
      <c r="Y243" s="118"/>
      <c r="Z243" s="118"/>
    </row>
    <row r="244" ht="75.0" customHeight="1">
      <c r="A244" s="6" t="s">
        <v>11249</v>
      </c>
      <c r="B244" s="8" t="s">
        <v>11250</v>
      </c>
      <c r="C244" s="34"/>
      <c r="D244" s="34"/>
      <c r="E244" s="34"/>
      <c r="F244" s="14"/>
      <c r="G244" s="6"/>
      <c r="H244" s="73" t="s">
        <v>11260</v>
      </c>
      <c r="I244" s="114" t="s">
        <v>10366</v>
      </c>
      <c r="J244" s="6" t="s">
        <v>11261</v>
      </c>
      <c r="K244" s="127"/>
      <c r="L244" s="116"/>
      <c r="M244" s="117" t="s">
        <v>11262</v>
      </c>
      <c r="N244" s="118"/>
      <c r="O244" s="118"/>
      <c r="P244" s="118"/>
      <c r="Q244" s="118"/>
      <c r="R244" s="118"/>
      <c r="S244" s="118"/>
      <c r="T244" s="118"/>
      <c r="U244" s="118"/>
      <c r="V244" s="118"/>
      <c r="W244" s="118"/>
      <c r="X244" s="118"/>
      <c r="Y244" s="118"/>
      <c r="Z244" s="118"/>
    </row>
    <row r="245" ht="75.0" customHeight="1">
      <c r="A245" s="6" t="s">
        <v>11249</v>
      </c>
      <c r="B245" s="8" t="s">
        <v>11250</v>
      </c>
      <c r="C245" s="34"/>
      <c r="D245" s="34"/>
      <c r="E245" s="34"/>
      <c r="F245" s="14"/>
      <c r="G245" s="6"/>
      <c r="H245" s="73" t="s">
        <v>11263</v>
      </c>
      <c r="I245" s="114" t="s">
        <v>10366</v>
      </c>
      <c r="J245" s="6" t="s">
        <v>11264</v>
      </c>
      <c r="K245" s="127"/>
      <c r="L245" s="116"/>
      <c r="M245" s="117" t="s">
        <v>11265</v>
      </c>
      <c r="N245" s="118"/>
      <c r="O245" s="118"/>
      <c r="P245" s="118"/>
      <c r="Q245" s="118"/>
      <c r="R245" s="118"/>
      <c r="S245" s="118"/>
      <c r="T245" s="118"/>
      <c r="U245" s="118"/>
      <c r="V245" s="118"/>
      <c r="W245" s="118"/>
      <c r="X245" s="118"/>
      <c r="Y245" s="118"/>
      <c r="Z245" s="118"/>
    </row>
    <row r="246" ht="75.0" customHeight="1">
      <c r="A246" s="6" t="s">
        <v>11249</v>
      </c>
      <c r="B246" s="8" t="s">
        <v>11250</v>
      </c>
      <c r="C246" s="34"/>
      <c r="D246" s="34"/>
      <c r="E246" s="34"/>
      <c r="F246" s="14"/>
      <c r="G246" s="6"/>
      <c r="H246" s="73" t="s">
        <v>11266</v>
      </c>
      <c r="I246" s="114" t="s">
        <v>10366</v>
      </c>
      <c r="J246" s="6" t="s">
        <v>11267</v>
      </c>
      <c r="K246" s="127"/>
      <c r="L246" s="116"/>
      <c r="M246" s="117" t="s">
        <v>11268</v>
      </c>
      <c r="N246" s="118"/>
      <c r="O246" s="118"/>
      <c r="P246" s="118"/>
      <c r="Q246" s="118"/>
      <c r="R246" s="118"/>
      <c r="S246" s="118"/>
      <c r="T246" s="118"/>
      <c r="U246" s="118"/>
      <c r="V246" s="118"/>
      <c r="W246" s="118"/>
      <c r="X246" s="118"/>
      <c r="Y246" s="118"/>
      <c r="Z246" s="118"/>
    </row>
    <row r="247" ht="75.0" customHeight="1">
      <c r="A247" s="8" t="s">
        <v>11269</v>
      </c>
      <c r="B247" s="8" t="s">
        <v>11270</v>
      </c>
      <c r="C247" s="34"/>
      <c r="D247" s="34"/>
      <c r="E247" s="34"/>
      <c r="F247" s="14"/>
      <c r="G247" s="6"/>
      <c r="H247" s="73" t="s">
        <v>11271</v>
      </c>
      <c r="I247" s="114" t="s">
        <v>10366</v>
      </c>
      <c r="J247" s="6" t="s">
        <v>11272</v>
      </c>
      <c r="K247" s="127"/>
      <c r="L247" s="116" t="s">
        <v>11273</v>
      </c>
      <c r="M247" s="117" t="s">
        <v>11274</v>
      </c>
      <c r="N247" s="118"/>
      <c r="O247" s="118"/>
      <c r="P247" s="118"/>
      <c r="Q247" s="118"/>
      <c r="R247" s="118"/>
      <c r="S247" s="118"/>
      <c r="T247" s="118"/>
      <c r="U247" s="118"/>
      <c r="V247" s="118"/>
      <c r="W247" s="118"/>
      <c r="X247" s="118"/>
      <c r="Y247" s="118"/>
      <c r="Z247" s="118"/>
    </row>
    <row r="248" ht="75.0" customHeight="1">
      <c r="A248" s="8" t="s">
        <v>11269</v>
      </c>
      <c r="B248" s="8" t="s">
        <v>11270</v>
      </c>
      <c r="C248" s="34"/>
      <c r="D248" s="34"/>
      <c r="E248" s="34"/>
      <c r="F248" s="14"/>
      <c r="G248" s="8"/>
      <c r="H248" s="73" t="s">
        <v>11275</v>
      </c>
      <c r="I248" s="114" t="s">
        <v>10366</v>
      </c>
      <c r="J248" s="6" t="s">
        <v>11276</v>
      </c>
      <c r="K248" s="127"/>
      <c r="L248" s="116"/>
      <c r="M248" s="135" t="s">
        <v>11277</v>
      </c>
      <c r="N248" s="118"/>
      <c r="O248" s="118"/>
      <c r="P248" s="118"/>
      <c r="Q248" s="118"/>
      <c r="R248" s="118"/>
      <c r="S248" s="118"/>
      <c r="T248" s="118"/>
      <c r="U248" s="118"/>
      <c r="V248" s="118"/>
      <c r="W248" s="118"/>
      <c r="X248" s="118"/>
      <c r="Y248" s="118"/>
      <c r="Z248" s="118"/>
    </row>
    <row r="249" ht="75.0" customHeight="1">
      <c r="A249" s="8" t="s">
        <v>11269</v>
      </c>
      <c r="B249" s="8" t="s">
        <v>11270</v>
      </c>
      <c r="C249" s="34"/>
      <c r="D249" s="34"/>
      <c r="E249" s="34"/>
      <c r="F249" s="14"/>
      <c r="G249" s="8"/>
      <c r="H249" s="73" t="s">
        <v>11278</v>
      </c>
      <c r="I249" s="114" t="s">
        <v>10366</v>
      </c>
      <c r="J249" s="6" t="s">
        <v>11279</v>
      </c>
      <c r="K249" s="127"/>
      <c r="L249" s="116"/>
      <c r="M249" s="135" t="s">
        <v>11280</v>
      </c>
      <c r="N249" s="118"/>
      <c r="O249" s="118"/>
      <c r="P249" s="118"/>
      <c r="Q249" s="118"/>
      <c r="R249" s="118"/>
      <c r="S249" s="118"/>
      <c r="T249" s="118"/>
      <c r="U249" s="118"/>
      <c r="V249" s="118"/>
      <c r="W249" s="118"/>
      <c r="X249" s="118"/>
      <c r="Y249" s="118"/>
      <c r="Z249" s="118"/>
    </row>
    <row r="250" ht="75.0" customHeight="1">
      <c r="A250" s="8" t="s">
        <v>11269</v>
      </c>
      <c r="B250" s="8" t="s">
        <v>11270</v>
      </c>
      <c r="C250" s="34"/>
      <c r="D250" s="34"/>
      <c r="E250" s="34"/>
      <c r="F250" s="14"/>
      <c r="G250" s="8"/>
      <c r="H250" s="73" t="s">
        <v>11281</v>
      </c>
      <c r="I250" s="114" t="s">
        <v>10366</v>
      </c>
      <c r="J250" s="6" t="s">
        <v>11282</v>
      </c>
      <c r="K250" s="127"/>
      <c r="L250" s="116"/>
      <c r="M250" s="136" t="s">
        <v>11283</v>
      </c>
      <c r="N250" s="118"/>
      <c r="O250" s="118"/>
      <c r="P250" s="118"/>
      <c r="Q250" s="118"/>
      <c r="R250" s="118"/>
      <c r="S250" s="118"/>
      <c r="T250" s="118"/>
      <c r="U250" s="118"/>
      <c r="V250" s="118"/>
      <c r="W250" s="118"/>
      <c r="X250" s="118"/>
      <c r="Y250" s="118"/>
      <c r="Z250" s="118"/>
    </row>
    <row r="251" ht="75.0" customHeight="1">
      <c r="A251" s="8" t="s">
        <v>11269</v>
      </c>
      <c r="B251" s="8" t="s">
        <v>11284</v>
      </c>
      <c r="C251" s="34"/>
      <c r="D251" s="34"/>
      <c r="E251" s="34"/>
      <c r="F251" s="14"/>
      <c r="G251" s="8" t="s">
        <v>11270</v>
      </c>
      <c r="H251" s="73" t="s">
        <v>11285</v>
      </c>
      <c r="I251" s="114" t="s">
        <v>10366</v>
      </c>
      <c r="J251" s="6" t="s">
        <v>11286</v>
      </c>
      <c r="K251" s="127"/>
      <c r="L251" s="116" t="s">
        <v>11273</v>
      </c>
      <c r="M251" s="135" t="s">
        <v>11287</v>
      </c>
      <c r="N251" s="118"/>
      <c r="O251" s="118"/>
      <c r="P251" s="118"/>
      <c r="Q251" s="118"/>
      <c r="R251" s="118"/>
      <c r="S251" s="118"/>
      <c r="T251" s="118"/>
      <c r="U251" s="118"/>
      <c r="V251" s="118"/>
      <c r="W251" s="118"/>
      <c r="X251" s="118"/>
      <c r="Y251" s="118"/>
      <c r="Z251" s="118"/>
    </row>
    <row r="252" ht="75.0" customHeight="1">
      <c r="A252" s="8" t="s">
        <v>11269</v>
      </c>
      <c r="B252" s="8" t="s">
        <v>11284</v>
      </c>
      <c r="C252" s="34"/>
      <c r="D252" s="34"/>
      <c r="E252" s="34"/>
      <c r="F252" s="14"/>
      <c r="G252" s="8" t="s">
        <v>11270</v>
      </c>
      <c r="H252" s="73" t="s">
        <v>11275</v>
      </c>
      <c r="I252" s="114" t="s">
        <v>10366</v>
      </c>
      <c r="J252" s="6" t="s">
        <v>11288</v>
      </c>
      <c r="K252" s="127"/>
      <c r="L252" s="116"/>
      <c r="M252" s="135" t="s">
        <v>11289</v>
      </c>
      <c r="N252" s="118"/>
      <c r="O252" s="118"/>
      <c r="P252" s="118"/>
      <c r="Q252" s="118"/>
      <c r="R252" s="118"/>
      <c r="S252" s="118"/>
      <c r="T252" s="118"/>
      <c r="U252" s="118"/>
      <c r="V252" s="118"/>
      <c r="W252" s="118"/>
      <c r="X252" s="118"/>
      <c r="Y252" s="118"/>
      <c r="Z252" s="118"/>
    </row>
    <row r="253" ht="117.0" customHeight="1">
      <c r="A253" s="6" t="s">
        <v>11290</v>
      </c>
      <c r="B253" s="8" t="s">
        <v>11291</v>
      </c>
      <c r="C253" s="34"/>
      <c r="D253" s="34"/>
      <c r="E253" s="34"/>
      <c r="F253" s="14"/>
      <c r="G253" s="6"/>
      <c r="H253" s="73" t="s">
        <v>11292</v>
      </c>
      <c r="I253" s="114" t="s">
        <v>10366</v>
      </c>
      <c r="J253" s="6" t="s">
        <v>11293</v>
      </c>
      <c r="K253" s="127"/>
      <c r="L253" s="123" t="s">
        <v>11294</v>
      </c>
      <c r="M253" s="122" t="s">
        <v>11295</v>
      </c>
      <c r="N253" s="118"/>
      <c r="O253" s="118"/>
      <c r="P253" s="118"/>
      <c r="Q253" s="118"/>
      <c r="R253" s="118"/>
      <c r="S253" s="118"/>
      <c r="T253" s="118"/>
      <c r="U253" s="118"/>
      <c r="V253" s="118"/>
      <c r="W253" s="118"/>
      <c r="X253" s="118"/>
      <c r="Y253" s="118"/>
      <c r="Z253" s="118"/>
    </row>
    <row r="254" ht="75.0" customHeight="1">
      <c r="A254" s="6" t="s">
        <v>11290</v>
      </c>
      <c r="B254" s="8" t="s">
        <v>11291</v>
      </c>
      <c r="C254" s="34"/>
      <c r="D254" s="34"/>
      <c r="E254" s="34"/>
      <c r="F254" s="14"/>
      <c r="G254" s="6"/>
      <c r="H254" s="73" t="s">
        <v>11296</v>
      </c>
      <c r="I254" s="114" t="s">
        <v>10366</v>
      </c>
      <c r="J254" s="6" t="s">
        <v>11297</v>
      </c>
      <c r="K254" s="127"/>
      <c r="L254" s="121"/>
      <c r="M254" s="122" t="s">
        <v>11298</v>
      </c>
      <c r="N254" s="118"/>
      <c r="O254" s="118"/>
      <c r="P254" s="118"/>
      <c r="Q254" s="118"/>
      <c r="R254" s="118"/>
      <c r="S254" s="118"/>
      <c r="T254" s="118"/>
      <c r="U254" s="118"/>
      <c r="V254" s="118"/>
      <c r="W254" s="118"/>
      <c r="X254" s="118"/>
      <c r="Y254" s="118"/>
      <c r="Z254" s="118"/>
    </row>
    <row r="255" ht="75.0" customHeight="1">
      <c r="A255" s="6" t="s">
        <v>11290</v>
      </c>
      <c r="B255" s="8" t="s">
        <v>11291</v>
      </c>
      <c r="C255" s="34"/>
      <c r="D255" s="34"/>
      <c r="E255" s="34"/>
      <c r="F255" s="14"/>
      <c r="G255" s="6"/>
      <c r="H255" s="73" t="s">
        <v>11299</v>
      </c>
      <c r="I255" s="114" t="s">
        <v>10366</v>
      </c>
      <c r="J255" s="6" t="s">
        <v>11300</v>
      </c>
      <c r="K255" s="127"/>
      <c r="L255" s="121"/>
      <c r="M255" s="122" t="s">
        <v>11301</v>
      </c>
      <c r="N255" s="118"/>
      <c r="O255" s="118"/>
      <c r="P255" s="118"/>
      <c r="Q255" s="118"/>
      <c r="R255" s="118"/>
      <c r="S255" s="118"/>
      <c r="T255" s="118"/>
      <c r="U255" s="118"/>
      <c r="V255" s="118"/>
      <c r="W255" s="118"/>
      <c r="X255" s="118"/>
      <c r="Y255" s="118"/>
      <c r="Z255" s="118"/>
    </row>
    <row r="256" ht="75.0" customHeight="1">
      <c r="A256" s="6" t="s">
        <v>11290</v>
      </c>
      <c r="B256" s="8" t="s">
        <v>11291</v>
      </c>
      <c r="C256" s="34"/>
      <c r="D256" s="34"/>
      <c r="E256" s="34"/>
      <c r="F256" s="14"/>
      <c r="G256" s="6"/>
      <c r="H256" s="73" t="s">
        <v>11302</v>
      </c>
      <c r="I256" s="114" t="s">
        <v>10366</v>
      </c>
      <c r="J256" s="6" t="s">
        <v>11303</v>
      </c>
      <c r="K256" s="127"/>
      <c r="L256" s="121"/>
      <c r="M256" s="122" t="s">
        <v>11304</v>
      </c>
      <c r="N256" s="118"/>
      <c r="O256" s="118"/>
      <c r="P256" s="118"/>
      <c r="Q256" s="118"/>
      <c r="R256" s="118"/>
      <c r="S256" s="118"/>
      <c r="T256" s="118"/>
      <c r="U256" s="118"/>
      <c r="V256" s="118"/>
      <c r="W256" s="118"/>
      <c r="X256" s="118"/>
      <c r="Y256" s="118"/>
      <c r="Z256" s="118"/>
    </row>
    <row r="257" ht="75.0" customHeight="1">
      <c r="A257" s="6" t="s">
        <v>11290</v>
      </c>
      <c r="B257" s="8" t="s">
        <v>11291</v>
      </c>
      <c r="C257" s="34"/>
      <c r="D257" s="34"/>
      <c r="E257" s="34"/>
      <c r="F257" s="14"/>
      <c r="G257" s="6"/>
      <c r="H257" s="73" t="s">
        <v>11305</v>
      </c>
      <c r="I257" s="114" t="s">
        <v>10366</v>
      </c>
      <c r="J257" s="6" t="s">
        <v>11306</v>
      </c>
      <c r="K257" s="127"/>
      <c r="L257" s="121"/>
      <c r="M257" s="122" t="s">
        <v>11307</v>
      </c>
      <c r="N257" s="118"/>
      <c r="O257" s="118"/>
      <c r="P257" s="118"/>
      <c r="Q257" s="118"/>
      <c r="R257" s="118"/>
      <c r="S257" s="118"/>
      <c r="T257" s="118"/>
      <c r="U257" s="118"/>
      <c r="V257" s="118"/>
      <c r="W257" s="118"/>
      <c r="X257" s="118"/>
      <c r="Y257" s="118"/>
      <c r="Z257" s="118"/>
    </row>
    <row r="258" ht="75.0" customHeight="1">
      <c r="A258" s="6" t="s">
        <v>11290</v>
      </c>
      <c r="B258" s="8" t="s">
        <v>11291</v>
      </c>
      <c r="C258" s="34"/>
      <c r="D258" s="34"/>
      <c r="E258" s="34"/>
      <c r="F258" s="14"/>
      <c r="G258" s="6"/>
      <c r="H258" s="73" t="s">
        <v>11308</v>
      </c>
      <c r="I258" s="114" t="s">
        <v>10366</v>
      </c>
      <c r="J258" s="6" t="s">
        <v>11309</v>
      </c>
      <c r="K258" s="127"/>
      <c r="L258" s="121"/>
      <c r="M258" s="122" t="s">
        <v>11310</v>
      </c>
      <c r="N258" s="118"/>
      <c r="O258" s="118"/>
      <c r="P258" s="118"/>
      <c r="Q258" s="118"/>
      <c r="R258" s="118"/>
      <c r="S258" s="118"/>
      <c r="T258" s="118"/>
      <c r="U258" s="118"/>
      <c r="V258" s="118"/>
      <c r="W258" s="118"/>
      <c r="X258" s="118"/>
      <c r="Y258" s="118"/>
      <c r="Z258" s="118"/>
    </row>
    <row r="259" ht="75.0" customHeight="1">
      <c r="A259" s="6" t="s">
        <v>11290</v>
      </c>
      <c r="B259" s="8" t="s">
        <v>11291</v>
      </c>
      <c r="C259" s="34"/>
      <c r="D259" s="34"/>
      <c r="E259" s="34"/>
      <c r="F259" s="14"/>
      <c r="G259" s="6"/>
      <c r="H259" s="73" t="s">
        <v>11311</v>
      </c>
      <c r="I259" s="114" t="s">
        <v>10366</v>
      </c>
      <c r="J259" s="6" t="s">
        <v>11312</v>
      </c>
      <c r="K259" s="127"/>
      <c r="L259" s="121"/>
      <c r="M259" s="122" t="s">
        <v>11313</v>
      </c>
      <c r="N259" s="118"/>
      <c r="O259" s="118"/>
      <c r="P259" s="118"/>
      <c r="Q259" s="118"/>
      <c r="R259" s="118"/>
      <c r="S259" s="118"/>
      <c r="T259" s="118"/>
      <c r="U259" s="118"/>
      <c r="V259" s="118"/>
      <c r="W259" s="118"/>
      <c r="X259" s="118"/>
      <c r="Y259" s="118"/>
      <c r="Z259" s="118"/>
    </row>
    <row r="260" ht="75.0" customHeight="1">
      <c r="A260" s="6" t="s">
        <v>11290</v>
      </c>
      <c r="B260" s="8" t="s">
        <v>11291</v>
      </c>
      <c r="C260" s="34"/>
      <c r="D260" s="34"/>
      <c r="E260" s="34"/>
      <c r="F260" s="14"/>
      <c r="G260" s="6"/>
      <c r="H260" s="73" t="s">
        <v>11314</v>
      </c>
      <c r="I260" s="114" t="s">
        <v>10366</v>
      </c>
      <c r="J260" s="6" t="s">
        <v>11315</v>
      </c>
      <c r="K260" s="127"/>
      <c r="L260" s="121"/>
      <c r="M260" s="122" t="s">
        <v>11316</v>
      </c>
      <c r="N260" s="118"/>
      <c r="O260" s="118"/>
      <c r="P260" s="118"/>
      <c r="Q260" s="118"/>
      <c r="R260" s="118"/>
      <c r="S260" s="118"/>
      <c r="T260" s="118"/>
      <c r="U260" s="118"/>
      <c r="V260" s="118"/>
      <c r="W260" s="118"/>
      <c r="X260" s="118"/>
      <c r="Y260" s="118"/>
      <c r="Z260" s="118"/>
    </row>
    <row r="261" ht="90.0" customHeight="1">
      <c r="A261" s="6" t="s">
        <v>11317</v>
      </c>
      <c r="B261" s="6" t="s">
        <v>11318</v>
      </c>
      <c r="C261" s="34"/>
      <c r="D261" s="34"/>
      <c r="E261" s="34"/>
      <c r="F261" s="14"/>
      <c r="G261" s="6"/>
      <c r="H261" s="73" t="s">
        <v>11319</v>
      </c>
      <c r="I261" s="114" t="s">
        <v>10366</v>
      </c>
      <c r="J261" s="6" t="s">
        <v>11320</v>
      </c>
      <c r="K261" s="127"/>
      <c r="L261" s="116" t="s">
        <v>11321</v>
      </c>
      <c r="M261" s="122" t="s">
        <v>11322</v>
      </c>
      <c r="N261" s="118"/>
      <c r="O261" s="118"/>
      <c r="P261" s="118"/>
      <c r="Q261" s="118"/>
      <c r="R261" s="118"/>
      <c r="S261" s="118"/>
      <c r="T261" s="118"/>
      <c r="U261" s="118"/>
      <c r="V261" s="118"/>
      <c r="W261" s="118"/>
      <c r="X261" s="118"/>
      <c r="Y261" s="118"/>
      <c r="Z261" s="118"/>
    </row>
    <row r="262" ht="75.0" customHeight="1">
      <c r="A262" s="6" t="s">
        <v>11317</v>
      </c>
      <c r="B262" s="6" t="s">
        <v>11318</v>
      </c>
      <c r="C262" s="34"/>
      <c r="D262" s="34"/>
      <c r="E262" s="34"/>
      <c r="F262" s="14"/>
      <c r="G262" s="6"/>
      <c r="H262" s="73" t="s">
        <v>11323</v>
      </c>
      <c r="I262" s="114" t="s">
        <v>10366</v>
      </c>
      <c r="J262" s="6" t="s">
        <v>11324</v>
      </c>
      <c r="K262" s="127"/>
      <c r="L262" s="121"/>
      <c r="M262" s="122" t="s">
        <v>11325</v>
      </c>
      <c r="N262" s="118"/>
      <c r="O262" s="118"/>
      <c r="P262" s="118"/>
      <c r="Q262" s="118"/>
      <c r="R262" s="118"/>
      <c r="S262" s="118"/>
      <c r="T262" s="118"/>
      <c r="U262" s="118"/>
      <c r="V262" s="118"/>
      <c r="W262" s="118"/>
      <c r="X262" s="118"/>
      <c r="Y262" s="118"/>
      <c r="Z262" s="118"/>
    </row>
    <row r="263" ht="75.0" customHeight="1">
      <c r="A263" s="6" t="s">
        <v>11317</v>
      </c>
      <c r="B263" s="6" t="s">
        <v>11318</v>
      </c>
      <c r="C263" s="34"/>
      <c r="D263" s="34"/>
      <c r="E263" s="34"/>
      <c r="F263" s="14"/>
      <c r="G263" s="6"/>
      <c r="H263" s="73" t="s">
        <v>11326</v>
      </c>
      <c r="I263" s="114" t="s">
        <v>10366</v>
      </c>
      <c r="J263" s="6" t="s">
        <v>11327</v>
      </c>
      <c r="K263" s="127"/>
      <c r="L263" s="121"/>
      <c r="M263" s="122" t="s">
        <v>11328</v>
      </c>
      <c r="N263" s="118"/>
      <c r="O263" s="118"/>
      <c r="P263" s="118"/>
      <c r="Q263" s="118"/>
      <c r="R263" s="118"/>
      <c r="S263" s="118"/>
      <c r="T263" s="118"/>
      <c r="U263" s="118"/>
      <c r="V263" s="118"/>
      <c r="W263" s="118"/>
      <c r="X263" s="118"/>
      <c r="Y263" s="118"/>
      <c r="Z263" s="118"/>
    </row>
    <row r="264" ht="75.0" customHeight="1">
      <c r="A264" s="6" t="s">
        <v>11317</v>
      </c>
      <c r="B264" s="6" t="s">
        <v>11318</v>
      </c>
      <c r="C264" s="34"/>
      <c r="D264" s="34"/>
      <c r="E264" s="34"/>
      <c r="F264" s="14"/>
      <c r="G264" s="6"/>
      <c r="H264" s="73" t="s">
        <v>11329</v>
      </c>
      <c r="I264" s="114" t="s">
        <v>10366</v>
      </c>
      <c r="J264" s="6" t="s">
        <v>11330</v>
      </c>
      <c r="K264" s="127"/>
      <c r="L264" s="121"/>
      <c r="M264" s="122" t="s">
        <v>11331</v>
      </c>
      <c r="N264" s="118"/>
      <c r="O264" s="118"/>
      <c r="P264" s="118"/>
      <c r="Q264" s="118"/>
      <c r="R264" s="118"/>
      <c r="S264" s="118"/>
      <c r="T264" s="118"/>
      <c r="U264" s="118"/>
      <c r="V264" s="118"/>
      <c r="W264" s="118"/>
      <c r="X264" s="118"/>
      <c r="Y264" s="118"/>
      <c r="Z264" s="118"/>
    </row>
    <row r="265" ht="75.0" customHeight="1">
      <c r="A265" s="6" t="s">
        <v>11317</v>
      </c>
      <c r="B265" s="6" t="s">
        <v>11318</v>
      </c>
      <c r="C265" s="34"/>
      <c r="D265" s="34"/>
      <c r="E265" s="34"/>
      <c r="F265" s="14"/>
      <c r="G265" s="6"/>
      <c r="H265" s="73" t="s">
        <v>11332</v>
      </c>
      <c r="I265" s="114" t="s">
        <v>10366</v>
      </c>
      <c r="J265" s="6" t="s">
        <v>11333</v>
      </c>
      <c r="K265" s="127"/>
      <c r="L265" s="121"/>
      <c r="M265" s="122" t="s">
        <v>11334</v>
      </c>
      <c r="N265" s="118"/>
      <c r="O265" s="118"/>
      <c r="P265" s="118"/>
      <c r="Q265" s="118"/>
      <c r="R265" s="118"/>
      <c r="S265" s="118"/>
      <c r="T265" s="118"/>
      <c r="U265" s="118"/>
      <c r="V265" s="118"/>
      <c r="W265" s="118"/>
      <c r="X265" s="118"/>
      <c r="Y265" s="118"/>
      <c r="Z265" s="118"/>
    </row>
    <row r="266" ht="75.0" customHeight="1">
      <c r="A266" s="6" t="s">
        <v>11317</v>
      </c>
      <c r="B266" s="6" t="s">
        <v>11318</v>
      </c>
      <c r="C266" s="34"/>
      <c r="D266" s="34"/>
      <c r="E266" s="34"/>
      <c r="F266" s="14"/>
      <c r="G266" s="6"/>
      <c r="H266" s="73" t="s">
        <v>11335</v>
      </c>
      <c r="I266" s="114" t="s">
        <v>10366</v>
      </c>
      <c r="J266" s="6" t="s">
        <v>11336</v>
      </c>
      <c r="K266" s="127"/>
      <c r="L266" s="121"/>
      <c r="M266" s="122" t="s">
        <v>11337</v>
      </c>
      <c r="N266" s="118"/>
      <c r="O266" s="118"/>
      <c r="P266" s="118"/>
      <c r="Q266" s="118"/>
      <c r="R266" s="118"/>
      <c r="S266" s="118"/>
      <c r="T266" s="118"/>
      <c r="U266" s="118"/>
      <c r="V266" s="118"/>
      <c r="W266" s="118"/>
      <c r="X266" s="118"/>
      <c r="Y266" s="118"/>
      <c r="Z266" s="118"/>
    </row>
    <row r="267" ht="75.0" customHeight="1">
      <c r="A267" s="6" t="s">
        <v>11338</v>
      </c>
      <c r="B267" s="6" t="s">
        <v>11339</v>
      </c>
      <c r="C267" s="34"/>
      <c r="D267" s="34"/>
      <c r="E267" s="34"/>
      <c r="F267" s="14"/>
      <c r="G267" s="6"/>
      <c r="H267" s="67" t="s">
        <v>11340</v>
      </c>
      <c r="I267" s="114" t="s">
        <v>10366</v>
      </c>
      <c r="J267" s="6" t="s">
        <v>11341</v>
      </c>
      <c r="K267" s="127"/>
      <c r="L267" s="121"/>
      <c r="M267" s="122" t="s">
        <v>11342</v>
      </c>
      <c r="N267" s="118"/>
      <c r="O267" s="118"/>
      <c r="P267" s="118"/>
      <c r="Q267" s="118"/>
      <c r="R267" s="118"/>
      <c r="S267" s="118"/>
      <c r="T267" s="118"/>
      <c r="U267" s="118"/>
      <c r="V267" s="118"/>
      <c r="W267" s="118"/>
      <c r="X267" s="118"/>
      <c r="Y267" s="118"/>
      <c r="Z267" s="118"/>
    </row>
    <row r="268" ht="75.0" customHeight="1">
      <c r="A268" s="6" t="s">
        <v>11343</v>
      </c>
      <c r="B268" s="6" t="s">
        <v>11339</v>
      </c>
      <c r="C268" s="34"/>
      <c r="D268" s="34"/>
      <c r="E268" s="34"/>
      <c r="F268" s="14"/>
      <c r="G268" s="6"/>
      <c r="H268" s="73" t="s">
        <v>11344</v>
      </c>
      <c r="I268" s="114" t="s">
        <v>10366</v>
      </c>
      <c r="J268" s="6" t="s">
        <v>11345</v>
      </c>
      <c r="K268" s="127"/>
      <c r="L268" s="121"/>
      <c r="M268" s="122" t="s">
        <v>11346</v>
      </c>
      <c r="N268" s="118"/>
      <c r="O268" s="118"/>
      <c r="P268" s="118"/>
      <c r="Q268" s="118"/>
      <c r="R268" s="118"/>
      <c r="S268" s="118"/>
      <c r="T268" s="118"/>
      <c r="U268" s="118"/>
      <c r="V268" s="118"/>
      <c r="W268" s="118"/>
      <c r="X268" s="118"/>
      <c r="Y268" s="118"/>
      <c r="Z268" s="118"/>
    </row>
    <row r="269" ht="75.0" customHeight="1">
      <c r="A269" s="6" t="s">
        <v>11343</v>
      </c>
      <c r="B269" s="6" t="s">
        <v>11339</v>
      </c>
      <c r="C269" s="34"/>
      <c r="D269" s="34"/>
      <c r="E269" s="34"/>
      <c r="F269" s="14"/>
      <c r="G269" s="6"/>
      <c r="H269" s="73" t="s">
        <v>11344</v>
      </c>
      <c r="I269" s="114" t="s">
        <v>10366</v>
      </c>
      <c r="J269" s="6" t="s">
        <v>11347</v>
      </c>
      <c r="K269" s="127"/>
      <c r="L269" s="121"/>
      <c r="M269" s="122" t="s">
        <v>11348</v>
      </c>
      <c r="N269" s="118"/>
      <c r="O269" s="118"/>
      <c r="P269" s="118"/>
      <c r="Q269" s="118"/>
      <c r="R269" s="118"/>
      <c r="S269" s="118"/>
      <c r="T269" s="118"/>
      <c r="U269" s="118"/>
      <c r="V269" s="118"/>
      <c r="W269" s="118"/>
      <c r="X269" s="118"/>
      <c r="Y269" s="118"/>
      <c r="Z269" s="118"/>
    </row>
    <row r="270" ht="75.0" customHeight="1">
      <c r="A270" s="6" t="s">
        <v>11343</v>
      </c>
      <c r="B270" s="6" t="s">
        <v>11339</v>
      </c>
      <c r="C270" s="34"/>
      <c r="D270" s="34"/>
      <c r="E270" s="34"/>
      <c r="F270" s="14"/>
      <c r="G270" s="6"/>
      <c r="H270" s="73" t="s">
        <v>11344</v>
      </c>
      <c r="I270" s="114" t="s">
        <v>10366</v>
      </c>
      <c r="J270" s="6" t="s">
        <v>11349</v>
      </c>
      <c r="K270" s="127"/>
      <c r="L270" s="121"/>
      <c r="M270" s="122" t="s">
        <v>11350</v>
      </c>
      <c r="N270" s="118"/>
      <c r="O270" s="118"/>
      <c r="P270" s="118"/>
      <c r="Q270" s="118"/>
      <c r="R270" s="118"/>
      <c r="S270" s="118"/>
      <c r="T270" s="118"/>
      <c r="U270" s="118"/>
      <c r="V270" s="118"/>
      <c r="W270" s="118"/>
      <c r="X270" s="118"/>
      <c r="Y270" s="118"/>
      <c r="Z270" s="118"/>
    </row>
    <row r="271" ht="105.0" customHeight="1">
      <c r="A271" s="6" t="s">
        <v>11351</v>
      </c>
      <c r="B271" s="8" t="s">
        <v>11352</v>
      </c>
      <c r="C271" s="34"/>
      <c r="D271" s="34"/>
      <c r="E271" s="34"/>
      <c r="F271" s="14"/>
      <c r="G271" s="6" t="s">
        <v>11353</v>
      </c>
      <c r="H271" s="73" t="s">
        <v>11354</v>
      </c>
      <c r="I271" s="114" t="s">
        <v>10366</v>
      </c>
      <c r="J271" s="6" t="s">
        <v>11355</v>
      </c>
      <c r="K271" s="127"/>
      <c r="L271" s="121"/>
      <c r="M271" s="122" t="s">
        <v>11356</v>
      </c>
      <c r="N271" s="118"/>
      <c r="O271" s="118"/>
      <c r="P271" s="118"/>
      <c r="Q271" s="118"/>
      <c r="R271" s="118"/>
      <c r="S271" s="118"/>
      <c r="T271" s="118"/>
      <c r="U271" s="118"/>
      <c r="V271" s="118"/>
      <c r="W271" s="118"/>
      <c r="X271" s="118"/>
      <c r="Y271" s="118"/>
      <c r="Z271" s="118"/>
    </row>
    <row r="272" ht="75.0" customHeight="1">
      <c r="A272" s="6" t="s">
        <v>11351</v>
      </c>
      <c r="B272" s="8" t="s">
        <v>11352</v>
      </c>
      <c r="C272" s="34"/>
      <c r="D272" s="34"/>
      <c r="E272" s="34"/>
      <c r="F272" s="14"/>
      <c r="G272" s="6" t="s">
        <v>11353</v>
      </c>
      <c r="H272" s="73" t="s">
        <v>11357</v>
      </c>
      <c r="I272" s="114" t="s">
        <v>10366</v>
      </c>
      <c r="J272" s="6" t="s">
        <v>11358</v>
      </c>
      <c r="K272" s="127"/>
      <c r="L272" s="128"/>
      <c r="M272" s="117" t="s">
        <v>11359</v>
      </c>
      <c r="N272" s="118"/>
      <c r="O272" s="118"/>
      <c r="P272" s="118"/>
      <c r="Q272" s="118"/>
      <c r="R272" s="118"/>
      <c r="S272" s="118"/>
      <c r="T272" s="118"/>
      <c r="U272" s="118"/>
      <c r="V272" s="118"/>
      <c r="W272" s="118"/>
      <c r="X272" s="118"/>
      <c r="Y272" s="118"/>
      <c r="Z272" s="118"/>
    </row>
    <row r="273" ht="75.0" customHeight="1">
      <c r="A273" s="6" t="s">
        <v>11351</v>
      </c>
      <c r="B273" s="8" t="s">
        <v>11352</v>
      </c>
      <c r="C273" s="34"/>
      <c r="D273" s="34"/>
      <c r="E273" s="34"/>
      <c r="F273" s="14"/>
      <c r="G273" s="6" t="s">
        <v>11353</v>
      </c>
      <c r="H273" s="73" t="s">
        <v>11360</v>
      </c>
      <c r="I273" s="114" t="s">
        <v>10366</v>
      </c>
      <c r="J273" s="6" t="s">
        <v>11361</v>
      </c>
      <c r="K273" s="127"/>
      <c r="L273" s="128"/>
      <c r="M273" s="117" t="s">
        <v>11362</v>
      </c>
      <c r="N273" s="118"/>
      <c r="O273" s="118"/>
      <c r="P273" s="118"/>
      <c r="Q273" s="118"/>
      <c r="R273" s="118"/>
      <c r="S273" s="118"/>
      <c r="T273" s="118"/>
      <c r="U273" s="118"/>
      <c r="V273" s="118"/>
      <c r="W273" s="118"/>
      <c r="X273" s="118"/>
      <c r="Y273" s="118"/>
      <c r="Z273" s="118"/>
    </row>
    <row r="274" ht="75.0" customHeight="1">
      <c r="A274" s="6" t="s">
        <v>11363</v>
      </c>
      <c r="B274" s="6" t="s">
        <v>11364</v>
      </c>
      <c r="C274" s="34"/>
      <c r="D274" s="34"/>
      <c r="E274" s="34"/>
      <c r="F274" s="14"/>
      <c r="G274" s="6"/>
      <c r="H274" s="67" t="s">
        <v>11365</v>
      </c>
      <c r="I274" s="114" t="s">
        <v>10366</v>
      </c>
      <c r="J274" s="137" t="s">
        <v>11366</v>
      </c>
      <c r="K274" s="127"/>
      <c r="L274" s="26" t="s">
        <v>11367</v>
      </c>
      <c r="M274" s="117" t="s">
        <v>11368</v>
      </c>
      <c r="N274" s="118"/>
      <c r="O274" s="118"/>
      <c r="P274" s="118"/>
      <c r="Q274" s="118"/>
      <c r="R274" s="26"/>
      <c r="S274" s="118"/>
      <c r="T274" s="118"/>
      <c r="U274" s="118"/>
      <c r="V274" s="118"/>
      <c r="W274" s="118"/>
      <c r="X274" s="118"/>
      <c r="Y274" s="118"/>
      <c r="Z274" s="118"/>
    </row>
    <row r="275" ht="75.0" customHeight="1">
      <c r="A275" s="6" t="s">
        <v>11369</v>
      </c>
      <c r="B275" s="6" t="s">
        <v>11364</v>
      </c>
      <c r="C275" s="34"/>
      <c r="D275" s="34"/>
      <c r="E275" s="34"/>
      <c r="F275" s="14"/>
      <c r="G275" s="6"/>
      <c r="H275" s="67" t="s">
        <v>11370</v>
      </c>
      <c r="I275" s="114" t="s">
        <v>10366</v>
      </c>
      <c r="J275" s="137" t="s">
        <v>11371</v>
      </c>
      <c r="K275" s="127"/>
      <c r="L275" s="26" t="s">
        <v>11367</v>
      </c>
      <c r="M275" s="122" t="s">
        <v>11372</v>
      </c>
      <c r="N275" s="118"/>
      <c r="O275" s="118"/>
      <c r="P275" s="118"/>
      <c r="Q275" s="118"/>
      <c r="R275" s="26"/>
      <c r="S275" s="118"/>
      <c r="T275" s="118"/>
      <c r="U275" s="118"/>
      <c r="V275" s="118"/>
      <c r="W275" s="118"/>
      <c r="X275" s="118"/>
      <c r="Y275" s="118"/>
      <c r="Z275" s="118"/>
    </row>
    <row r="276" ht="75.0" customHeight="1">
      <c r="A276" s="6" t="s">
        <v>11373</v>
      </c>
      <c r="B276" s="6" t="s">
        <v>11364</v>
      </c>
      <c r="C276" s="34"/>
      <c r="D276" s="34"/>
      <c r="E276" s="34"/>
      <c r="F276" s="14"/>
      <c r="G276" s="6"/>
      <c r="H276" s="67" t="s">
        <v>11374</v>
      </c>
      <c r="I276" s="114" t="s">
        <v>10366</v>
      </c>
      <c r="J276" s="137" t="s">
        <v>11375</v>
      </c>
      <c r="K276" s="127"/>
      <c r="L276" s="26" t="s">
        <v>11367</v>
      </c>
      <c r="M276" s="122" t="s">
        <v>11376</v>
      </c>
      <c r="N276" s="118"/>
      <c r="O276" s="118"/>
      <c r="P276" s="118"/>
      <c r="Q276" s="118"/>
      <c r="R276" s="26"/>
      <c r="S276" s="118"/>
      <c r="T276" s="118"/>
      <c r="U276" s="118"/>
      <c r="V276" s="118"/>
      <c r="W276" s="118"/>
      <c r="X276" s="118"/>
      <c r="Y276" s="118"/>
      <c r="Z276" s="118"/>
    </row>
    <row r="277" ht="75.0" customHeight="1">
      <c r="A277" s="6" t="s">
        <v>11377</v>
      </c>
      <c r="B277" s="6" t="s">
        <v>11353</v>
      </c>
      <c r="C277" s="34"/>
      <c r="D277" s="34"/>
      <c r="E277" s="34"/>
      <c r="F277" s="14"/>
      <c r="G277" s="6"/>
      <c r="H277" s="73" t="s">
        <v>11378</v>
      </c>
      <c r="I277" s="114" t="s">
        <v>10366</v>
      </c>
      <c r="J277" s="6" t="s">
        <v>11379</v>
      </c>
      <c r="K277" s="127"/>
      <c r="L277" s="121"/>
      <c r="M277" s="122" t="s">
        <v>11380</v>
      </c>
      <c r="N277" s="118"/>
      <c r="O277" s="118"/>
      <c r="P277" s="118"/>
      <c r="Q277" s="118"/>
      <c r="R277" s="118"/>
      <c r="S277" s="118"/>
      <c r="T277" s="118"/>
      <c r="U277" s="118"/>
      <c r="V277" s="118"/>
      <c r="W277" s="118"/>
      <c r="X277" s="118"/>
      <c r="Y277" s="118"/>
      <c r="Z277" s="118"/>
    </row>
    <row r="278" ht="75.0" customHeight="1">
      <c r="A278" s="6" t="s">
        <v>11377</v>
      </c>
      <c r="B278" s="6" t="s">
        <v>11353</v>
      </c>
      <c r="C278" s="34"/>
      <c r="D278" s="34"/>
      <c r="E278" s="34"/>
      <c r="F278" s="14"/>
      <c r="G278" s="6"/>
      <c r="H278" s="73" t="s">
        <v>11381</v>
      </c>
      <c r="I278" s="114" t="s">
        <v>10366</v>
      </c>
      <c r="J278" s="6" t="s">
        <v>11382</v>
      </c>
      <c r="K278" s="127"/>
      <c r="L278" s="121"/>
      <c r="M278" s="122" t="s">
        <v>11383</v>
      </c>
      <c r="N278" s="118"/>
      <c r="O278" s="118"/>
      <c r="P278" s="118"/>
      <c r="Q278" s="118"/>
      <c r="R278" s="118"/>
      <c r="S278" s="118"/>
      <c r="T278" s="118"/>
      <c r="U278" s="118"/>
      <c r="V278" s="118"/>
      <c r="W278" s="118"/>
      <c r="X278" s="118"/>
      <c r="Y278" s="118"/>
      <c r="Z278" s="118"/>
    </row>
    <row r="279" ht="75.0" customHeight="1">
      <c r="A279" s="6" t="s">
        <v>11377</v>
      </c>
      <c r="B279" s="6" t="s">
        <v>11353</v>
      </c>
      <c r="C279" s="34"/>
      <c r="D279" s="34"/>
      <c r="E279" s="34"/>
      <c r="F279" s="14"/>
      <c r="G279" s="6"/>
      <c r="H279" s="73" t="s">
        <v>11384</v>
      </c>
      <c r="I279" s="114" t="s">
        <v>10366</v>
      </c>
      <c r="J279" s="6" t="s">
        <v>11385</v>
      </c>
      <c r="K279" s="127"/>
      <c r="L279" s="121"/>
      <c r="M279" s="122" t="s">
        <v>11386</v>
      </c>
      <c r="N279" s="118"/>
      <c r="O279" s="118"/>
      <c r="P279" s="118"/>
      <c r="Q279" s="118"/>
      <c r="R279" s="118"/>
      <c r="S279" s="118"/>
      <c r="T279" s="118"/>
      <c r="U279" s="118"/>
      <c r="V279" s="118"/>
      <c r="W279" s="118"/>
      <c r="X279" s="118"/>
      <c r="Y279" s="118"/>
      <c r="Z279" s="118"/>
    </row>
    <row r="280" ht="75.0" customHeight="1">
      <c r="A280" s="6" t="s">
        <v>11377</v>
      </c>
      <c r="B280" s="6" t="s">
        <v>11353</v>
      </c>
      <c r="C280" s="34"/>
      <c r="D280" s="34"/>
      <c r="E280" s="34"/>
      <c r="F280" s="14"/>
      <c r="G280" s="6"/>
      <c r="H280" s="73" t="s">
        <v>11387</v>
      </c>
      <c r="I280" s="114" t="s">
        <v>10366</v>
      </c>
      <c r="J280" s="6" t="s">
        <v>11388</v>
      </c>
      <c r="K280" s="127"/>
      <c r="L280" s="121"/>
      <c r="M280" s="122" t="s">
        <v>11389</v>
      </c>
      <c r="N280" s="118"/>
      <c r="O280" s="118"/>
      <c r="P280" s="118"/>
      <c r="Q280" s="118"/>
      <c r="R280" s="118"/>
      <c r="S280" s="118"/>
      <c r="T280" s="118"/>
      <c r="U280" s="118"/>
      <c r="V280" s="118"/>
      <c r="W280" s="118"/>
      <c r="X280" s="118"/>
      <c r="Y280" s="118"/>
      <c r="Z280" s="118"/>
    </row>
    <row r="281" ht="75.0" customHeight="1">
      <c r="A281" s="6" t="s">
        <v>11377</v>
      </c>
      <c r="B281" s="6" t="s">
        <v>11353</v>
      </c>
      <c r="C281" s="34"/>
      <c r="D281" s="34"/>
      <c r="E281" s="34"/>
      <c r="F281" s="14"/>
      <c r="G281" s="6"/>
      <c r="H281" s="73" t="s">
        <v>11390</v>
      </c>
      <c r="I281" s="114" t="s">
        <v>10366</v>
      </c>
      <c r="J281" s="6" t="s">
        <v>11391</v>
      </c>
      <c r="K281" s="127"/>
      <c r="L281" s="121"/>
      <c r="M281" s="122" t="s">
        <v>11392</v>
      </c>
      <c r="N281" s="118"/>
      <c r="O281" s="118"/>
      <c r="P281" s="118"/>
      <c r="Q281" s="118"/>
      <c r="R281" s="118"/>
      <c r="S281" s="118"/>
      <c r="T281" s="118"/>
      <c r="U281" s="118"/>
      <c r="V281" s="118"/>
      <c r="W281" s="118"/>
      <c r="X281" s="118"/>
      <c r="Y281" s="118"/>
      <c r="Z281" s="118"/>
    </row>
    <row r="282" ht="75.0" customHeight="1">
      <c r="A282" s="6" t="s">
        <v>11377</v>
      </c>
      <c r="B282" s="6" t="s">
        <v>11353</v>
      </c>
      <c r="C282" s="34"/>
      <c r="D282" s="34"/>
      <c r="E282" s="34"/>
      <c r="F282" s="14"/>
      <c r="G282" s="6"/>
      <c r="H282" s="73" t="s">
        <v>11393</v>
      </c>
      <c r="I282" s="114" t="s">
        <v>10366</v>
      </c>
      <c r="J282" s="6" t="s">
        <v>11394</v>
      </c>
      <c r="K282" s="127"/>
      <c r="L282" s="121"/>
      <c r="M282" s="122" t="s">
        <v>11395</v>
      </c>
      <c r="N282" s="118"/>
      <c r="O282" s="118"/>
      <c r="P282" s="118"/>
      <c r="Q282" s="118"/>
      <c r="R282" s="118"/>
      <c r="S282" s="118"/>
      <c r="T282" s="118"/>
      <c r="U282" s="118"/>
      <c r="V282" s="118"/>
      <c r="W282" s="118"/>
      <c r="X282" s="118"/>
      <c r="Y282" s="118"/>
      <c r="Z282" s="118"/>
    </row>
    <row r="283" ht="116.25" customHeight="1">
      <c r="A283" s="6" t="s">
        <v>11396</v>
      </c>
      <c r="B283" s="6" t="s">
        <v>11397</v>
      </c>
      <c r="C283" s="34"/>
      <c r="D283" s="34"/>
      <c r="E283" s="34"/>
      <c r="F283" s="14"/>
      <c r="G283" s="6"/>
      <c r="H283" s="67" t="s">
        <v>11398</v>
      </c>
      <c r="I283" s="114" t="s">
        <v>10366</v>
      </c>
      <c r="J283" s="6" t="s">
        <v>11399</v>
      </c>
      <c r="K283" s="127"/>
      <c r="L283" s="121"/>
      <c r="M283" s="122" t="s">
        <v>11400</v>
      </c>
      <c r="N283" s="118"/>
      <c r="O283" s="118"/>
      <c r="P283" s="118"/>
      <c r="Q283" s="118"/>
      <c r="R283" s="118"/>
      <c r="S283" s="118"/>
      <c r="T283" s="118"/>
      <c r="U283" s="118"/>
      <c r="V283" s="118"/>
      <c r="W283" s="118"/>
      <c r="X283" s="118"/>
      <c r="Y283" s="118"/>
      <c r="Z283" s="118"/>
    </row>
    <row r="284" ht="75.0" customHeight="1">
      <c r="A284" s="6" t="s">
        <v>11396</v>
      </c>
      <c r="B284" s="6" t="s">
        <v>11397</v>
      </c>
      <c r="C284" s="34"/>
      <c r="D284" s="34"/>
      <c r="E284" s="34"/>
      <c r="F284" s="14"/>
      <c r="G284" s="34"/>
      <c r="H284" s="138" t="s">
        <v>11401</v>
      </c>
      <c r="I284" s="114" t="s">
        <v>10366</v>
      </c>
      <c r="J284" s="6" t="s">
        <v>11402</v>
      </c>
      <c r="K284" s="127"/>
      <c r="L284" s="128"/>
      <c r="M284" s="122" t="s">
        <v>11403</v>
      </c>
      <c r="N284" s="118"/>
      <c r="O284" s="118"/>
      <c r="P284" s="118"/>
      <c r="Q284" s="118"/>
      <c r="R284" s="118"/>
      <c r="S284" s="118"/>
      <c r="T284" s="118"/>
      <c r="U284" s="118"/>
      <c r="V284" s="118"/>
      <c r="W284" s="118"/>
      <c r="X284" s="118"/>
      <c r="Y284" s="118"/>
      <c r="Z284" s="118"/>
    </row>
    <row r="285" ht="75.0" customHeight="1">
      <c r="A285" s="6" t="s">
        <v>11396</v>
      </c>
      <c r="B285" s="6" t="s">
        <v>11397</v>
      </c>
      <c r="C285" s="34"/>
      <c r="D285" s="34"/>
      <c r="E285" s="34"/>
      <c r="F285" s="14"/>
      <c r="G285" s="34"/>
      <c r="H285" s="73" t="s">
        <v>11404</v>
      </c>
      <c r="I285" s="114" t="s">
        <v>10366</v>
      </c>
      <c r="J285" s="6" t="s">
        <v>11405</v>
      </c>
      <c r="K285" s="127"/>
      <c r="L285" s="128"/>
      <c r="M285" s="122" t="s">
        <v>11406</v>
      </c>
      <c r="N285" s="118"/>
      <c r="O285" s="118"/>
      <c r="P285" s="118"/>
      <c r="Q285" s="118"/>
      <c r="R285" s="118"/>
      <c r="S285" s="118"/>
      <c r="T285" s="118"/>
      <c r="U285" s="118"/>
      <c r="V285" s="118"/>
      <c r="W285" s="118"/>
      <c r="X285" s="118"/>
      <c r="Y285" s="118"/>
      <c r="Z285" s="118"/>
    </row>
    <row r="286" ht="75.0" customHeight="1">
      <c r="A286" s="6" t="s">
        <v>11396</v>
      </c>
      <c r="B286" s="6" t="s">
        <v>11397</v>
      </c>
      <c r="C286" s="34"/>
      <c r="D286" s="34"/>
      <c r="E286" s="34"/>
      <c r="F286" s="14"/>
      <c r="G286" s="34"/>
      <c r="H286" s="73" t="s">
        <v>11407</v>
      </c>
      <c r="I286" s="114" t="s">
        <v>10366</v>
      </c>
      <c r="J286" s="6" t="s">
        <v>11408</v>
      </c>
      <c r="K286" s="127"/>
      <c r="L286" s="128"/>
      <c r="M286" s="122" t="s">
        <v>11409</v>
      </c>
      <c r="N286" s="118"/>
      <c r="O286" s="118"/>
      <c r="P286" s="118"/>
      <c r="Q286" s="118"/>
      <c r="R286" s="118"/>
      <c r="S286" s="118"/>
      <c r="T286" s="118"/>
      <c r="U286" s="118"/>
      <c r="V286" s="118"/>
      <c r="W286" s="118"/>
      <c r="X286" s="118"/>
      <c r="Y286" s="118"/>
      <c r="Z286" s="118"/>
    </row>
    <row r="287" ht="75.0" customHeight="1">
      <c r="A287" s="6" t="s">
        <v>11396</v>
      </c>
      <c r="B287" s="6" t="s">
        <v>11397</v>
      </c>
      <c r="C287" s="34"/>
      <c r="D287" s="34"/>
      <c r="E287" s="34"/>
      <c r="F287" s="14"/>
      <c r="G287" s="34"/>
      <c r="H287" s="73" t="s">
        <v>11410</v>
      </c>
      <c r="I287" s="114" t="s">
        <v>10366</v>
      </c>
      <c r="J287" s="6" t="s">
        <v>11411</v>
      </c>
      <c r="K287" s="127"/>
      <c r="L287" s="128"/>
      <c r="M287" s="122" t="s">
        <v>11412</v>
      </c>
      <c r="N287" s="118"/>
      <c r="O287" s="118"/>
      <c r="P287" s="118"/>
      <c r="Q287" s="118"/>
      <c r="R287" s="118"/>
      <c r="S287" s="118"/>
      <c r="T287" s="118"/>
      <c r="U287" s="118"/>
      <c r="V287" s="118"/>
      <c r="W287" s="118"/>
      <c r="X287" s="118"/>
      <c r="Y287" s="118"/>
      <c r="Z287" s="118"/>
    </row>
    <row r="288" ht="75.0" customHeight="1">
      <c r="A288" s="6" t="s">
        <v>11396</v>
      </c>
      <c r="B288" s="6" t="s">
        <v>11397</v>
      </c>
      <c r="C288" s="34"/>
      <c r="D288" s="34"/>
      <c r="E288" s="34"/>
      <c r="F288" s="14"/>
      <c r="G288" s="34"/>
      <c r="H288" s="139" t="s">
        <v>11413</v>
      </c>
      <c r="I288" s="114" t="s">
        <v>10366</v>
      </c>
      <c r="J288" s="6" t="s">
        <v>11414</v>
      </c>
      <c r="K288" s="127"/>
      <c r="L288" s="128"/>
      <c r="M288" s="122" t="s">
        <v>11415</v>
      </c>
      <c r="N288" s="118"/>
      <c r="O288" s="118"/>
      <c r="P288" s="118"/>
      <c r="Q288" s="118"/>
      <c r="R288" s="118"/>
      <c r="S288" s="118"/>
      <c r="T288" s="118"/>
      <c r="U288" s="118"/>
      <c r="V288" s="118"/>
      <c r="W288" s="118"/>
      <c r="X288" s="118"/>
      <c r="Y288" s="118"/>
      <c r="Z288" s="118"/>
    </row>
    <row r="289" ht="75.0" customHeight="1">
      <c r="A289" s="6" t="s">
        <v>11396</v>
      </c>
      <c r="B289" s="6" t="s">
        <v>11397</v>
      </c>
      <c r="C289" s="34"/>
      <c r="D289" s="34"/>
      <c r="E289" s="34"/>
      <c r="F289" s="14"/>
      <c r="G289" s="34"/>
      <c r="H289" s="139" t="s">
        <v>11416</v>
      </c>
      <c r="I289" s="114" t="s">
        <v>10366</v>
      </c>
      <c r="J289" s="6" t="s">
        <v>11417</v>
      </c>
      <c r="K289" s="127"/>
      <c r="L289" s="128"/>
      <c r="M289" s="122" t="s">
        <v>11418</v>
      </c>
      <c r="N289" s="118"/>
      <c r="O289" s="118"/>
      <c r="P289" s="118"/>
      <c r="Q289" s="118"/>
      <c r="R289" s="118"/>
      <c r="S289" s="118"/>
      <c r="T289" s="118"/>
      <c r="U289" s="118"/>
      <c r="V289" s="118"/>
      <c r="W289" s="118"/>
      <c r="X289" s="118"/>
      <c r="Y289" s="118"/>
      <c r="Z289" s="118"/>
    </row>
    <row r="290" ht="75.0" customHeight="1">
      <c r="A290" s="6" t="s">
        <v>11396</v>
      </c>
      <c r="B290" s="6" t="s">
        <v>11397</v>
      </c>
      <c r="C290" s="34"/>
      <c r="D290" s="34"/>
      <c r="E290" s="34"/>
      <c r="F290" s="14"/>
      <c r="G290" s="34"/>
      <c r="H290" s="139" t="s">
        <v>11419</v>
      </c>
      <c r="I290" s="114" t="s">
        <v>10366</v>
      </c>
      <c r="J290" s="6" t="s">
        <v>11420</v>
      </c>
      <c r="K290" s="127"/>
      <c r="L290" s="128"/>
      <c r="M290" s="122" t="s">
        <v>11421</v>
      </c>
      <c r="N290" s="118"/>
      <c r="O290" s="118"/>
      <c r="P290" s="118"/>
      <c r="Q290" s="118"/>
      <c r="R290" s="118"/>
      <c r="S290" s="118"/>
      <c r="T290" s="118"/>
      <c r="U290" s="118"/>
      <c r="V290" s="118"/>
      <c r="W290" s="118"/>
      <c r="X290" s="118"/>
      <c r="Y290" s="118"/>
      <c r="Z290" s="118"/>
    </row>
    <row r="291" ht="75.0" customHeight="1">
      <c r="A291" s="6" t="s">
        <v>11396</v>
      </c>
      <c r="B291" s="6" t="s">
        <v>11397</v>
      </c>
      <c r="C291" s="34"/>
      <c r="D291" s="34"/>
      <c r="E291" s="34"/>
      <c r="F291" s="14"/>
      <c r="G291" s="34"/>
      <c r="H291" s="139" t="s">
        <v>11422</v>
      </c>
      <c r="I291" s="114" t="s">
        <v>10366</v>
      </c>
      <c r="J291" s="6" t="s">
        <v>11423</v>
      </c>
      <c r="K291" s="127"/>
      <c r="L291" s="128"/>
      <c r="M291" s="122" t="s">
        <v>11424</v>
      </c>
      <c r="N291" s="118"/>
      <c r="O291" s="118"/>
      <c r="P291" s="118"/>
      <c r="Q291" s="118"/>
      <c r="R291" s="118"/>
      <c r="S291" s="118"/>
      <c r="T291" s="118"/>
      <c r="U291" s="118"/>
      <c r="V291" s="118"/>
      <c r="W291" s="118"/>
      <c r="X291" s="118"/>
      <c r="Y291" s="118"/>
      <c r="Z291" s="118"/>
    </row>
    <row r="292" ht="75.0" customHeight="1">
      <c r="A292" s="6" t="s">
        <v>11396</v>
      </c>
      <c r="B292" s="6" t="s">
        <v>11397</v>
      </c>
      <c r="C292" s="34"/>
      <c r="D292" s="34"/>
      <c r="E292" s="34"/>
      <c r="F292" s="14"/>
      <c r="G292" s="34"/>
      <c r="H292" s="139" t="s">
        <v>11413</v>
      </c>
      <c r="I292" s="114" t="s">
        <v>10366</v>
      </c>
      <c r="J292" s="6" t="s">
        <v>11425</v>
      </c>
      <c r="K292" s="127"/>
      <c r="L292" s="128"/>
      <c r="M292" s="122" t="s">
        <v>11426</v>
      </c>
      <c r="N292" s="118"/>
      <c r="O292" s="118"/>
      <c r="P292" s="118"/>
      <c r="Q292" s="118"/>
      <c r="R292" s="118"/>
      <c r="S292" s="118"/>
      <c r="T292" s="118"/>
      <c r="U292" s="118"/>
      <c r="V292" s="118"/>
      <c r="W292" s="118"/>
      <c r="X292" s="118"/>
      <c r="Y292" s="118"/>
      <c r="Z292" s="118"/>
    </row>
    <row r="293" ht="75.0" customHeight="1">
      <c r="A293" s="6" t="s">
        <v>11207</v>
      </c>
      <c r="B293" s="68" t="s">
        <v>11427</v>
      </c>
      <c r="C293" s="34"/>
      <c r="D293" s="34"/>
      <c r="E293" s="34"/>
      <c r="F293" s="14"/>
      <c r="G293" s="34"/>
      <c r="H293" s="67" t="s">
        <v>11428</v>
      </c>
      <c r="I293" s="114" t="s">
        <v>10366</v>
      </c>
      <c r="J293" s="6" t="s">
        <v>11429</v>
      </c>
      <c r="K293" s="127"/>
      <c r="L293" s="128" t="s">
        <v>11430</v>
      </c>
      <c r="M293" s="122" t="s">
        <v>11431</v>
      </c>
      <c r="N293" s="118"/>
      <c r="O293" s="118"/>
      <c r="P293" s="118"/>
      <c r="Q293" s="118"/>
      <c r="R293" s="118"/>
      <c r="S293" s="118"/>
      <c r="T293" s="118"/>
      <c r="U293" s="118"/>
      <c r="V293" s="118"/>
      <c r="W293" s="118"/>
      <c r="X293" s="118"/>
      <c r="Y293" s="118"/>
      <c r="Z293" s="118"/>
    </row>
    <row r="294" ht="116.25" customHeight="1">
      <c r="A294" s="6" t="s">
        <v>11207</v>
      </c>
      <c r="B294" s="68" t="s">
        <v>11427</v>
      </c>
      <c r="C294" s="34"/>
      <c r="D294" s="34"/>
      <c r="E294" s="34"/>
      <c r="F294" s="14"/>
      <c r="G294" s="6"/>
      <c r="H294" s="125" t="s">
        <v>11432</v>
      </c>
      <c r="I294" s="114" t="s">
        <v>10366</v>
      </c>
      <c r="J294" s="6" t="s">
        <v>11433</v>
      </c>
      <c r="K294" s="127"/>
      <c r="L294" s="128"/>
      <c r="M294" s="122" t="s">
        <v>11434</v>
      </c>
      <c r="N294" s="118"/>
      <c r="O294" s="118"/>
      <c r="P294" s="118"/>
      <c r="Q294" s="118"/>
      <c r="R294" s="118"/>
      <c r="S294" s="118"/>
      <c r="T294" s="118"/>
      <c r="U294" s="118"/>
      <c r="V294" s="118"/>
      <c r="W294" s="118"/>
      <c r="X294" s="118"/>
      <c r="Y294" s="118"/>
      <c r="Z294" s="118"/>
    </row>
    <row r="295" ht="116.25" customHeight="1">
      <c r="A295" s="6" t="s">
        <v>11207</v>
      </c>
      <c r="B295" s="68" t="s">
        <v>11427</v>
      </c>
      <c r="C295" s="34"/>
      <c r="D295" s="34"/>
      <c r="E295" s="34"/>
      <c r="F295" s="14"/>
      <c r="G295" s="6"/>
      <c r="H295" s="125" t="s">
        <v>11435</v>
      </c>
      <c r="I295" s="114" t="s">
        <v>10366</v>
      </c>
      <c r="J295" s="6" t="s">
        <v>11436</v>
      </c>
      <c r="K295" s="127"/>
      <c r="L295" s="128"/>
      <c r="M295" s="122" t="s">
        <v>11437</v>
      </c>
      <c r="N295" s="118"/>
      <c r="O295" s="118"/>
      <c r="P295" s="118"/>
      <c r="Q295" s="118"/>
      <c r="R295" s="118"/>
      <c r="S295" s="118"/>
      <c r="T295" s="118"/>
      <c r="U295" s="118"/>
      <c r="V295" s="118"/>
      <c r="W295" s="118"/>
      <c r="X295" s="118"/>
      <c r="Y295" s="118"/>
      <c r="Z295" s="118"/>
    </row>
    <row r="296" ht="116.25" customHeight="1">
      <c r="A296" s="6" t="s">
        <v>11207</v>
      </c>
      <c r="B296" s="6" t="s">
        <v>11438</v>
      </c>
      <c r="C296" s="34"/>
      <c r="D296" s="34"/>
      <c r="E296" s="34"/>
      <c r="F296" s="14"/>
      <c r="G296" s="6"/>
      <c r="H296" s="62" t="s">
        <v>11439</v>
      </c>
      <c r="I296" s="114" t="s">
        <v>10366</v>
      </c>
      <c r="J296" s="6" t="s">
        <v>11440</v>
      </c>
      <c r="K296" s="127"/>
      <c r="L296" s="123" t="s">
        <v>11441</v>
      </c>
      <c r="M296" s="122" t="s">
        <v>11442</v>
      </c>
      <c r="N296" s="118"/>
      <c r="O296" s="118"/>
      <c r="P296" s="118"/>
      <c r="Q296" s="118"/>
      <c r="R296" s="118"/>
      <c r="S296" s="118"/>
      <c r="T296" s="118"/>
      <c r="U296" s="118"/>
      <c r="V296" s="118"/>
      <c r="W296" s="118"/>
      <c r="X296" s="118"/>
      <c r="Y296" s="118"/>
      <c r="Z296" s="118"/>
    </row>
    <row r="297">
      <c r="A297" s="6" t="s">
        <v>11443</v>
      </c>
      <c r="B297" s="6" t="s">
        <v>11444</v>
      </c>
      <c r="C297" s="34"/>
      <c r="D297" s="34"/>
      <c r="E297" s="34"/>
      <c r="F297" s="14"/>
      <c r="G297" s="138" t="s">
        <v>11445</v>
      </c>
      <c r="H297" s="73" t="s">
        <v>11446</v>
      </c>
      <c r="I297" s="114" t="s">
        <v>10366</v>
      </c>
      <c r="J297" s="6" t="s">
        <v>11447</v>
      </c>
      <c r="K297" s="127"/>
      <c r="L297" s="121"/>
      <c r="M297" s="122" t="s">
        <v>11448</v>
      </c>
      <c r="N297" s="118"/>
      <c r="O297" s="118"/>
      <c r="P297" s="118"/>
      <c r="Q297" s="118"/>
      <c r="R297" s="118"/>
      <c r="S297" s="118"/>
      <c r="T297" s="118"/>
      <c r="U297" s="118"/>
      <c r="V297" s="118"/>
      <c r="W297" s="118"/>
      <c r="X297" s="118"/>
      <c r="Y297" s="118"/>
      <c r="Z297" s="118"/>
    </row>
    <row r="298" ht="75.0" customHeight="1">
      <c r="A298" s="6" t="s">
        <v>11449</v>
      </c>
      <c r="B298" s="6" t="s">
        <v>11450</v>
      </c>
      <c r="C298" s="34"/>
      <c r="D298" s="34"/>
      <c r="E298" s="34"/>
      <c r="F298" s="14"/>
      <c r="G298" s="6" t="s">
        <v>11451</v>
      </c>
      <c r="H298" s="73" t="s">
        <v>11452</v>
      </c>
      <c r="I298" s="114" t="s">
        <v>10366</v>
      </c>
      <c r="J298" s="6" t="s">
        <v>11453</v>
      </c>
      <c r="K298" s="127"/>
      <c r="L298" s="116" t="s">
        <v>11454</v>
      </c>
      <c r="M298" s="122" t="s">
        <v>11455</v>
      </c>
      <c r="N298" s="118"/>
      <c r="O298" s="118"/>
      <c r="P298" s="118"/>
      <c r="Q298" s="118"/>
      <c r="R298" s="118"/>
      <c r="S298" s="118"/>
      <c r="T298" s="118"/>
      <c r="U298" s="118"/>
      <c r="V298" s="118"/>
      <c r="W298" s="118"/>
      <c r="X298" s="118"/>
      <c r="Y298" s="118"/>
      <c r="Z298" s="118"/>
    </row>
    <row r="299" ht="75.0" customHeight="1">
      <c r="A299" s="6" t="s">
        <v>11449</v>
      </c>
      <c r="B299" s="6" t="s">
        <v>11450</v>
      </c>
      <c r="C299" s="34"/>
      <c r="D299" s="34"/>
      <c r="E299" s="34"/>
      <c r="F299" s="14"/>
      <c r="G299" s="6"/>
      <c r="H299" s="73" t="s">
        <v>11456</v>
      </c>
      <c r="I299" s="114" t="s">
        <v>10366</v>
      </c>
      <c r="J299" s="6" t="s">
        <v>11457</v>
      </c>
      <c r="K299" s="127"/>
      <c r="L299" s="128"/>
      <c r="M299" s="117" t="s">
        <v>11458</v>
      </c>
      <c r="N299" s="118"/>
      <c r="O299" s="118"/>
      <c r="P299" s="118"/>
      <c r="Q299" s="118"/>
      <c r="R299" s="118"/>
      <c r="S299" s="118"/>
      <c r="T299" s="118"/>
      <c r="U299" s="118"/>
      <c r="V299" s="118"/>
      <c r="W299" s="118"/>
      <c r="X299" s="118"/>
      <c r="Y299" s="118"/>
      <c r="Z299" s="118"/>
    </row>
    <row r="300" ht="75.0" customHeight="1">
      <c r="A300" s="6" t="s">
        <v>11449</v>
      </c>
      <c r="B300" s="6" t="s">
        <v>11450</v>
      </c>
      <c r="C300" s="34"/>
      <c r="D300" s="34"/>
      <c r="E300" s="34"/>
      <c r="F300" s="14"/>
      <c r="G300" s="6"/>
      <c r="H300" s="73" t="s">
        <v>11459</v>
      </c>
      <c r="I300" s="114" t="s">
        <v>10366</v>
      </c>
      <c r="J300" s="6" t="s">
        <v>11460</v>
      </c>
      <c r="K300" s="127"/>
      <c r="L300" s="128"/>
      <c r="M300" s="117" t="s">
        <v>11461</v>
      </c>
      <c r="N300" s="118"/>
      <c r="O300" s="118"/>
      <c r="P300" s="118"/>
      <c r="Q300" s="118"/>
      <c r="R300" s="118"/>
      <c r="S300" s="118"/>
      <c r="T300" s="118"/>
      <c r="U300" s="118"/>
      <c r="V300" s="118"/>
      <c r="W300" s="118"/>
      <c r="X300" s="118"/>
      <c r="Y300" s="118"/>
      <c r="Z300" s="118"/>
    </row>
    <row r="301" ht="75.0" customHeight="1">
      <c r="A301" s="6" t="s">
        <v>11449</v>
      </c>
      <c r="B301" s="6" t="s">
        <v>11450</v>
      </c>
      <c r="C301" s="34"/>
      <c r="D301" s="34"/>
      <c r="E301" s="34"/>
      <c r="F301" s="14"/>
      <c r="G301" s="6"/>
      <c r="H301" s="73" t="s">
        <v>11462</v>
      </c>
      <c r="I301" s="114" t="s">
        <v>10366</v>
      </c>
      <c r="J301" s="6" t="s">
        <v>11463</v>
      </c>
      <c r="K301" s="127"/>
      <c r="L301" s="128"/>
      <c r="M301" s="117" t="s">
        <v>11464</v>
      </c>
      <c r="N301" s="118"/>
      <c r="O301" s="118"/>
      <c r="P301" s="118"/>
      <c r="Q301" s="118"/>
      <c r="R301" s="118"/>
      <c r="S301" s="118"/>
      <c r="T301" s="118"/>
      <c r="U301" s="118"/>
      <c r="V301" s="118"/>
      <c r="W301" s="118"/>
      <c r="X301" s="118"/>
      <c r="Y301" s="118"/>
      <c r="Z301" s="118"/>
    </row>
    <row r="302" ht="75.0" customHeight="1">
      <c r="A302" s="6" t="s">
        <v>11449</v>
      </c>
      <c r="B302" s="6" t="s">
        <v>11450</v>
      </c>
      <c r="C302" s="34"/>
      <c r="D302" s="34"/>
      <c r="E302" s="34"/>
      <c r="F302" s="14"/>
      <c r="G302" s="6"/>
      <c r="H302" s="73" t="s">
        <v>11465</v>
      </c>
      <c r="I302" s="114" t="s">
        <v>10366</v>
      </c>
      <c r="J302" s="6" t="s">
        <v>11466</v>
      </c>
      <c r="K302" s="127"/>
      <c r="L302" s="128"/>
      <c r="M302" s="117" t="s">
        <v>11467</v>
      </c>
      <c r="N302" s="118"/>
      <c r="O302" s="118"/>
      <c r="P302" s="118"/>
      <c r="Q302" s="118"/>
      <c r="R302" s="118"/>
      <c r="S302" s="118"/>
      <c r="T302" s="118"/>
      <c r="U302" s="118"/>
      <c r="V302" s="118"/>
      <c r="W302" s="118"/>
      <c r="X302" s="118"/>
      <c r="Y302" s="118"/>
      <c r="Z302" s="118"/>
    </row>
    <row r="303" ht="75.0" customHeight="1">
      <c r="A303" s="6" t="s">
        <v>11449</v>
      </c>
      <c r="B303" s="6" t="s">
        <v>11450</v>
      </c>
      <c r="C303" s="34"/>
      <c r="D303" s="34"/>
      <c r="E303" s="34"/>
      <c r="F303" s="14"/>
      <c r="G303" s="6"/>
      <c r="H303" s="73" t="s">
        <v>11468</v>
      </c>
      <c r="I303" s="114" t="s">
        <v>10366</v>
      </c>
      <c r="J303" s="6" t="s">
        <v>11469</v>
      </c>
      <c r="K303" s="127"/>
      <c r="L303" s="128"/>
      <c r="M303" s="117" t="s">
        <v>11470</v>
      </c>
      <c r="N303" s="118"/>
      <c r="O303" s="118"/>
      <c r="P303" s="118"/>
      <c r="Q303" s="118"/>
      <c r="R303" s="118"/>
      <c r="S303" s="118"/>
      <c r="T303" s="118"/>
      <c r="U303" s="118"/>
      <c r="V303" s="118"/>
      <c r="W303" s="118"/>
      <c r="X303" s="118"/>
      <c r="Y303" s="118"/>
      <c r="Z303" s="118"/>
    </row>
    <row r="304" ht="75.0" customHeight="1">
      <c r="A304" s="6" t="s">
        <v>11471</v>
      </c>
      <c r="B304" s="6" t="s">
        <v>11472</v>
      </c>
      <c r="C304" s="34"/>
      <c r="D304" s="34"/>
      <c r="E304" s="34"/>
      <c r="F304" s="14"/>
      <c r="G304" s="6" t="s">
        <v>11473</v>
      </c>
      <c r="H304" s="73" t="s">
        <v>11474</v>
      </c>
      <c r="I304" s="114" t="s">
        <v>10366</v>
      </c>
      <c r="J304" s="6" t="s">
        <v>11475</v>
      </c>
      <c r="K304" s="127"/>
      <c r="L304" s="128" t="s">
        <v>11476</v>
      </c>
      <c r="M304" s="117" t="s">
        <v>11477</v>
      </c>
      <c r="N304" s="118"/>
      <c r="O304" s="118"/>
      <c r="P304" s="118"/>
      <c r="Q304" s="118"/>
      <c r="R304" s="118"/>
      <c r="S304" s="118"/>
      <c r="T304" s="118"/>
      <c r="U304" s="118"/>
      <c r="V304" s="118"/>
      <c r="W304" s="118"/>
      <c r="X304" s="118"/>
      <c r="Y304" s="118"/>
      <c r="Z304" s="118"/>
    </row>
    <row r="305" ht="75.0" customHeight="1">
      <c r="A305" s="6" t="s">
        <v>11471</v>
      </c>
      <c r="B305" s="6" t="s">
        <v>11472</v>
      </c>
      <c r="C305" s="34"/>
      <c r="D305" s="34"/>
      <c r="E305" s="34"/>
      <c r="F305" s="14"/>
      <c r="G305" s="6"/>
      <c r="H305" s="73" t="s">
        <v>11478</v>
      </c>
      <c r="I305" s="114" t="s">
        <v>10366</v>
      </c>
      <c r="J305" s="6" t="s">
        <v>11479</v>
      </c>
      <c r="K305" s="127"/>
      <c r="L305" s="116"/>
      <c r="M305" s="117" t="s">
        <v>11480</v>
      </c>
      <c r="N305" s="118"/>
      <c r="O305" s="118"/>
      <c r="P305" s="118"/>
      <c r="Q305" s="118"/>
      <c r="R305" s="118"/>
      <c r="S305" s="118"/>
      <c r="T305" s="118"/>
      <c r="U305" s="118"/>
      <c r="V305" s="118"/>
      <c r="W305" s="118"/>
      <c r="X305" s="118"/>
      <c r="Y305" s="118"/>
      <c r="Z305" s="118"/>
    </row>
    <row r="306" ht="75.0" customHeight="1">
      <c r="A306" s="6" t="s">
        <v>11471</v>
      </c>
      <c r="B306" s="6" t="s">
        <v>11472</v>
      </c>
      <c r="C306" s="34"/>
      <c r="D306" s="34"/>
      <c r="E306" s="34"/>
      <c r="F306" s="14"/>
      <c r="G306" s="6"/>
      <c r="H306" s="73" t="s">
        <v>11481</v>
      </c>
      <c r="I306" s="114" t="s">
        <v>10366</v>
      </c>
      <c r="J306" s="6" t="s">
        <v>11482</v>
      </c>
      <c r="K306" s="127"/>
      <c r="L306" s="116"/>
      <c r="M306" s="117" t="s">
        <v>11483</v>
      </c>
      <c r="N306" s="118"/>
      <c r="O306" s="118"/>
      <c r="P306" s="118"/>
      <c r="Q306" s="118"/>
      <c r="R306" s="118"/>
      <c r="S306" s="118"/>
      <c r="T306" s="118"/>
      <c r="U306" s="118"/>
      <c r="V306" s="118"/>
      <c r="W306" s="118"/>
      <c r="X306" s="118"/>
      <c r="Y306" s="118"/>
      <c r="Z306" s="118"/>
    </row>
    <row r="307" ht="75.0" customHeight="1">
      <c r="A307" s="6" t="s">
        <v>11471</v>
      </c>
      <c r="B307" s="6" t="s">
        <v>11484</v>
      </c>
      <c r="C307" s="34"/>
      <c r="D307" s="34"/>
      <c r="E307" s="34"/>
      <c r="F307" s="14"/>
      <c r="G307" s="6" t="s">
        <v>11485</v>
      </c>
      <c r="H307" s="73" t="s">
        <v>11486</v>
      </c>
      <c r="I307" s="114" t="s">
        <v>10366</v>
      </c>
      <c r="J307" s="6" t="s">
        <v>11487</v>
      </c>
      <c r="K307" s="127"/>
      <c r="L307" s="116" t="s">
        <v>11488</v>
      </c>
      <c r="M307" s="117" t="s">
        <v>11489</v>
      </c>
      <c r="N307" s="118"/>
      <c r="O307" s="118"/>
      <c r="P307" s="118"/>
      <c r="Q307" s="118"/>
      <c r="R307" s="118"/>
      <c r="S307" s="118"/>
      <c r="T307" s="118"/>
      <c r="U307" s="118"/>
      <c r="V307" s="118"/>
      <c r="W307" s="118"/>
      <c r="X307" s="118"/>
      <c r="Y307" s="118"/>
      <c r="Z307" s="118"/>
    </row>
    <row r="308" ht="75.0" customHeight="1">
      <c r="A308" s="6" t="s">
        <v>11471</v>
      </c>
      <c r="B308" s="6" t="s">
        <v>11484</v>
      </c>
      <c r="C308" s="34"/>
      <c r="D308" s="34"/>
      <c r="E308" s="34"/>
      <c r="F308" s="14"/>
      <c r="G308" s="6" t="s">
        <v>11485</v>
      </c>
      <c r="H308" s="73" t="s">
        <v>11490</v>
      </c>
      <c r="I308" s="114" t="s">
        <v>10366</v>
      </c>
      <c r="J308" s="6" t="s">
        <v>11491</v>
      </c>
      <c r="K308" s="127"/>
      <c r="L308" s="128"/>
      <c r="M308" s="117" t="s">
        <v>11492</v>
      </c>
      <c r="N308" s="118"/>
      <c r="O308" s="118"/>
      <c r="P308" s="118"/>
      <c r="Q308" s="118"/>
      <c r="R308" s="118"/>
      <c r="S308" s="118"/>
      <c r="T308" s="118"/>
      <c r="U308" s="118"/>
      <c r="V308" s="118"/>
      <c r="W308" s="118"/>
      <c r="X308" s="118"/>
      <c r="Y308" s="118"/>
      <c r="Z308" s="118"/>
    </row>
    <row r="309" ht="75.0" customHeight="1">
      <c r="A309" s="6" t="s">
        <v>11471</v>
      </c>
      <c r="B309" s="6" t="s">
        <v>11484</v>
      </c>
      <c r="C309" s="34"/>
      <c r="D309" s="34"/>
      <c r="E309" s="34"/>
      <c r="F309" s="14"/>
      <c r="G309" s="6" t="s">
        <v>11485</v>
      </c>
      <c r="H309" s="73" t="s">
        <v>11493</v>
      </c>
      <c r="I309" s="114" t="s">
        <v>10366</v>
      </c>
      <c r="J309" s="6" t="s">
        <v>11494</v>
      </c>
      <c r="K309" s="127"/>
      <c r="L309" s="128"/>
      <c r="M309" s="117" t="s">
        <v>11495</v>
      </c>
      <c r="N309" s="118"/>
      <c r="O309" s="118"/>
      <c r="P309" s="118"/>
      <c r="Q309" s="118"/>
      <c r="R309" s="118"/>
      <c r="S309" s="118"/>
      <c r="T309" s="118"/>
      <c r="U309" s="118"/>
      <c r="V309" s="118"/>
      <c r="W309" s="118"/>
      <c r="X309" s="118"/>
      <c r="Y309" s="118"/>
      <c r="Z309" s="118"/>
    </row>
    <row r="310" ht="75.0" customHeight="1">
      <c r="A310" s="6" t="s">
        <v>11471</v>
      </c>
      <c r="B310" s="6" t="s">
        <v>11496</v>
      </c>
      <c r="C310" s="34"/>
      <c r="D310" s="34"/>
      <c r="E310" s="34"/>
      <c r="F310" s="14"/>
      <c r="G310" s="6" t="s">
        <v>11497</v>
      </c>
      <c r="H310" s="73" t="s">
        <v>11498</v>
      </c>
      <c r="I310" s="114" t="s">
        <v>10366</v>
      </c>
      <c r="J310" s="6" t="s">
        <v>11499</v>
      </c>
      <c r="K310" s="127"/>
      <c r="L310" s="128" t="s">
        <v>11500</v>
      </c>
      <c r="M310" s="117" t="s">
        <v>11501</v>
      </c>
      <c r="N310" s="118"/>
      <c r="O310" s="118"/>
      <c r="P310" s="118"/>
      <c r="Q310" s="118"/>
      <c r="R310" s="118"/>
      <c r="S310" s="118"/>
      <c r="T310" s="118"/>
      <c r="U310" s="118"/>
      <c r="V310" s="118"/>
      <c r="W310" s="118"/>
      <c r="X310" s="118"/>
      <c r="Y310" s="118"/>
      <c r="Z310" s="118"/>
    </row>
    <row r="311" ht="75.0" customHeight="1">
      <c r="A311" s="6" t="s">
        <v>11471</v>
      </c>
      <c r="B311" s="6" t="s">
        <v>11496</v>
      </c>
      <c r="C311" s="34"/>
      <c r="D311" s="34"/>
      <c r="E311" s="34"/>
      <c r="F311" s="14"/>
      <c r="G311" s="138" t="s">
        <v>11502</v>
      </c>
      <c r="H311" s="18" t="s">
        <v>11503</v>
      </c>
      <c r="I311" s="114" t="s">
        <v>10366</v>
      </c>
      <c r="J311" s="6" t="s">
        <v>11504</v>
      </c>
      <c r="K311" s="127"/>
      <c r="L311" s="128"/>
      <c r="M311" s="117" t="s">
        <v>11505</v>
      </c>
      <c r="N311" s="118"/>
      <c r="O311" s="118"/>
      <c r="P311" s="118"/>
      <c r="Q311" s="118"/>
      <c r="R311" s="118"/>
      <c r="S311" s="118"/>
      <c r="T311" s="118"/>
      <c r="U311" s="118"/>
      <c r="V311" s="118"/>
      <c r="W311" s="118"/>
      <c r="X311" s="118"/>
      <c r="Y311" s="118"/>
      <c r="Z311" s="118"/>
    </row>
    <row r="312" ht="75.0" customHeight="1">
      <c r="A312" s="6" t="s">
        <v>11471</v>
      </c>
      <c r="B312" s="6" t="s">
        <v>11496</v>
      </c>
      <c r="C312" s="34"/>
      <c r="D312" s="34"/>
      <c r="E312" s="34"/>
      <c r="F312" s="14"/>
      <c r="G312" s="6"/>
      <c r="H312" s="73" t="s">
        <v>11506</v>
      </c>
      <c r="I312" s="114" t="s">
        <v>10366</v>
      </c>
      <c r="J312" s="6" t="s">
        <v>11507</v>
      </c>
      <c r="K312" s="127"/>
      <c r="L312" s="128"/>
      <c r="M312" s="117" t="s">
        <v>11508</v>
      </c>
      <c r="N312" s="118"/>
      <c r="O312" s="118"/>
      <c r="P312" s="118"/>
      <c r="Q312" s="118"/>
      <c r="R312" s="118"/>
      <c r="S312" s="118"/>
      <c r="T312" s="118"/>
      <c r="U312" s="118"/>
      <c r="V312" s="118"/>
      <c r="W312" s="118"/>
      <c r="X312" s="118"/>
      <c r="Y312" s="118"/>
      <c r="Z312" s="118"/>
    </row>
    <row r="313" ht="75.0" customHeight="1">
      <c r="A313" s="6" t="s">
        <v>11471</v>
      </c>
      <c r="B313" s="6" t="s">
        <v>11496</v>
      </c>
      <c r="C313" s="34"/>
      <c r="D313" s="34"/>
      <c r="E313" s="34"/>
      <c r="F313" s="14"/>
      <c r="G313" s="138" t="s">
        <v>11509</v>
      </c>
      <c r="H313" s="73" t="s">
        <v>11510</v>
      </c>
      <c r="I313" s="114" t="s">
        <v>10366</v>
      </c>
      <c r="J313" s="6" t="s">
        <v>11511</v>
      </c>
      <c r="K313" s="127"/>
      <c r="L313" s="128"/>
      <c r="M313" s="117" t="s">
        <v>11512</v>
      </c>
      <c r="N313" s="118"/>
      <c r="O313" s="118"/>
      <c r="P313" s="118"/>
      <c r="Q313" s="118"/>
      <c r="R313" s="118"/>
      <c r="S313" s="118"/>
      <c r="T313" s="118"/>
      <c r="U313" s="118"/>
      <c r="V313" s="118"/>
      <c r="W313" s="118"/>
      <c r="X313" s="118"/>
      <c r="Y313" s="118"/>
      <c r="Z313" s="118"/>
    </row>
    <row r="314" ht="75.0" customHeight="1">
      <c r="A314" s="6" t="s">
        <v>11471</v>
      </c>
      <c r="B314" s="6" t="s">
        <v>11496</v>
      </c>
      <c r="C314" s="34"/>
      <c r="D314" s="34"/>
      <c r="E314" s="34"/>
      <c r="F314" s="14"/>
      <c r="G314" s="6"/>
      <c r="H314" s="73" t="s">
        <v>11513</v>
      </c>
      <c r="I314" s="114" t="s">
        <v>10366</v>
      </c>
      <c r="J314" s="6" t="s">
        <v>11514</v>
      </c>
      <c r="K314" s="127"/>
      <c r="L314" s="128"/>
      <c r="M314" s="117" t="s">
        <v>11515</v>
      </c>
      <c r="N314" s="118"/>
      <c r="O314" s="118"/>
      <c r="P314" s="118"/>
      <c r="Q314" s="118"/>
      <c r="R314" s="118"/>
      <c r="S314" s="118"/>
      <c r="T314" s="118"/>
      <c r="U314" s="118"/>
      <c r="V314" s="118"/>
      <c r="W314" s="118"/>
      <c r="X314" s="118"/>
      <c r="Y314" s="118"/>
      <c r="Z314" s="118"/>
    </row>
    <row r="315" ht="75.0" customHeight="1">
      <c r="A315" s="6" t="s">
        <v>11471</v>
      </c>
      <c r="B315" s="6" t="s">
        <v>11496</v>
      </c>
      <c r="C315" s="34"/>
      <c r="D315" s="34"/>
      <c r="E315" s="34"/>
      <c r="F315" s="14"/>
      <c r="G315" s="138" t="s">
        <v>11516</v>
      </c>
      <c r="H315" s="73" t="s">
        <v>11517</v>
      </c>
      <c r="I315" s="114" t="s">
        <v>10366</v>
      </c>
      <c r="J315" s="6" t="s">
        <v>11518</v>
      </c>
      <c r="K315" s="127"/>
      <c r="L315" s="128"/>
      <c r="M315" s="117" t="s">
        <v>11519</v>
      </c>
      <c r="N315" s="118"/>
      <c r="O315" s="118"/>
      <c r="P315" s="118"/>
      <c r="Q315" s="118"/>
      <c r="R315" s="118"/>
      <c r="S315" s="118"/>
      <c r="T315" s="118"/>
      <c r="U315" s="118"/>
      <c r="V315" s="118"/>
      <c r="W315" s="118"/>
      <c r="X315" s="118"/>
      <c r="Y315" s="118"/>
      <c r="Z315" s="118"/>
    </row>
    <row r="316" ht="75.0" customHeight="1">
      <c r="A316" s="6" t="s">
        <v>11520</v>
      </c>
      <c r="B316" s="6" t="s">
        <v>11521</v>
      </c>
      <c r="C316" s="34"/>
      <c r="D316" s="34"/>
      <c r="E316" s="34"/>
      <c r="F316" s="14"/>
      <c r="G316" s="6"/>
      <c r="H316" s="73" t="s">
        <v>11522</v>
      </c>
      <c r="I316" s="114" t="s">
        <v>10366</v>
      </c>
      <c r="J316" s="6" t="s">
        <v>11523</v>
      </c>
      <c r="K316" s="127"/>
      <c r="L316" s="121"/>
      <c r="M316" s="122" t="s">
        <v>11524</v>
      </c>
      <c r="N316" s="118"/>
      <c r="O316" s="118"/>
      <c r="P316" s="118"/>
      <c r="Q316" s="118"/>
      <c r="R316" s="118"/>
      <c r="S316" s="118"/>
      <c r="T316" s="118"/>
      <c r="U316" s="118"/>
      <c r="V316" s="118"/>
      <c r="W316" s="118"/>
      <c r="X316" s="118"/>
      <c r="Y316" s="118"/>
      <c r="Z316" s="118"/>
    </row>
    <row r="317" ht="111.75" customHeight="1">
      <c r="A317" s="6" t="s">
        <v>11520</v>
      </c>
      <c r="B317" s="6" t="s">
        <v>11521</v>
      </c>
      <c r="C317" s="34"/>
      <c r="D317" s="34"/>
      <c r="E317" s="34"/>
      <c r="F317" s="14"/>
      <c r="G317" s="6"/>
      <c r="H317" s="73" t="s">
        <v>11525</v>
      </c>
      <c r="I317" s="114" t="s">
        <v>10366</v>
      </c>
      <c r="J317" s="6" t="s">
        <v>11526</v>
      </c>
      <c r="K317" s="127"/>
      <c r="L317" s="116"/>
      <c r="M317" s="67" t="s">
        <v>11527</v>
      </c>
      <c r="N317" s="118"/>
      <c r="O317" s="118"/>
      <c r="P317" s="118"/>
      <c r="Q317" s="118"/>
      <c r="R317" s="118"/>
      <c r="S317" s="118"/>
      <c r="T317" s="118"/>
      <c r="U317" s="118"/>
      <c r="V317" s="118"/>
      <c r="W317" s="118"/>
      <c r="X317" s="118"/>
      <c r="Y317" s="118"/>
      <c r="Z317" s="118"/>
    </row>
    <row r="318" ht="111.75" customHeight="1">
      <c r="A318" s="6" t="s">
        <v>11520</v>
      </c>
      <c r="B318" s="6" t="s">
        <v>11521</v>
      </c>
      <c r="C318" s="34"/>
      <c r="D318" s="34"/>
      <c r="E318" s="34"/>
      <c r="F318" s="14"/>
      <c r="G318" s="6"/>
      <c r="H318" s="73" t="s">
        <v>11528</v>
      </c>
      <c r="I318" s="114" t="s">
        <v>10366</v>
      </c>
      <c r="J318" s="6" t="s">
        <v>11529</v>
      </c>
      <c r="K318" s="127"/>
      <c r="L318" s="116"/>
      <c r="M318" s="67" t="s">
        <v>11530</v>
      </c>
      <c r="N318" s="118"/>
      <c r="O318" s="118"/>
      <c r="P318" s="118"/>
      <c r="Q318" s="118"/>
      <c r="R318" s="118"/>
      <c r="S318" s="118"/>
      <c r="T318" s="118"/>
      <c r="U318" s="118"/>
      <c r="V318" s="118"/>
      <c r="W318" s="118"/>
      <c r="X318" s="118"/>
      <c r="Y318" s="118"/>
      <c r="Z318" s="118"/>
    </row>
    <row r="319" ht="111.75" customHeight="1">
      <c r="A319" s="6" t="s">
        <v>11520</v>
      </c>
      <c r="B319" s="6" t="s">
        <v>11521</v>
      </c>
      <c r="C319" s="34"/>
      <c r="D319" s="34"/>
      <c r="E319" s="34"/>
      <c r="F319" s="14"/>
      <c r="G319" s="6"/>
      <c r="H319" s="73" t="s">
        <v>11531</v>
      </c>
      <c r="I319" s="114" t="s">
        <v>10366</v>
      </c>
      <c r="J319" s="6" t="s">
        <v>11532</v>
      </c>
      <c r="K319" s="127"/>
      <c r="L319" s="116"/>
      <c r="M319" s="67" t="s">
        <v>11533</v>
      </c>
      <c r="N319" s="118"/>
      <c r="O319" s="118"/>
      <c r="P319" s="118"/>
      <c r="Q319" s="118"/>
      <c r="R319" s="118"/>
      <c r="S319" s="118"/>
      <c r="T319" s="118"/>
      <c r="U319" s="118"/>
      <c r="V319" s="118"/>
      <c r="W319" s="118"/>
      <c r="X319" s="118"/>
      <c r="Y319" s="118"/>
      <c r="Z319" s="118"/>
    </row>
    <row r="320" ht="111.75" customHeight="1">
      <c r="A320" s="6" t="s">
        <v>11520</v>
      </c>
      <c r="B320" s="6" t="s">
        <v>11521</v>
      </c>
      <c r="C320" s="34"/>
      <c r="D320" s="34"/>
      <c r="E320" s="34"/>
      <c r="F320" s="14"/>
      <c r="G320" s="6"/>
      <c r="H320" s="73" t="s">
        <v>11534</v>
      </c>
      <c r="I320" s="114" t="s">
        <v>10366</v>
      </c>
      <c r="J320" s="6" t="s">
        <v>11535</v>
      </c>
      <c r="K320" s="127"/>
      <c r="L320" s="116"/>
      <c r="M320" s="67" t="s">
        <v>11536</v>
      </c>
      <c r="N320" s="118"/>
      <c r="O320" s="118"/>
      <c r="P320" s="118"/>
      <c r="Q320" s="118"/>
      <c r="R320" s="118"/>
      <c r="S320" s="118"/>
      <c r="T320" s="118"/>
      <c r="U320" s="118"/>
      <c r="V320" s="118"/>
      <c r="W320" s="118"/>
      <c r="X320" s="118"/>
      <c r="Y320" s="118"/>
      <c r="Z320" s="118"/>
    </row>
    <row r="321" ht="111.75" customHeight="1">
      <c r="A321" s="6" t="s">
        <v>11520</v>
      </c>
      <c r="B321" s="6" t="s">
        <v>11537</v>
      </c>
      <c r="C321" s="34"/>
      <c r="D321" s="34"/>
      <c r="E321" s="34"/>
      <c r="F321" s="14"/>
      <c r="G321" s="6" t="s">
        <v>11538</v>
      </c>
      <c r="H321" s="73" t="s">
        <v>11539</v>
      </c>
      <c r="I321" s="114" t="s">
        <v>10366</v>
      </c>
      <c r="J321" s="6" t="s">
        <v>11540</v>
      </c>
      <c r="K321" s="127"/>
      <c r="L321" s="116" t="s">
        <v>11541</v>
      </c>
      <c r="M321" s="67" t="s">
        <v>11542</v>
      </c>
      <c r="N321" s="118"/>
      <c r="O321" s="118"/>
      <c r="P321" s="118"/>
      <c r="Q321" s="118"/>
      <c r="R321" s="118"/>
      <c r="S321" s="118"/>
      <c r="T321" s="118"/>
      <c r="U321" s="118"/>
      <c r="V321" s="118"/>
      <c r="W321" s="118"/>
      <c r="X321" s="118"/>
      <c r="Y321" s="118"/>
      <c r="Z321" s="118"/>
    </row>
    <row r="322" ht="111.75" customHeight="1">
      <c r="A322" s="6" t="s">
        <v>11520</v>
      </c>
      <c r="B322" s="6" t="s">
        <v>11537</v>
      </c>
      <c r="C322" s="34"/>
      <c r="D322" s="34"/>
      <c r="E322" s="34"/>
      <c r="F322" s="14"/>
      <c r="G322" s="6"/>
      <c r="H322" s="73" t="s">
        <v>11543</v>
      </c>
      <c r="I322" s="114" t="s">
        <v>10366</v>
      </c>
      <c r="J322" s="6" t="s">
        <v>11544</v>
      </c>
      <c r="K322" s="127"/>
      <c r="L322" s="116"/>
      <c r="M322" s="122" t="s">
        <v>11545</v>
      </c>
      <c r="N322" s="118"/>
      <c r="O322" s="118"/>
      <c r="P322" s="118"/>
      <c r="Q322" s="118"/>
      <c r="R322" s="118"/>
      <c r="S322" s="118"/>
      <c r="T322" s="118"/>
      <c r="U322" s="118"/>
      <c r="V322" s="118"/>
      <c r="W322" s="118"/>
      <c r="X322" s="118"/>
      <c r="Y322" s="118"/>
      <c r="Z322" s="118"/>
    </row>
    <row r="323" ht="111.75" customHeight="1">
      <c r="A323" s="6" t="s">
        <v>11520</v>
      </c>
      <c r="B323" s="6" t="s">
        <v>11537</v>
      </c>
      <c r="C323" s="34"/>
      <c r="D323" s="34"/>
      <c r="E323" s="34"/>
      <c r="F323" s="14"/>
      <c r="G323" s="6"/>
      <c r="H323" s="73" t="s">
        <v>11546</v>
      </c>
      <c r="I323" s="114" t="s">
        <v>10366</v>
      </c>
      <c r="J323" s="6" t="s">
        <v>11547</v>
      </c>
      <c r="K323" s="127"/>
      <c r="L323" s="116"/>
      <c r="M323" s="67" t="s">
        <v>11548</v>
      </c>
      <c r="N323" s="118"/>
      <c r="O323" s="118"/>
      <c r="P323" s="118"/>
      <c r="Q323" s="118"/>
      <c r="R323" s="118"/>
      <c r="S323" s="118"/>
      <c r="T323" s="118"/>
      <c r="U323" s="118"/>
      <c r="V323" s="118"/>
      <c r="W323" s="118"/>
      <c r="X323" s="118"/>
      <c r="Y323" s="118"/>
      <c r="Z323" s="118"/>
    </row>
    <row r="324" ht="111.75" customHeight="1">
      <c r="A324" s="6" t="s">
        <v>11520</v>
      </c>
      <c r="B324" s="6" t="s">
        <v>11537</v>
      </c>
      <c r="C324" s="34"/>
      <c r="D324" s="34"/>
      <c r="E324" s="34"/>
      <c r="F324" s="14"/>
      <c r="G324" s="6"/>
      <c r="H324" s="73" t="s">
        <v>11549</v>
      </c>
      <c r="I324" s="114" t="s">
        <v>10366</v>
      </c>
      <c r="J324" s="6" t="s">
        <v>11550</v>
      </c>
      <c r="K324" s="127"/>
      <c r="L324" s="116"/>
      <c r="M324" s="122" t="s">
        <v>11551</v>
      </c>
      <c r="N324" s="118"/>
      <c r="O324" s="118"/>
      <c r="P324" s="118"/>
      <c r="Q324" s="118"/>
      <c r="R324" s="118"/>
      <c r="S324" s="118"/>
      <c r="T324" s="118"/>
      <c r="U324" s="118"/>
      <c r="V324" s="118"/>
      <c r="W324" s="118"/>
      <c r="X324" s="118"/>
      <c r="Y324" s="118"/>
      <c r="Z324" s="118"/>
    </row>
    <row r="325" ht="111.75" customHeight="1">
      <c r="A325" s="6" t="s">
        <v>11520</v>
      </c>
      <c r="B325" s="6" t="s">
        <v>11537</v>
      </c>
      <c r="C325" s="34"/>
      <c r="D325" s="34"/>
      <c r="E325" s="34"/>
      <c r="F325" s="14"/>
      <c r="G325" s="6"/>
      <c r="H325" s="73" t="s">
        <v>11552</v>
      </c>
      <c r="I325" s="114" t="s">
        <v>10366</v>
      </c>
      <c r="J325" s="6" t="s">
        <v>11553</v>
      </c>
      <c r="K325" s="127"/>
      <c r="L325" s="116"/>
      <c r="M325" s="67" t="s">
        <v>11554</v>
      </c>
      <c r="N325" s="118"/>
      <c r="O325" s="118"/>
      <c r="P325" s="118"/>
      <c r="Q325" s="118"/>
      <c r="R325" s="118"/>
      <c r="S325" s="118"/>
      <c r="T325" s="118"/>
      <c r="U325" s="118"/>
      <c r="V325" s="118"/>
      <c r="W325" s="118"/>
      <c r="X325" s="118"/>
      <c r="Y325" s="118"/>
      <c r="Z325" s="118"/>
    </row>
    <row r="326" ht="111.75" customHeight="1">
      <c r="A326" s="6" t="s">
        <v>11520</v>
      </c>
      <c r="B326" s="6" t="s">
        <v>11537</v>
      </c>
      <c r="C326" s="34"/>
      <c r="D326" s="34"/>
      <c r="E326" s="34"/>
      <c r="F326" s="14"/>
      <c r="G326" s="6"/>
      <c r="H326" s="73" t="s">
        <v>11555</v>
      </c>
      <c r="I326" s="114" t="s">
        <v>10366</v>
      </c>
      <c r="J326" s="6" t="s">
        <v>11556</v>
      </c>
      <c r="K326" s="127"/>
      <c r="L326" s="116"/>
      <c r="M326" s="67" t="s">
        <v>11557</v>
      </c>
      <c r="N326" s="118"/>
      <c r="O326" s="118"/>
      <c r="P326" s="118"/>
      <c r="Q326" s="118"/>
      <c r="R326" s="118"/>
      <c r="S326" s="118"/>
      <c r="T326" s="118"/>
      <c r="U326" s="118"/>
      <c r="V326" s="118"/>
      <c r="W326" s="118"/>
      <c r="X326" s="118"/>
      <c r="Y326" s="118"/>
      <c r="Z326" s="118"/>
    </row>
    <row r="327" ht="75.0" customHeight="1">
      <c r="A327" s="6" t="s">
        <v>11558</v>
      </c>
      <c r="B327" s="6" t="s">
        <v>11559</v>
      </c>
      <c r="C327" s="34"/>
      <c r="D327" s="34"/>
      <c r="E327" s="34"/>
      <c r="F327" s="14"/>
      <c r="G327" s="34"/>
      <c r="H327" s="73" t="s">
        <v>11560</v>
      </c>
      <c r="I327" s="114" t="s">
        <v>10366</v>
      </c>
      <c r="J327" s="6" t="s">
        <v>11561</v>
      </c>
      <c r="K327" s="127"/>
      <c r="L327" s="116" t="s">
        <v>11562</v>
      </c>
      <c r="M327" s="117" t="s">
        <v>11563</v>
      </c>
      <c r="N327" s="118"/>
      <c r="O327" s="118"/>
      <c r="P327" s="118"/>
      <c r="Q327" s="118"/>
      <c r="R327" s="118"/>
      <c r="S327" s="118"/>
      <c r="T327" s="118"/>
      <c r="U327" s="118"/>
      <c r="V327" s="118"/>
      <c r="W327" s="118"/>
      <c r="X327" s="118"/>
      <c r="Y327" s="118"/>
      <c r="Z327" s="118"/>
    </row>
    <row r="328" ht="75.0" customHeight="1">
      <c r="A328" s="6" t="s">
        <v>11558</v>
      </c>
      <c r="B328" s="6" t="s">
        <v>11559</v>
      </c>
      <c r="C328" s="34"/>
      <c r="D328" s="34"/>
      <c r="E328" s="34"/>
      <c r="F328" s="14"/>
      <c r="G328" s="34"/>
      <c r="H328" s="73" t="s">
        <v>11513</v>
      </c>
      <c r="I328" s="114" t="s">
        <v>10366</v>
      </c>
      <c r="J328" s="6" t="s">
        <v>11564</v>
      </c>
      <c r="K328" s="127"/>
      <c r="L328" s="121"/>
      <c r="M328" s="122" t="s">
        <v>11565</v>
      </c>
      <c r="N328" s="118"/>
      <c r="O328" s="118"/>
      <c r="P328" s="118"/>
      <c r="Q328" s="118"/>
      <c r="R328" s="118"/>
      <c r="S328" s="118"/>
      <c r="T328" s="118"/>
      <c r="U328" s="118"/>
      <c r="V328" s="118"/>
      <c r="W328" s="118"/>
      <c r="X328" s="118"/>
      <c r="Y328" s="118"/>
      <c r="Z328" s="118"/>
    </row>
    <row r="329" ht="75.0" customHeight="1">
      <c r="A329" s="6" t="s">
        <v>11558</v>
      </c>
      <c r="B329" s="6" t="s">
        <v>11559</v>
      </c>
      <c r="C329" s="34"/>
      <c r="D329" s="34"/>
      <c r="E329" s="34"/>
      <c r="F329" s="14"/>
      <c r="G329" s="34"/>
      <c r="H329" s="73" t="s">
        <v>11566</v>
      </c>
      <c r="I329" s="114" t="s">
        <v>10366</v>
      </c>
      <c r="J329" s="6" t="s">
        <v>11567</v>
      </c>
      <c r="K329" s="127"/>
      <c r="L329" s="121"/>
      <c r="M329" s="122" t="s">
        <v>11568</v>
      </c>
      <c r="N329" s="118"/>
      <c r="O329" s="118"/>
      <c r="P329" s="118"/>
      <c r="Q329" s="118"/>
      <c r="R329" s="118"/>
      <c r="S329" s="118"/>
      <c r="T329" s="118"/>
      <c r="U329" s="118"/>
      <c r="V329" s="118"/>
      <c r="W329" s="118"/>
      <c r="X329" s="118"/>
      <c r="Y329" s="118"/>
      <c r="Z329" s="118"/>
    </row>
    <row r="330" ht="75.0" customHeight="1">
      <c r="A330" s="6" t="s">
        <v>11558</v>
      </c>
      <c r="B330" s="6" t="s">
        <v>11559</v>
      </c>
      <c r="C330" s="34"/>
      <c r="D330" s="34"/>
      <c r="E330" s="34"/>
      <c r="F330" s="14"/>
      <c r="G330" s="34"/>
      <c r="H330" s="73" t="s">
        <v>11569</v>
      </c>
      <c r="I330" s="114" t="s">
        <v>10366</v>
      </c>
      <c r="J330" s="6" t="s">
        <v>11570</v>
      </c>
      <c r="K330" s="127"/>
      <c r="L330" s="121"/>
      <c r="M330" s="122" t="s">
        <v>11571</v>
      </c>
      <c r="N330" s="118"/>
      <c r="O330" s="118"/>
      <c r="P330" s="118"/>
      <c r="Q330" s="118"/>
      <c r="R330" s="118"/>
      <c r="S330" s="118"/>
      <c r="T330" s="118"/>
      <c r="U330" s="118"/>
      <c r="V330" s="118"/>
      <c r="W330" s="118"/>
      <c r="X330" s="118"/>
      <c r="Y330" s="118"/>
      <c r="Z330" s="118"/>
    </row>
    <row r="331" ht="75.0" customHeight="1">
      <c r="A331" s="6" t="s">
        <v>11558</v>
      </c>
      <c r="B331" s="6" t="s">
        <v>11559</v>
      </c>
      <c r="C331" s="34"/>
      <c r="D331" s="34"/>
      <c r="E331" s="34"/>
      <c r="F331" s="14"/>
      <c r="G331" s="34"/>
      <c r="H331" s="73" t="s">
        <v>11572</v>
      </c>
      <c r="I331" s="114" t="s">
        <v>10366</v>
      </c>
      <c r="J331" s="6" t="s">
        <v>11573</v>
      </c>
      <c r="K331" s="127"/>
      <c r="L331" s="121"/>
      <c r="M331" s="122" t="s">
        <v>11574</v>
      </c>
      <c r="N331" s="118"/>
      <c r="O331" s="118"/>
      <c r="P331" s="118"/>
      <c r="Q331" s="118"/>
      <c r="R331" s="118"/>
      <c r="S331" s="118"/>
      <c r="T331" s="118"/>
      <c r="U331" s="118"/>
      <c r="V331" s="118"/>
      <c r="W331" s="118"/>
      <c r="X331" s="118"/>
      <c r="Y331" s="118"/>
      <c r="Z331" s="118"/>
    </row>
    <row r="332" ht="75.0" customHeight="1">
      <c r="A332" s="6" t="s">
        <v>11575</v>
      </c>
      <c r="B332" s="6" t="s">
        <v>11576</v>
      </c>
      <c r="C332" s="34"/>
      <c r="D332" s="34"/>
      <c r="E332" s="34"/>
      <c r="F332" s="14"/>
      <c r="G332" s="34"/>
      <c r="H332" s="67" t="s">
        <v>11577</v>
      </c>
      <c r="I332" s="114" t="s">
        <v>10366</v>
      </c>
      <c r="J332" s="6" t="s">
        <v>11578</v>
      </c>
      <c r="K332" s="127"/>
      <c r="L332" s="121"/>
      <c r="M332" s="122" t="s">
        <v>11579</v>
      </c>
      <c r="N332" s="118"/>
      <c r="O332" s="118"/>
      <c r="P332" s="118"/>
      <c r="Q332" s="118"/>
      <c r="R332" s="118"/>
      <c r="S332" s="118"/>
      <c r="T332" s="118"/>
      <c r="U332" s="118"/>
      <c r="V332" s="118"/>
      <c r="W332" s="118"/>
      <c r="X332" s="118"/>
      <c r="Y332" s="118"/>
      <c r="Z332" s="118"/>
    </row>
    <row r="333" ht="75.0" customHeight="1">
      <c r="A333" s="6" t="s">
        <v>11575</v>
      </c>
      <c r="B333" s="6" t="s">
        <v>11576</v>
      </c>
      <c r="C333" s="34"/>
      <c r="D333" s="34"/>
      <c r="E333" s="34"/>
      <c r="F333" s="14"/>
      <c r="G333" s="34"/>
      <c r="H333" s="73" t="s">
        <v>11580</v>
      </c>
      <c r="I333" s="114" t="s">
        <v>10366</v>
      </c>
      <c r="J333" s="6" t="s">
        <v>11581</v>
      </c>
      <c r="K333" s="127"/>
      <c r="L333" s="128"/>
      <c r="M333" s="67" t="s">
        <v>11582</v>
      </c>
      <c r="N333" s="118"/>
      <c r="O333" s="118"/>
      <c r="P333" s="118"/>
      <c r="Q333" s="118"/>
      <c r="R333" s="118"/>
      <c r="S333" s="118"/>
      <c r="T333" s="118"/>
      <c r="U333" s="118"/>
      <c r="V333" s="118"/>
      <c r="W333" s="118"/>
      <c r="X333" s="118"/>
      <c r="Y333" s="118"/>
      <c r="Z333" s="118"/>
    </row>
    <row r="334" ht="75.0" customHeight="1">
      <c r="A334" s="6" t="s">
        <v>11575</v>
      </c>
      <c r="B334" s="6" t="s">
        <v>11576</v>
      </c>
      <c r="C334" s="34"/>
      <c r="D334" s="34"/>
      <c r="E334" s="34"/>
      <c r="F334" s="14"/>
      <c r="G334" s="34"/>
      <c r="H334" s="73" t="s">
        <v>11583</v>
      </c>
      <c r="I334" s="114" t="s">
        <v>10366</v>
      </c>
      <c r="J334" s="6" t="s">
        <v>11584</v>
      </c>
      <c r="K334" s="127"/>
      <c r="L334" s="128"/>
      <c r="M334" s="117" t="s">
        <v>11585</v>
      </c>
      <c r="N334" s="118"/>
      <c r="O334" s="118"/>
      <c r="P334" s="118"/>
      <c r="Q334" s="118"/>
      <c r="R334" s="118"/>
      <c r="S334" s="118"/>
      <c r="T334" s="118"/>
      <c r="U334" s="118"/>
      <c r="V334" s="118"/>
      <c r="W334" s="118"/>
      <c r="X334" s="118"/>
      <c r="Y334" s="118"/>
      <c r="Z334" s="118"/>
    </row>
    <row r="335" ht="75.0" customHeight="1">
      <c r="A335" s="6" t="s">
        <v>11575</v>
      </c>
      <c r="B335" s="6" t="s">
        <v>11576</v>
      </c>
      <c r="C335" s="34"/>
      <c r="D335" s="34"/>
      <c r="E335" s="34"/>
      <c r="F335" s="14"/>
      <c r="G335" s="34"/>
      <c r="H335" s="73" t="s">
        <v>11586</v>
      </c>
      <c r="I335" s="114" t="s">
        <v>10366</v>
      </c>
      <c r="J335" s="6" t="s">
        <v>11587</v>
      </c>
      <c r="K335" s="127"/>
      <c r="L335" s="128"/>
      <c r="M335" s="117" t="s">
        <v>11588</v>
      </c>
      <c r="N335" s="118"/>
      <c r="O335" s="118"/>
      <c r="P335" s="118"/>
      <c r="Q335" s="118"/>
      <c r="R335" s="118"/>
      <c r="S335" s="118"/>
      <c r="T335" s="118"/>
      <c r="U335" s="118"/>
      <c r="V335" s="118"/>
      <c r="W335" s="118"/>
      <c r="X335" s="118"/>
      <c r="Y335" s="118"/>
      <c r="Z335" s="118"/>
    </row>
    <row r="336" ht="75.0" customHeight="1">
      <c r="A336" s="6" t="s">
        <v>11575</v>
      </c>
      <c r="B336" s="6" t="s">
        <v>11576</v>
      </c>
      <c r="C336" s="34"/>
      <c r="D336" s="34"/>
      <c r="E336" s="34"/>
      <c r="F336" s="14"/>
      <c r="G336" s="34"/>
      <c r="H336" s="73" t="s">
        <v>11589</v>
      </c>
      <c r="I336" s="114" t="s">
        <v>10366</v>
      </c>
      <c r="J336" s="6" t="s">
        <v>11590</v>
      </c>
      <c r="K336" s="127"/>
      <c r="L336" s="128"/>
      <c r="M336" s="117" t="s">
        <v>11591</v>
      </c>
      <c r="N336" s="118"/>
      <c r="O336" s="118"/>
      <c r="P336" s="118"/>
      <c r="Q336" s="118"/>
      <c r="R336" s="118"/>
      <c r="S336" s="118"/>
      <c r="T336" s="118"/>
      <c r="U336" s="118"/>
      <c r="V336" s="118"/>
      <c r="W336" s="118"/>
      <c r="X336" s="118"/>
      <c r="Y336" s="118"/>
      <c r="Z336" s="118"/>
    </row>
    <row r="337" ht="75.0" customHeight="1">
      <c r="A337" s="6" t="s">
        <v>11575</v>
      </c>
      <c r="B337" s="6" t="s">
        <v>11576</v>
      </c>
      <c r="C337" s="34"/>
      <c r="D337" s="34"/>
      <c r="E337" s="34"/>
      <c r="F337" s="14"/>
      <c r="G337" s="34"/>
      <c r="H337" s="73" t="s">
        <v>11592</v>
      </c>
      <c r="I337" s="114" t="s">
        <v>10366</v>
      </c>
      <c r="J337" s="6" t="s">
        <v>11593</v>
      </c>
      <c r="K337" s="127"/>
      <c r="L337" s="128"/>
      <c r="M337" s="117" t="s">
        <v>11594</v>
      </c>
      <c r="N337" s="118"/>
      <c r="O337" s="118"/>
      <c r="P337" s="118"/>
      <c r="Q337" s="118"/>
      <c r="R337" s="118"/>
      <c r="S337" s="118"/>
      <c r="T337" s="118"/>
      <c r="U337" s="118"/>
      <c r="V337" s="118"/>
      <c r="W337" s="118"/>
      <c r="X337" s="118"/>
      <c r="Y337" s="118"/>
      <c r="Z337" s="118"/>
    </row>
    <row r="338" ht="75.0" customHeight="1">
      <c r="A338" s="6" t="s">
        <v>11595</v>
      </c>
      <c r="B338" s="6" t="s">
        <v>11596</v>
      </c>
      <c r="C338" s="34"/>
      <c r="D338" s="34"/>
      <c r="E338" s="34"/>
      <c r="F338" s="14"/>
      <c r="G338" s="34"/>
      <c r="H338" s="67" t="s">
        <v>11597</v>
      </c>
      <c r="I338" s="114" t="s">
        <v>10366</v>
      </c>
      <c r="J338" s="6" t="s">
        <v>11598</v>
      </c>
      <c r="K338" s="127"/>
      <c r="L338" s="123" t="s">
        <v>11599</v>
      </c>
      <c r="M338" s="117" t="s">
        <v>11600</v>
      </c>
      <c r="N338" s="118"/>
      <c r="O338" s="118"/>
      <c r="P338" s="118"/>
      <c r="Q338" s="118"/>
      <c r="R338" s="118"/>
      <c r="S338" s="118"/>
      <c r="T338" s="118"/>
      <c r="U338" s="118"/>
      <c r="V338" s="118"/>
      <c r="W338" s="118"/>
      <c r="X338" s="118"/>
      <c r="Y338" s="118"/>
      <c r="Z338" s="118"/>
    </row>
    <row r="339" ht="75.0" customHeight="1">
      <c r="A339" s="6" t="s">
        <v>11595</v>
      </c>
      <c r="B339" s="6" t="s">
        <v>11596</v>
      </c>
      <c r="C339" s="34"/>
      <c r="D339" s="34"/>
      <c r="E339" s="34"/>
      <c r="F339" s="14"/>
      <c r="G339" s="34"/>
      <c r="H339" s="73" t="s">
        <v>11601</v>
      </c>
      <c r="I339" s="114" t="s">
        <v>10366</v>
      </c>
      <c r="J339" s="6" t="s">
        <v>11602</v>
      </c>
      <c r="K339" s="127"/>
      <c r="L339" s="128"/>
      <c r="M339" s="117" t="s">
        <v>11603</v>
      </c>
      <c r="N339" s="118"/>
      <c r="O339" s="118"/>
      <c r="P339" s="118"/>
      <c r="Q339" s="118"/>
      <c r="R339" s="118"/>
      <c r="S339" s="118"/>
      <c r="T339" s="118"/>
      <c r="U339" s="118"/>
      <c r="V339" s="118"/>
      <c r="W339" s="118"/>
      <c r="X339" s="118"/>
      <c r="Y339" s="118"/>
      <c r="Z339" s="118"/>
    </row>
    <row r="340" ht="87.75" customHeight="1">
      <c r="A340" s="6" t="s">
        <v>11604</v>
      </c>
      <c r="B340" s="6" t="s">
        <v>11605</v>
      </c>
      <c r="C340" s="34"/>
      <c r="D340" s="34"/>
      <c r="E340" s="34"/>
      <c r="F340" s="14"/>
      <c r="G340" s="6"/>
      <c r="H340" s="18" t="s">
        <v>11606</v>
      </c>
      <c r="I340" s="114" t="s">
        <v>10366</v>
      </c>
      <c r="J340" s="6" t="s">
        <v>11607</v>
      </c>
      <c r="K340" s="127"/>
      <c r="L340" s="121"/>
      <c r="M340" s="67" t="s">
        <v>11608</v>
      </c>
      <c r="N340" s="118"/>
      <c r="O340" s="118"/>
      <c r="P340" s="118"/>
      <c r="Q340" s="118"/>
      <c r="R340" s="118"/>
      <c r="S340" s="118"/>
      <c r="T340" s="118"/>
      <c r="U340" s="118"/>
      <c r="V340" s="118"/>
      <c r="W340" s="118"/>
      <c r="X340" s="118"/>
      <c r="Y340" s="118"/>
      <c r="Z340" s="118"/>
    </row>
    <row r="341" ht="87.75" customHeight="1">
      <c r="A341" s="6" t="s">
        <v>11609</v>
      </c>
      <c r="B341" s="6" t="s">
        <v>11605</v>
      </c>
      <c r="C341" s="34"/>
      <c r="D341" s="34"/>
      <c r="E341" s="34"/>
      <c r="F341" s="14"/>
      <c r="G341" s="6"/>
      <c r="H341" s="18" t="s">
        <v>11610</v>
      </c>
      <c r="I341" s="114" t="s">
        <v>10366</v>
      </c>
      <c r="J341" s="6" t="s">
        <v>11611</v>
      </c>
      <c r="K341" s="127"/>
      <c r="L341" s="121"/>
      <c r="M341" s="122" t="s">
        <v>11612</v>
      </c>
      <c r="N341" s="118"/>
      <c r="O341" s="118"/>
      <c r="P341" s="118"/>
      <c r="Q341" s="118"/>
      <c r="R341" s="118"/>
      <c r="S341" s="118"/>
      <c r="T341" s="118"/>
      <c r="U341" s="118"/>
      <c r="V341" s="118"/>
      <c r="W341" s="118"/>
      <c r="X341" s="118"/>
      <c r="Y341" s="118"/>
      <c r="Z341" s="118"/>
    </row>
    <row r="342" ht="87.75" customHeight="1">
      <c r="A342" s="6" t="s">
        <v>11604</v>
      </c>
      <c r="B342" s="6" t="s">
        <v>11605</v>
      </c>
      <c r="C342" s="34"/>
      <c r="D342" s="34"/>
      <c r="E342" s="34"/>
      <c r="F342" s="14"/>
      <c r="G342" s="6"/>
      <c r="H342" s="18" t="s">
        <v>11613</v>
      </c>
      <c r="I342" s="114" t="s">
        <v>10366</v>
      </c>
      <c r="J342" s="6" t="s">
        <v>11614</v>
      </c>
      <c r="K342" s="127"/>
      <c r="L342" s="121"/>
      <c r="M342" s="122" t="s">
        <v>11615</v>
      </c>
      <c r="N342" s="118"/>
      <c r="O342" s="118"/>
      <c r="P342" s="118"/>
      <c r="Q342" s="118"/>
      <c r="R342" s="118"/>
      <c r="S342" s="118"/>
      <c r="T342" s="118"/>
      <c r="U342" s="118"/>
      <c r="V342" s="118"/>
      <c r="W342" s="118"/>
      <c r="X342" s="118"/>
      <c r="Y342" s="118"/>
      <c r="Z342" s="118"/>
    </row>
    <row r="343" ht="87.75" customHeight="1">
      <c r="A343" s="6" t="s">
        <v>11609</v>
      </c>
      <c r="B343" s="6" t="s">
        <v>11605</v>
      </c>
      <c r="C343" s="34"/>
      <c r="D343" s="34"/>
      <c r="E343" s="34"/>
      <c r="F343" s="14"/>
      <c r="G343" s="6"/>
      <c r="H343" s="18" t="s">
        <v>11616</v>
      </c>
      <c r="I343" s="114" t="s">
        <v>10366</v>
      </c>
      <c r="J343" s="6" t="s">
        <v>11617</v>
      </c>
      <c r="K343" s="127"/>
      <c r="L343" s="121"/>
      <c r="M343" s="122" t="s">
        <v>11618</v>
      </c>
      <c r="N343" s="118"/>
      <c r="O343" s="118"/>
      <c r="P343" s="118"/>
      <c r="Q343" s="118"/>
      <c r="R343" s="118"/>
      <c r="S343" s="118"/>
      <c r="T343" s="118"/>
      <c r="U343" s="118"/>
      <c r="V343" s="118"/>
      <c r="W343" s="118"/>
      <c r="X343" s="118"/>
      <c r="Y343" s="118"/>
      <c r="Z343" s="118"/>
    </row>
    <row r="344" ht="112.5" customHeight="1">
      <c r="A344" s="34" t="s">
        <v>11619</v>
      </c>
      <c r="B344" s="6" t="s">
        <v>11620</v>
      </c>
      <c r="C344" s="34"/>
      <c r="D344" s="6"/>
      <c r="E344" s="6" t="s">
        <v>11621</v>
      </c>
      <c r="F344" s="18"/>
      <c r="G344" s="34"/>
      <c r="H344" s="67" t="s">
        <v>11622</v>
      </c>
      <c r="I344" s="114" t="s">
        <v>10366</v>
      </c>
      <c r="J344" s="6" t="s">
        <v>11623</v>
      </c>
      <c r="K344" s="127"/>
      <c r="L344" s="116" t="s">
        <v>11624</v>
      </c>
      <c r="M344" s="122" t="s">
        <v>11625</v>
      </c>
      <c r="N344" s="118"/>
      <c r="O344" s="118"/>
      <c r="P344" s="118"/>
      <c r="Q344" s="118"/>
      <c r="R344" s="118"/>
      <c r="S344" s="118"/>
      <c r="T344" s="118"/>
      <c r="U344" s="118"/>
      <c r="V344" s="118"/>
      <c r="W344" s="118"/>
      <c r="X344" s="118"/>
      <c r="Y344" s="118"/>
      <c r="Z344" s="118"/>
    </row>
    <row r="345" ht="82.5" customHeight="1">
      <c r="A345" s="6" t="s">
        <v>11626</v>
      </c>
      <c r="B345" s="6" t="s">
        <v>11627</v>
      </c>
      <c r="C345" s="34"/>
      <c r="D345" s="6"/>
      <c r="E345" s="6"/>
      <c r="F345" s="18"/>
      <c r="G345" s="34"/>
      <c r="H345" s="18" t="s">
        <v>11628</v>
      </c>
      <c r="I345" s="114" t="s">
        <v>10366</v>
      </c>
      <c r="J345" s="6" t="s">
        <v>11629</v>
      </c>
      <c r="K345" s="127"/>
      <c r="L345" s="116" t="s">
        <v>11630</v>
      </c>
      <c r="M345" s="117" t="s">
        <v>11631</v>
      </c>
      <c r="N345" s="118"/>
      <c r="O345" s="118"/>
      <c r="P345" s="118"/>
      <c r="Q345" s="118"/>
      <c r="R345" s="118"/>
      <c r="S345" s="118"/>
      <c r="T345" s="118"/>
      <c r="U345" s="118"/>
      <c r="V345" s="118"/>
      <c r="W345" s="118"/>
      <c r="X345" s="118"/>
      <c r="Y345" s="118"/>
      <c r="Z345" s="118"/>
    </row>
    <row r="346" ht="96.0" customHeight="1">
      <c r="A346" s="6" t="s">
        <v>11626</v>
      </c>
      <c r="B346" s="6" t="s">
        <v>11627</v>
      </c>
      <c r="C346" s="34"/>
      <c r="D346" s="6"/>
      <c r="E346" s="6"/>
      <c r="F346" s="18"/>
      <c r="G346" s="34"/>
      <c r="H346" s="18" t="s">
        <v>11632</v>
      </c>
      <c r="I346" s="114" t="s">
        <v>10366</v>
      </c>
      <c r="J346" s="6" t="s">
        <v>11633</v>
      </c>
      <c r="K346" s="127"/>
      <c r="L346" s="116"/>
      <c r="M346" s="117" t="s">
        <v>11634</v>
      </c>
      <c r="N346" s="118"/>
      <c r="O346" s="118"/>
      <c r="P346" s="118"/>
      <c r="Q346" s="118"/>
      <c r="R346" s="118"/>
      <c r="S346" s="118"/>
      <c r="T346" s="118"/>
      <c r="U346" s="118"/>
      <c r="V346" s="118"/>
      <c r="W346" s="118"/>
      <c r="X346" s="118"/>
      <c r="Y346" s="118"/>
      <c r="Z346" s="118"/>
    </row>
    <row r="347" ht="96.0" customHeight="1">
      <c r="A347" s="6" t="s">
        <v>11626</v>
      </c>
      <c r="B347" s="6" t="s">
        <v>11627</v>
      </c>
      <c r="C347" s="34"/>
      <c r="D347" s="6"/>
      <c r="E347" s="6"/>
      <c r="F347" s="18"/>
      <c r="G347" s="34"/>
      <c r="H347" s="18" t="s">
        <v>11635</v>
      </c>
      <c r="I347" s="114" t="s">
        <v>10366</v>
      </c>
      <c r="J347" s="6" t="s">
        <v>11636</v>
      </c>
      <c r="K347" s="127"/>
      <c r="L347" s="116"/>
      <c r="M347" s="117" t="s">
        <v>11637</v>
      </c>
      <c r="N347" s="118"/>
      <c r="O347" s="118"/>
      <c r="P347" s="118"/>
      <c r="Q347" s="118"/>
      <c r="R347" s="118"/>
      <c r="S347" s="118"/>
      <c r="T347" s="118"/>
      <c r="U347" s="118"/>
      <c r="V347" s="118"/>
      <c r="W347" s="118"/>
      <c r="X347" s="118"/>
      <c r="Y347" s="118"/>
      <c r="Z347" s="118"/>
    </row>
    <row r="348" ht="96.0" customHeight="1">
      <c r="A348" s="6" t="s">
        <v>11626</v>
      </c>
      <c r="B348" s="6" t="s">
        <v>11627</v>
      </c>
      <c r="C348" s="34"/>
      <c r="D348" s="6"/>
      <c r="E348" s="6"/>
      <c r="F348" s="18"/>
      <c r="G348" s="34"/>
      <c r="H348" s="18" t="s">
        <v>11638</v>
      </c>
      <c r="I348" s="114" t="s">
        <v>10366</v>
      </c>
      <c r="J348" s="6" t="s">
        <v>11639</v>
      </c>
      <c r="K348" s="127"/>
      <c r="L348" s="116"/>
      <c r="M348" s="117" t="s">
        <v>11640</v>
      </c>
      <c r="N348" s="118"/>
      <c r="O348" s="118"/>
      <c r="P348" s="118"/>
      <c r="Q348" s="118"/>
      <c r="R348" s="118"/>
      <c r="S348" s="118"/>
      <c r="T348" s="118"/>
      <c r="U348" s="118"/>
      <c r="V348" s="118"/>
      <c r="W348" s="118"/>
      <c r="X348" s="118"/>
      <c r="Y348" s="118"/>
      <c r="Z348" s="118"/>
    </row>
    <row r="349" ht="96.0" customHeight="1">
      <c r="A349" s="6" t="s">
        <v>11626</v>
      </c>
      <c r="B349" s="6" t="s">
        <v>11627</v>
      </c>
      <c r="C349" s="34"/>
      <c r="D349" s="6"/>
      <c r="E349" s="6"/>
      <c r="F349" s="18"/>
      <c r="G349" s="34"/>
      <c r="H349" s="18" t="s">
        <v>11641</v>
      </c>
      <c r="I349" s="114" t="s">
        <v>10366</v>
      </c>
      <c r="J349" s="6" t="s">
        <v>11642</v>
      </c>
      <c r="K349" s="127"/>
      <c r="L349" s="116"/>
      <c r="M349" s="117" t="s">
        <v>11643</v>
      </c>
      <c r="N349" s="118"/>
      <c r="O349" s="118"/>
      <c r="P349" s="118"/>
      <c r="Q349" s="118"/>
      <c r="R349" s="118"/>
      <c r="S349" s="118"/>
      <c r="T349" s="118"/>
      <c r="U349" s="118"/>
      <c r="V349" s="118"/>
      <c r="W349" s="118"/>
      <c r="X349" s="118"/>
      <c r="Y349" s="118"/>
      <c r="Z349" s="118"/>
    </row>
    <row r="350" ht="96.0" customHeight="1">
      <c r="A350" s="6" t="s">
        <v>11626</v>
      </c>
      <c r="B350" s="6" t="s">
        <v>11627</v>
      </c>
      <c r="C350" s="34"/>
      <c r="D350" s="6"/>
      <c r="E350" s="6"/>
      <c r="F350" s="18"/>
      <c r="G350" s="34"/>
      <c r="H350" s="18" t="s">
        <v>11644</v>
      </c>
      <c r="I350" s="114" t="s">
        <v>10366</v>
      </c>
      <c r="J350" s="6" t="s">
        <v>11645</v>
      </c>
      <c r="K350" s="127"/>
      <c r="L350" s="116"/>
      <c r="M350" s="117" t="s">
        <v>11646</v>
      </c>
      <c r="N350" s="118"/>
      <c r="O350" s="118"/>
      <c r="P350" s="118"/>
      <c r="Q350" s="118"/>
      <c r="R350" s="118"/>
      <c r="S350" s="118"/>
      <c r="T350" s="118"/>
      <c r="U350" s="118"/>
      <c r="V350" s="118"/>
      <c r="W350" s="118"/>
      <c r="X350" s="118"/>
      <c r="Y350" s="118"/>
      <c r="Z350" s="118"/>
    </row>
    <row r="351" ht="96.0" customHeight="1">
      <c r="A351" s="6" t="s">
        <v>11626</v>
      </c>
      <c r="B351" s="6" t="s">
        <v>11627</v>
      </c>
      <c r="C351" s="34"/>
      <c r="D351" s="6"/>
      <c r="E351" s="6"/>
      <c r="F351" s="18"/>
      <c r="G351" s="34"/>
      <c r="H351" s="18" t="s">
        <v>11647</v>
      </c>
      <c r="I351" s="114" t="s">
        <v>10366</v>
      </c>
      <c r="J351" s="6" t="s">
        <v>11648</v>
      </c>
      <c r="K351" s="127"/>
      <c r="L351" s="116"/>
      <c r="M351" s="117" t="s">
        <v>11649</v>
      </c>
      <c r="N351" s="118"/>
      <c r="O351" s="118"/>
      <c r="P351" s="118"/>
      <c r="Q351" s="118"/>
      <c r="R351" s="118"/>
      <c r="S351" s="118"/>
      <c r="T351" s="118"/>
      <c r="U351" s="118"/>
      <c r="V351" s="118"/>
      <c r="W351" s="118"/>
      <c r="X351" s="118"/>
      <c r="Y351" s="118"/>
      <c r="Z351" s="118"/>
    </row>
    <row r="352" ht="96.0" customHeight="1">
      <c r="A352" s="6" t="s">
        <v>11626</v>
      </c>
      <c r="B352" s="6" t="s">
        <v>11627</v>
      </c>
      <c r="C352" s="34"/>
      <c r="D352" s="6"/>
      <c r="E352" s="6"/>
      <c r="F352" s="18"/>
      <c r="G352" s="34"/>
      <c r="H352" s="18" t="s">
        <v>11650</v>
      </c>
      <c r="I352" s="114" t="s">
        <v>10366</v>
      </c>
      <c r="J352" s="6" t="s">
        <v>11651</v>
      </c>
      <c r="K352" s="127"/>
      <c r="L352" s="116"/>
      <c r="M352" s="117" t="s">
        <v>11652</v>
      </c>
      <c r="N352" s="118"/>
      <c r="O352" s="118"/>
      <c r="P352" s="118"/>
      <c r="Q352" s="118"/>
      <c r="R352" s="118"/>
      <c r="S352" s="118"/>
      <c r="T352" s="118"/>
      <c r="U352" s="118"/>
      <c r="V352" s="118"/>
      <c r="W352" s="118"/>
      <c r="X352" s="118"/>
      <c r="Y352" s="118"/>
      <c r="Z352" s="118"/>
    </row>
    <row r="353" ht="96.0" customHeight="1">
      <c r="A353" s="6" t="s">
        <v>11626</v>
      </c>
      <c r="B353" s="6" t="s">
        <v>11627</v>
      </c>
      <c r="C353" s="34"/>
      <c r="D353" s="6"/>
      <c r="E353" s="6"/>
      <c r="F353" s="18"/>
      <c r="G353" s="34"/>
      <c r="H353" s="18" t="s">
        <v>11653</v>
      </c>
      <c r="I353" s="114" t="s">
        <v>10366</v>
      </c>
      <c r="J353" s="6" t="s">
        <v>11654</v>
      </c>
      <c r="K353" s="127"/>
      <c r="L353" s="116"/>
      <c r="M353" s="117" t="s">
        <v>11655</v>
      </c>
      <c r="N353" s="118"/>
      <c r="O353" s="118"/>
      <c r="P353" s="118"/>
      <c r="Q353" s="118"/>
      <c r="R353" s="118"/>
      <c r="S353" s="118"/>
      <c r="T353" s="118"/>
      <c r="U353" s="118"/>
      <c r="V353" s="118"/>
      <c r="W353" s="118"/>
      <c r="X353" s="118"/>
      <c r="Y353" s="118"/>
      <c r="Z353" s="118"/>
    </row>
    <row r="354" ht="96.0" customHeight="1">
      <c r="A354" s="6" t="s">
        <v>11626</v>
      </c>
      <c r="B354" s="6" t="s">
        <v>11627</v>
      </c>
      <c r="C354" s="34"/>
      <c r="D354" s="6"/>
      <c r="E354" s="6"/>
      <c r="F354" s="18"/>
      <c r="G354" s="34"/>
      <c r="H354" s="18" t="s">
        <v>11656</v>
      </c>
      <c r="I354" s="114" t="s">
        <v>10366</v>
      </c>
      <c r="J354" s="6" t="s">
        <v>11657</v>
      </c>
      <c r="K354" s="127"/>
      <c r="L354" s="116"/>
      <c r="M354" s="117" t="s">
        <v>11658</v>
      </c>
      <c r="N354" s="118"/>
      <c r="O354" s="118"/>
      <c r="P354" s="118"/>
      <c r="Q354" s="118"/>
      <c r="R354" s="118"/>
      <c r="S354" s="118"/>
      <c r="T354" s="118"/>
      <c r="U354" s="118"/>
      <c r="V354" s="118"/>
      <c r="W354" s="118"/>
      <c r="X354" s="118"/>
      <c r="Y354" s="118"/>
      <c r="Z354" s="118"/>
    </row>
    <row r="355" ht="96.0" customHeight="1">
      <c r="A355" s="6" t="s">
        <v>11626</v>
      </c>
      <c r="B355" s="6" t="s">
        <v>11627</v>
      </c>
      <c r="C355" s="34"/>
      <c r="D355" s="6"/>
      <c r="E355" s="6"/>
      <c r="F355" s="18"/>
      <c r="G355" s="34"/>
      <c r="H355" s="18" t="s">
        <v>11659</v>
      </c>
      <c r="I355" s="114" t="s">
        <v>10366</v>
      </c>
      <c r="J355" s="6" t="s">
        <v>11660</v>
      </c>
      <c r="K355" s="127"/>
      <c r="L355" s="116"/>
      <c r="M355" s="117" t="s">
        <v>11661</v>
      </c>
      <c r="N355" s="118"/>
      <c r="O355" s="118"/>
      <c r="P355" s="118"/>
      <c r="Q355" s="118"/>
      <c r="R355" s="118"/>
      <c r="S355" s="118"/>
      <c r="T355" s="118"/>
      <c r="U355" s="118"/>
      <c r="V355" s="118"/>
      <c r="W355" s="118"/>
      <c r="X355" s="118"/>
      <c r="Y355" s="118"/>
      <c r="Z355" s="118"/>
    </row>
    <row r="356" ht="96.0" customHeight="1">
      <c r="A356" s="6" t="s">
        <v>11626</v>
      </c>
      <c r="B356" s="6" t="s">
        <v>11627</v>
      </c>
      <c r="C356" s="34"/>
      <c r="D356" s="6"/>
      <c r="E356" s="6"/>
      <c r="F356" s="18"/>
      <c r="G356" s="34"/>
      <c r="H356" s="18" t="s">
        <v>11662</v>
      </c>
      <c r="I356" s="114" t="s">
        <v>10366</v>
      </c>
      <c r="J356" s="6" t="s">
        <v>11663</v>
      </c>
      <c r="K356" s="127"/>
      <c r="L356" s="116"/>
      <c r="M356" s="117" t="s">
        <v>11664</v>
      </c>
      <c r="N356" s="118"/>
      <c r="O356" s="118"/>
      <c r="P356" s="118"/>
      <c r="Q356" s="118"/>
      <c r="R356" s="118"/>
      <c r="S356" s="118"/>
      <c r="T356" s="118"/>
      <c r="U356" s="118"/>
      <c r="V356" s="118"/>
      <c r="W356" s="118"/>
      <c r="X356" s="118"/>
      <c r="Y356" s="118"/>
      <c r="Z356" s="118"/>
    </row>
    <row r="357" ht="96.0" customHeight="1">
      <c r="A357" s="6" t="s">
        <v>11626</v>
      </c>
      <c r="B357" s="6" t="s">
        <v>11627</v>
      </c>
      <c r="C357" s="34"/>
      <c r="D357" s="6"/>
      <c r="E357" s="6"/>
      <c r="F357" s="18"/>
      <c r="G357" s="34"/>
      <c r="H357" s="18" t="s">
        <v>11665</v>
      </c>
      <c r="I357" s="114" t="s">
        <v>10366</v>
      </c>
      <c r="J357" s="6" t="s">
        <v>11666</v>
      </c>
      <c r="K357" s="127"/>
      <c r="L357" s="116"/>
      <c r="M357" s="117" t="s">
        <v>11667</v>
      </c>
      <c r="N357" s="118"/>
      <c r="O357" s="118"/>
      <c r="P357" s="118"/>
      <c r="Q357" s="118"/>
      <c r="R357" s="118"/>
      <c r="S357" s="118"/>
      <c r="T357" s="118"/>
      <c r="U357" s="118"/>
      <c r="V357" s="118"/>
      <c r="W357" s="118"/>
      <c r="X357" s="118"/>
      <c r="Y357" s="118"/>
      <c r="Z357" s="118"/>
    </row>
    <row r="358" ht="96.0" customHeight="1">
      <c r="A358" s="6" t="s">
        <v>11626</v>
      </c>
      <c r="B358" s="6" t="s">
        <v>11627</v>
      </c>
      <c r="C358" s="34"/>
      <c r="D358" s="6"/>
      <c r="E358" s="6"/>
      <c r="F358" s="18"/>
      <c r="G358" s="34"/>
      <c r="H358" s="18" t="s">
        <v>11668</v>
      </c>
      <c r="I358" s="114" t="s">
        <v>10366</v>
      </c>
      <c r="J358" s="6" t="s">
        <v>11669</v>
      </c>
      <c r="K358" s="127"/>
      <c r="L358" s="116"/>
      <c r="M358" s="117" t="s">
        <v>11670</v>
      </c>
      <c r="N358" s="118"/>
      <c r="O358" s="118"/>
      <c r="P358" s="118"/>
      <c r="Q358" s="118"/>
      <c r="R358" s="118"/>
      <c r="S358" s="118"/>
      <c r="T358" s="118"/>
      <c r="U358" s="118"/>
      <c r="V358" s="118"/>
      <c r="W358" s="118"/>
      <c r="X358" s="118"/>
      <c r="Y358" s="118"/>
      <c r="Z358" s="118"/>
    </row>
    <row r="359" ht="96.0" customHeight="1">
      <c r="A359" s="6" t="s">
        <v>11626</v>
      </c>
      <c r="B359" s="6" t="s">
        <v>11627</v>
      </c>
      <c r="C359" s="34"/>
      <c r="D359" s="6"/>
      <c r="E359" s="6"/>
      <c r="F359" s="18"/>
      <c r="G359" s="34"/>
      <c r="H359" s="18" t="s">
        <v>11671</v>
      </c>
      <c r="I359" s="114" t="s">
        <v>10366</v>
      </c>
      <c r="J359" s="6" t="s">
        <v>11672</v>
      </c>
      <c r="K359" s="127"/>
      <c r="L359" s="116"/>
      <c r="M359" s="117" t="s">
        <v>11673</v>
      </c>
      <c r="N359" s="118"/>
      <c r="O359" s="118"/>
      <c r="P359" s="118"/>
      <c r="Q359" s="118"/>
      <c r="R359" s="118"/>
      <c r="S359" s="118"/>
      <c r="T359" s="118"/>
      <c r="U359" s="118"/>
      <c r="V359" s="118"/>
      <c r="W359" s="118"/>
      <c r="X359" s="118"/>
      <c r="Y359" s="118"/>
      <c r="Z359" s="118"/>
    </row>
    <row r="360" ht="96.0" customHeight="1">
      <c r="A360" s="6" t="s">
        <v>11626</v>
      </c>
      <c r="B360" s="6" t="s">
        <v>11627</v>
      </c>
      <c r="C360" s="34"/>
      <c r="D360" s="6"/>
      <c r="E360" s="6"/>
      <c r="F360" s="18"/>
      <c r="G360" s="34"/>
      <c r="H360" s="18" t="s">
        <v>11674</v>
      </c>
      <c r="I360" s="114" t="s">
        <v>10366</v>
      </c>
      <c r="J360" s="6" t="s">
        <v>11675</v>
      </c>
      <c r="K360" s="127"/>
      <c r="L360" s="116"/>
      <c r="M360" s="117" t="s">
        <v>11676</v>
      </c>
      <c r="N360" s="118"/>
      <c r="O360" s="118"/>
      <c r="P360" s="118"/>
      <c r="Q360" s="118"/>
      <c r="R360" s="118"/>
      <c r="S360" s="118"/>
      <c r="T360" s="118"/>
      <c r="U360" s="118"/>
      <c r="V360" s="118"/>
      <c r="W360" s="118"/>
      <c r="X360" s="118"/>
      <c r="Y360" s="118"/>
      <c r="Z360" s="118"/>
    </row>
    <row r="361" ht="96.0" customHeight="1">
      <c r="A361" s="6" t="s">
        <v>11626</v>
      </c>
      <c r="B361" s="6" t="s">
        <v>11627</v>
      </c>
      <c r="C361" s="34"/>
      <c r="D361" s="6"/>
      <c r="E361" s="6"/>
      <c r="F361" s="18"/>
      <c r="G361" s="34"/>
      <c r="H361" s="18" t="s">
        <v>11677</v>
      </c>
      <c r="I361" s="114" t="s">
        <v>10366</v>
      </c>
      <c r="J361" s="6" t="s">
        <v>11678</v>
      </c>
      <c r="K361" s="127"/>
      <c r="L361" s="116"/>
      <c r="M361" s="117" t="s">
        <v>11679</v>
      </c>
      <c r="N361" s="118"/>
      <c r="O361" s="118"/>
      <c r="P361" s="118"/>
      <c r="Q361" s="118"/>
      <c r="R361" s="118"/>
      <c r="S361" s="118"/>
      <c r="T361" s="118"/>
      <c r="U361" s="118"/>
      <c r="V361" s="118"/>
      <c r="W361" s="118"/>
      <c r="X361" s="118"/>
      <c r="Y361" s="118"/>
      <c r="Z361" s="118"/>
    </row>
    <row r="362" ht="96.0" customHeight="1">
      <c r="A362" s="6" t="s">
        <v>11626</v>
      </c>
      <c r="B362" s="6" t="s">
        <v>11627</v>
      </c>
      <c r="C362" s="34"/>
      <c r="D362" s="6"/>
      <c r="E362" s="6"/>
      <c r="F362" s="18"/>
      <c r="G362" s="34"/>
      <c r="H362" s="18" t="s">
        <v>11680</v>
      </c>
      <c r="I362" s="114" t="s">
        <v>10366</v>
      </c>
      <c r="J362" s="6" t="s">
        <v>11681</v>
      </c>
      <c r="K362" s="127"/>
      <c r="L362" s="116"/>
      <c r="M362" s="117" t="s">
        <v>11682</v>
      </c>
      <c r="N362" s="118"/>
      <c r="O362" s="118"/>
      <c r="P362" s="118"/>
      <c r="Q362" s="118"/>
      <c r="R362" s="118"/>
      <c r="S362" s="118"/>
      <c r="T362" s="118"/>
      <c r="U362" s="118"/>
      <c r="V362" s="118"/>
      <c r="W362" s="118"/>
      <c r="X362" s="118"/>
      <c r="Y362" s="118"/>
      <c r="Z362" s="118"/>
    </row>
    <row r="363" ht="96.0" customHeight="1">
      <c r="A363" s="6" t="s">
        <v>11626</v>
      </c>
      <c r="B363" s="6" t="s">
        <v>11683</v>
      </c>
      <c r="C363" s="34"/>
      <c r="D363" s="6"/>
      <c r="E363" s="6"/>
      <c r="F363" s="18"/>
      <c r="G363" s="34"/>
      <c r="H363" s="18" t="s">
        <v>11684</v>
      </c>
      <c r="I363" s="114" t="s">
        <v>10366</v>
      </c>
      <c r="J363" s="6" t="s">
        <v>11685</v>
      </c>
      <c r="K363" s="127"/>
      <c r="L363" s="116" t="s">
        <v>11630</v>
      </c>
      <c r="M363" s="117" t="s">
        <v>11686</v>
      </c>
      <c r="N363" s="118"/>
      <c r="O363" s="118"/>
      <c r="P363" s="118"/>
      <c r="Q363" s="118"/>
      <c r="R363" s="118"/>
      <c r="S363" s="118"/>
      <c r="T363" s="118"/>
      <c r="U363" s="118"/>
      <c r="V363" s="118"/>
      <c r="W363" s="118"/>
      <c r="X363" s="118"/>
      <c r="Y363" s="118"/>
      <c r="Z363" s="118"/>
    </row>
    <row r="364" ht="36.75" customHeight="1">
      <c r="A364" s="6" t="s">
        <v>11626</v>
      </c>
      <c r="B364" s="6" t="s">
        <v>11683</v>
      </c>
      <c r="C364" s="34"/>
      <c r="D364" s="6"/>
      <c r="E364" s="6"/>
      <c r="F364" s="18"/>
      <c r="G364" s="34"/>
      <c r="H364" s="134" t="s">
        <v>11687</v>
      </c>
      <c r="I364" s="114" t="s">
        <v>10366</v>
      </c>
      <c r="J364" s="6" t="s">
        <v>11688</v>
      </c>
      <c r="K364" s="127"/>
      <c r="L364" s="116"/>
      <c r="M364" s="117" t="s">
        <v>11689</v>
      </c>
      <c r="N364" s="118"/>
      <c r="O364" s="118"/>
      <c r="P364" s="118"/>
      <c r="Q364" s="118"/>
      <c r="R364" s="118"/>
      <c r="S364" s="118"/>
      <c r="T364" s="118"/>
      <c r="U364" s="118"/>
      <c r="V364" s="118"/>
      <c r="W364" s="118"/>
      <c r="X364" s="118"/>
      <c r="Y364" s="118"/>
      <c r="Z364" s="118"/>
    </row>
    <row r="365" ht="36.75" customHeight="1">
      <c r="A365" s="6" t="s">
        <v>11626</v>
      </c>
      <c r="B365" s="6" t="s">
        <v>11683</v>
      </c>
      <c r="C365" s="34"/>
      <c r="D365" s="6"/>
      <c r="E365" s="6"/>
      <c r="F365" s="18"/>
      <c r="G365" s="34"/>
      <c r="H365" s="18" t="s">
        <v>11690</v>
      </c>
      <c r="I365" s="114" t="s">
        <v>10366</v>
      </c>
      <c r="J365" s="6" t="s">
        <v>11691</v>
      </c>
      <c r="K365" s="127"/>
      <c r="L365" s="116"/>
      <c r="M365" s="117" t="s">
        <v>11692</v>
      </c>
      <c r="N365" s="118"/>
      <c r="O365" s="118"/>
      <c r="P365" s="118"/>
      <c r="Q365" s="118"/>
      <c r="R365" s="118"/>
      <c r="S365" s="118"/>
      <c r="T365" s="118"/>
      <c r="U365" s="118"/>
      <c r="V365" s="118"/>
      <c r="W365" s="118"/>
      <c r="X365" s="118"/>
      <c r="Y365" s="118"/>
      <c r="Z365" s="118"/>
    </row>
    <row r="366" ht="36.75" customHeight="1">
      <c r="A366" s="6" t="s">
        <v>11626</v>
      </c>
      <c r="B366" s="6" t="s">
        <v>11683</v>
      </c>
      <c r="C366" s="34"/>
      <c r="D366" s="6"/>
      <c r="E366" s="6"/>
      <c r="F366" s="18"/>
      <c r="G366" s="34"/>
      <c r="H366" s="18" t="s">
        <v>11693</v>
      </c>
      <c r="I366" s="114" t="s">
        <v>10366</v>
      </c>
      <c r="J366" s="6" t="s">
        <v>11694</v>
      </c>
      <c r="K366" s="127"/>
      <c r="L366" s="116"/>
      <c r="M366" s="117" t="s">
        <v>11695</v>
      </c>
      <c r="N366" s="118"/>
      <c r="O366" s="118"/>
      <c r="P366" s="118"/>
      <c r="Q366" s="118"/>
      <c r="R366" s="118"/>
      <c r="S366" s="118"/>
      <c r="T366" s="118"/>
      <c r="U366" s="118"/>
      <c r="V366" s="118"/>
      <c r="W366" s="118"/>
      <c r="X366" s="118"/>
      <c r="Y366" s="118"/>
      <c r="Z366" s="118"/>
    </row>
    <row r="367" ht="36.75" customHeight="1">
      <c r="A367" s="6" t="s">
        <v>11626</v>
      </c>
      <c r="B367" s="6" t="s">
        <v>11683</v>
      </c>
      <c r="C367" s="34"/>
      <c r="D367" s="6"/>
      <c r="E367" s="6"/>
      <c r="F367" s="18"/>
      <c r="G367" s="34"/>
      <c r="H367" s="18" t="s">
        <v>11696</v>
      </c>
      <c r="I367" s="114" t="s">
        <v>10366</v>
      </c>
      <c r="J367" s="6" t="s">
        <v>11697</v>
      </c>
      <c r="K367" s="127"/>
      <c r="L367" s="116"/>
      <c r="M367" s="117" t="s">
        <v>11698</v>
      </c>
      <c r="N367" s="118"/>
      <c r="O367" s="118"/>
      <c r="P367" s="118"/>
      <c r="Q367" s="118"/>
      <c r="R367" s="118"/>
      <c r="S367" s="118"/>
      <c r="T367" s="118"/>
      <c r="U367" s="118"/>
      <c r="V367" s="118"/>
      <c r="W367" s="118"/>
      <c r="X367" s="118"/>
      <c r="Y367" s="118"/>
      <c r="Z367" s="118"/>
    </row>
    <row r="368" ht="36.75" customHeight="1">
      <c r="A368" s="6" t="s">
        <v>11626</v>
      </c>
      <c r="B368" s="6" t="s">
        <v>11683</v>
      </c>
      <c r="C368" s="34"/>
      <c r="D368" s="6"/>
      <c r="E368" s="6"/>
      <c r="F368" s="18"/>
      <c r="G368" s="34"/>
      <c r="H368" s="18" t="s">
        <v>11699</v>
      </c>
      <c r="I368" s="114" t="s">
        <v>10366</v>
      </c>
      <c r="J368" s="6" t="s">
        <v>11700</v>
      </c>
      <c r="K368" s="127"/>
      <c r="L368" s="116"/>
      <c r="M368" s="117" t="s">
        <v>11701</v>
      </c>
      <c r="N368" s="118"/>
      <c r="O368" s="118"/>
      <c r="P368" s="118"/>
      <c r="Q368" s="118"/>
      <c r="R368" s="118"/>
      <c r="S368" s="118"/>
      <c r="T368" s="118"/>
      <c r="U368" s="118"/>
      <c r="V368" s="118"/>
      <c r="W368" s="118"/>
      <c r="X368" s="118"/>
      <c r="Y368" s="118"/>
      <c r="Z368" s="118"/>
    </row>
    <row r="369" ht="36.75" customHeight="1">
      <c r="A369" s="6" t="s">
        <v>11626</v>
      </c>
      <c r="B369" s="6" t="s">
        <v>11683</v>
      </c>
      <c r="C369" s="34"/>
      <c r="D369" s="6"/>
      <c r="E369" s="6"/>
      <c r="F369" s="18"/>
      <c r="G369" s="34"/>
      <c r="H369" s="18" t="s">
        <v>11702</v>
      </c>
      <c r="I369" s="114" t="s">
        <v>10366</v>
      </c>
      <c r="J369" s="6" t="s">
        <v>11703</v>
      </c>
      <c r="K369" s="127"/>
      <c r="L369" s="116"/>
      <c r="M369" s="117" t="s">
        <v>11704</v>
      </c>
      <c r="N369" s="118"/>
      <c r="O369" s="118"/>
      <c r="P369" s="118"/>
      <c r="Q369" s="118"/>
      <c r="R369" s="118"/>
      <c r="S369" s="118"/>
      <c r="T369" s="118"/>
      <c r="U369" s="118"/>
      <c r="V369" s="118"/>
      <c r="W369" s="118"/>
      <c r="X369" s="118"/>
      <c r="Y369" s="118"/>
      <c r="Z369" s="118"/>
    </row>
    <row r="370" ht="36.75" customHeight="1">
      <c r="A370" s="6" t="s">
        <v>11626</v>
      </c>
      <c r="B370" s="6" t="s">
        <v>11683</v>
      </c>
      <c r="C370" s="34"/>
      <c r="D370" s="6"/>
      <c r="E370" s="6"/>
      <c r="F370" s="18"/>
      <c r="G370" s="34"/>
      <c r="H370" s="18" t="s">
        <v>11705</v>
      </c>
      <c r="I370" s="114" t="s">
        <v>10366</v>
      </c>
      <c r="J370" s="6" t="s">
        <v>11706</v>
      </c>
      <c r="K370" s="127"/>
      <c r="L370" s="116"/>
      <c r="M370" s="117" t="s">
        <v>11707</v>
      </c>
      <c r="N370" s="118"/>
      <c r="O370" s="118"/>
      <c r="P370" s="118"/>
      <c r="Q370" s="118"/>
      <c r="R370" s="118"/>
      <c r="S370" s="118"/>
      <c r="T370" s="118"/>
      <c r="U370" s="118"/>
      <c r="V370" s="118"/>
      <c r="W370" s="118"/>
      <c r="X370" s="118"/>
      <c r="Y370" s="118"/>
      <c r="Z370" s="118"/>
    </row>
    <row r="371" ht="36.75" customHeight="1">
      <c r="A371" s="6" t="s">
        <v>11626</v>
      </c>
      <c r="B371" s="6" t="s">
        <v>11683</v>
      </c>
      <c r="C371" s="34"/>
      <c r="D371" s="6"/>
      <c r="E371" s="6"/>
      <c r="F371" s="18"/>
      <c r="G371" s="34"/>
      <c r="H371" s="18" t="s">
        <v>11708</v>
      </c>
      <c r="I371" s="114" t="s">
        <v>10366</v>
      </c>
      <c r="J371" s="6" t="s">
        <v>11709</v>
      </c>
      <c r="K371" s="127"/>
      <c r="L371" s="116"/>
      <c r="M371" s="117" t="s">
        <v>11710</v>
      </c>
      <c r="N371" s="118"/>
      <c r="O371" s="118"/>
      <c r="P371" s="118"/>
      <c r="Q371" s="118"/>
      <c r="R371" s="118"/>
      <c r="S371" s="118"/>
      <c r="T371" s="118"/>
      <c r="U371" s="118"/>
      <c r="V371" s="118"/>
      <c r="W371" s="118"/>
      <c r="X371" s="118"/>
      <c r="Y371" s="118"/>
      <c r="Z371" s="118"/>
    </row>
    <row r="372" ht="112.5" customHeight="1">
      <c r="A372" s="6" t="s">
        <v>11711</v>
      </c>
      <c r="B372" s="6" t="s">
        <v>11712</v>
      </c>
      <c r="C372" s="34"/>
      <c r="D372" s="6"/>
      <c r="E372" s="6"/>
      <c r="F372" s="18"/>
      <c r="G372" s="34"/>
      <c r="H372" s="67" t="s">
        <v>11713</v>
      </c>
      <c r="I372" s="114" t="s">
        <v>10366</v>
      </c>
      <c r="J372" s="6" t="s">
        <v>11714</v>
      </c>
      <c r="K372" s="127"/>
      <c r="L372" s="116" t="s">
        <v>11715</v>
      </c>
      <c r="M372" s="122" t="s">
        <v>11716</v>
      </c>
      <c r="N372" s="118"/>
      <c r="O372" s="118"/>
      <c r="P372" s="118"/>
      <c r="Q372" s="118"/>
      <c r="R372" s="118"/>
      <c r="S372" s="118"/>
      <c r="T372" s="118"/>
      <c r="U372" s="118"/>
      <c r="V372" s="118"/>
      <c r="W372" s="118"/>
      <c r="X372" s="118"/>
      <c r="Y372" s="118"/>
      <c r="Z372" s="118"/>
    </row>
    <row r="373" ht="112.5" customHeight="1">
      <c r="A373" s="6" t="s">
        <v>11711</v>
      </c>
      <c r="B373" s="6" t="s">
        <v>11712</v>
      </c>
      <c r="C373" s="34"/>
      <c r="D373" s="6"/>
      <c r="E373" s="6"/>
      <c r="F373" s="18"/>
      <c r="G373" s="34"/>
      <c r="H373" s="116" t="s">
        <v>11717</v>
      </c>
      <c r="I373" s="114" t="s">
        <v>10366</v>
      </c>
      <c r="J373" s="6" t="s">
        <v>11718</v>
      </c>
      <c r="K373" s="127"/>
      <c r="L373" s="116"/>
      <c r="M373" s="122" t="s">
        <v>11719</v>
      </c>
      <c r="N373" s="118"/>
      <c r="O373" s="118"/>
      <c r="P373" s="118"/>
      <c r="Q373" s="118"/>
      <c r="R373" s="118"/>
      <c r="S373" s="118"/>
      <c r="T373" s="118"/>
      <c r="U373" s="118"/>
      <c r="V373" s="118"/>
      <c r="W373" s="118"/>
      <c r="X373" s="118"/>
      <c r="Y373" s="118"/>
      <c r="Z373" s="118"/>
    </row>
    <row r="374" ht="112.5" customHeight="1">
      <c r="A374" s="6" t="s">
        <v>11711</v>
      </c>
      <c r="B374" s="6" t="s">
        <v>11712</v>
      </c>
      <c r="C374" s="34"/>
      <c r="D374" s="6"/>
      <c r="E374" s="6"/>
      <c r="F374" s="18"/>
      <c r="G374" s="34"/>
      <c r="H374" s="116" t="s">
        <v>11720</v>
      </c>
      <c r="I374" s="114" t="s">
        <v>10366</v>
      </c>
      <c r="J374" s="6" t="s">
        <v>11721</v>
      </c>
      <c r="K374" s="127"/>
      <c r="L374" s="116"/>
      <c r="M374" s="122" t="s">
        <v>11722</v>
      </c>
      <c r="N374" s="118"/>
      <c r="O374" s="118"/>
      <c r="P374" s="118"/>
      <c r="Q374" s="118"/>
      <c r="R374" s="118"/>
      <c r="S374" s="118"/>
      <c r="T374" s="118"/>
      <c r="U374" s="118"/>
      <c r="V374" s="118"/>
      <c r="W374" s="118"/>
      <c r="X374" s="118"/>
      <c r="Y374" s="118"/>
      <c r="Z374" s="118"/>
    </row>
    <row r="375" ht="112.5" customHeight="1">
      <c r="A375" s="6" t="s">
        <v>11711</v>
      </c>
      <c r="B375" s="6" t="s">
        <v>11712</v>
      </c>
      <c r="C375" s="34"/>
      <c r="D375" s="6"/>
      <c r="E375" s="6"/>
      <c r="F375" s="18"/>
      <c r="G375" s="34"/>
      <c r="H375" s="116" t="s">
        <v>11723</v>
      </c>
      <c r="I375" s="114" t="s">
        <v>10366</v>
      </c>
      <c r="J375" s="6" t="s">
        <v>11724</v>
      </c>
      <c r="K375" s="127"/>
      <c r="L375" s="116"/>
      <c r="M375" s="122" t="s">
        <v>11725</v>
      </c>
      <c r="N375" s="118"/>
      <c r="O375" s="118"/>
      <c r="P375" s="118"/>
      <c r="Q375" s="118"/>
      <c r="R375" s="118"/>
      <c r="S375" s="118"/>
      <c r="T375" s="118"/>
      <c r="U375" s="118"/>
      <c r="V375" s="118"/>
      <c r="W375" s="118"/>
      <c r="X375" s="118"/>
      <c r="Y375" s="118"/>
      <c r="Z375" s="118"/>
    </row>
    <row r="376" ht="112.5" customHeight="1">
      <c r="A376" s="6" t="s">
        <v>11711</v>
      </c>
      <c r="B376" s="6" t="s">
        <v>11712</v>
      </c>
      <c r="C376" s="34"/>
      <c r="D376" s="6"/>
      <c r="E376" s="6"/>
      <c r="F376" s="18"/>
      <c r="G376" s="34"/>
      <c r="H376" s="116" t="s">
        <v>11726</v>
      </c>
      <c r="I376" s="114" t="s">
        <v>10366</v>
      </c>
      <c r="J376" s="6" t="s">
        <v>11727</v>
      </c>
      <c r="K376" s="127"/>
      <c r="L376" s="116"/>
      <c r="M376" s="122" t="s">
        <v>11728</v>
      </c>
      <c r="N376" s="118"/>
      <c r="O376" s="118"/>
      <c r="P376" s="118"/>
      <c r="Q376" s="118"/>
      <c r="R376" s="118"/>
      <c r="S376" s="118"/>
      <c r="T376" s="118"/>
      <c r="U376" s="118"/>
      <c r="V376" s="118"/>
      <c r="W376" s="118"/>
      <c r="X376" s="118"/>
      <c r="Y376" s="118"/>
      <c r="Z376" s="118"/>
    </row>
    <row r="377" ht="112.5" customHeight="1">
      <c r="A377" s="6" t="s">
        <v>11711</v>
      </c>
      <c r="B377" s="6" t="s">
        <v>11712</v>
      </c>
      <c r="C377" s="34"/>
      <c r="D377" s="6"/>
      <c r="E377" s="6"/>
      <c r="F377" s="18"/>
      <c r="G377" s="34"/>
      <c r="H377" s="116" t="s">
        <v>11729</v>
      </c>
      <c r="I377" s="114" t="s">
        <v>10366</v>
      </c>
      <c r="J377" s="6" t="s">
        <v>11730</v>
      </c>
      <c r="K377" s="127"/>
      <c r="L377" s="116"/>
      <c r="M377" s="122" t="s">
        <v>11731</v>
      </c>
      <c r="N377" s="118"/>
      <c r="O377" s="118"/>
      <c r="P377" s="118"/>
      <c r="Q377" s="118"/>
      <c r="R377" s="118"/>
      <c r="S377" s="118"/>
      <c r="T377" s="118"/>
      <c r="U377" s="118"/>
      <c r="V377" s="118"/>
      <c r="W377" s="118"/>
      <c r="X377" s="118"/>
      <c r="Y377" s="118"/>
      <c r="Z377" s="118"/>
    </row>
    <row r="378" ht="112.5" customHeight="1">
      <c r="A378" s="6" t="s">
        <v>11711</v>
      </c>
      <c r="B378" s="6" t="s">
        <v>11732</v>
      </c>
      <c r="C378" s="34"/>
      <c r="D378" s="6"/>
      <c r="E378" s="6"/>
      <c r="F378" s="18"/>
      <c r="G378" s="34"/>
      <c r="H378" s="73" t="s">
        <v>11733</v>
      </c>
      <c r="I378" s="114" t="s">
        <v>10366</v>
      </c>
      <c r="J378" s="6" t="s">
        <v>11734</v>
      </c>
      <c r="K378" s="127"/>
      <c r="L378" s="116" t="s">
        <v>11715</v>
      </c>
      <c r="M378" s="122" t="s">
        <v>11735</v>
      </c>
      <c r="N378" s="118"/>
      <c r="O378" s="118"/>
      <c r="P378" s="118"/>
      <c r="Q378" s="118"/>
      <c r="R378" s="118"/>
      <c r="S378" s="118"/>
      <c r="T378" s="118"/>
      <c r="U378" s="118"/>
      <c r="V378" s="118"/>
      <c r="W378" s="118"/>
      <c r="X378" s="118"/>
      <c r="Y378" s="118"/>
      <c r="Z378" s="118"/>
    </row>
    <row r="379" ht="112.5" customHeight="1">
      <c r="A379" s="6" t="s">
        <v>11711</v>
      </c>
      <c r="B379" s="6" t="s">
        <v>11732</v>
      </c>
      <c r="C379" s="34"/>
      <c r="D379" s="6"/>
      <c r="E379" s="6"/>
      <c r="F379" s="18"/>
      <c r="G379" s="34"/>
      <c r="H379" s="73" t="s">
        <v>11736</v>
      </c>
      <c r="I379" s="114" t="s">
        <v>10366</v>
      </c>
      <c r="J379" s="6" t="s">
        <v>11737</v>
      </c>
      <c r="K379" s="127"/>
      <c r="L379" s="116"/>
      <c r="M379" s="122" t="s">
        <v>11738</v>
      </c>
      <c r="N379" s="118"/>
      <c r="O379" s="118"/>
      <c r="P379" s="118"/>
      <c r="Q379" s="118"/>
      <c r="R379" s="118"/>
      <c r="S379" s="118"/>
      <c r="T379" s="118"/>
      <c r="U379" s="118"/>
      <c r="V379" s="118"/>
      <c r="W379" s="118"/>
      <c r="X379" s="118"/>
      <c r="Y379" s="118"/>
      <c r="Z379" s="118"/>
    </row>
    <row r="380" ht="112.5" customHeight="1">
      <c r="A380" s="6" t="s">
        <v>11711</v>
      </c>
      <c r="B380" s="6" t="s">
        <v>11732</v>
      </c>
      <c r="C380" s="34"/>
      <c r="D380" s="6"/>
      <c r="E380" s="6"/>
      <c r="F380" s="18"/>
      <c r="G380" s="34"/>
      <c r="H380" s="73" t="s">
        <v>11739</v>
      </c>
      <c r="I380" s="114" t="s">
        <v>10366</v>
      </c>
      <c r="J380" s="6" t="s">
        <v>11740</v>
      </c>
      <c r="K380" s="127"/>
      <c r="L380" s="116"/>
      <c r="M380" s="122" t="s">
        <v>11741</v>
      </c>
      <c r="N380" s="118"/>
      <c r="O380" s="118"/>
      <c r="P380" s="118"/>
      <c r="Q380" s="118"/>
      <c r="R380" s="118"/>
      <c r="S380" s="118"/>
      <c r="T380" s="118"/>
      <c r="U380" s="118"/>
      <c r="V380" s="118"/>
      <c r="W380" s="118"/>
      <c r="X380" s="118"/>
      <c r="Y380" s="118"/>
      <c r="Z380" s="118"/>
    </row>
    <row r="381">
      <c r="A381" s="6" t="s">
        <v>11742</v>
      </c>
      <c r="B381" s="140" t="s">
        <v>11743</v>
      </c>
      <c r="C381" s="34"/>
      <c r="D381" s="34"/>
      <c r="E381" s="34"/>
      <c r="F381" s="14"/>
      <c r="G381" s="34"/>
      <c r="H381" s="18" t="s">
        <v>11744</v>
      </c>
      <c r="I381" s="114" t="s">
        <v>10366</v>
      </c>
      <c r="J381" s="6" t="s">
        <v>11745</v>
      </c>
      <c r="K381" s="127"/>
      <c r="L381" s="121"/>
      <c r="M381" s="122" t="s">
        <v>11746</v>
      </c>
      <c r="N381" s="118"/>
      <c r="O381" s="118"/>
      <c r="P381" s="118"/>
      <c r="Q381" s="118"/>
      <c r="R381" s="118"/>
      <c r="S381" s="118"/>
      <c r="T381" s="118"/>
      <c r="U381" s="118"/>
      <c r="V381" s="118"/>
      <c r="W381" s="118"/>
      <c r="X381" s="118"/>
      <c r="Y381" s="118"/>
      <c r="Z381" s="118"/>
    </row>
    <row r="382" ht="108.0" customHeight="1">
      <c r="A382" s="6" t="s">
        <v>11742</v>
      </c>
      <c r="B382" s="140" t="s">
        <v>11743</v>
      </c>
      <c r="C382" s="34"/>
      <c r="D382" s="34"/>
      <c r="E382" s="34"/>
      <c r="F382" s="14"/>
      <c r="G382" s="34"/>
      <c r="H382" s="18" t="s">
        <v>11747</v>
      </c>
      <c r="I382" s="114" t="s">
        <v>10366</v>
      </c>
      <c r="J382" s="6" t="s">
        <v>11748</v>
      </c>
      <c r="K382" s="127"/>
      <c r="L382" s="121"/>
      <c r="M382" s="122" t="s">
        <v>11749</v>
      </c>
      <c r="N382" s="118"/>
      <c r="O382" s="118"/>
      <c r="P382" s="118"/>
      <c r="Q382" s="118"/>
      <c r="R382" s="118"/>
      <c r="S382" s="118"/>
      <c r="T382" s="118"/>
      <c r="U382" s="118"/>
      <c r="V382" s="118"/>
      <c r="W382" s="118"/>
      <c r="X382" s="118"/>
      <c r="Y382" s="118"/>
      <c r="Z382" s="118"/>
    </row>
    <row r="383" ht="108.0" customHeight="1">
      <c r="A383" s="6" t="s">
        <v>11742</v>
      </c>
      <c r="B383" s="140" t="s">
        <v>11743</v>
      </c>
      <c r="C383" s="34"/>
      <c r="D383" s="34"/>
      <c r="E383" s="34"/>
      <c r="F383" s="14"/>
      <c r="G383" s="34"/>
      <c r="H383" s="18" t="s">
        <v>11750</v>
      </c>
      <c r="I383" s="114" t="s">
        <v>10366</v>
      </c>
      <c r="J383" s="6" t="s">
        <v>11751</v>
      </c>
      <c r="K383" s="127"/>
      <c r="L383" s="121"/>
      <c r="M383" s="122" t="s">
        <v>11752</v>
      </c>
      <c r="N383" s="118"/>
      <c r="O383" s="118"/>
      <c r="P383" s="118"/>
      <c r="Q383" s="118"/>
      <c r="R383" s="118"/>
      <c r="S383" s="118"/>
      <c r="T383" s="118"/>
      <c r="U383" s="118"/>
      <c r="V383" s="118"/>
      <c r="W383" s="118"/>
      <c r="X383" s="118"/>
      <c r="Y383" s="118"/>
      <c r="Z383" s="118"/>
    </row>
    <row r="384" ht="108.0" customHeight="1">
      <c r="A384" s="6" t="s">
        <v>11742</v>
      </c>
      <c r="B384" s="140" t="s">
        <v>11743</v>
      </c>
      <c r="C384" s="34"/>
      <c r="D384" s="34"/>
      <c r="E384" s="34"/>
      <c r="F384" s="14"/>
      <c r="G384" s="34"/>
      <c r="H384" s="18" t="s">
        <v>11753</v>
      </c>
      <c r="I384" s="114" t="s">
        <v>10366</v>
      </c>
      <c r="J384" s="6" t="s">
        <v>11754</v>
      </c>
      <c r="K384" s="127"/>
      <c r="L384" s="121"/>
      <c r="M384" s="122" t="s">
        <v>11755</v>
      </c>
      <c r="N384" s="118"/>
      <c r="O384" s="118"/>
      <c r="P384" s="118"/>
      <c r="Q384" s="118"/>
      <c r="R384" s="118"/>
      <c r="S384" s="118"/>
      <c r="T384" s="118"/>
      <c r="U384" s="118"/>
      <c r="V384" s="118"/>
      <c r="W384" s="118"/>
      <c r="X384" s="118"/>
      <c r="Y384" s="118"/>
      <c r="Z384" s="118"/>
    </row>
    <row r="385" ht="108.0" customHeight="1">
      <c r="A385" s="6" t="s">
        <v>11742</v>
      </c>
      <c r="B385" s="140" t="s">
        <v>11743</v>
      </c>
      <c r="C385" s="34"/>
      <c r="D385" s="34"/>
      <c r="E385" s="34"/>
      <c r="F385" s="14"/>
      <c r="G385" s="34"/>
      <c r="H385" s="18" t="s">
        <v>11756</v>
      </c>
      <c r="I385" s="114" t="s">
        <v>10366</v>
      </c>
      <c r="J385" s="6" t="s">
        <v>11757</v>
      </c>
      <c r="K385" s="127"/>
      <c r="L385" s="121"/>
      <c r="M385" s="122" t="s">
        <v>11758</v>
      </c>
      <c r="N385" s="118"/>
      <c r="O385" s="118"/>
      <c r="P385" s="118"/>
      <c r="Q385" s="118"/>
      <c r="R385" s="118"/>
      <c r="S385" s="118"/>
      <c r="T385" s="118"/>
      <c r="U385" s="118"/>
      <c r="V385" s="118"/>
      <c r="W385" s="118"/>
      <c r="X385" s="118"/>
      <c r="Y385" s="118"/>
      <c r="Z385" s="118"/>
    </row>
    <row r="386" ht="108.0" customHeight="1">
      <c r="A386" s="6" t="s">
        <v>11742</v>
      </c>
      <c r="B386" s="140" t="s">
        <v>11743</v>
      </c>
      <c r="C386" s="34"/>
      <c r="D386" s="34"/>
      <c r="E386" s="34"/>
      <c r="F386" s="14"/>
      <c r="G386" s="34"/>
      <c r="H386" s="18" t="s">
        <v>11759</v>
      </c>
      <c r="I386" s="114" t="s">
        <v>10366</v>
      </c>
      <c r="J386" s="6" t="s">
        <v>11760</v>
      </c>
      <c r="K386" s="127"/>
      <c r="L386" s="121"/>
      <c r="M386" s="122" t="s">
        <v>11761</v>
      </c>
      <c r="N386" s="118"/>
      <c r="O386" s="118"/>
      <c r="P386" s="118"/>
      <c r="Q386" s="118"/>
      <c r="R386" s="118"/>
      <c r="S386" s="118"/>
      <c r="T386" s="118"/>
      <c r="U386" s="118"/>
      <c r="V386" s="118"/>
      <c r="W386" s="118"/>
      <c r="X386" s="118"/>
      <c r="Y386" s="118"/>
      <c r="Z386" s="118"/>
    </row>
    <row r="387" ht="108.0" customHeight="1">
      <c r="A387" s="6" t="s">
        <v>11742</v>
      </c>
      <c r="B387" s="140" t="s">
        <v>11743</v>
      </c>
      <c r="C387" s="34"/>
      <c r="D387" s="34"/>
      <c r="E387" s="34"/>
      <c r="F387" s="14"/>
      <c r="G387" s="34"/>
      <c r="H387" s="18" t="s">
        <v>10694</v>
      </c>
      <c r="I387" s="114" t="s">
        <v>10366</v>
      </c>
      <c r="J387" s="6" t="s">
        <v>11762</v>
      </c>
      <c r="K387" s="127"/>
      <c r="L387" s="121"/>
      <c r="M387" s="122" t="s">
        <v>11763</v>
      </c>
      <c r="N387" s="118"/>
      <c r="O387" s="118"/>
      <c r="P387" s="118"/>
      <c r="Q387" s="118"/>
      <c r="R387" s="118"/>
      <c r="S387" s="118"/>
      <c r="T387" s="118"/>
      <c r="U387" s="118"/>
      <c r="V387" s="118"/>
      <c r="W387" s="118"/>
      <c r="X387" s="118"/>
      <c r="Y387" s="118"/>
      <c r="Z387" s="118"/>
    </row>
    <row r="388" ht="108.0" customHeight="1">
      <c r="A388" s="6" t="s">
        <v>11742</v>
      </c>
      <c r="B388" s="140" t="s">
        <v>11743</v>
      </c>
      <c r="C388" s="34"/>
      <c r="D388" s="34"/>
      <c r="E388" s="34"/>
      <c r="F388" s="14"/>
      <c r="G388" s="34"/>
      <c r="H388" s="18" t="s">
        <v>11764</v>
      </c>
      <c r="I388" s="114" t="s">
        <v>10366</v>
      </c>
      <c r="J388" s="6" t="s">
        <v>11765</v>
      </c>
      <c r="K388" s="127"/>
      <c r="L388" s="121"/>
      <c r="M388" s="122" t="s">
        <v>11766</v>
      </c>
      <c r="N388" s="118"/>
      <c r="O388" s="118"/>
      <c r="P388" s="118"/>
      <c r="Q388" s="118"/>
      <c r="R388" s="118"/>
      <c r="S388" s="118"/>
      <c r="T388" s="118"/>
      <c r="U388" s="118"/>
      <c r="V388" s="118"/>
      <c r="W388" s="118"/>
      <c r="X388" s="118"/>
      <c r="Y388" s="118"/>
      <c r="Z388" s="118"/>
    </row>
    <row r="389" ht="108.0" customHeight="1">
      <c r="A389" s="6" t="s">
        <v>11742</v>
      </c>
      <c r="B389" s="140" t="s">
        <v>11743</v>
      </c>
      <c r="C389" s="34"/>
      <c r="D389" s="34"/>
      <c r="E389" s="34"/>
      <c r="F389" s="14"/>
      <c r="G389" s="34"/>
      <c r="H389" s="18" t="s">
        <v>11767</v>
      </c>
      <c r="I389" s="114" t="s">
        <v>10366</v>
      </c>
      <c r="J389" s="6" t="s">
        <v>11768</v>
      </c>
      <c r="K389" s="127"/>
      <c r="L389" s="121"/>
      <c r="M389" s="122" t="s">
        <v>11769</v>
      </c>
      <c r="N389" s="118"/>
      <c r="O389" s="118"/>
      <c r="P389" s="118"/>
      <c r="Q389" s="118"/>
      <c r="R389" s="118"/>
      <c r="S389" s="118"/>
      <c r="T389" s="118"/>
      <c r="U389" s="118"/>
      <c r="V389" s="118"/>
      <c r="W389" s="118"/>
      <c r="X389" s="118"/>
      <c r="Y389" s="118"/>
      <c r="Z389" s="118"/>
    </row>
    <row r="390" ht="108.0" customHeight="1">
      <c r="A390" s="6" t="s">
        <v>11742</v>
      </c>
      <c r="B390" s="140" t="s">
        <v>11743</v>
      </c>
      <c r="C390" s="34"/>
      <c r="D390" s="34"/>
      <c r="E390" s="34"/>
      <c r="F390" s="14"/>
      <c r="G390" s="34"/>
      <c r="H390" s="18" t="s">
        <v>11770</v>
      </c>
      <c r="I390" s="114" t="s">
        <v>10366</v>
      </c>
      <c r="J390" s="6" t="s">
        <v>11771</v>
      </c>
      <c r="K390" s="127"/>
      <c r="L390" s="121"/>
      <c r="M390" s="122" t="s">
        <v>11772</v>
      </c>
      <c r="N390" s="118"/>
      <c r="O390" s="118"/>
      <c r="P390" s="118"/>
      <c r="Q390" s="118"/>
      <c r="R390" s="118"/>
      <c r="S390" s="118"/>
      <c r="T390" s="118"/>
      <c r="U390" s="118"/>
      <c r="V390" s="118"/>
      <c r="W390" s="118"/>
      <c r="X390" s="118"/>
      <c r="Y390" s="118"/>
      <c r="Z390" s="118"/>
    </row>
    <row r="391" ht="108.0" customHeight="1">
      <c r="A391" s="6" t="s">
        <v>11742</v>
      </c>
      <c r="B391" s="140" t="s">
        <v>2348</v>
      </c>
      <c r="C391" s="34"/>
      <c r="D391" s="34"/>
      <c r="E391" s="34"/>
      <c r="F391" s="14"/>
      <c r="G391" s="34"/>
      <c r="H391" s="18" t="s">
        <v>11773</v>
      </c>
      <c r="I391" s="114" t="s">
        <v>10366</v>
      </c>
      <c r="J391" s="6" t="s">
        <v>11774</v>
      </c>
      <c r="K391" s="127"/>
      <c r="L391" s="121"/>
      <c r="M391" s="122" t="s">
        <v>11775</v>
      </c>
      <c r="N391" s="118"/>
      <c r="O391" s="118"/>
      <c r="P391" s="118"/>
      <c r="Q391" s="118"/>
      <c r="R391" s="118"/>
      <c r="S391" s="118"/>
      <c r="T391" s="118"/>
      <c r="U391" s="118"/>
      <c r="V391" s="118"/>
      <c r="W391" s="118"/>
      <c r="X391" s="118"/>
      <c r="Y391" s="118"/>
      <c r="Z391" s="118"/>
    </row>
    <row r="392" ht="108.0" customHeight="1">
      <c r="A392" s="6" t="s">
        <v>11742</v>
      </c>
      <c r="B392" s="140" t="s">
        <v>2348</v>
      </c>
      <c r="C392" s="34"/>
      <c r="D392" s="34"/>
      <c r="E392" s="34"/>
      <c r="F392" s="14"/>
      <c r="G392" s="34"/>
      <c r="H392" s="18" t="s">
        <v>11776</v>
      </c>
      <c r="I392" s="114" t="s">
        <v>10366</v>
      </c>
      <c r="J392" s="6" t="s">
        <v>11777</v>
      </c>
      <c r="K392" s="127"/>
      <c r="L392" s="121"/>
      <c r="M392" s="122" t="s">
        <v>11778</v>
      </c>
      <c r="N392" s="118"/>
      <c r="O392" s="118"/>
      <c r="P392" s="118"/>
      <c r="Q392" s="118"/>
      <c r="R392" s="118"/>
      <c r="S392" s="118"/>
      <c r="T392" s="118"/>
      <c r="U392" s="118"/>
      <c r="V392" s="118"/>
      <c r="W392" s="118"/>
      <c r="X392" s="118"/>
      <c r="Y392" s="118"/>
      <c r="Z392" s="118"/>
    </row>
    <row r="393">
      <c r="A393" s="6" t="s">
        <v>11779</v>
      </c>
      <c r="B393" s="6" t="s">
        <v>11780</v>
      </c>
      <c r="C393" s="34"/>
      <c r="D393" s="34"/>
      <c r="E393" s="34"/>
      <c r="F393" s="14"/>
      <c r="G393" s="34"/>
      <c r="H393" s="67" t="s">
        <v>11781</v>
      </c>
      <c r="I393" s="114" t="s">
        <v>10366</v>
      </c>
      <c r="J393" s="6" t="s">
        <v>11782</v>
      </c>
      <c r="K393" s="127"/>
      <c r="L393" s="116" t="s">
        <v>11783</v>
      </c>
      <c r="M393" s="122" t="s">
        <v>11784</v>
      </c>
      <c r="N393" s="118"/>
      <c r="O393" s="118"/>
      <c r="P393" s="118"/>
      <c r="Q393" s="118"/>
      <c r="R393" s="118"/>
      <c r="S393" s="118"/>
      <c r="T393" s="118"/>
      <c r="U393" s="118"/>
      <c r="V393" s="118"/>
      <c r="W393" s="118"/>
      <c r="X393" s="118"/>
      <c r="Y393" s="118"/>
      <c r="Z393" s="118"/>
    </row>
    <row r="394">
      <c r="A394" s="6" t="s">
        <v>11779</v>
      </c>
      <c r="B394" s="6"/>
      <c r="C394" s="34"/>
      <c r="D394" s="34"/>
      <c r="E394" s="34"/>
      <c r="F394" s="14"/>
      <c r="G394" s="138" t="s">
        <v>11785</v>
      </c>
      <c r="H394" s="67" t="s">
        <v>11786</v>
      </c>
      <c r="I394" s="114" t="s">
        <v>10366</v>
      </c>
      <c r="J394" s="6" t="s">
        <v>11787</v>
      </c>
      <c r="K394" s="127"/>
      <c r="L394" s="116"/>
      <c r="M394" s="122" t="s">
        <v>11788</v>
      </c>
      <c r="N394" s="118"/>
      <c r="O394" s="118"/>
      <c r="P394" s="118"/>
      <c r="Q394" s="118"/>
      <c r="R394" s="118"/>
      <c r="S394" s="118"/>
      <c r="T394" s="118"/>
      <c r="U394" s="118"/>
      <c r="V394" s="118"/>
      <c r="W394" s="118"/>
      <c r="X394" s="118"/>
      <c r="Y394" s="118"/>
      <c r="Z394" s="118"/>
    </row>
    <row r="395">
      <c r="A395" s="6" t="s">
        <v>11789</v>
      </c>
      <c r="B395" s="6" t="s">
        <v>11790</v>
      </c>
      <c r="C395" s="34"/>
      <c r="D395" s="34"/>
      <c r="E395" s="34"/>
      <c r="F395" s="14"/>
      <c r="G395" s="34"/>
      <c r="H395" s="67" t="s">
        <v>11791</v>
      </c>
      <c r="I395" s="114" t="s">
        <v>10366</v>
      </c>
      <c r="J395" s="6" t="s">
        <v>11792</v>
      </c>
      <c r="K395" s="127"/>
      <c r="L395" s="128" t="s">
        <v>11793</v>
      </c>
      <c r="M395" s="122" t="s">
        <v>11794</v>
      </c>
      <c r="N395" s="118"/>
      <c r="O395" s="118"/>
      <c r="P395" s="118"/>
      <c r="Q395" s="118"/>
      <c r="R395" s="118"/>
      <c r="S395" s="118"/>
      <c r="T395" s="118"/>
      <c r="U395" s="118"/>
      <c r="V395" s="118"/>
      <c r="W395" s="118"/>
      <c r="X395" s="118"/>
      <c r="Y395" s="118"/>
      <c r="Z395" s="118"/>
    </row>
    <row r="396">
      <c r="A396" s="6" t="s">
        <v>11795</v>
      </c>
      <c r="B396" s="6" t="s">
        <v>11796</v>
      </c>
      <c r="C396" s="34"/>
      <c r="D396" s="34"/>
      <c r="E396" s="34"/>
      <c r="F396" s="14"/>
      <c r="G396" s="6" t="s">
        <v>11790</v>
      </c>
      <c r="H396" s="18" t="s">
        <v>11797</v>
      </c>
      <c r="I396" s="114" t="s">
        <v>10366</v>
      </c>
      <c r="J396" s="6" t="s">
        <v>11798</v>
      </c>
      <c r="K396" s="127"/>
      <c r="L396" s="121"/>
      <c r="M396" s="122" t="s">
        <v>11799</v>
      </c>
      <c r="N396" s="118"/>
      <c r="O396" s="118"/>
      <c r="P396" s="118"/>
      <c r="Q396" s="118"/>
      <c r="R396" s="118"/>
      <c r="S396" s="118"/>
      <c r="T396" s="118"/>
      <c r="U396" s="118"/>
      <c r="V396" s="118"/>
      <c r="W396" s="118"/>
      <c r="X396" s="118"/>
      <c r="Y396" s="118"/>
      <c r="Z396" s="118"/>
    </row>
    <row r="397">
      <c r="A397" s="6" t="s">
        <v>11795</v>
      </c>
      <c r="B397" s="6" t="s">
        <v>11796</v>
      </c>
      <c r="C397" s="34"/>
      <c r="D397" s="34"/>
      <c r="E397" s="34"/>
      <c r="F397" s="14"/>
      <c r="G397" s="6" t="s">
        <v>11790</v>
      </c>
      <c r="H397" s="18" t="s">
        <v>11800</v>
      </c>
      <c r="I397" s="114" t="s">
        <v>10366</v>
      </c>
      <c r="J397" s="6" t="s">
        <v>11801</v>
      </c>
      <c r="K397" s="127"/>
      <c r="L397" s="121"/>
      <c r="M397" s="122" t="s">
        <v>11802</v>
      </c>
      <c r="N397" s="118"/>
      <c r="O397" s="118"/>
      <c r="P397" s="118"/>
      <c r="Q397" s="118"/>
      <c r="R397" s="118"/>
      <c r="S397" s="118"/>
      <c r="T397" s="118"/>
      <c r="U397" s="118"/>
      <c r="V397" s="118"/>
      <c r="W397" s="118"/>
      <c r="X397" s="118"/>
      <c r="Y397" s="118"/>
      <c r="Z397" s="118"/>
    </row>
    <row r="398">
      <c r="A398" s="6" t="s">
        <v>11795</v>
      </c>
      <c r="B398" s="6" t="s">
        <v>11796</v>
      </c>
      <c r="C398" s="34"/>
      <c r="D398" s="34"/>
      <c r="E398" s="34"/>
      <c r="F398" s="14"/>
      <c r="G398" s="6" t="s">
        <v>11790</v>
      </c>
      <c r="H398" s="18" t="s">
        <v>11803</v>
      </c>
      <c r="I398" s="114" t="s">
        <v>10366</v>
      </c>
      <c r="J398" s="6" t="s">
        <v>11804</v>
      </c>
      <c r="K398" s="127"/>
      <c r="L398" s="121"/>
      <c r="M398" s="122" t="s">
        <v>11805</v>
      </c>
      <c r="N398" s="118"/>
      <c r="O398" s="118"/>
      <c r="P398" s="118"/>
      <c r="Q398" s="118"/>
      <c r="R398" s="118"/>
      <c r="S398" s="118"/>
      <c r="T398" s="118"/>
      <c r="U398" s="118"/>
      <c r="V398" s="118"/>
      <c r="W398" s="118"/>
      <c r="X398" s="118"/>
      <c r="Y398" s="118"/>
      <c r="Z398" s="118"/>
    </row>
    <row r="399" ht="86.25" customHeight="1">
      <c r="A399" s="141">
        <v>44683.0</v>
      </c>
      <c r="B399" s="6" t="s">
        <v>11806</v>
      </c>
      <c r="C399" s="34"/>
      <c r="D399" s="34"/>
      <c r="E399" s="34"/>
      <c r="F399" s="14"/>
      <c r="G399" s="6"/>
      <c r="H399" s="67" t="s">
        <v>11807</v>
      </c>
      <c r="I399" s="114" t="s">
        <v>10366</v>
      </c>
      <c r="J399" s="6" t="s">
        <v>11808</v>
      </c>
      <c r="K399" s="127"/>
      <c r="L399" s="121"/>
      <c r="M399" s="122" t="s">
        <v>11809</v>
      </c>
      <c r="N399" s="118"/>
      <c r="O399" s="118"/>
      <c r="P399" s="118"/>
      <c r="Q399" s="118"/>
      <c r="R399" s="118"/>
      <c r="S399" s="118"/>
      <c r="T399" s="118"/>
      <c r="U399" s="118"/>
      <c r="V399" s="118"/>
      <c r="W399" s="118"/>
      <c r="X399" s="118"/>
      <c r="Y399" s="118"/>
      <c r="Z399" s="118"/>
    </row>
    <row r="400" ht="86.25" customHeight="1">
      <c r="A400" s="141">
        <v>44683.0</v>
      </c>
      <c r="B400" s="6" t="s">
        <v>11806</v>
      </c>
      <c r="C400" s="34"/>
      <c r="D400" s="34"/>
      <c r="E400" s="34"/>
      <c r="F400" s="14"/>
      <c r="G400" s="6"/>
      <c r="H400" s="73" t="s">
        <v>11810</v>
      </c>
      <c r="I400" s="114" t="s">
        <v>10366</v>
      </c>
      <c r="J400" s="6" t="s">
        <v>11811</v>
      </c>
      <c r="K400" s="127"/>
      <c r="L400" s="121"/>
      <c r="M400" s="122" t="s">
        <v>11812</v>
      </c>
      <c r="N400" s="118"/>
      <c r="O400" s="118"/>
      <c r="P400" s="118"/>
      <c r="Q400" s="118"/>
      <c r="R400" s="118"/>
      <c r="S400" s="118"/>
      <c r="T400" s="118"/>
      <c r="U400" s="118"/>
      <c r="V400" s="118"/>
      <c r="W400" s="118"/>
      <c r="X400" s="118"/>
      <c r="Y400" s="118"/>
      <c r="Z400" s="118"/>
    </row>
    <row r="401" ht="86.25" customHeight="1">
      <c r="A401" s="141">
        <v>44714.0</v>
      </c>
      <c r="B401" s="6" t="s">
        <v>11813</v>
      </c>
      <c r="C401" s="34"/>
      <c r="D401" s="34"/>
      <c r="E401" s="34"/>
      <c r="F401" s="14"/>
      <c r="G401" s="6"/>
      <c r="H401" s="67" t="s">
        <v>11814</v>
      </c>
      <c r="I401" s="114" t="s">
        <v>10366</v>
      </c>
      <c r="J401" s="6" t="s">
        <v>11815</v>
      </c>
      <c r="K401" s="127"/>
      <c r="L401" s="121"/>
      <c r="M401" s="122" t="s">
        <v>11816</v>
      </c>
      <c r="N401" s="118"/>
      <c r="O401" s="118"/>
      <c r="P401" s="118"/>
      <c r="Q401" s="118"/>
      <c r="R401" s="118"/>
      <c r="S401" s="118"/>
      <c r="T401" s="118"/>
      <c r="U401" s="118"/>
      <c r="V401" s="118"/>
      <c r="W401" s="118"/>
      <c r="X401" s="118"/>
      <c r="Y401" s="118"/>
      <c r="Z401" s="118"/>
    </row>
    <row r="402" ht="86.25" customHeight="1">
      <c r="A402" s="141">
        <v>44714.0</v>
      </c>
      <c r="B402" s="6" t="s">
        <v>11813</v>
      </c>
      <c r="C402" s="34"/>
      <c r="D402" s="34"/>
      <c r="E402" s="34"/>
      <c r="F402" s="14"/>
      <c r="G402" s="6"/>
      <c r="H402" s="73" t="s">
        <v>11817</v>
      </c>
      <c r="I402" s="114" t="s">
        <v>10366</v>
      </c>
      <c r="J402" s="6" t="s">
        <v>11818</v>
      </c>
      <c r="K402" s="127"/>
      <c r="L402" s="121"/>
      <c r="M402" s="122" t="s">
        <v>11819</v>
      </c>
      <c r="N402" s="118"/>
      <c r="O402" s="118"/>
      <c r="P402" s="118"/>
      <c r="Q402" s="118"/>
      <c r="R402" s="118"/>
      <c r="S402" s="118"/>
      <c r="T402" s="118"/>
      <c r="U402" s="118"/>
      <c r="V402" s="118"/>
      <c r="W402" s="118"/>
      <c r="X402" s="118"/>
      <c r="Y402" s="118"/>
      <c r="Z402" s="118"/>
    </row>
    <row r="403" ht="86.25" customHeight="1">
      <c r="A403" s="141">
        <v>44715.0</v>
      </c>
      <c r="B403" s="6" t="s">
        <v>11820</v>
      </c>
      <c r="C403" s="34"/>
      <c r="D403" s="34"/>
      <c r="E403" s="34"/>
      <c r="F403" s="14"/>
      <c r="G403" s="6"/>
      <c r="H403" s="67" t="s">
        <v>11821</v>
      </c>
      <c r="I403" s="114" t="s">
        <v>10366</v>
      </c>
      <c r="J403" s="6" t="s">
        <v>11822</v>
      </c>
      <c r="K403" s="127"/>
      <c r="L403" s="121"/>
      <c r="M403" s="122" t="s">
        <v>11823</v>
      </c>
      <c r="N403" s="118"/>
      <c r="O403" s="118"/>
      <c r="P403" s="118"/>
      <c r="Q403" s="118"/>
      <c r="R403" s="118"/>
      <c r="S403" s="118"/>
      <c r="T403" s="118"/>
      <c r="U403" s="118"/>
      <c r="V403" s="118"/>
      <c r="W403" s="118"/>
      <c r="X403" s="118"/>
      <c r="Y403" s="118"/>
      <c r="Z403" s="118"/>
    </row>
    <row r="404" ht="86.25" customHeight="1">
      <c r="A404" s="141">
        <v>44715.0</v>
      </c>
      <c r="B404" s="6" t="s">
        <v>11820</v>
      </c>
      <c r="C404" s="34"/>
      <c r="D404" s="34"/>
      <c r="E404" s="34"/>
      <c r="F404" s="14"/>
      <c r="G404" s="6"/>
      <c r="H404" s="73" t="s">
        <v>11824</v>
      </c>
      <c r="I404" s="114" t="s">
        <v>10366</v>
      </c>
      <c r="J404" s="132" t="s">
        <v>11825</v>
      </c>
      <c r="K404" s="127"/>
      <c r="L404" s="121"/>
      <c r="M404" s="122" t="s">
        <v>11826</v>
      </c>
      <c r="N404" s="118"/>
      <c r="O404" s="118"/>
      <c r="P404" s="118"/>
      <c r="Q404" s="118"/>
      <c r="R404" s="118"/>
      <c r="S404" s="118"/>
      <c r="T404" s="118"/>
      <c r="U404" s="118"/>
      <c r="V404" s="118"/>
      <c r="W404" s="118"/>
      <c r="X404" s="118"/>
      <c r="Y404" s="118"/>
      <c r="Z404" s="118"/>
    </row>
    <row r="405" ht="86.25" customHeight="1">
      <c r="A405" s="141">
        <v>44684.0</v>
      </c>
      <c r="B405" s="6" t="s">
        <v>11827</v>
      </c>
      <c r="C405" s="34"/>
      <c r="D405" s="34"/>
      <c r="E405" s="34"/>
      <c r="F405" s="14"/>
      <c r="G405" s="6"/>
      <c r="H405" s="67" t="s">
        <v>11828</v>
      </c>
      <c r="I405" s="114" t="s">
        <v>10366</v>
      </c>
      <c r="J405" s="6" t="s">
        <v>11829</v>
      </c>
      <c r="K405" s="127"/>
      <c r="L405" s="121"/>
      <c r="M405" s="122" t="s">
        <v>11830</v>
      </c>
      <c r="N405" s="118"/>
      <c r="O405" s="118"/>
      <c r="P405" s="118"/>
      <c r="Q405" s="118"/>
      <c r="R405" s="118"/>
      <c r="S405" s="118"/>
      <c r="T405" s="118"/>
      <c r="U405" s="118"/>
      <c r="V405" s="118"/>
      <c r="W405" s="118"/>
      <c r="X405" s="118"/>
      <c r="Y405" s="118"/>
      <c r="Z405" s="118"/>
    </row>
    <row r="406" ht="86.25" customHeight="1">
      <c r="A406" s="141">
        <v>44685.0</v>
      </c>
      <c r="B406" s="6" t="s">
        <v>11827</v>
      </c>
      <c r="C406" s="34"/>
      <c r="D406" s="34"/>
      <c r="E406" s="34"/>
      <c r="F406" s="14"/>
      <c r="G406" s="6"/>
      <c r="H406" s="73" t="s">
        <v>11831</v>
      </c>
      <c r="I406" s="114" t="s">
        <v>10366</v>
      </c>
      <c r="J406" s="6" t="s">
        <v>11832</v>
      </c>
      <c r="K406" s="127"/>
      <c r="L406" s="121"/>
      <c r="M406" s="122" t="s">
        <v>11833</v>
      </c>
      <c r="N406" s="118"/>
      <c r="O406" s="118"/>
      <c r="P406" s="118"/>
      <c r="Q406" s="118"/>
      <c r="R406" s="118"/>
      <c r="S406" s="118"/>
      <c r="T406" s="118"/>
      <c r="U406" s="118"/>
      <c r="V406" s="118"/>
      <c r="W406" s="118"/>
      <c r="X406" s="118"/>
      <c r="Y406" s="118"/>
      <c r="Z406" s="118"/>
    </row>
    <row r="407" ht="86.25" customHeight="1">
      <c r="A407" s="141">
        <v>44622.0</v>
      </c>
      <c r="B407" s="6" t="s">
        <v>11834</v>
      </c>
      <c r="C407" s="34"/>
      <c r="D407" s="34"/>
      <c r="E407" s="34"/>
      <c r="F407" s="14"/>
      <c r="G407" s="6"/>
      <c r="H407" s="67" t="s">
        <v>11835</v>
      </c>
      <c r="I407" s="114" t="s">
        <v>10366</v>
      </c>
      <c r="J407" s="6" t="s">
        <v>11836</v>
      </c>
      <c r="K407" s="127"/>
      <c r="L407" s="121"/>
      <c r="M407" s="122" t="s">
        <v>11837</v>
      </c>
      <c r="N407" s="118"/>
      <c r="O407" s="118"/>
      <c r="P407" s="118"/>
      <c r="Q407" s="118"/>
      <c r="R407" s="118"/>
      <c r="S407" s="118"/>
      <c r="T407" s="118"/>
      <c r="U407" s="118"/>
      <c r="V407" s="118"/>
      <c r="W407" s="118"/>
      <c r="X407" s="118"/>
      <c r="Y407" s="118"/>
      <c r="Z407" s="118"/>
    </row>
    <row r="408" ht="86.25" customHeight="1">
      <c r="A408" s="141">
        <v>44623.0</v>
      </c>
      <c r="B408" s="6" t="s">
        <v>11834</v>
      </c>
      <c r="C408" s="34"/>
      <c r="D408" s="34"/>
      <c r="E408" s="34"/>
      <c r="F408" s="14"/>
      <c r="G408" s="6"/>
      <c r="H408" s="73" t="s">
        <v>11838</v>
      </c>
      <c r="I408" s="114" t="s">
        <v>10366</v>
      </c>
      <c r="J408" s="132" t="s">
        <v>11839</v>
      </c>
      <c r="K408" s="127"/>
      <c r="L408" s="121"/>
      <c r="M408" s="122" t="s">
        <v>11840</v>
      </c>
      <c r="N408" s="118"/>
      <c r="O408" s="118"/>
      <c r="P408" s="118"/>
      <c r="Q408" s="118"/>
      <c r="R408" s="118"/>
      <c r="S408" s="118"/>
      <c r="T408" s="118"/>
      <c r="U408" s="118"/>
      <c r="V408" s="118"/>
      <c r="W408" s="118"/>
      <c r="X408" s="118"/>
      <c r="Y408" s="118"/>
      <c r="Z408" s="118"/>
    </row>
    <row r="409" ht="86.25" customHeight="1">
      <c r="A409" s="6" t="s">
        <v>11841</v>
      </c>
      <c r="B409" s="6" t="s">
        <v>11842</v>
      </c>
      <c r="C409" s="34"/>
      <c r="D409" s="34"/>
      <c r="E409" s="34"/>
      <c r="F409" s="14"/>
      <c r="G409" s="6"/>
      <c r="H409" s="73" t="s">
        <v>11843</v>
      </c>
      <c r="I409" s="114" t="s">
        <v>10366</v>
      </c>
      <c r="J409" s="6" t="s">
        <v>11844</v>
      </c>
      <c r="K409" s="127"/>
      <c r="L409" s="116" t="s">
        <v>11845</v>
      </c>
      <c r="M409" s="122" t="s">
        <v>11846</v>
      </c>
      <c r="N409" s="118"/>
      <c r="O409" s="118"/>
      <c r="P409" s="118"/>
      <c r="Q409" s="118"/>
      <c r="R409" s="118"/>
      <c r="S409" s="118"/>
      <c r="T409" s="118"/>
      <c r="U409" s="118"/>
      <c r="V409" s="118"/>
      <c r="W409" s="118"/>
      <c r="X409" s="118"/>
      <c r="Y409" s="118"/>
      <c r="Z409" s="118"/>
    </row>
    <row r="410" ht="86.25" customHeight="1">
      <c r="A410" s="6" t="s">
        <v>11847</v>
      </c>
      <c r="B410" s="6" t="s">
        <v>11848</v>
      </c>
      <c r="C410" s="34"/>
      <c r="D410" s="34"/>
      <c r="E410" s="34"/>
      <c r="F410" s="14"/>
      <c r="G410" s="6"/>
      <c r="H410" s="73" t="s">
        <v>11849</v>
      </c>
      <c r="I410" s="114" t="s">
        <v>10366</v>
      </c>
      <c r="J410" s="6" t="s">
        <v>11850</v>
      </c>
      <c r="K410" s="127"/>
      <c r="L410" s="116" t="s">
        <v>11851</v>
      </c>
      <c r="M410" s="122" t="s">
        <v>11852</v>
      </c>
      <c r="N410" s="118"/>
      <c r="O410" s="118"/>
      <c r="P410" s="118"/>
      <c r="Q410" s="118"/>
      <c r="R410" s="118"/>
      <c r="S410" s="118"/>
      <c r="T410" s="118"/>
      <c r="U410" s="118"/>
      <c r="V410" s="118"/>
      <c r="W410" s="118"/>
      <c r="X410" s="118"/>
      <c r="Y410" s="118"/>
      <c r="Z410" s="118"/>
    </row>
    <row r="411" ht="86.25" customHeight="1">
      <c r="A411" s="6" t="s">
        <v>11853</v>
      </c>
      <c r="B411" s="6" t="s">
        <v>11854</v>
      </c>
      <c r="C411" s="34"/>
      <c r="D411" s="34"/>
      <c r="E411" s="34"/>
      <c r="F411" s="14"/>
      <c r="G411" s="6"/>
      <c r="H411" s="73" t="s">
        <v>11855</v>
      </c>
      <c r="I411" s="114" t="s">
        <v>10366</v>
      </c>
      <c r="J411" s="6" t="s">
        <v>11856</v>
      </c>
      <c r="K411" s="127"/>
      <c r="L411" s="121"/>
      <c r="M411" s="122" t="s">
        <v>11857</v>
      </c>
      <c r="N411" s="118"/>
      <c r="O411" s="118"/>
      <c r="P411" s="118"/>
      <c r="Q411" s="118"/>
      <c r="R411" s="118"/>
      <c r="S411" s="118"/>
      <c r="T411" s="118"/>
      <c r="U411" s="118"/>
      <c r="V411" s="118"/>
      <c r="W411" s="118"/>
      <c r="X411" s="118"/>
      <c r="Y411" s="118"/>
      <c r="Z411" s="118"/>
    </row>
    <row r="412" ht="86.25" customHeight="1">
      <c r="A412" s="6" t="s">
        <v>11858</v>
      </c>
      <c r="B412" s="6" t="s">
        <v>11859</v>
      </c>
      <c r="C412" s="34"/>
      <c r="D412" s="34"/>
      <c r="E412" s="34"/>
      <c r="F412" s="14"/>
      <c r="G412" s="6"/>
      <c r="H412" s="73" t="s">
        <v>11860</v>
      </c>
      <c r="I412" s="114" t="s">
        <v>10366</v>
      </c>
      <c r="J412" s="6" t="s">
        <v>11861</v>
      </c>
      <c r="K412" s="127"/>
      <c r="L412" s="123" t="s">
        <v>11862</v>
      </c>
      <c r="M412" s="122" t="s">
        <v>11863</v>
      </c>
      <c r="N412" s="118"/>
      <c r="O412" s="118"/>
      <c r="P412" s="118"/>
      <c r="Q412" s="118"/>
      <c r="R412" s="118"/>
      <c r="S412" s="118"/>
      <c r="T412" s="118"/>
      <c r="U412" s="118"/>
      <c r="V412" s="118"/>
      <c r="W412" s="118"/>
      <c r="X412" s="118"/>
      <c r="Y412" s="118"/>
      <c r="Z412" s="118"/>
    </row>
    <row r="413" ht="86.25" customHeight="1">
      <c r="A413" s="6" t="s">
        <v>11864</v>
      </c>
      <c r="B413" s="6" t="s">
        <v>11865</v>
      </c>
      <c r="C413" s="34"/>
      <c r="D413" s="34"/>
      <c r="E413" s="34"/>
      <c r="F413" s="14"/>
      <c r="G413" s="6"/>
      <c r="H413" s="73" t="s">
        <v>11866</v>
      </c>
      <c r="I413" s="114" t="s">
        <v>10366</v>
      </c>
      <c r="J413" s="6" t="s">
        <v>11867</v>
      </c>
      <c r="K413" s="127"/>
      <c r="L413" s="121"/>
      <c r="M413" s="122" t="s">
        <v>11868</v>
      </c>
      <c r="N413" s="118"/>
      <c r="O413" s="118"/>
      <c r="P413" s="118"/>
      <c r="Q413" s="118"/>
      <c r="R413" s="118"/>
      <c r="S413" s="118"/>
      <c r="T413" s="118"/>
      <c r="U413" s="118"/>
      <c r="V413" s="118"/>
      <c r="W413" s="118"/>
      <c r="X413" s="118"/>
      <c r="Y413" s="118"/>
      <c r="Z413" s="118"/>
    </row>
    <row r="414" ht="86.25" customHeight="1">
      <c r="A414" s="6" t="s">
        <v>11869</v>
      </c>
      <c r="B414" s="6" t="s">
        <v>11870</v>
      </c>
      <c r="C414" s="34"/>
      <c r="D414" s="34"/>
      <c r="E414" s="34"/>
      <c r="F414" s="14"/>
      <c r="G414" s="6"/>
      <c r="H414" s="73" t="s">
        <v>11871</v>
      </c>
      <c r="I414" s="114" t="s">
        <v>10366</v>
      </c>
      <c r="J414" s="137" t="s">
        <v>11872</v>
      </c>
      <c r="K414" s="127"/>
      <c r="L414" s="116"/>
      <c r="M414" s="122" t="s">
        <v>11873</v>
      </c>
      <c r="N414" s="118"/>
      <c r="O414" s="118"/>
      <c r="P414" s="118"/>
      <c r="Q414" s="118"/>
      <c r="R414" s="118"/>
      <c r="S414" s="118"/>
      <c r="T414" s="118"/>
      <c r="U414" s="118"/>
      <c r="V414" s="118"/>
      <c r="W414" s="118"/>
      <c r="X414" s="118"/>
      <c r="Y414" s="118"/>
      <c r="Z414" s="118"/>
    </row>
    <row r="415" ht="82.5" customHeight="1">
      <c r="A415" s="6" t="s">
        <v>11874</v>
      </c>
      <c r="B415" s="6" t="s">
        <v>11875</v>
      </c>
      <c r="C415" s="34"/>
      <c r="D415" s="34"/>
      <c r="E415" s="34"/>
      <c r="F415" s="14"/>
      <c r="G415" s="34"/>
      <c r="H415" s="67" t="s">
        <v>11876</v>
      </c>
      <c r="I415" s="114" t="s">
        <v>10366</v>
      </c>
      <c r="J415" s="52" t="s">
        <v>11877</v>
      </c>
      <c r="K415" s="127"/>
      <c r="L415" s="128" t="s">
        <v>11878</v>
      </c>
      <c r="M415" s="117" t="s">
        <v>11879</v>
      </c>
      <c r="N415" s="118"/>
      <c r="O415" s="118"/>
      <c r="P415" s="118"/>
      <c r="Q415" s="118"/>
      <c r="R415" s="118"/>
      <c r="S415" s="118"/>
      <c r="T415" s="118"/>
      <c r="U415" s="118"/>
      <c r="V415" s="118"/>
      <c r="W415" s="118"/>
      <c r="X415" s="118"/>
      <c r="Y415" s="118"/>
      <c r="Z415" s="118"/>
    </row>
    <row r="416" ht="82.5" customHeight="1">
      <c r="A416" s="6" t="s">
        <v>11880</v>
      </c>
      <c r="B416" s="6" t="s">
        <v>11875</v>
      </c>
      <c r="C416" s="34"/>
      <c r="D416" s="34"/>
      <c r="E416" s="34"/>
      <c r="F416" s="14"/>
      <c r="G416" s="34"/>
      <c r="H416" s="73" t="s">
        <v>11881</v>
      </c>
      <c r="I416" s="114" t="s">
        <v>10366</v>
      </c>
      <c r="J416" s="52" t="s">
        <v>11882</v>
      </c>
      <c r="K416" s="127"/>
      <c r="L416" s="128"/>
      <c r="M416" s="117" t="s">
        <v>11883</v>
      </c>
      <c r="N416" s="118"/>
      <c r="O416" s="118"/>
      <c r="P416" s="118"/>
      <c r="Q416" s="118"/>
      <c r="R416" s="118"/>
      <c r="S416" s="118"/>
      <c r="T416" s="118"/>
      <c r="U416" s="118"/>
      <c r="V416" s="118"/>
      <c r="W416" s="118"/>
      <c r="X416" s="118"/>
      <c r="Y416" s="118"/>
      <c r="Z416" s="118"/>
    </row>
    <row r="417" ht="82.5" customHeight="1">
      <c r="A417" s="6" t="s">
        <v>11880</v>
      </c>
      <c r="B417" s="6" t="s">
        <v>11875</v>
      </c>
      <c r="C417" s="34"/>
      <c r="D417" s="34"/>
      <c r="E417" s="34"/>
      <c r="F417" s="14"/>
      <c r="G417" s="34"/>
      <c r="H417" s="73" t="s">
        <v>11884</v>
      </c>
      <c r="I417" s="114" t="s">
        <v>10366</v>
      </c>
      <c r="J417" s="52" t="s">
        <v>11885</v>
      </c>
      <c r="K417" s="127"/>
      <c r="L417" s="128"/>
      <c r="M417" s="117" t="s">
        <v>11886</v>
      </c>
      <c r="N417" s="118"/>
      <c r="O417" s="118"/>
      <c r="P417" s="118"/>
      <c r="Q417" s="118"/>
      <c r="R417" s="118"/>
      <c r="S417" s="118"/>
      <c r="T417" s="118"/>
      <c r="U417" s="118"/>
      <c r="V417" s="118"/>
      <c r="W417" s="118"/>
      <c r="X417" s="118"/>
      <c r="Y417" s="118"/>
      <c r="Z417" s="118"/>
    </row>
    <row r="418" ht="82.5" customHeight="1">
      <c r="A418" s="6" t="s">
        <v>11887</v>
      </c>
      <c r="B418" s="6" t="s">
        <v>11888</v>
      </c>
      <c r="C418" s="34"/>
      <c r="D418" s="34"/>
      <c r="E418" s="34"/>
      <c r="F418" s="14"/>
      <c r="G418" s="34"/>
      <c r="H418" s="67" t="s">
        <v>11889</v>
      </c>
      <c r="I418" s="114" t="s">
        <v>10366</v>
      </c>
      <c r="J418" s="6" t="s">
        <v>11890</v>
      </c>
      <c r="K418" s="127"/>
      <c r="L418" s="116" t="s">
        <v>11891</v>
      </c>
      <c r="M418" s="122" t="s">
        <v>11892</v>
      </c>
      <c r="N418" s="118"/>
      <c r="O418" s="118"/>
      <c r="P418" s="118"/>
      <c r="Q418" s="118"/>
      <c r="R418" s="118"/>
      <c r="S418" s="118"/>
      <c r="T418" s="118"/>
      <c r="U418" s="118"/>
      <c r="V418" s="118"/>
      <c r="W418" s="118"/>
      <c r="X418" s="118"/>
      <c r="Y418" s="118"/>
      <c r="Z418" s="118"/>
    </row>
    <row r="419" ht="82.5" customHeight="1">
      <c r="A419" s="6" t="s">
        <v>11887</v>
      </c>
      <c r="B419" s="6" t="s">
        <v>11888</v>
      </c>
      <c r="C419" s="34"/>
      <c r="D419" s="34"/>
      <c r="E419" s="34"/>
      <c r="F419" s="14"/>
      <c r="G419" s="34"/>
      <c r="H419" s="73" t="s">
        <v>11893</v>
      </c>
      <c r="I419" s="114" t="s">
        <v>10366</v>
      </c>
      <c r="J419" s="6" t="s">
        <v>11894</v>
      </c>
      <c r="K419" s="127"/>
      <c r="L419" s="116"/>
      <c r="M419" s="122" t="s">
        <v>11895</v>
      </c>
      <c r="N419" s="118"/>
      <c r="O419" s="118"/>
      <c r="P419" s="118"/>
      <c r="Q419" s="118"/>
      <c r="R419" s="118"/>
      <c r="S419" s="118"/>
      <c r="T419" s="118"/>
      <c r="U419" s="118"/>
      <c r="V419" s="118"/>
      <c r="W419" s="118"/>
      <c r="X419" s="118"/>
      <c r="Y419" s="118"/>
      <c r="Z419" s="118"/>
    </row>
    <row r="420" ht="82.5" customHeight="1">
      <c r="A420" s="6" t="s">
        <v>11887</v>
      </c>
      <c r="B420" s="6" t="s">
        <v>11888</v>
      </c>
      <c r="C420" s="34"/>
      <c r="D420" s="34"/>
      <c r="E420" s="34"/>
      <c r="F420" s="14"/>
      <c r="G420" s="34"/>
      <c r="H420" s="73" t="s">
        <v>11896</v>
      </c>
      <c r="I420" s="114" t="s">
        <v>10366</v>
      </c>
      <c r="J420" s="6" t="s">
        <v>11897</v>
      </c>
      <c r="K420" s="127"/>
      <c r="L420" s="116"/>
      <c r="M420" s="122" t="s">
        <v>11898</v>
      </c>
      <c r="N420" s="118"/>
      <c r="O420" s="118"/>
      <c r="P420" s="118"/>
      <c r="Q420" s="118"/>
      <c r="R420" s="118"/>
      <c r="S420" s="118"/>
      <c r="T420" s="118"/>
      <c r="U420" s="118"/>
      <c r="V420" s="118"/>
      <c r="W420" s="118"/>
      <c r="X420" s="118"/>
      <c r="Y420" s="118"/>
      <c r="Z420" s="118"/>
    </row>
    <row r="421" ht="82.5" customHeight="1">
      <c r="A421" s="6" t="s">
        <v>11899</v>
      </c>
      <c r="B421" s="6" t="s">
        <v>11900</v>
      </c>
      <c r="C421" s="34"/>
      <c r="D421" s="34"/>
      <c r="E421" s="34"/>
      <c r="F421" s="14"/>
      <c r="G421" s="34"/>
      <c r="H421" s="67" t="s">
        <v>11901</v>
      </c>
      <c r="I421" s="114" t="s">
        <v>10366</v>
      </c>
      <c r="J421" s="6" t="s">
        <v>11902</v>
      </c>
      <c r="K421" s="127"/>
      <c r="L421" s="121"/>
      <c r="M421" s="67" t="s">
        <v>11903</v>
      </c>
      <c r="N421" s="118"/>
      <c r="O421" s="118"/>
      <c r="P421" s="118"/>
      <c r="Q421" s="118"/>
      <c r="R421" s="118"/>
      <c r="S421" s="118"/>
      <c r="T421" s="118"/>
      <c r="U421" s="118"/>
      <c r="V421" s="118"/>
      <c r="W421" s="118"/>
      <c r="X421" s="118"/>
      <c r="Y421" s="118"/>
      <c r="Z421" s="118"/>
    </row>
    <row r="422" ht="82.5" customHeight="1">
      <c r="A422" s="6" t="s">
        <v>11904</v>
      </c>
      <c r="B422" s="6" t="s">
        <v>11900</v>
      </c>
      <c r="C422" s="34"/>
      <c r="D422" s="34"/>
      <c r="E422" s="34"/>
      <c r="F422" s="14"/>
      <c r="G422" s="34"/>
      <c r="H422" s="73" t="s">
        <v>11905</v>
      </c>
      <c r="I422" s="114" t="s">
        <v>10366</v>
      </c>
      <c r="J422" s="6" t="s">
        <v>11906</v>
      </c>
      <c r="K422" s="127"/>
      <c r="L422" s="121"/>
      <c r="M422" s="122" t="s">
        <v>11907</v>
      </c>
      <c r="N422" s="118"/>
      <c r="O422" s="118"/>
      <c r="P422" s="118"/>
      <c r="Q422" s="118"/>
      <c r="R422" s="118"/>
      <c r="S422" s="118"/>
      <c r="T422" s="118"/>
      <c r="U422" s="118"/>
      <c r="V422" s="118"/>
      <c r="W422" s="118"/>
      <c r="X422" s="118"/>
      <c r="Y422" s="118"/>
      <c r="Z422" s="118"/>
    </row>
    <row r="423" ht="82.5" customHeight="1">
      <c r="A423" s="6" t="s">
        <v>11904</v>
      </c>
      <c r="B423" s="6" t="s">
        <v>11900</v>
      </c>
      <c r="C423" s="34"/>
      <c r="D423" s="34"/>
      <c r="E423" s="34"/>
      <c r="F423" s="14"/>
      <c r="G423" s="34"/>
      <c r="H423" s="73" t="s">
        <v>11908</v>
      </c>
      <c r="I423" s="114" t="s">
        <v>10366</v>
      </c>
      <c r="J423" s="6" t="s">
        <v>11909</v>
      </c>
      <c r="K423" s="127"/>
      <c r="L423" s="123" t="s">
        <v>11910</v>
      </c>
      <c r="M423" s="122" t="s">
        <v>11911</v>
      </c>
      <c r="N423" s="118"/>
      <c r="O423" s="118"/>
      <c r="P423" s="118"/>
      <c r="Q423" s="118"/>
      <c r="R423" s="118"/>
      <c r="S423" s="118"/>
      <c r="T423" s="118"/>
      <c r="U423" s="118"/>
      <c r="V423" s="118"/>
      <c r="W423" s="118"/>
      <c r="X423" s="118"/>
      <c r="Y423" s="118"/>
      <c r="Z423" s="118"/>
    </row>
    <row r="424" ht="82.5" customHeight="1">
      <c r="A424" s="6" t="s">
        <v>11912</v>
      </c>
      <c r="B424" s="6" t="s">
        <v>11913</v>
      </c>
      <c r="C424" s="34"/>
      <c r="D424" s="34"/>
      <c r="E424" s="34"/>
      <c r="F424" s="14"/>
      <c r="G424" s="34"/>
      <c r="H424" s="67" t="s">
        <v>11914</v>
      </c>
      <c r="I424" s="114" t="s">
        <v>10366</v>
      </c>
      <c r="J424" s="52" t="s">
        <v>11915</v>
      </c>
      <c r="K424" s="127"/>
      <c r="L424" s="123" t="s">
        <v>11916</v>
      </c>
      <c r="M424" s="122" t="s">
        <v>11917</v>
      </c>
      <c r="N424" s="118"/>
      <c r="O424" s="118"/>
      <c r="P424" s="118"/>
      <c r="Q424" s="118"/>
      <c r="R424" s="118"/>
      <c r="S424" s="118"/>
      <c r="T424" s="118"/>
      <c r="U424" s="118"/>
      <c r="V424" s="118"/>
      <c r="W424" s="118"/>
      <c r="X424" s="118"/>
      <c r="Y424" s="118"/>
      <c r="Z424" s="118"/>
    </row>
    <row r="425" ht="82.5" customHeight="1">
      <c r="A425" s="6" t="s">
        <v>11918</v>
      </c>
      <c r="B425" s="6" t="s">
        <v>11919</v>
      </c>
      <c r="C425" s="34"/>
      <c r="D425" s="34"/>
      <c r="E425" s="34"/>
      <c r="F425" s="14"/>
      <c r="G425" s="34"/>
      <c r="H425" s="67" t="s">
        <v>11920</v>
      </c>
      <c r="I425" s="114" t="s">
        <v>10366</v>
      </c>
      <c r="J425" s="52" t="s">
        <v>11921</v>
      </c>
      <c r="K425" s="127"/>
      <c r="L425" s="116" t="s">
        <v>11922</v>
      </c>
      <c r="M425" s="122" t="s">
        <v>11923</v>
      </c>
      <c r="N425" s="118"/>
      <c r="O425" s="118"/>
      <c r="P425" s="118"/>
      <c r="Q425" s="118"/>
      <c r="R425" s="118"/>
      <c r="S425" s="118"/>
      <c r="T425" s="118"/>
      <c r="U425" s="118"/>
      <c r="V425" s="118"/>
      <c r="W425" s="118"/>
      <c r="X425" s="118"/>
      <c r="Y425" s="118"/>
      <c r="Z425" s="118"/>
    </row>
    <row r="426" ht="82.5" customHeight="1">
      <c r="A426" s="6" t="s">
        <v>11918</v>
      </c>
      <c r="B426" s="6" t="s">
        <v>11919</v>
      </c>
      <c r="C426" s="34"/>
      <c r="D426" s="34"/>
      <c r="E426" s="34"/>
      <c r="F426" s="14"/>
      <c r="G426" s="34"/>
      <c r="H426" s="67" t="s">
        <v>11924</v>
      </c>
      <c r="I426" s="114" t="s">
        <v>10366</v>
      </c>
      <c r="J426" s="52" t="s">
        <v>11925</v>
      </c>
      <c r="K426" s="127"/>
      <c r="L426" s="116" t="s">
        <v>11926</v>
      </c>
      <c r="M426" s="122" t="s">
        <v>11927</v>
      </c>
      <c r="N426" s="118"/>
      <c r="O426" s="118"/>
      <c r="P426" s="118"/>
      <c r="Q426" s="118"/>
      <c r="R426" s="118"/>
      <c r="S426" s="118"/>
      <c r="T426" s="118"/>
      <c r="U426" s="118"/>
      <c r="V426" s="118"/>
      <c r="W426" s="118"/>
      <c r="X426" s="118"/>
      <c r="Y426" s="118"/>
      <c r="Z426" s="118"/>
    </row>
    <row r="427" ht="82.5" customHeight="1">
      <c r="A427" s="6" t="s">
        <v>11928</v>
      </c>
      <c r="B427" s="6" t="s">
        <v>11929</v>
      </c>
      <c r="C427" s="34"/>
      <c r="D427" s="34"/>
      <c r="E427" s="34"/>
      <c r="F427" s="14"/>
      <c r="G427" s="34"/>
      <c r="H427" s="73" t="s">
        <v>11930</v>
      </c>
      <c r="I427" s="114" t="s">
        <v>10366</v>
      </c>
      <c r="J427" s="52" t="s">
        <v>11931</v>
      </c>
      <c r="K427" s="127"/>
      <c r="L427" s="123" t="s">
        <v>11932</v>
      </c>
      <c r="M427" s="122" t="s">
        <v>11933</v>
      </c>
      <c r="N427" s="118"/>
      <c r="O427" s="118"/>
      <c r="P427" s="118"/>
      <c r="Q427" s="118"/>
      <c r="R427" s="118"/>
      <c r="S427" s="118"/>
      <c r="T427" s="118"/>
      <c r="U427" s="118"/>
      <c r="V427" s="118"/>
      <c r="W427" s="118"/>
      <c r="X427" s="118"/>
      <c r="Y427" s="118"/>
      <c r="Z427" s="118"/>
    </row>
    <row r="428" ht="82.5" customHeight="1">
      <c r="A428" s="6" t="s">
        <v>11934</v>
      </c>
      <c r="B428" s="6" t="s">
        <v>11935</v>
      </c>
      <c r="C428" s="34"/>
      <c r="D428" s="34"/>
      <c r="E428" s="34"/>
      <c r="F428" s="14"/>
      <c r="G428" s="34"/>
      <c r="H428" s="67" t="s">
        <v>11936</v>
      </c>
      <c r="I428" s="114" t="s">
        <v>10366</v>
      </c>
      <c r="J428" s="6" t="s">
        <v>11937</v>
      </c>
      <c r="K428" s="127"/>
      <c r="L428" s="123" t="s">
        <v>11938</v>
      </c>
      <c r="M428" s="122" t="s">
        <v>11939</v>
      </c>
      <c r="N428" s="118"/>
      <c r="O428" s="118"/>
      <c r="P428" s="118"/>
      <c r="Q428" s="118"/>
      <c r="R428" s="118"/>
      <c r="S428" s="118"/>
      <c r="T428" s="118"/>
      <c r="U428" s="118"/>
      <c r="V428" s="118"/>
      <c r="W428" s="118"/>
      <c r="X428" s="118"/>
      <c r="Y428" s="118"/>
      <c r="Z428" s="118"/>
    </row>
    <row r="429" ht="82.5" customHeight="1">
      <c r="A429" s="6" t="s">
        <v>11940</v>
      </c>
      <c r="B429" s="6" t="s">
        <v>11935</v>
      </c>
      <c r="C429" s="34"/>
      <c r="D429" s="34"/>
      <c r="E429" s="34"/>
      <c r="F429" s="14"/>
      <c r="G429" s="34"/>
      <c r="H429" s="73" t="s">
        <v>11941</v>
      </c>
      <c r="I429" s="114" t="s">
        <v>10366</v>
      </c>
      <c r="J429" s="6" t="s">
        <v>11942</v>
      </c>
      <c r="K429" s="127"/>
      <c r="L429" s="128"/>
      <c r="M429" s="122" t="s">
        <v>11943</v>
      </c>
      <c r="N429" s="118"/>
      <c r="O429" s="118"/>
      <c r="P429" s="118"/>
      <c r="Q429" s="118"/>
      <c r="R429" s="118"/>
      <c r="S429" s="118"/>
      <c r="T429" s="118"/>
      <c r="U429" s="118"/>
      <c r="V429" s="118"/>
      <c r="W429" s="118"/>
      <c r="X429" s="118"/>
      <c r="Y429" s="118"/>
      <c r="Z429" s="118"/>
    </row>
    <row r="430" ht="82.5" customHeight="1">
      <c r="A430" s="6" t="s">
        <v>11944</v>
      </c>
      <c r="B430" s="6" t="s">
        <v>11935</v>
      </c>
      <c r="C430" s="34"/>
      <c r="D430" s="34"/>
      <c r="E430" s="34"/>
      <c r="F430" s="14"/>
      <c r="G430" s="34"/>
      <c r="H430" s="73" t="s">
        <v>11941</v>
      </c>
      <c r="I430" s="114" t="s">
        <v>10366</v>
      </c>
      <c r="J430" s="6" t="s">
        <v>11945</v>
      </c>
      <c r="K430" s="127"/>
      <c r="L430" s="128"/>
      <c r="M430" s="122" t="s">
        <v>11946</v>
      </c>
      <c r="N430" s="118"/>
      <c r="O430" s="118"/>
      <c r="P430" s="118"/>
      <c r="Q430" s="118"/>
      <c r="R430" s="118"/>
      <c r="S430" s="118"/>
      <c r="T430" s="118"/>
      <c r="U430" s="118"/>
      <c r="V430" s="118"/>
      <c r="W430" s="118"/>
      <c r="X430" s="118"/>
      <c r="Y430" s="118"/>
      <c r="Z430" s="118"/>
    </row>
    <row r="431" ht="82.5" customHeight="1">
      <c r="A431" s="6" t="s">
        <v>11934</v>
      </c>
      <c r="B431" s="6" t="s">
        <v>4429</v>
      </c>
      <c r="C431" s="34"/>
      <c r="D431" s="34"/>
      <c r="E431" s="34"/>
      <c r="F431" s="14"/>
      <c r="G431" s="6" t="s">
        <v>11947</v>
      </c>
      <c r="H431" s="73" t="s">
        <v>11948</v>
      </c>
      <c r="I431" s="114" t="s">
        <v>10366</v>
      </c>
      <c r="J431" s="6" t="s">
        <v>11949</v>
      </c>
      <c r="K431" s="127"/>
      <c r="L431" s="128"/>
      <c r="M431" s="122" t="s">
        <v>11950</v>
      </c>
      <c r="N431" s="118"/>
      <c r="O431" s="118"/>
      <c r="P431" s="118"/>
      <c r="Q431" s="118"/>
      <c r="R431" s="118"/>
      <c r="S431" s="118"/>
      <c r="T431" s="118"/>
      <c r="U431" s="118"/>
      <c r="V431" s="118"/>
      <c r="W431" s="118"/>
      <c r="X431" s="118"/>
      <c r="Y431" s="118"/>
      <c r="Z431" s="118"/>
    </row>
    <row r="432" ht="82.5" customHeight="1">
      <c r="A432" s="6" t="s">
        <v>11951</v>
      </c>
      <c r="B432" s="6" t="s">
        <v>4429</v>
      </c>
      <c r="C432" s="34"/>
      <c r="D432" s="34"/>
      <c r="E432" s="34"/>
      <c r="F432" s="14"/>
      <c r="G432" s="6" t="s">
        <v>11952</v>
      </c>
      <c r="H432" s="73" t="s">
        <v>11953</v>
      </c>
      <c r="I432" s="114" t="s">
        <v>10366</v>
      </c>
      <c r="J432" s="6" t="s">
        <v>11954</v>
      </c>
      <c r="K432" s="127"/>
      <c r="L432" s="128"/>
      <c r="M432" s="122" t="s">
        <v>11955</v>
      </c>
      <c r="N432" s="118"/>
      <c r="O432" s="118"/>
      <c r="P432" s="118"/>
      <c r="Q432" s="118"/>
      <c r="R432" s="118"/>
      <c r="S432" s="118"/>
      <c r="T432" s="118"/>
      <c r="U432" s="118"/>
      <c r="V432" s="118"/>
      <c r="W432" s="118"/>
      <c r="X432" s="118"/>
      <c r="Y432" s="118"/>
      <c r="Z432" s="118"/>
    </row>
    <row r="433" ht="82.5" customHeight="1">
      <c r="A433" s="6" t="s">
        <v>11956</v>
      </c>
      <c r="B433" s="6" t="s">
        <v>4429</v>
      </c>
      <c r="C433" s="34"/>
      <c r="D433" s="34"/>
      <c r="E433" s="34"/>
      <c r="F433" s="14"/>
      <c r="G433" s="6" t="s">
        <v>11957</v>
      </c>
      <c r="H433" s="73" t="s">
        <v>11958</v>
      </c>
      <c r="I433" s="114" t="s">
        <v>10366</v>
      </c>
      <c r="J433" s="6" t="s">
        <v>11959</v>
      </c>
      <c r="K433" s="127"/>
      <c r="L433" s="128"/>
      <c r="M433" s="122" t="s">
        <v>11960</v>
      </c>
      <c r="N433" s="118"/>
      <c r="O433" s="118"/>
      <c r="P433" s="118"/>
      <c r="Q433" s="118"/>
      <c r="R433" s="118"/>
      <c r="S433" s="118"/>
      <c r="T433" s="118"/>
      <c r="U433" s="118"/>
      <c r="V433" s="118"/>
      <c r="W433" s="118"/>
      <c r="X433" s="118"/>
      <c r="Y433" s="118"/>
      <c r="Z433" s="118"/>
    </row>
    <row r="434" ht="82.5" customHeight="1">
      <c r="A434" s="6" t="s">
        <v>11961</v>
      </c>
      <c r="B434" s="6" t="s">
        <v>11962</v>
      </c>
      <c r="C434" s="34"/>
      <c r="D434" s="34"/>
      <c r="E434" s="34"/>
      <c r="F434" s="14"/>
      <c r="G434" s="34"/>
      <c r="H434" s="73" t="s">
        <v>11963</v>
      </c>
      <c r="I434" s="114" t="s">
        <v>10366</v>
      </c>
      <c r="J434" s="6" t="s">
        <v>11964</v>
      </c>
      <c r="K434" s="127"/>
      <c r="L434" s="123" t="s">
        <v>11965</v>
      </c>
      <c r="M434" s="122" t="s">
        <v>11966</v>
      </c>
      <c r="N434" s="118"/>
      <c r="O434" s="118"/>
      <c r="P434" s="118"/>
      <c r="Q434" s="118"/>
      <c r="R434" s="118"/>
      <c r="S434" s="118"/>
      <c r="T434" s="118"/>
      <c r="U434" s="118"/>
      <c r="V434" s="118"/>
      <c r="W434" s="118"/>
      <c r="X434" s="118"/>
      <c r="Y434" s="118"/>
      <c r="Z434" s="118"/>
    </row>
    <row r="435" ht="82.5" customHeight="1">
      <c r="A435" s="6" t="s">
        <v>11967</v>
      </c>
      <c r="B435" s="6" t="s">
        <v>11962</v>
      </c>
      <c r="C435" s="34"/>
      <c r="D435" s="34"/>
      <c r="E435" s="34"/>
      <c r="F435" s="14"/>
      <c r="G435" s="34"/>
      <c r="H435" s="73" t="s">
        <v>11968</v>
      </c>
      <c r="I435" s="114" t="s">
        <v>10366</v>
      </c>
      <c r="J435" s="6" t="s">
        <v>11969</v>
      </c>
      <c r="K435" s="127"/>
      <c r="L435" s="116" t="s">
        <v>11970</v>
      </c>
      <c r="M435" s="122" t="s">
        <v>11971</v>
      </c>
      <c r="N435" s="118"/>
      <c r="O435" s="118"/>
      <c r="P435" s="118"/>
      <c r="Q435" s="118"/>
      <c r="R435" s="118"/>
      <c r="S435" s="118"/>
      <c r="T435" s="118"/>
      <c r="U435" s="118"/>
      <c r="V435" s="118"/>
      <c r="W435" s="118"/>
      <c r="X435" s="118"/>
      <c r="Y435" s="118"/>
      <c r="Z435" s="118"/>
    </row>
    <row r="436" ht="82.5" customHeight="1">
      <c r="A436" s="6" t="s">
        <v>11967</v>
      </c>
      <c r="B436" s="6" t="s">
        <v>11962</v>
      </c>
      <c r="C436" s="34"/>
      <c r="D436" s="34"/>
      <c r="E436" s="34"/>
      <c r="F436" s="14"/>
      <c r="G436" s="34"/>
      <c r="H436" s="73" t="s">
        <v>11972</v>
      </c>
      <c r="I436" s="114" t="s">
        <v>10366</v>
      </c>
      <c r="J436" s="132" t="s">
        <v>11973</v>
      </c>
      <c r="K436" s="127"/>
      <c r="L436" s="116"/>
      <c r="M436" s="122" t="s">
        <v>11974</v>
      </c>
      <c r="N436" s="118"/>
      <c r="O436" s="118"/>
      <c r="P436" s="118"/>
      <c r="Q436" s="118"/>
      <c r="R436" s="118"/>
      <c r="S436" s="118"/>
      <c r="T436" s="118"/>
      <c r="U436" s="118"/>
      <c r="V436" s="118"/>
      <c r="W436" s="118"/>
      <c r="X436" s="118"/>
      <c r="Y436" s="118"/>
      <c r="Z436" s="118"/>
    </row>
    <row r="437" ht="75.0" customHeight="1">
      <c r="A437" s="6" t="s">
        <v>10362</v>
      </c>
      <c r="B437" s="6" t="s">
        <v>11975</v>
      </c>
      <c r="C437" s="34"/>
      <c r="D437" s="34"/>
      <c r="E437" s="34"/>
      <c r="F437" s="14"/>
      <c r="G437" s="34" t="s">
        <v>10363</v>
      </c>
      <c r="H437" s="18" t="s">
        <v>11976</v>
      </c>
      <c r="I437" s="114" t="s">
        <v>10366</v>
      </c>
      <c r="J437" s="137" t="s">
        <v>11977</v>
      </c>
      <c r="K437" s="127"/>
      <c r="L437" s="121"/>
      <c r="M437" s="122" t="s">
        <v>11978</v>
      </c>
      <c r="N437" s="118"/>
      <c r="O437" s="118"/>
      <c r="P437" s="118"/>
      <c r="Q437" s="118"/>
      <c r="R437" s="118"/>
      <c r="S437" s="118"/>
      <c r="T437" s="118"/>
      <c r="U437" s="118"/>
      <c r="V437" s="118"/>
      <c r="W437" s="118"/>
      <c r="X437" s="118"/>
      <c r="Y437" s="118"/>
      <c r="Z437" s="118"/>
    </row>
    <row r="438" ht="159.75" customHeight="1">
      <c r="A438" s="6" t="s">
        <v>11506</v>
      </c>
      <c r="B438" s="6" t="s">
        <v>11979</v>
      </c>
      <c r="C438" s="34" t="s">
        <v>10422</v>
      </c>
      <c r="D438" s="34" t="s">
        <v>10422</v>
      </c>
      <c r="E438" s="34"/>
      <c r="F438" s="18" t="s">
        <v>11980</v>
      </c>
      <c r="G438" s="34"/>
      <c r="H438" s="18" t="s">
        <v>11981</v>
      </c>
      <c r="I438" s="114" t="s">
        <v>10366</v>
      </c>
      <c r="J438" s="137" t="s">
        <v>11982</v>
      </c>
      <c r="K438" s="127"/>
      <c r="L438" s="123" t="s">
        <v>11983</v>
      </c>
      <c r="M438" s="122" t="s">
        <v>11984</v>
      </c>
      <c r="N438" s="118"/>
      <c r="O438" s="118"/>
      <c r="P438" s="118"/>
      <c r="Q438" s="118"/>
      <c r="R438" s="118"/>
      <c r="S438" s="118"/>
      <c r="T438" s="118"/>
      <c r="U438" s="118"/>
      <c r="V438" s="118"/>
      <c r="W438" s="118"/>
      <c r="X438" s="118"/>
      <c r="Y438" s="118"/>
      <c r="Z438" s="118"/>
    </row>
    <row r="439" ht="75.0" customHeight="1">
      <c r="A439" s="6" t="s">
        <v>11506</v>
      </c>
      <c r="B439" s="6" t="s">
        <v>11985</v>
      </c>
      <c r="C439" s="34"/>
      <c r="D439" s="34" t="s">
        <v>10450</v>
      </c>
      <c r="E439" s="34"/>
      <c r="F439" s="18" t="s">
        <v>11986</v>
      </c>
      <c r="G439" s="34"/>
      <c r="H439" s="18" t="s">
        <v>11981</v>
      </c>
      <c r="I439" s="114" t="s">
        <v>10366</v>
      </c>
      <c r="J439" s="137" t="s">
        <v>11987</v>
      </c>
      <c r="K439" s="127"/>
      <c r="L439" s="142" t="s">
        <v>11988</v>
      </c>
      <c r="M439" s="122" t="s">
        <v>11989</v>
      </c>
      <c r="N439" s="118"/>
      <c r="O439" s="118"/>
      <c r="P439" s="118"/>
      <c r="Q439" s="118"/>
      <c r="R439" s="118"/>
      <c r="S439" s="118"/>
      <c r="T439" s="118"/>
      <c r="U439" s="118"/>
      <c r="V439" s="118"/>
      <c r="W439" s="118"/>
      <c r="X439" s="118"/>
      <c r="Y439" s="118"/>
      <c r="Z439" s="118"/>
    </row>
    <row r="440" ht="75.0" customHeight="1">
      <c r="A440" s="6" t="s">
        <v>11506</v>
      </c>
      <c r="B440" s="8" t="s">
        <v>11990</v>
      </c>
      <c r="C440" s="34"/>
      <c r="D440" s="34" t="s">
        <v>10422</v>
      </c>
      <c r="E440" s="34"/>
      <c r="F440" s="18" t="s">
        <v>11991</v>
      </c>
      <c r="G440" s="34"/>
      <c r="H440" s="18" t="s">
        <v>11992</v>
      </c>
      <c r="I440" s="114" t="s">
        <v>10366</v>
      </c>
      <c r="J440" s="52" t="s">
        <v>11993</v>
      </c>
      <c r="K440" s="127"/>
      <c r="L440" s="123" t="s">
        <v>11994</v>
      </c>
      <c r="M440" s="122" t="s">
        <v>11995</v>
      </c>
      <c r="N440" s="118"/>
      <c r="O440" s="118"/>
      <c r="P440" s="118"/>
      <c r="Q440" s="118"/>
      <c r="R440" s="118"/>
      <c r="S440" s="118"/>
      <c r="T440" s="118"/>
      <c r="U440" s="118"/>
      <c r="V440" s="118"/>
      <c r="W440" s="118"/>
      <c r="X440" s="118"/>
      <c r="Y440" s="118"/>
      <c r="Z440" s="118"/>
    </row>
    <row r="441" ht="75.0" customHeight="1">
      <c r="A441" s="6" t="s">
        <v>11506</v>
      </c>
      <c r="B441" s="8" t="s">
        <v>11996</v>
      </c>
      <c r="C441" s="34"/>
      <c r="D441" s="34" t="s">
        <v>10422</v>
      </c>
      <c r="E441" s="34"/>
      <c r="F441" s="18" t="s">
        <v>11997</v>
      </c>
      <c r="G441" s="34"/>
      <c r="H441" s="18" t="s">
        <v>11998</v>
      </c>
      <c r="I441" s="114" t="s">
        <v>10366</v>
      </c>
      <c r="J441" s="52" t="s">
        <v>11999</v>
      </c>
      <c r="K441" s="127"/>
      <c r="L441" s="143" t="s">
        <v>12000</v>
      </c>
      <c r="M441" s="122" t="s">
        <v>12001</v>
      </c>
      <c r="N441" s="118"/>
      <c r="O441" s="118"/>
      <c r="P441" s="118"/>
      <c r="Q441" s="118"/>
      <c r="R441" s="118"/>
      <c r="S441" s="118"/>
      <c r="T441" s="118"/>
      <c r="U441" s="118"/>
      <c r="V441" s="118"/>
      <c r="W441" s="118"/>
      <c r="X441" s="118"/>
      <c r="Y441" s="118"/>
      <c r="Z441" s="118"/>
    </row>
    <row r="442" ht="75.0" customHeight="1">
      <c r="A442" s="6" t="s">
        <v>11506</v>
      </c>
      <c r="B442" s="8" t="s">
        <v>12002</v>
      </c>
      <c r="C442" s="34"/>
      <c r="D442" s="34" t="s">
        <v>10422</v>
      </c>
      <c r="E442" s="34"/>
      <c r="F442" s="18" t="s">
        <v>12003</v>
      </c>
      <c r="G442" s="34"/>
      <c r="H442" s="18" t="s">
        <v>12004</v>
      </c>
      <c r="I442" s="114" t="s">
        <v>10366</v>
      </c>
      <c r="J442" s="52" t="s">
        <v>12005</v>
      </c>
      <c r="K442" s="127"/>
      <c r="L442" s="123" t="s">
        <v>12006</v>
      </c>
      <c r="M442" s="122" t="s">
        <v>12007</v>
      </c>
      <c r="N442" s="118"/>
      <c r="O442" s="118"/>
      <c r="P442" s="118"/>
      <c r="Q442" s="118"/>
      <c r="R442" s="118"/>
      <c r="S442" s="118"/>
      <c r="T442" s="118"/>
      <c r="U442" s="118"/>
      <c r="V442" s="118"/>
      <c r="W442" s="118"/>
      <c r="X442" s="118"/>
      <c r="Y442" s="118"/>
      <c r="Z442" s="118"/>
    </row>
    <row r="443" ht="75.0" customHeight="1">
      <c r="A443" s="6" t="s">
        <v>11506</v>
      </c>
      <c r="B443" s="8" t="s">
        <v>12008</v>
      </c>
      <c r="C443" s="34"/>
      <c r="D443" s="34" t="s">
        <v>10422</v>
      </c>
      <c r="E443" s="34"/>
      <c r="F443" s="18" t="s">
        <v>12009</v>
      </c>
      <c r="G443" s="34"/>
      <c r="H443" s="18" t="s">
        <v>12010</v>
      </c>
      <c r="I443" s="114" t="s">
        <v>10366</v>
      </c>
      <c r="J443" s="52" t="s">
        <v>12011</v>
      </c>
      <c r="K443" s="127"/>
      <c r="L443" s="123" t="s">
        <v>12012</v>
      </c>
      <c r="M443" s="122" t="s">
        <v>12013</v>
      </c>
      <c r="N443" s="118"/>
      <c r="O443" s="118"/>
      <c r="P443" s="118"/>
      <c r="Q443" s="118"/>
      <c r="R443" s="118"/>
      <c r="S443" s="118"/>
      <c r="T443" s="118"/>
      <c r="U443" s="118"/>
      <c r="V443" s="118"/>
      <c r="W443" s="118"/>
      <c r="X443" s="118"/>
      <c r="Y443" s="118"/>
      <c r="Z443" s="118"/>
    </row>
    <row r="444" ht="75.0" customHeight="1">
      <c r="A444" s="6" t="s">
        <v>11506</v>
      </c>
      <c r="B444" s="8" t="s">
        <v>12014</v>
      </c>
      <c r="C444" s="34"/>
      <c r="D444" s="34" t="s">
        <v>10450</v>
      </c>
      <c r="E444" s="34"/>
      <c r="F444" s="18" t="s">
        <v>12009</v>
      </c>
      <c r="G444" s="34"/>
      <c r="H444" s="18" t="s">
        <v>12015</v>
      </c>
      <c r="I444" s="114" t="s">
        <v>10366</v>
      </c>
      <c r="J444" s="52" t="s">
        <v>12016</v>
      </c>
      <c r="K444" s="127"/>
      <c r="L444" s="121"/>
      <c r="M444" s="122" t="s">
        <v>12017</v>
      </c>
      <c r="N444" s="118"/>
      <c r="O444" s="118"/>
      <c r="P444" s="118"/>
      <c r="Q444" s="118"/>
      <c r="R444" s="118"/>
      <c r="S444" s="118"/>
      <c r="T444" s="118"/>
      <c r="U444" s="118"/>
      <c r="V444" s="118"/>
      <c r="W444" s="118"/>
      <c r="X444" s="118"/>
      <c r="Y444" s="118"/>
      <c r="Z444" s="118"/>
    </row>
    <row r="445" ht="75.0" customHeight="1">
      <c r="A445" s="6" t="s">
        <v>12018</v>
      </c>
      <c r="B445" s="6" t="s">
        <v>12019</v>
      </c>
      <c r="C445" s="34"/>
      <c r="D445" s="34" t="s">
        <v>10450</v>
      </c>
      <c r="E445" s="34"/>
      <c r="F445" s="67" t="s">
        <v>12020</v>
      </c>
      <c r="G445" s="34"/>
      <c r="H445" s="18" t="s">
        <v>12021</v>
      </c>
      <c r="I445" s="114" t="s">
        <v>10366</v>
      </c>
      <c r="J445" s="52" t="s">
        <v>12022</v>
      </c>
      <c r="K445" s="127"/>
      <c r="L445" s="121"/>
      <c r="M445" s="122" t="s">
        <v>12023</v>
      </c>
      <c r="N445" s="118"/>
      <c r="O445" s="118"/>
      <c r="P445" s="118"/>
      <c r="Q445" s="118"/>
      <c r="R445" s="118"/>
      <c r="S445" s="118"/>
      <c r="T445" s="118"/>
      <c r="U445" s="118"/>
      <c r="V445" s="118"/>
      <c r="W445" s="118"/>
      <c r="X445" s="118"/>
      <c r="Y445" s="118"/>
      <c r="Z445" s="118"/>
    </row>
    <row r="446" ht="75.0" customHeight="1">
      <c r="A446" s="6" t="s">
        <v>12018</v>
      </c>
      <c r="B446" s="6" t="s">
        <v>12024</v>
      </c>
      <c r="C446" s="34"/>
      <c r="D446" s="34" t="s">
        <v>10450</v>
      </c>
      <c r="E446" s="34"/>
      <c r="F446" s="67" t="s">
        <v>12025</v>
      </c>
      <c r="G446" s="34"/>
      <c r="H446" s="18" t="s">
        <v>12026</v>
      </c>
      <c r="I446" s="114" t="s">
        <v>10366</v>
      </c>
      <c r="J446" s="52" t="s">
        <v>12027</v>
      </c>
      <c r="K446" s="127"/>
      <c r="L446" s="121"/>
      <c r="M446" s="122" t="s">
        <v>12028</v>
      </c>
      <c r="N446" s="118"/>
      <c r="O446" s="118"/>
      <c r="P446" s="118"/>
      <c r="Q446" s="118"/>
      <c r="R446" s="118"/>
      <c r="S446" s="118"/>
      <c r="T446" s="118"/>
      <c r="U446" s="118"/>
      <c r="V446" s="118"/>
      <c r="W446" s="118"/>
      <c r="X446" s="118"/>
      <c r="Y446" s="118"/>
      <c r="Z446" s="118"/>
    </row>
    <row r="447" ht="75.0" customHeight="1">
      <c r="A447" s="6" t="s">
        <v>12018</v>
      </c>
      <c r="B447" s="6" t="s">
        <v>12019</v>
      </c>
      <c r="C447" s="34"/>
      <c r="D447" s="34" t="s">
        <v>10450</v>
      </c>
      <c r="E447" s="34"/>
      <c r="F447" s="73"/>
      <c r="G447" s="34"/>
      <c r="H447" s="67" t="s">
        <v>12029</v>
      </c>
      <c r="I447" s="114" t="s">
        <v>10366</v>
      </c>
      <c r="J447" s="52" t="s">
        <v>12030</v>
      </c>
      <c r="K447" s="127"/>
      <c r="L447" s="116"/>
      <c r="M447" s="122" t="s">
        <v>12031</v>
      </c>
      <c r="N447" s="118"/>
      <c r="O447" s="118"/>
      <c r="P447" s="118"/>
      <c r="Q447" s="118"/>
      <c r="R447" s="118"/>
      <c r="S447" s="118"/>
      <c r="T447" s="118"/>
      <c r="U447" s="118"/>
      <c r="V447" s="118"/>
      <c r="W447" s="118"/>
      <c r="X447" s="118"/>
      <c r="Y447" s="118"/>
      <c r="Z447" s="118"/>
    </row>
    <row r="448" ht="75.0" customHeight="1">
      <c r="A448" s="6" t="s">
        <v>12018</v>
      </c>
      <c r="B448" s="6" t="s">
        <v>12019</v>
      </c>
      <c r="C448" s="34"/>
      <c r="D448" s="34"/>
      <c r="E448" s="34"/>
      <c r="F448" s="73"/>
      <c r="G448" s="34"/>
      <c r="H448" s="67" t="s">
        <v>12032</v>
      </c>
      <c r="I448" s="114" t="s">
        <v>10366</v>
      </c>
      <c r="J448" s="52" t="s">
        <v>12033</v>
      </c>
      <c r="K448" s="127"/>
      <c r="L448" s="128"/>
      <c r="M448" s="122" t="s">
        <v>12034</v>
      </c>
      <c r="N448" s="118"/>
      <c r="O448" s="118"/>
      <c r="P448" s="118"/>
      <c r="Q448" s="118"/>
      <c r="R448" s="118"/>
      <c r="S448" s="118"/>
      <c r="T448" s="118"/>
      <c r="U448" s="118"/>
      <c r="V448" s="118"/>
      <c r="W448" s="118"/>
      <c r="X448" s="118"/>
      <c r="Y448" s="118"/>
      <c r="Z448" s="118"/>
    </row>
    <row r="449" ht="75.0" customHeight="1">
      <c r="A449" s="6" t="s">
        <v>12018</v>
      </c>
      <c r="B449" s="6" t="s">
        <v>12019</v>
      </c>
      <c r="C449" s="34"/>
      <c r="D449" s="34"/>
      <c r="E449" s="34"/>
      <c r="F449" s="73"/>
      <c r="G449" s="34"/>
      <c r="H449" s="73" t="s">
        <v>12035</v>
      </c>
      <c r="I449" s="114" t="s">
        <v>10366</v>
      </c>
      <c r="J449" s="52" t="s">
        <v>12036</v>
      </c>
      <c r="K449" s="127"/>
      <c r="L449" s="128"/>
      <c r="M449" s="122" t="s">
        <v>12037</v>
      </c>
      <c r="N449" s="118"/>
      <c r="O449" s="118"/>
      <c r="P449" s="118"/>
      <c r="Q449" s="118"/>
      <c r="R449" s="118"/>
      <c r="S449" s="118"/>
      <c r="T449" s="118"/>
      <c r="U449" s="118"/>
      <c r="V449" s="118"/>
      <c r="W449" s="118"/>
      <c r="X449" s="118"/>
      <c r="Y449" s="118"/>
      <c r="Z449" s="118"/>
    </row>
    <row r="450" ht="75.0" customHeight="1">
      <c r="A450" s="6" t="s">
        <v>12018</v>
      </c>
      <c r="B450" s="6" t="s">
        <v>12019</v>
      </c>
      <c r="C450" s="34"/>
      <c r="D450" s="34"/>
      <c r="E450" s="34"/>
      <c r="F450" s="73"/>
      <c r="G450" s="34"/>
      <c r="H450" s="67" t="s">
        <v>12038</v>
      </c>
      <c r="I450" s="144" t="s">
        <v>10366</v>
      </c>
      <c r="J450" s="52" t="s">
        <v>12039</v>
      </c>
      <c r="K450" s="127"/>
      <c r="L450" s="116"/>
      <c r="M450" s="122" t="s">
        <v>12040</v>
      </c>
      <c r="N450" s="118"/>
      <c r="O450" s="118"/>
      <c r="P450" s="118"/>
      <c r="Q450" s="118"/>
      <c r="R450" s="118"/>
      <c r="S450" s="118"/>
      <c r="T450" s="118"/>
      <c r="U450" s="118"/>
      <c r="V450" s="118"/>
      <c r="W450" s="118"/>
      <c r="X450" s="118"/>
      <c r="Y450" s="118"/>
      <c r="Z450" s="118"/>
    </row>
    <row r="451" ht="75.0" customHeight="1">
      <c r="A451" s="6" t="s">
        <v>12018</v>
      </c>
      <c r="B451" s="6" t="s">
        <v>12019</v>
      </c>
      <c r="C451" s="34"/>
      <c r="D451" s="34"/>
      <c r="E451" s="34"/>
      <c r="F451" s="73"/>
      <c r="G451" s="34"/>
      <c r="H451" s="67" t="s">
        <v>12041</v>
      </c>
      <c r="I451" s="144" t="s">
        <v>10366</v>
      </c>
      <c r="J451" s="52" t="s">
        <v>12042</v>
      </c>
      <c r="K451" s="127"/>
      <c r="L451" s="116" t="s">
        <v>12043</v>
      </c>
      <c r="M451" s="122" t="s">
        <v>12044</v>
      </c>
      <c r="N451" s="118"/>
      <c r="O451" s="118"/>
      <c r="P451" s="118"/>
      <c r="Q451" s="118"/>
      <c r="R451" s="118"/>
      <c r="S451" s="118"/>
      <c r="T451" s="118"/>
      <c r="U451" s="118"/>
      <c r="V451" s="118"/>
      <c r="W451" s="118"/>
      <c r="X451" s="118"/>
      <c r="Y451" s="118"/>
      <c r="Z451" s="118"/>
    </row>
    <row r="452" ht="75.0" customHeight="1">
      <c r="A452" s="6" t="s">
        <v>12018</v>
      </c>
      <c r="B452" s="6" t="s">
        <v>12019</v>
      </c>
      <c r="C452" s="34"/>
      <c r="D452" s="34"/>
      <c r="E452" s="34"/>
      <c r="F452" s="73"/>
      <c r="G452" s="34"/>
      <c r="H452" s="73" t="s">
        <v>12045</v>
      </c>
      <c r="I452" s="144" t="s">
        <v>10366</v>
      </c>
      <c r="J452" s="145" t="s">
        <v>12046</v>
      </c>
      <c r="K452" s="127"/>
      <c r="L452" s="116"/>
      <c r="M452" s="122" t="s">
        <v>12047</v>
      </c>
      <c r="N452" s="118"/>
      <c r="O452" s="118"/>
      <c r="P452" s="118"/>
      <c r="Q452" s="118"/>
      <c r="R452" s="118"/>
      <c r="S452" s="118"/>
      <c r="T452" s="118"/>
      <c r="U452" s="118"/>
      <c r="V452" s="118"/>
      <c r="W452" s="118"/>
      <c r="X452" s="118"/>
      <c r="Y452" s="118"/>
      <c r="Z452" s="118"/>
    </row>
    <row r="453">
      <c r="A453" s="6" t="s">
        <v>12048</v>
      </c>
      <c r="B453" s="6" t="s">
        <v>12049</v>
      </c>
      <c r="C453" s="34"/>
      <c r="D453" s="34"/>
      <c r="E453" s="34"/>
      <c r="F453" s="14"/>
      <c r="G453" s="34"/>
      <c r="H453" s="117" t="s">
        <v>12050</v>
      </c>
      <c r="I453" s="114" t="s">
        <v>10366</v>
      </c>
      <c r="J453" s="6" t="s">
        <v>12051</v>
      </c>
      <c r="K453" s="127"/>
      <c r="L453" s="116"/>
      <c r="M453" s="122" t="s">
        <v>12052</v>
      </c>
      <c r="N453" s="118"/>
      <c r="O453" s="118"/>
      <c r="P453" s="118"/>
      <c r="Q453" s="118"/>
      <c r="R453" s="118"/>
      <c r="S453" s="118"/>
      <c r="T453" s="118"/>
      <c r="U453" s="118"/>
      <c r="V453" s="118"/>
      <c r="W453" s="118"/>
      <c r="X453" s="118"/>
      <c r="Y453" s="118"/>
      <c r="Z453" s="118"/>
    </row>
    <row r="454">
      <c r="A454" s="6" t="s">
        <v>12048</v>
      </c>
      <c r="B454" s="6" t="s">
        <v>12049</v>
      </c>
      <c r="C454" s="34"/>
      <c r="D454" s="34"/>
      <c r="E454" s="34"/>
      <c r="F454" s="14"/>
      <c r="G454" s="34"/>
      <c r="H454" s="67" t="s">
        <v>12053</v>
      </c>
      <c r="I454" s="114" t="s">
        <v>10366</v>
      </c>
      <c r="J454" s="6" t="s">
        <v>12054</v>
      </c>
      <c r="K454" s="127"/>
      <c r="L454" s="121"/>
      <c r="M454" s="122" t="s">
        <v>12055</v>
      </c>
      <c r="N454" s="118"/>
      <c r="O454" s="118"/>
      <c r="P454" s="118"/>
      <c r="Q454" s="118"/>
      <c r="R454" s="118"/>
      <c r="S454" s="118"/>
      <c r="T454" s="118"/>
      <c r="U454" s="118"/>
      <c r="V454" s="118"/>
      <c r="W454" s="118"/>
      <c r="X454" s="118"/>
      <c r="Y454" s="118"/>
      <c r="Z454" s="118"/>
    </row>
    <row r="455">
      <c r="A455" s="6" t="s">
        <v>12056</v>
      </c>
      <c r="B455" s="6" t="s">
        <v>12049</v>
      </c>
      <c r="C455" s="34"/>
      <c r="D455" s="34"/>
      <c r="E455" s="34"/>
      <c r="F455" s="14"/>
      <c r="G455" s="34"/>
      <c r="H455" s="117" t="s">
        <v>12057</v>
      </c>
      <c r="I455" s="114" t="s">
        <v>10366</v>
      </c>
      <c r="J455" s="6" t="s">
        <v>12058</v>
      </c>
      <c r="K455" s="127"/>
      <c r="L455" s="121"/>
      <c r="M455" s="122" t="s">
        <v>12059</v>
      </c>
      <c r="N455" s="118"/>
      <c r="O455" s="118"/>
      <c r="P455" s="118"/>
      <c r="Q455" s="118"/>
      <c r="R455" s="118"/>
      <c r="S455" s="118"/>
      <c r="T455" s="118"/>
      <c r="U455" s="118"/>
      <c r="V455" s="118"/>
      <c r="W455" s="118"/>
      <c r="X455" s="118"/>
      <c r="Y455" s="118"/>
      <c r="Z455" s="118"/>
    </row>
    <row r="456">
      <c r="A456" s="6" t="s">
        <v>12056</v>
      </c>
      <c r="B456" s="6" t="s">
        <v>12049</v>
      </c>
      <c r="C456" s="34"/>
      <c r="D456" s="34"/>
      <c r="E456" s="34"/>
      <c r="F456" s="14"/>
      <c r="G456" s="34"/>
      <c r="H456" s="130" t="s">
        <v>12060</v>
      </c>
      <c r="I456" s="114" t="s">
        <v>10366</v>
      </c>
      <c r="J456" s="132" t="s">
        <v>12061</v>
      </c>
      <c r="K456" s="127"/>
      <c r="L456" s="121"/>
      <c r="M456" s="122" t="s">
        <v>12062</v>
      </c>
      <c r="N456" s="118"/>
      <c r="O456" s="118"/>
      <c r="P456" s="118"/>
      <c r="Q456" s="118"/>
      <c r="R456" s="118"/>
      <c r="S456" s="118"/>
      <c r="T456" s="118"/>
      <c r="U456" s="118"/>
      <c r="V456" s="118"/>
      <c r="W456" s="118"/>
      <c r="X456" s="118"/>
      <c r="Y456" s="118"/>
      <c r="Z456" s="118"/>
    </row>
    <row r="457">
      <c r="A457" s="6" t="s">
        <v>12063</v>
      </c>
      <c r="B457" s="6" t="s">
        <v>12064</v>
      </c>
      <c r="C457" s="34"/>
      <c r="D457" s="34"/>
      <c r="E457" s="34"/>
      <c r="F457" s="14"/>
      <c r="G457" s="34"/>
      <c r="H457" s="117" t="s">
        <v>12065</v>
      </c>
      <c r="I457" s="114" t="s">
        <v>10366</v>
      </c>
      <c r="J457" s="6" t="s">
        <v>12066</v>
      </c>
      <c r="K457" s="127"/>
      <c r="L457" s="123" t="s">
        <v>12067</v>
      </c>
      <c r="M457" s="117" t="s">
        <v>12068</v>
      </c>
      <c r="N457" s="118"/>
      <c r="O457" s="118"/>
      <c r="P457" s="118"/>
      <c r="Q457" s="118"/>
      <c r="R457" s="118"/>
      <c r="S457" s="118"/>
      <c r="T457" s="118"/>
      <c r="U457" s="118"/>
      <c r="V457" s="118"/>
      <c r="W457" s="118"/>
      <c r="X457" s="118"/>
      <c r="Y457" s="118"/>
      <c r="Z457" s="118"/>
    </row>
    <row r="458">
      <c r="A458" s="6" t="s">
        <v>12063</v>
      </c>
      <c r="B458" s="6" t="s">
        <v>12064</v>
      </c>
      <c r="C458" s="34"/>
      <c r="D458" s="34"/>
      <c r="E458" s="34"/>
      <c r="F458" s="14"/>
      <c r="G458" s="34"/>
      <c r="H458" s="67" t="s">
        <v>12069</v>
      </c>
      <c r="I458" s="114" t="s">
        <v>10366</v>
      </c>
      <c r="J458" s="6" t="s">
        <v>12070</v>
      </c>
      <c r="K458" s="127"/>
      <c r="L458" s="116" t="s">
        <v>12071</v>
      </c>
      <c r="M458" s="122" t="s">
        <v>12072</v>
      </c>
      <c r="N458" s="118"/>
      <c r="O458" s="118"/>
      <c r="P458" s="118"/>
      <c r="Q458" s="118"/>
      <c r="R458" s="118"/>
      <c r="S458" s="118"/>
      <c r="T458" s="118"/>
      <c r="U458" s="118"/>
      <c r="V458" s="118"/>
      <c r="W458" s="118"/>
      <c r="X458" s="118"/>
      <c r="Y458" s="118"/>
      <c r="Z458" s="118"/>
    </row>
    <row r="459">
      <c r="A459" s="6" t="s">
        <v>12073</v>
      </c>
      <c r="B459" s="6" t="s">
        <v>12064</v>
      </c>
      <c r="C459" s="34"/>
      <c r="D459" s="34"/>
      <c r="E459" s="34"/>
      <c r="F459" s="73"/>
      <c r="G459" s="34"/>
      <c r="H459" s="67" t="s">
        <v>12074</v>
      </c>
      <c r="I459" s="114" t="s">
        <v>10366</v>
      </c>
      <c r="J459" s="6" t="s">
        <v>12075</v>
      </c>
      <c r="K459" s="127"/>
      <c r="L459" s="116" t="s">
        <v>12076</v>
      </c>
      <c r="M459" s="117" t="s">
        <v>12077</v>
      </c>
      <c r="N459" s="118"/>
      <c r="O459" s="118"/>
      <c r="P459" s="118"/>
      <c r="Q459" s="118"/>
      <c r="R459" s="118"/>
      <c r="S459" s="118"/>
      <c r="T459" s="118"/>
      <c r="U459" s="118"/>
      <c r="V459" s="118"/>
      <c r="W459" s="118"/>
      <c r="X459" s="118"/>
      <c r="Y459" s="118"/>
      <c r="Z459" s="118"/>
    </row>
    <row r="460">
      <c r="A460" s="6" t="s">
        <v>12078</v>
      </c>
      <c r="B460" s="6"/>
      <c r="C460" s="34"/>
      <c r="D460" s="34"/>
      <c r="E460" s="34"/>
      <c r="F460" s="73"/>
      <c r="G460" s="34"/>
      <c r="H460" s="73" t="s">
        <v>12079</v>
      </c>
      <c r="I460" s="114" t="s">
        <v>10366</v>
      </c>
      <c r="J460" s="132" t="s">
        <v>12080</v>
      </c>
      <c r="K460" s="127"/>
      <c r="L460" s="116"/>
      <c r="M460" s="117" t="s">
        <v>12081</v>
      </c>
      <c r="N460" s="118"/>
      <c r="O460" s="118"/>
      <c r="P460" s="118"/>
      <c r="Q460" s="118"/>
      <c r="R460" s="118"/>
      <c r="S460" s="118"/>
      <c r="T460" s="118"/>
      <c r="U460" s="118"/>
      <c r="V460" s="118"/>
      <c r="W460" s="118"/>
      <c r="X460" s="118"/>
      <c r="Y460" s="118"/>
      <c r="Z460" s="118"/>
    </row>
    <row r="461">
      <c r="A461" s="6" t="s">
        <v>12082</v>
      </c>
      <c r="B461" s="6"/>
      <c r="C461" s="34"/>
      <c r="D461" s="34"/>
      <c r="E461" s="34"/>
      <c r="F461" s="73"/>
      <c r="G461" s="34"/>
      <c r="H461" s="73" t="s">
        <v>12083</v>
      </c>
      <c r="I461" s="114" t="s">
        <v>10366</v>
      </c>
      <c r="J461" s="132" t="s">
        <v>12084</v>
      </c>
      <c r="K461" s="127"/>
      <c r="L461" s="116"/>
      <c r="M461" s="117" t="s">
        <v>12085</v>
      </c>
      <c r="N461" s="118"/>
      <c r="O461" s="118"/>
      <c r="P461" s="118"/>
      <c r="Q461" s="118"/>
      <c r="R461" s="118"/>
      <c r="S461" s="118"/>
      <c r="T461" s="118"/>
      <c r="U461" s="118"/>
      <c r="V461" s="118"/>
      <c r="W461" s="118"/>
      <c r="X461" s="118"/>
      <c r="Y461" s="118"/>
      <c r="Z461" s="118"/>
    </row>
    <row r="462">
      <c r="A462" s="6" t="s">
        <v>12086</v>
      </c>
      <c r="B462" s="6" t="s">
        <v>12087</v>
      </c>
      <c r="C462" s="34"/>
      <c r="D462" s="34"/>
      <c r="E462" s="34"/>
      <c r="F462" s="73"/>
      <c r="G462" s="34"/>
      <c r="H462" s="117" t="s">
        <v>12088</v>
      </c>
      <c r="I462" s="114" t="s">
        <v>10366</v>
      </c>
      <c r="J462" s="6" t="s">
        <v>12089</v>
      </c>
      <c r="K462" s="127"/>
      <c r="L462" s="121"/>
      <c r="M462" s="122" t="s">
        <v>12090</v>
      </c>
      <c r="N462" s="118"/>
      <c r="O462" s="118"/>
      <c r="P462" s="118"/>
      <c r="Q462" s="118"/>
      <c r="R462" s="118"/>
      <c r="S462" s="118"/>
      <c r="T462" s="118"/>
      <c r="U462" s="118"/>
      <c r="V462" s="118"/>
      <c r="W462" s="118"/>
      <c r="X462" s="118"/>
      <c r="Y462" s="118"/>
      <c r="Z462" s="118"/>
    </row>
    <row r="463">
      <c r="A463" s="6" t="s">
        <v>12086</v>
      </c>
      <c r="B463" s="6" t="s">
        <v>12087</v>
      </c>
      <c r="C463" s="34"/>
      <c r="D463" s="34"/>
      <c r="E463" s="34"/>
      <c r="F463" s="73"/>
      <c r="G463" s="34"/>
      <c r="H463" s="67" t="s">
        <v>12091</v>
      </c>
      <c r="I463" s="114" t="s">
        <v>10366</v>
      </c>
      <c r="J463" s="6" t="s">
        <v>12092</v>
      </c>
      <c r="K463" s="127"/>
      <c r="L463" s="123" t="s">
        <v>12093</v>
      </c>
      <c r="M463" s="122" t="s">
        <v>12094</v>
      </c>
      <c r="N463" s="118"/>
      <c r="O463" s="118"/>
      <c r="P463" s="118"/>
      <c r="Q463" s="118"/>
      <c r="R463" s="118"/>
      <c r="S463" s="118"/>
      <c r="T463" s="118"/>
      <c r="U463" s="118"/>
      <c r="V463" s="118"/>
      <c r="W463" s="118"/>
      <c r="X463" s="118"/>
      <c r="Y463" s="118"/>
      <c r="Z463" s="118"/>
    </row>
    <row r="464">
      <c r="A464" s="6" t="s">
        <v>12095</v>
      </c>
      <c r="B464" s="6" t="s">
        <v>12087</v>
      </c>
      <c r="C464" s="34"/>
      <c r="D464" s="34"/>
      <c r="E464" s="34"/>
      <c r="F464" s="73"/>
      <c r="G464" s="34"/>
      <c r="H464" s="117" t="s">
        <v>12096</v>
      </c>
      <c r="I464" s="114" t="s">
        <v>10366</v>
      </c>
      <c r="J464" s="6" t="s">
        <v>12097</v>
      </c>
      <c r="K464" s="127"/>
      <c r="L464" s="121"/>
      <c r="M464" s="117" t="s">
        <v>12098</v>
      </c>
      <c r="N464" s="118"/>
      <c r="O464" s="118"/>
      <c r="P464" s="118"/>
      <c r="Q464" s="118"/>
      <c r="R464" s="118"/>
      <c r="S464" s="118"/>
      <c r="T464" s="118"/>
      <c r="U464" s="118"/>
      <c r="V464" s="118"/>
      <c r="W464" s="118"/>
      <c r="X464" s="118"/>
      <c r="Y464" s="118"/>
      <c r="Z464" s="118"/>
    </row>
    <row r="465">
      <c r="A465" s="6" t="s">
        <v>12095</v>
      </c>
      <c r="B465" s="6" t="s">
        <v>12087</v>
      </c>
      <c r="C465" s="34"/>
      <c r="D465" s="34"/>
      <c r="E465" s="34"/>
      <c r="F465" s="73"/>
      <c r="G465" s="34"/>
      <c r="H465" s="130" t="s">
        <v>12099</v>
      </c>
      <c r="I465" s="114" t="s">
        <v>10366</v>
      </c>
      <c r="J465" s="132" t="s">
        <v>12100</v>
      </c>
      <c r="K465" s="127"/>
      <c r="L465" s="121"/>
      <c r="M465" s="117" t="s">
        <v>12101</v>
      </c>
      <c r="N465" s="118"/>
      <c r="O465" s="118"/>
      <c r="P465" s="118"/>
      <c r="Q465" s="118"/>
      <c r="R465" s="118"/>
      <c r="S465" s="118"/>
      <c r="T465" s="118"/>
      <c r="U465" s="118"/>
      <c r="V465" s="118"/>
      <c r="W465" s="118"/>
      <c r="X465" s="118"/>
      <c r="Y465" s="118"/>
      <c r="Z465" s="118"/>
    </row>
    <row r="466">
      <c r="A466" s="6" t="s">
        <v>12102</v>
      </c>
      <c r="B466" s="6" t="s">
        <v>12103</v>
      </c>
      <c r="C466" s="34"/>
      <c r="D466" s="34"/>
      <c r="E466" s="34"/>
      <c r="F466" s="73"/>
      <c r="G466" s="34"/>
      <c r="H466" s="117" t="s">
        <v>12104</v>
      </c>
      <c r="I466" s="114" t="s">
        <v>10366</v>
      </c>
      <c r="J466" s="6" t="s">
        <v>12105</v>
      </c>
      <c r="K466" s="127"/>
      <c r="L466" s="121"/>
      <c r="M466" s="122" t="s">
        <v>12106</v>
      </c>
      <c r="N466" s="118"/>
      <c r="O466" s="118"/>
      <c r="P466" s="118"/>
      <c r="Q466" s="118"/>
      <c r="R466" s="118"/>
      <c r="S466" s="118"/>
      <c r="T466" s="118"/>
      <c r="U466" s="118"/>
      <c r="V466" s="118"/>
      <c r="W466" s="118"/>
      <c r="X466" s="118"/>
      <c r="Y466" s="118"/>
      <c r="Z466" s="118"/>
    </row>
    <row r="467">
      <c r="A467" s="6" t="s">
        <v>12102</v>
      </c>
      <c r="B467" s="6" t="s">
        <v>12103</v>
      </c>
      <c r="C467" s="34"/>
      <c r="D467" s="34"/>
      <c r="E467" s="34"/>
      <c r="F467" s="73"/>
      <c r="G467" s="34"/>
      <c r="H467" s="67" t="s">
        <v>12107</v>
      </c>
      <c r="I467" s="114" t="s">
        <v>10366</v>
      </c>
      <c r="J467" s="6" t="s">
        <v>12108</v>
      </c>
      <c r="K467" s="127"/>
      <c r="L467" s="121"/>
      <c r="M467" s="122" t="s">
        <v>12109</v>
      </c>
      <c r="N467" s="118"/>
      <c r="O467" s="118"/>
      <c r="P467" s="118"/>
      <c r="Q467" s="118"/>
      <c r="R467" s="118"/>
      <c r="S467" s="118"/>
      <c r="T467" s="118"/>
      <c r="U467" s="118"/>
      <c r="V467" s="118"/>
      <c r="W467" s="118"/>
      <c r="X467" s="118"/>
      <c r="Y467" s="118"/>
      <c r="Z467" s="118"/>
    </row>
    <row r="468">
      <c r="A468" s="6" t="s">
        <v>12110</v>
      </c>
      <c r="B468" s="6" t="s">
        <v>12103</v>
      </c>
      <c r="C468" s="34"/>
      <c r="D468" s="34"/>
      <c r="E468" s="34"/>
      <c r="F468" s="73"/>
      <c r="G468" s="34"/>
      <c r="H468" s="117" t="s">
        <v>12111</v>
      </c>
      <c r="I468" s="114" t="s">
        <v>10366</v>
      </c>
      <c r="J468" s="6" t="s">
        <v>12112</v>
      </c>
      <c r="K468" s="127"/>
      <c r="L468" s="121"/>
      <c r="M468" s="122" t="s">
        <v>12113</v>
      </c>
      <c r="N468" s="118"/>
      <c r="O468" s="118"/>
      <c r="P468" s="118"/>
      <c r="Q468" s="118"/>
      <c r="R468" s="118"/>
      <c r="S468" s="118"/>
      <c r="T468" s="118"/>
      <c r="U468" s="118"/>
      <c r="V468" s="118"/>
      <c r="W468" s="118"/>
      <c r="X468" s="118"/>
      <c r="Y468" s="118"/>
      <c r="Z468" s="118"/>
    </row>
    <row r="469">
      <c r="A469" s="6" t="s">
        <v>12110</v>
      </c>
      <c r="B469" s="6" t="s">
        <v>12103</v>
      </c>
      <c r="C469" s="34"/>
      <c r="D469" s="34"/>
      <c r="E469" s="34"/>
      <c r="F469" s="73"/>
      <c r="G469" s="34"/>
      <c r="H469" s="73" t="s">
        <v>12114</v>
      </c>
      <c r="I469" s="114" t="s">
        <v>10366</v>
      </c>
      <c r="J469" s="6" t="s">
        <v>12115</v>
      </c>
      <c r="K469" s="127"/>
      <c r="L469" s="121"/>
      <c r="M469" s="122" t="s">
        <v>12116</v>
      </c>
      <c r="N469" s="118"/>
      <c r="O469" s="118"/>
      <c r="P469" s="118"/>
      <c r="Q469" s="118"/>
      <c r="R469" s="118"/>
      <c r="S469" s="118"/>
      <c r="T469" s="118"/>
      <c r="U469" s="118"/>
      <c r="V469" s="118"/>
      <c r="W469" s="118"/>
      <c r="X469" s="118"/>
      <c r="Y469" s="118"/>
      <c r="Z469" s="118"/>
    </row>
    <row r="470">
      <c r="A470" s="6" t="s">
        <v>12117</v>
      </c>
      <c r="B470" s="6" t="s">
        <v>12118</v>
      </c>
      <c r="C470" s="34"/>
      <c r="D470" s="34"/>
      <c r="E470" s="34"/>
      <c r="F470" s="73"/>
      <c r="G470" s="34"/>
      <c r="H470" s="117" t="s">
        <v>12119</v>
      </c>
      <c r="I470" s="114" t="s">
        <v>10366</v>
      </c>
      <c r="J470" s="6" t="s">
        <v>12120</v>
      </c>
      <c r="K470" s="127"/>
      <c r="L470" s="121"/>
      <c r="M470" s="122" t="s">
        <v>12121</v>
      </c>
      <c r="N470" s="118"/>
      <c r="O470" s="118"/>
      <c r="P470" s="118"/>
      <c r="Q470" s="118"/>
      <c r="R470" s="118"/>
      <c r="S470" s="118"/>
      <c r="T470" s="118"/>
      <c r="U470" s="118"/>
      <c r="V470" s="118"/>
      <c r="W470" s="118"/>
      <c r="X470" s="118"/>
      <c r="Y470" s="118"/>
      <c r="Z470" s="118"/>
    </row>
    <row r="471">
      <c r="A471" s="6" t="s">
        <v>12117</v>
      </c>
      <c r="B471" s="6" t="s">
        <v>12118</v>
      </c>
      <c r="C471" s="34"/>
      <c r="D471" s="34"/>
      <c r="E471" s="34"/>
      <c r="F471" s="73"/>
      <c r="G471" s="34"/>
      <c r="H471" s="67" t="s">
        <v>12122</v>
      </c>
      <c r="I471" s="114" t="s">
        <v>10366</v>
      </c>
      <c r="J471" s="6" t="s">
        <v>12123</v>
      </c>
      <c r="K471" s="127"/>
      <c r="L471" s="121"/>
      <c r="M471" s="122" t="s">
        <v>12124</v>
      </c>
      <c r="N471" s="118"/>
      <c r="O471" s="118"/>
      <c r="P471" s="118"/>
      <c r="Q471" s="118"/>
      <c r="R471" s="118"/>
      <c r="S471" s="118"/>
      <c r="T471" s="118"/>
      <c r="U471" s="118"/>
      <c r="V471" s="118"/>
      <c r="W471" s="118"/>
      <c r="X471" s="118"/>
      <c r="Y471" s="118"/>
      <c r="Z471" s="118"/>
    </row>
    <row r="472">
      <c r="A472" s="6" t="s">
        <v>12117</v>
      </c>
      <c r="B472" s="6" t="s">
        <v>12118</v>
      </c>
      <c r="C472" s="34"/>
      <c r="D472" s="34"/>
      <c r="E472" s="34"/>
      <c r="F472" s="73"/>
      <c r="G472" s="34"/>
      <c r="H472" s="117" t="s">
        <v>12125</v>
      </c>
      <c r="I472" s="114" t="s">
        <v>10366</v>
      </c>
      <c r="J472" s="6" t="s">
        <v>12126</v>
      </c>
      <c r="K472" s="127"/>
      <c r="L472" s="121"/>
      <c r="M472" s="67" t="s">
        <v>12127</v>
      </c>
      <c r="N472" s="118"/>
      <c r="O472" s="118"/>
      <c r="P472" s="118"/>
      <c r="Q472" s="118"/>
      <c r="R472" s="118"/>
      <c r="S472" s="118"/>
      <c r="T472" s="118"/>
      <c r="U472" s="118"/>
      <c r="V472" s="118"/>
      <c r="W472" s="118"/>
      <c r="X472" s="118"/>
      <c r="Y472" s="118"/>
      <c r="Z472" s="118"/>
    </row>
    <row r="473">
      <c r="A473" s="6" t="s">
        <v>12117</v>
      </c>
      <c r="B473" s="6" t="s">
        <v>12118</v>
      </c>
      <c r="C473" s="34"/>
      <c r="D473" s="34"/>
      <c r="E473" s="34"/>
      <c r="F473" s="73"/>
      <c r="G473" s="34"/>
      <c r="H473" s="73" t="s">
        <v>12128</v>
      </c>
      <c r="I473" s="114" t="s">
        <v>10366</v>
      </c>
      <c r="J473" s="6" t="s">
        <v>12129</v>
      </c>
      <c r="K473" s="127"/>
      <c r="L473" s="121"/>
      <c r="M473" s="67" t="s">
        <v>12130</v>
      </c>
      <c r="N473" s="118"/>
      <c r="O473" s="118"/>
      <c r="P473" s="118"/>
      <c r="Q473" s="118"/>
      <c r="R473" s="118"/>
      <c r="S473" s="118"/>
      <c r="T473" s="118"/>
      <c r="U473" s="118"/>
      <c r="V473" s="118"/>
      <c r="W473" s="118"/>
      <c r="X473" s="118"/>
      <c r="Y473" s="118"/>
      <c r="Z473" s="118"/>
    </row>
    <row r="474" ht="75.0" customHeight="1">
      <c r="A474" s="6" t="s">
        <v>12131</v>
      </c>
      <c r="B474" s="8" t="s">
        <v>12132</v>
      </c>
      <c r="C474" s="34"/>
      <c r="D474" s="34"/>
      <c r="E474" s="34"/>
      <c r="F474" s="14"/>
      <c r="G474" s="34"/>
      <c r="H474" s="67" t="s">
        <v>12133</v>
      </c>
      <c r="I474" s="114" t="s">
        <v>10366</v>
      </c>
      <c r="J474" s="6" t="s">
        <v>12134</v>
      </c>
      <c r="K474" s="127"/>
      <c r="L474" s="121"/>
      <c r="M474" s="122" t="s">
        <v>12135</v>
      </c>
      <c r="N474" s="118"/>
      <c r="O474" s="118"/>
      <c r="P474" s="118"/>
      <c r="Q474" s="118"/>
      <c r="R474" s="118"/>
      <c r="S474" s="118"/>
      <c r="T474" s="118"/>
      <c r="U474" s="118"/>
      <c r="V474" s="118"/>
      <c r="W474" s="118"/>
      <c r="X474" s="118"/>
      <c r="Y474" s="118"/>
      <c r="Z474" s="118"/>
    </row>
    <row r="475">
      <c r="A475" s="6" t="s">
        <v>12131</v>
      </c>
      <c r="B475" s="8" t="s">
        <v>12136</v>
      </c>
      <c r="C475" s="34"/>
      <c r="D475" s="34"/>
      <c r="E475" s="34"/>
      <c r="F475" s="14"/>
      <c r="G475" s="34"/>
      <c r="H475" s="117" t="s">
        <v>12137</v>
      </c>
      <c r="I475" s="114" t="s">
        <v>10366</v>
      </c>
      <c r="J475" s="6" t="s">
        <v>12138</v>
      </c>
      <c r="K475" s="127"/>
      <c r="L475" s="123" t="s">
        <v>12139</v>
      </c>
      <c r="M475" s="122" t="s">
        <v>12140</v>
      </c>
      <c r="N475" s="118"/>
      <c r="O475" s="118"/>
      <c r="P475" s="118"/>
      <c r="Q475" s="118"/>
      <c r="R475" s="118"/>
      <c r="S475" s="118"/>
      <c r="T475" s="118"/>
      <c r="U475" s="118"/>
      <c r="V475" s="118"/>
      <c r="W475" s="118"/>
      <c r="X475" s="118"/>
      <c r="Y475" s="118"/>
      <c r="Z475" s="118"/>
    </row>
    <row r="476">
      <c r="A476" s="6" t="s">
        <v>12131</v>
      </c>
      <c r="B476" s="8" t="s">
        <v>12136</v>
      </c>
      <c r="C476" s="34"/>
      <c r="D476" s="34"/>
      <c r="E476" s="34"/>
      <c r="F476" s="14"/>
      <c r="G476" s="34"/>
      <c r="H476" s="117" t="s">
        <v>12141</v>
      </c>
      <c r="I476" s="114" t="s">
        <v>10366</v>
      </c>
      <c r="J476" s="6" t="s">
        <v>12142</v>
      </c>
      <c r="K476" s="127"/>
      <c r="L476" s="116"/>
      <c r="M476" s="122" t="s">
        <v>12143</v>
      </c>
      <c r="N476" s="118"/>
      <c r="O476" s="118"/>
      <c r="P476" s="118"/>
      <c r="Q476" s="118"/>
      <c r="R476" s="118"/>
      <c r="S476" s="118"/>
      <c r="T476" s="118"/>
      <c r="U476" s="118"/>
      <c r="V476" s="118"/>
      <c r="W476" s="118"/>
      <c r="X476" s="118"/>
      <c r="Y476" s="118"/>
      <c r="Z476" s="118"/>
    </row>
    <row r="477">
      <c r="A477" s="6" t="s">
        <v>12131</v>
      </c>
      <c r="B477" s="8" t="s">
        <v>12144</v>
      </c>
      <c r="C477" s="34"/>
      <c r="D477" s="34"/>
      <c r="E477" s="34"/>
      <c r="F477" s="14"/>
      <c r="G477" s="34"/>
      <c r="H477" s="117" t="s">
        <v>12145</v>
      </c>
      <c r="I477" s="114" t="s">
        <v>10366</v>
      </c>
      <c r="J477" s="6" t="s">
        <v>12146</v>
      </c>
      <c r="K477" s="127"/>
      <c r="L477" s="116"/>
      <c r="M477" s="122" t="s">
        <v>12147</v>
      </c>
      <c r="N477" s="118"/>
      <c r="O477" s="118"/>
      <c r="P477" s="118"/>
      <c r="Q477" s="118"/>
      <c r="R477" s="118"/>
      <c r="S477" s="118"/>
      <c r="T477" s="118"/>
      <c r="U477" s="118"/>
      <c r="V477" s="118"/>
      <c r="W477" s="118"/>
      <c r="X477" s="118"/>
      <c r="Y477" s="118"/>
      <c r="Z477" s="118"/>
    </row>
    <row r="478">
      <c r="A478" s="6" t="s">
        <v>12131</v>
      </c>
      <c r="B478" s="8" t="s">
        <v>12144</v>
      </c>
      <c r="C478" s="34"/>
      <c r="D478" s="34"/>
      <c r="E478" s="34"/>
      <c r="F478" s="14"/>
      <c r="G478" s="34"/>
      <c r="H478" s="117" t="s">
        <v>12148</v>
      </c>
      <c r="I478" s="114" t="s">
        <v>10366</v>
      </c>
      <c r="J478" s="6" t="s">
        <v>12149</v>
      </c>
      <c r="K478" s="127"/>
      <c r="L478" s="116"/>
      <c r="M478" s="122" t="s">
        <v>12150</v>
      </c>
      <c r="N478" s="118"/>
      <c r="O478" s="118"/>
      <c r="P478" s="118"/>
      <c r="Q478" s="118"/>
      <c r="R478" s="118"/>
      <c r="S478" s="118"/>
      <c r="T478" s="118"/>
      <c r="U478" s="118"/>
      <c r="V478" s="118"/>
      <c r="W478" s="118"/>
      <c r="X478" s="118"/>
      <c r="Y478" s="118"/>
      <c r="Z478" s="118"/>
    </row>
    <row r="479">
      <c r="A479" s="6" t="s">
        <v>12151</v>
      </c>
      <c r="B479" s="6" t="s">
        <v>12152</v>
      </c>
      <c r="C479" s="34"/>
      <c r="D479" s="34"/>
      <c r="E479" s="34"/>
      <c r="F479" s="14"/>
      <c r="G479" s="34"/>
      <c r="H479" s="67" t="s">
        <v>12153</v>
      </c>
      <c r="I479" s="114" t="s">
        <v>10366</v>
      </c>
      <c r="J479" s="6" t="s">
        <v>12154</v>
      </c>
      <c r="K479" s="127"/>
      <c r="L479" s="116"/>
      <c r="M479" s="122" t="s">
        <v>12155</v>
      </c>
      <c r="N479" s="118"/>
      <c r="O479" s="118"/>
      <c r="P479" s="118"/>
      <c r="Q479" s="118"/>
      <c r="R479" s="118"/>
      <c r="S479" s="118"/>
      <c r="T479" s="118"/>
      <c r="U479" s="118"/>
      <c r="V479" s="118"/>
      <c r="W479" s="118"/>
      <c r="X479" s="118"/>
      <c r="Y479" s="118"/>
      <c r="Z479" s="118"/>
    </row>
    <row r="480">
      <c r="A480" s="6" t="s">
        <v>12151</v>
      </c>
      <c r="B480" s="6" t="s">
        <v>12152</v>
      </c>
      <c r="C480" s="34"/>
      <c r="D480" s="34"/>
      <c r="E480" s="34"/>
      <c r="F480" s="14"/>
      <c r="G480" s="34"/>
      <c r="H480" s="117" t="s">
        <v>12156</v>
      </c>
      <c r="I480" s="114" t="s">
        <v>10366</v>
      </c>
      <c r="J480" s="6" t="s">
        <v>12157</v>
      </c>
      <c r="K480" s="127"/>
      <c r="L480" s="121"/>
      <c r="M480" s="122" t="s">
        <v>12158</v>
      </c>
      <c r="N480" s="118"/>
      <c r="O480" s="118"/>
      <c r="P480" s="118"/>
      <c r="Q480" s="118"/>
      <c r="R480" s="118"/>
      <c r="S480" s="118"/>
      <c r="T480" s="118"/>
      <c r="U480" s="118"/>
      <c r="V480" s="118"/>
      <c r="W480" s="118"/>
      <c r="X480" s="118"/>
      <c r="Y480" s="118"/>
      <c r="Z480" s="118"/>
    </row>
    <row r="481">
      <c r="A481" s="6" t="s">
        <v>12151</v>
      </c>
      <c r="B481" s="6" t="s">
        <v>12159</v>
      </c>
      <c r="C481" s="34"/>
      <c r="D481" s="34"/>
      <c r="E481" s="34"/>
      <c r="F481" s="14"/>
      <c r="G481" s="34"/>
      <c r="H481" s="73" t="s">
        <v>12160</v>
      </c>
      <c r="I481" s="114" t="s">
        <v>10366</v>
      </c>
      <c r="J481" s="146" t="s">
        <v>12161</v>
      </c>
      <c r="K481" s="127"/>
      <c r="L481" s="121"/>
      <c r="M481" s="67" t="s">
        <v>12162</v>
      </c>
      <c r="N481" s="118"/>
      <c r="O481" s="118"/>
      <c r="P481" s="118"/>
      <c r="Q481" s="118"/>
      <c r="R481" s="118"/>
      <c r="S481" s="118"/>
      <c r="T481" s="118"/>
      <c r="U481" s="118"/>
      <c r="V481" s="118"/>
      <c r="W481" s="118"/>
      <c r="X481" s="118"/>
      <c r="Y481" s="118"/>
      <c r="Z481" s="118"/>
    </row>
    <row r="482">
      <c r="A482" s="6" t="s">
        <v>12151</v>
      </c>
      <c r="B482" s="6" t="s">
        <v>12152</v>
      </c>
      <c r="C482" s="34"/>
      <c r="D482" s="34"/>
      <c r="E482" s="34"/>
      <c r="F482" s="14"/>
      <c r="G482" s="34"/>
      <c r="H482" s="62" t="s">
        <v>12163</v>
      </c>
      <c r="I482" s="114" t="s">
        <v>10366</v>
      </c>
      <c r="J482" s="6" t="s">
        <v>12164</v>
      </c>
      <c r="K482" s="127"/>
      <c r="L482" s="116"/>
      <c r="M482" s="122" t="s">
        <v>12165</v>
      </c>
      <c r="N482" s="118"/>
      <c r="O482" s="118"/>
      <c r="P482" s="118"/>
      <c r="Q482" s="118"/>
      <c r="R482" s="118"/>
      <c r="S482" s="118"/>
      <c r="T482" s="118"/>
      <c r="U482" s="118"/>
      <c r="V482" s="118"/>
      <c r="W482" s="118"/>
      <c r="X482" s="118"/>
      <c r="Y482" s="118"/>
      <c r="Z482" s="118"/>
    </row>
    <row r="483">
      <c r="A483" s="6" t="s">
        <v>12151</v>
      </c>
      <c r="B483" s="6" t="s">
        <v>12152</v>
      </c>
      <c r="C483" s="34"/>
      <c r="D483" s="34"/>
      <c r="E483" s="34"/>
      <c r="F483" s="14"/>
      <c r="G483" s="34"/>
      <c r="H483" s="67" t="s">
        <v>12166</v>
      </c>
      <c r="I483" s="114" t="s">
        <v>10366</v>
      </c>
      <c r="J483" s="6" t="s">
        <v>12167</v>
      </c>
      <c r="K483" s="127"/>
      <c r="L483" s="121"/>
      <c r="M483" s="122" t="s">
        <v>12168</v>
      </c>
      <c r="N483" s="118"/>
      <c r="O483" s="118"/>
      <c r="P483" s="118"/>
      <c r="Q483" s="118"/>
      <c r="R483" s="118"/>
      <c r="S483" s="118"/>
      <c r="T483" s="118"/>
      <c r="U483" s="118"/>
      <c r="V483" s="118"/>
      <c r="W483" s="118"/>
      <c r="X483" s="118"/>
      <c r="Y483" s="118"/>
      <c r="Z483" s="118"/>
    </row>
    <row r="484">
      <c r="A484" s="6" t="s">
        <v>12151</v>
      </c>
      <c r="B484" s="6" t="s">
        <v>12159</v>
      </c>
      <c r="C484" s="34"/>
      <c r="D484" s="34"/>
      <c r="E484" s="34"/>
      <c r="F484" s="14"/>
      <c r="G484" s="34"/>
      <c r="H484" s="73" t="s">
        <v>12169</v>
      </c>
      <c r="I484" s="114" t="s">
        <v>10366</v>
      </c>
      <c r="J484" s="132" t="s">
        <v>12170</v>
      </c>
      <c r="K484" s="127"/>
      <c r="L484" s="121"/>
      <c r="M484" s="122" t="s">
        <v>12171</v>
      </c>
      <c r="N484" s="118"/>
      <c r="O484" s="118"/>
      <c r="P484" s="118"/>
      <c r="Q484" s="118"/>
      <c r="R484" s="118"/>
      <c r="S484" s="118"/>
      <c r="T484" s="118"/>
      <c r="U484" s="118"/>
      <c r="V484" s="118"/>
      <c r="W484" s="118"/>
      <c r="X484" s="118"/>
      <c r="Y484" s="118"/>
      <c r="Z484" s="118"/>
    </row>
    <row r="485">
      <c r="A485" s="6" t="s">
        <v>12151</v>
      </c>
      <c r="B485" s="6" t="s">
        <v>12152</v>
      </c>
      <c r="C485" s="34"/>
      <c r="D485" s="34"/>
      <c r="E485" s="34"/>
      <c r="F485" s="14"/>
      <c r="G485" s="34"/>
      <c r="H485" s="67" t="s">
        <v>12172</v>
      </c>
      <c r="I485" s="114" t="s">
        <v>10366</v>
      </c>
      <c r="J485" s="6" t="s">
        <v>12173</v>
      </c>
      <c r="K485" s="127"/>
      <c r="L485" s="121"/>
      <c r="M485" s="122" t="s">
        <v>12174</v>
      </c>
      <c r="N485" s="118"/>
      <c r="O485" s="118"/>
      <c r="P485" s="118"/>
      <c r="Q485" s="118"/>
      <c r="R485" s="118"/>
      <c r="S485" s="118"/>
      <c r="T485" s="118"/>
      <c r="U485" s="118"/>
      <c r="V485" s="118"/>
      <c r="W485" s="118"/>
      <c r="X485" s="118"/>
      <c r="Y485" s="118"/>
      <c r="Z485" s="118"/>
    </row>
    <row r="486">
      <c r="A486" s="6" t="s">
        <v>12151</v>
      </c>
      <c r="B486" s="6" t="s">
        <v>12152</v>
      </c>
      <c r="C486" s="34"/>
      <c r="D486" s="34"/>
      <c r="E486" s="34"/>
      <c r="F486" s="14"/>
      <c r="G486" s="34"/>
      <c r="H486" s="67" t="s">
        <v>12175</v>
      </c>
      <c r="I486" s="114" t="s">
        <v>10366</v>
      </c>
      <c r="J486" s="6" t="s">
        <v>12176</v>
      </c>
      <c r="K486" s="127"/>
      <c r="L486" s="121"/>
      <c r="M486" s="122" t="s">
        <v>12177</v>
      </c>
      <c r="N486" s="118"/>
      <c r="O486" s="118"/>
      <c r="P486" s="118"/>
      <c r="Q486" s="118"/>
      <c r="R486" s="118"/>
      <c r="S486" s="118"/>
      <c r="T486" s="118"/>
      <c r="U486" s="118"/>
      <c r="V486" s="118"/>
      <c r="W486" s="118"/>
      <c r="X486" s="118"/>
      <c r="Y486" s="118"/>
      <c r="Z486" s="118"/>
    </row>
    <row r="487">
      <c r="A487" s="6" t="s">
        <v>12151</v>
      </c>
      <c r="B487" s="6" t="s">
        <v>12178</v>
      </c>
      <c r="C487" s="34"/>
      <c r="D487" s="34"/>
      <c r="E487" s="34"/>
      <c r="F487" s="14"/>
      <c r="G487" s="34"/>
      <c r="H487" s="67" t="s">
        <v>12179</v>
      </c>
      <c r="I487" s="114" t="s">
        <v>10366</v>
      </c>
      <c r="J487" s="6" t="s">
        <v>12180</v>
      </c>
      <c r="K487" s="127"/>
      <c r="L487" s="121"/>
      <c r="M487" s="122" t="s">
        <v>12181</v>
      </c>
      <c r="N487" s="118"/>
      <c r="O487" s="118"/>
      <c r="P487" s="118"/>
      <c r="Q487" s="118"/>
      <c r="R487" s="118"/>
      <c r="S487" s="118"/>
      <c r="T487" s="118"/>
      <c r="U487" s="118"/>
      <c r="V487" s="118"/>
      <c r="W487" s="118"/>
      <c r="X487" s="118"/>
      <c r="Y487" s="118"/>
      <c r="Z487" s="118"/>
    </row>
    <row r="488">
      <c r="A488" s="6" t="s">
        <v>12151</v>
      </c>
      <c r="B488" s="6" t="s">
        <v>12178</v>
      </c>
      <c r="C488" s="34"/>
      <c r="D488" s="34"/>
      <c r="E488" s="34"/>
      <c r="F488" s="14"/>
      <c r="G488" s="34"/>
      <c r="H488" s="73" t="s">
        <v>12182</v>
      </c>
      <c r="I488" s="114" t="s">
        <v>10366</v>
      </c>
      <c r="J488" s="132" t="s">
        <v>12183</v>
      </c>
      <c r="K488" s="127"/>
      <c r="L488" s="121"/>
      <c r="M488" s="67" t="s">
        <v>12184</v>
      </c>
      <c r="N488" s="118"/>
      <c r="O488" s="118"/>
      <c r="P488" s="118"/>
      <c r="Q488" s="118"/>
      <c r="R488" s="118"/>
      <c r="S488" s="118"/>
      <c r="T488" s="118"/>
      <c r="U488" s="118"/>
      <c r="V488" s="118"/>
      <c r="W488" s="118"/>
      <c r="X488" s="118"/>
      <c r="Y488" s="118"/>
      <c r="Z488" s="118"/>
    </row>
    <row r="489">
      <c r="A489" s="6" t="s">
        <v>12151</v>
      </c>
      <c r="B489" s="6" t="s">
        <v>12178</v>
      </c>
      <c r="C489" s="34"/>
      <c r="D489" s="34"/>
      <c r="E489" s="34"/>
      <c r="F489" s="14"/>
      <c r="G489" s="34"/>
      <c r="H489" s="117" t="s">
        <v>12185</v>
      </c>
      <c r="I489" s="114" t="s">
        <v>10366</v>
      </c>
      <c r="J489" s="6" t="s">
        <v>12186</v>
      </c>
      <c r="K489" s="127"/>
      <c r="L489" s="121"/>
      <c r="M489" s="122" t="s">
        <v>12187</v>
      </c>
      <c r="N489" s="118"/>
      <c r="O489" s="118"/>
      <c r="P489" s="118"/>
      <c r="Q489" s="118"/>
      <c r="R489" s="118"/>
      <c r="S489" s="118"/>
      <c r="T489" s="118"/>
      <c r="U489" s="118"/>
      <c r="V489" s="118"/>
      <c r="W489" s="118"/>
      <c r="X489" s="118"/>
      <c r="Y489" s="118"/>
      <c r="Z489" s="118"/>
    </row>
    <row r="490">
      <c r="A490" s="6" t="s">
        <v>12151</v>
      </c>
      <c r="B490" s="6" t="s">
        <v>12178</v>
      </c>
      <c r="C490" s="34"/>
      <c r="D490" s="34"/>
      <c r="E490" s="34"/>
      <c r="F490" s="14"/>
      <c r="G490" s="34"/>
      <c r="H490" s="73" t="s">
        <v>12188</v>
      </c>
      <c r="I490" s="114" t="s">
        <v>10366</v>
      </c>
      <c r="J490" s="132" t="s">
        <v>12189</v>
      </c>
      <c r="K490" s="127"/>
      <c r="L490" s="121"/>
      <c r="M490" s="122" t="s">
        <v>12190</v>
      </c>
      <c r="N490" s="118"/>
      <c r="O490" s="118"/>
      <c r="P490" s="118"/>
      <c r="Q490" s="118"/>
      <c r="R490" s="118"/>
      <c r="S490" s="118"/>
      <c r="T490" s="118"/>
      <c r="U490" s="118"/>
      <c r="V490" s="118"/>
      <c r="W490" s="118"/>
      <c r="X490" s="118"/>
      <c r="Y490" s="118"/>
      <c r="Z490" s="118"/>
    </row>
    <row r="491">
      <c r="A491" s="6" t="s">
        <v>12151</v>
      </c>
      <c r="B491" s="6" t="s">
        <v>12178</v>
      </c>
      <c r="C491" s="34"/>
      <c r="D491" s="34"/>
      <c r="E491" s="34"/>
      <c r="F491" s="14"/>
      <c r="G491" s="34"/>
      <c r="H491" s="117" t="s">
        <v>12191</v>
      </c>
      <c r="I491" s="114" t="s">
        <v>10366</v>
      </c>
      <c r="J491" s="6" t="s">
        <v>12192</v>
      </c>
      <c r="K491" s="127"/>
      <c r="L491" s="116"/>
      <c r="M491" s="122" t="s">
        <v>12193</v>
      </c>
      <c r="N491" s="118"/>
      <c r="O491" s="118"/>
      <c r="P491" s="118"/>
      <c r="Q491" s="118"/>
      <c r="R491" s="118"/>
      <c r="S491" s="118"/>
      <c r="T491" s="118"/>
      <c r="U491" s="118"/>
      <c r="V491" s="118"/>
      <c r="W491" s="118"/>
      <c r="X491" s="118"/>
      <c r="Y491" s="118"/>
      <c r="Z491" s="118"/>
    </row>
    <row r="492">
      <c r="A492" s="6" t="s">
        <v>12151</v>
      </c>
      <c r="B492" s="6" t="s">
        <v>12178</v>
      </c>
      <c r="C492" s="34"/>
      <c r="D492" s="34"/>
      <c r="E492" s="34"/>
      <c r="F492" s="14"/>
      <c r="G492" s="34"/>
      <c r="H492" s="67" t="s">
        <v>12194</v>
      </c>
      <c r="I492" s="114" t="s">
        <v>10366</v>
      </c>
      <c r="J492" s="6" t="s">
        <v>12195</v>
      </c>
      <c r="K492" s="127"/>
      <c r="L492" s="121"/>
      <c r="M492" s="122" t="s">
        <v>12196</v>
      </c>
      <c r="N492" s="118"/>
      <c r="O492" s="118"/>
      <c r="P492" s="118"/>
      <c r="Q492" s="118"/>
      <c r="R492" s="118"/>
      <c r="S492" s="118"/>
      <c r="T492" s="118"/>
      <c r="U492" s="118"/>
      <c r="V492" s="118"/>
      <c r="W492" s="118"/>
      <c r="X492" s="118"/>
      <c r="Y492" s="118"/>
      <c r="Z492" s="118"/>
    </row>
    <row r="493">
      <c r="A493" s="6" t="s">
        <v>12151</v>
      </c>
      <c r="B493" s="6" t="s">
        <v>12178</v>
      </c>
      <c r="C493" s="34"/>
      <c r="D493" s="34"/>
      <c r="E493" s="34"/>
      <c r="F493" s="14"/>
      <c r="G493" s="34"/>
      <c r="H493" s="73" t="s">
        <v>12197</v>
      </c>
      <c r="I493" s="114" t="s">
        <v>10366</v>
      </c>
      <c r="J493" s="132" t="s">
        <v>12198</v>
      </c>
      <c r="K493" s="127"/>
      <c r="L493" s="121"/>
      <c r="M493" s="122" t="s">
        <v>12199</v>
      </c>
      <c r="N493" s="118"/>
      <c r="O493" s="118"/>
      <c r="P493" s="118"/>
      <c r="Q493" s="118"/>
      <c r="R493" s="118"/>
      <c r="S493" s="118"/>
      <c r="T493" s="118"/>
      <c r="U493" s="118"/>
      <c r="V493" s="118"/>
      <c r="W493" s="118"/>
      <c r="X493" s="118"/>
      <c r="Y493" s="118"/>
      <c r="Z493" s="118"/>
    </row>
    <row r="494">
      <c r="A494" s="6" t="s">
        <v>12200</v>
      </c>
      <c r="B494" s="6" t="s">
        <v>12201</v>
      </c>
      <c r="C494" s="34"/>
      <c r="D494" s="34"/>
      <c r="E494" s="34"/>
      <c r="F494" s="14"/>
      <c r="G494" s="34"/>
      <c r="H494" s="18" t="s">
        <v>12202</v>
      </c>
      <c r="I494" s="114" t="s">
        <v>10366</v>
      </c>
      <c r="J494" s="6" t="s">
        <v>12203</v>
      </c>
      <c r="K494" s="127"/>
      <c r="L494" s="116" t="s">
        <v>12204</v>
      </c>
      <c r="M494" s="122" t="s">
        <v>12205</v>
      </c>
      <c r="N494" s="118"/>
      <c r="O494" s="118"/>
      <c r="P494" s="118"/>
      <c r="Q494" s="118"/>
      <c r="R494" s="118"/>
      <c r="S494" s="118"/>
      <c r="T494" s="118"/>
      <c r="U494" s="118"/>
      <c r="V494" s="118"/>
      <c r="W494" s="118"/>
      <c r="X494" s="118"/>
      <c r="Y494" s="118"/>
      <c r="Z494" s="118"/>
    </row>
    <row r="495">
      <c r="A495" s="6" t="s">
        <v>12151</v>
      </c>
      <c r="B495" s="6" t="s">
        <v>12206</v>
      </c>
      <c r="C495" s="34"/>
      <c r="D495" s="34"/>
      <c r="E495" s="34"/>
      <c r="F495" s="14"/>
      <c r="G495" s="34"/>
      <c r="H495" s="67" t="s">
        <v>12207</v>
      </c>
      <c r="I495" s="114" t="s">
        <v>10366</v>
      </c>
      <c r="J495" s="6" t="s">
        <v>12208</v>
      </c>
      <c r="K495" s="127"/>
      <c r="L495" s="123" t="s">
        <v>12209</v>
      </c>
      <c r="M495" s="122" t="s">
        <v>12210</v>
      </c>
      <c r="N495" s="118"/>
      <c r="O495" s="118"/>
      <c r="P495" s="118"/>
      <c r="Q495" s="118"/>
      <c r="R495" s="118"/>
      <c r="S495" s="118"/>
      <c r="T495" s="118"/>
      <c r="U495" s="118"/>
      <c r="V495" s="118"/>
      <c r="W495" s="118"/>
      <c r="X495" s="118"/>
      <c r="Y495" s="118"/>
      <c r="Z495" s="118"/>
    </row>
    <row r="496">
      <c r="A496" s="6" t="s">
        <v>12151</v>
      </c>
      <c r="B496" s="6" t="s">
        <v>12211</v>
      </c>
      <c r="C496" s="34"/>
      <c r="D496" s="34"/>
      <c r="E496" s="34"/>
      <c r="F496" s="14"/>
      <c r="G496" s="34"/>
      <c r="H496" s="62" t="s">
        <v>12212</v>
      </c>
      <c r="I496" s="114" t="s">
        <v>10366</v>
      </c>
      <c r="J496" s="6" t="s">
        <v>12213</v>
      </c>
      <c r="K496" s="127"/>
      <c r="L496" s="121"/>
      <c r="M496" s="122" t="s">
        <v>12214</v>
      </c>
      <c r="N496" s="118"/>
      <c r="O496" s="118"/>
      <c r="P496" s="118"/>
      <c r="Q496" s="118"/>
      <c r="R496" s="118"/>
      <c r="S496" s="118"/>
      <c r="T496" s="118"/>
      <c r="U496" s="118"/>
      <c r="V496" s="118"/>
      <c r="W496" s="118"/>
      <c r="X496" s="118"/>
      <c r="Y496" s="118"/>
      <c r="Z496" s="118"/>
    </row>
    <row r="497">
      <c r="A497" s="6" t="s">
        <v>12151</v>
      </c>
      <c r="B497" s="6" t="s">
        <v>12215</v>
      </c>
      <c r="C497" s="34"/>
      <c r="D497" s="34"/>
      <c r="E497" s="34"/>
      <c r="F497" s="14"/>
      <c r="G497" s="34"/>
      <c r="H497" s="67" t="s">
        <v>12216</v>
      </c>
      <c r="I497" s="114" t="s">
        <v>10366</v>
      </c>
      <c r="J497" s="6" t="s">
        <v>12217</v>
      </c>
      <c r="K497" s="127"/>
      <c r="L497" s="121"/>
      <c r="M497" s="122" t="s">
        <v>12218</v>
      </c>
      <c r="N497" s="118"/>
      <c r="O497" s="118"/>
      <c r="P497" s="118"/>
      <c r="Q497" s="118"/>
      <c r="R497" s="118"/>
      <c r="S497" s="118"/>
      <c r="T497" s="118"/>
      <c r="U497" s="118"/>
      <c r="V497" s="118"/>
      <c r="W497" s="118"/>
      <c r="X497" s="118"/>
      <c r="Y497" s="118"/>
      <c r="Z497" s="118"/>
    </row>
    <row r="498">
      <c r="A498" s="6" t="s">
        <v>12151</v>
      </c>
      <c r="B498" s="6" t="s">
        <v>12219</v>
      </c>
      <c r="C498" s="34"/>
      <c r="D498" s="34"/>
      <c r="E498" s="34"/>
      <c r="F498" s="14"/>
      <c r="G498" s="34"/>
      <c r="H498" s="130" t="s">
        <v>12220</v>
      </c>
      <c r="I498" s="114" t="s">
        <v>10366</v>
      </c>
      <c r="J498" s="6" t="s">
        <v>12221</v>
      </c>
      <c r="K498" s="127"/>
      <c r="L498" s="121"/>
      <c r="M498" s="122" t="s">
        <v>12222</v>
      </c>
      <c r="N498" s="118"/>
      <c r="O498" s="118"/>
      <c r="P498" s="118"/>
      <c r="Q498" s="118"/>
      <c r="R498" s="118"/>
      <c r="S498" s="118"/>
      <c r="T498" s="118"/>
      <c r="U498" s="118"/>
      <c r="V498" s="118"/>
      <c r="W498" s="118"/>
      <c r="X498" s="118"/>
      <c r="Y498" s="118"/>
      <c r="Z498" s="118"/>
    </row>
    <row r="499">
      <c r="A499" s="6" t="s">
        <v>12151</v>
      </c>
      <c r="B499" s="6" t="s">
        <v>12223</v>
      </c>
      <c r="C499" s="34"/>
      <c r="D499" s="34"/>
      <c r="E499" s="34"/>
      <c r="F499" s="14"/>
      <c r="G499" s="34"/>
      <c r="H499" s="62" t="s">
        <v>12224</v>
      </c>
      <c r="I499" s="114" t="s">
        <v>10366</v>
      </c>
      <c r="J499" s="6" t="s">
        <v>12225</v>
      </c>
      <c r="K499" s="127"/>
      <c r="L499" s="121"/>
      <c r="M499" s="122" t="s">
        <v>12226</v>
      </c>
      <c r="N499" s="118"/>
      <c r="O499" s="118"/>
      <c r="P499" s="118"/>
      <c r="Q499" s="118"/>
      <c r="R499" s="118"/>
      <c r="S499" s="118"/>
      <c r="T499" s="118"/>
      <c r="U499" s="118"/>
      <c r="V499" s="118"/>
      <c r="W499" s="118"/>
      <c r="X499" s="118"/>
      <c r="Y499" s="118"/>
      <c r="Z499" s="118"/>
    </row>
    <row r="500">
      <c r="A500" s="6" t="s">
        <v>12151</v>
      </c>
      <c r="B500" s="6" t="s">
        <v>12227</v>
      </c>
      <c r="C500" s="34"/>
      <c r="D500" s="34"/>
      <c r="E500" s="34"/>
      <c r="F500" s="14"/>
      <c r="G500" s="34"/>
      <c r="H500" s="62" t="s">
        <v>12228</v>
      </c>
      <c r="I500" s="114" t="s">
        <v>10366</v>
      </c>
      <c r="J500" s="6" t="s">
        <v>12229</v>
      </c>
      <c r="K500" s="127"/>
      <c r="L500" s="121"/>
      <c r="M500" s="122" t="s">
        <v>12230</v>
      </c>
      <c r="N500" s="118"/>
      <c r="O500" s="118"/>
      <c r="P500" s="118"/>
      <c r="Q500" s="118"/>
      <c r="R500" s="118"/>
      <c r="S500" s="118"/>
      <c r="T500" s="118"/>
      <c r="U500" s="118"/>
      <c r="V500" s="118"/>
      <c r="W500" s="118"/>
      <c r="X500" s="118"/>
      <c r="Y500" s="118"/>
      <c r="Z500" s="118"/>
    </row>
    <row r="501">
      <c r="A501" s="6" t="s">
        <v>12151</v>
      </c>
      <c r="B501" s="6" t="s">
        <v>12231</v>
      </c>
      <c r="C501" s="34"/>
      <c r="D501" s="34"/>
      <c r="E501" s="34"/>
      <c r="F501" s="14"/>
      <c r="G501" s="34"/>
      <c r="H501" s="62" t="s">
        <v>12232</v>
      </c>
      <c r="I501" s="114" t="s">
        <v>10366</v>
      </c>
      <c r="J501" s="6" t="s">
        <v>12233</v>
      </c>
      <c r="K501" s="127"/>
      <c r="L501" s="121"/>
      <c r="M501" s="122" t="s">
        <v>12234</v>
      </c>
      <c r="N501" s="118"/>
      <c r="O501" s="118"/>
      <c r="P501" s="118"/>
      <c r="Q501" s="118"/>
      <c r="R501" s="118"/>
      <c r="S501" s="118"/>
      <c r="T501" s="118"/>
      <c r="U501" s="118"/>
      <c r="V501" s="118"/>
      <c r="W501" s="118"/>
      <c r="X501" s="118"/>
      <c r="Y501" s="118"/>
      <c r="Z501" s="118"/>
    </row>
    <row r="502">
      <c r="A502" s="6" t="s">
        <v>12235</v>
      </c>
      <c r="B502" s="8" t="s">
        <v>9039</v>
      </c>
      <c r="C502" s="34"/>
      <c r="D502" s="34"/>
      <c r="E502" s="34"/>
      <c r="F502" s="14"/>
      <c r="G502" s="34"/>
      <c r="H502" s="18" t="s">
        <v>12236</v>
      </c>
      <c r="I502" s="114" t="s">
        <v>10366</v>
      </c>
      <c r="J502" s="6" t="s">
        <v>12237</v>
      </c>
      <c r="K502" s="127"/>
      <c r="L502" s="121"/>
      <c r="M502" s="122" t="s">
        <v>12238</v>
      </c>
      <c r="N502" s="118"/>
      <c r="O502" s="118"/>
      <c r="P502" s="118"/>
      <c r="Q502" s="118"/>
      <c r="R502" s="118"/>
      <c r="S502" s="118"/>
      <c r="T502" s="118"/>
      <c r="U502" s="118"/>
      <c r="V502" s="118"/>
      <c r="W502" s="118"/>
      <c r="X502" s="118"/>
      <c r="Y502" s="118"/>
      <c r="Z502" s="118"/>
    </row>
    <row r="503">
      <c r="A503" s="6" t="s">
        <v>12235</v>
      </c>
      <c r="B503" s="8" t="s">
        <v>9039</v>
      </c>
      <c r="C503" s="34"/>
      <c r="D503" s="34"/>
      <c r="E503" s="34"/>
      <c r="F503" s="14"/>
      <c r="G503" s="6" t="s">
        <v>12239</v>
      </c>
      <c r="H503" s="18" t="s">
        <v>12240</v>
      </c>
      <c r="I503" s="114" t="s">
        <v>10366</v>
      </c>
      <c r="J503" s="6" t="s">
        <v>12241</v>
      </c>
      <c r="K503" s="127"/>
      <c r="L503" s="121"/>
      <c r="M503" s="122" t="s">
        <v>12242</v>
      </c>
      <c r="N503" s="118"/>
      <c r="O503" s="118"/>
      <c r="P503" s="118"/>
      <c r="Q503" s="118"/>
      <c r="R503" s="118"/>
      <c r="S503" s="118"/>
      <c r="T503" s="118"/>
      <c r="U503" s="118"/>
      <c r="V503" s="118"/>
      <c r="W503" s="118"/>
      <c r="X503" s="118"/>
      <c r="Y503" s="118"/>
      <c r="Z503" s="118"/>
    </row>
    <row r="504">
      <c r="A504" s="6"/>
      <c r="B504" s="8"/>
      <c r="C504" s="34"/>
      <c r="D504" s="34"/>
      <c r="E504" s="34"/>
      <c r="F504" s="14"/>
      <c r="G504" s="6" t="s">
        <v>12239</v>
      </c>
      <c r="H504" s="18" t="s">
        <v>12243</v>
      </c>
      <c r="I504" s="114" t="s">
        <v>10366</v>
      </c>
      <c r="J504" s="6" t="s">
        <v>12244</v>
      </c>
      <c r="K504" s="127"/>
      <c r="L504" s="121"/>
      <c r="M504" s="122" t="s">
        <v>12245</v>
      </c>
      <c r="N504" s="118"/>
      <c r="O504" s="118"/>
      <c r="P504" s="118"/>
      <c r="Q504" s="118"/>
      <c r="R504" s="118"/>
      <c r="S504" s="118"/>
      <c r="T504" s="118"/>
      <c r="U504" s="118"/>
      <c r="V504" s="118"/>
      <c r="W504" s="118"/>
      <c r="X504" s="118"/>
      <c r="Y504" s="118"/>
      <c r="Z504" s="118"/>
    </row>
    <row r="505">
      <c r="A505" s="6" t="s">
        <v>12235</v>
      </c>
      <c r="B505" s="6" t="s">
        <v>12246</v>
      </c>
      <c r="C505" s="34"/>
      <c r="D505" s="34"/>
      <c r="E505" s="34"/>
      <c r="F505" s="14"/>
      <c r="G505" s="34"/>
      <c r="H505" s="18" t="s">
        <v>12247</v>
      </c>
      <c r="I505" s="114" t="s">
        <v>10366</v>
      </c>
      <c r="J505" s="6" t="s">
        <v>12248</v>
      </c>
      <c r="K505" s="127"/>
      <c r="L505" s="121"/>
      <c r="M505" s="122" t="s">
        <v>12249</v>
      </c>
      <c r="N505" s="118"/>
      <c r="O505" s="118"/>
      <c r="P505" s="118"/>
      <c r="Q505" s="118"/>
      <c r="R505" s="118"/>
      <c r="S505" s="118"/>
      <c r="T505" s="118"/>
      <c r="U505" s="118"/>
      <c r="V505" s="118"/>
      <c r="W505" s="118"/>
      <c r="X505" s="118"/>
      <c r="Y505" s="118"/>
      <c r="Z505" s="118"/>
    </row>
    <row r="506">
      <c r="A506" s="6" t="s">
        <v>12235</v>
      </c>
      <c r="B506" s="8" t="s">
        <v>9039</v>
      </c>
      <c r="C506" s="34"/>
      <c r="D506" s="34"/>
      <c r="E506" s="34"/>
      <c r="F506" s="14"/>
      <c r="G506" s="6" t="s">
        <v>12250</v>
      </c>
      <c r="H506" s="18" t="s">
        <v>12240</v>
      </c>
      <c r="I506" s="114" t="s">
        <v>10366</v>
      </c>
      <c r="J506" s="6" t="s">
        <v>12251</v>
      </c>
      <c r="K506" s="127"/>
      <c r="L506" s="121"/>
      <c r="M506" s="122" t="s">
        <v>12252</v>
      </c>
      <c r="N506" s="118"/>
      <c r="O506" s="118"/>
      <c r="P506" s="118"/>
      <c r="Q506" s="118"/>
      <c r="R506" s="118"/>
      <c r="S506" s="118"/>
      <c r="T506" s="118"/>
      <c r="U506" s="118"/>
      <c r="V506" s="118"/>
      <c r="W506" s="118"/>
      <c r="X506" s="118"/>
      <c r="Y506" s="118"/>
      <c r="Z506" s="118"/>
    </row>
    <row r="507">
      <c r="A507" s="6"/>
      <c r="B507" s="6"/>
      <c r="C507" s="34"/>
      <c r="D507" s="34"/>
      <c r="E507" s="34"/>
      <c r="F507" s="14"/>
      <c r="G507" s="6" t="s">
        <v>12250</v>
      </c>
      <c r="H507" s="18" t="s">
        <v>12243</v>
      </c>
      <c r="I507" s="114" t="s">
        <v>10366</v>
      </c>
      <c r="J507" s="6" t="s">
        <v>12253</v>
      </c>
      <c r="K507" s="127"/>
      <c r="L507" s="121"/>
      <c r="M507" s="122" t="s">
        <v>12254</v>
      </c>
      <c r="N507" s="118"/>
      <c r="O507" s="118"/>
      <c r="P507" s="118"/>
      <c r="Q507" s="118"/>
      <c r="R507" s="118"/>
      <c r="S507" s="118"/>
      <c r="T507" s="118"/>
      <c r="U507" s="118"/>
      <c r="V507" s="118"/>
      <c r="W507" s="118"/>
      <c r="X507" s="118"/>
      <c r="Y507" s="118"/>
      <c r="Z507" s="118"/>
    </row>
    <row r="508">
      <c r="A508" s="6" t="s">
        <v>12235</v>
      </c>
      <c r="B508" s="6" t="s">
        <v>12255</v>
      </c>
      <c r="C508" s="34"/>
      <c r="D508" s="34"/>
      <c r="E508" s="34"/>
      <c r="F508" s="14"/>
      <c r="G508" s="34"/>
      <c r="H508" s="18" t="s">
        <v>12256</v>
      </c>
      <c r="I508" s="114" t="s">
        <v>10366</v>
      </c>
      <c r="J508" s="6" t="s">
        <v>12257</v>
      </c>
      <c r="K508" s="127"/>
      <c r="L508" s="121"/>
      <c r="M508" s="122" t="s">
        <v>12258</v>
      </c>
      <c r="N508" s="118"/>
      <c r="O508" s="118"/>
      <c r="P508" s="118"/>
      <c r="Q508" s="118"/>
      <c r="R508" s="118"/>
      <c r="S508" s="118"/>
      <c r="T508" s="118"/>
      <c r="U508" s="118"/>
      <c r="V508" s="118"/>
      <c r="W508" s="118"/>
      <c r="X508" s="118"/>
      <c r="Y508" s="118"/>
      <c r="Z508" s="118"/>
    </row>
    <row r="509">
      <c r="A509" s="6" t="s">
        <v>12235</v>
      </c>
      <c r="B509" s="8" t="s">
        <v>9039</v>
      </c>
      <c r="C509" s="34"/>
      <c r="D509" s="34"/>
      <c r="E509" s="34"/>
      <c r="F509" s="14"/>
      <c r="G509" s="6" t="s">
        <v>12259</v>
      </c>
      <c r="H509" s="18" t="s">
        <v>12240</v>
      </c>
      <c r="I509" s="114" t="s">
        <v>10366</v>
      </c>
      <c r="J509" s="6" t="s">
        <v>12260</v>
      </c>
      <c r="K509" s="127"/>
      <c r="L509" s="121"/>
      <c r="M509" s="122" t="s">
        <v>12261</v>
      </c>
      <c r="N509" s="118"/>
      <c r="O509" s="118"/>
      <c r="P509" s="118"/>
      <c r="Q509" s="118"/>
      <c r="R509" s="118"/>
      <c r="S509" s="118"/>
      <c r="T509" s="118"/>
      <c r="U509" s="118"/>
      <c r="V509" s="118"/>
      <c r="W509" s="118"/>
      <c r="X509" s="118"/>
      <c r="Y509" s="118"/>
      <c r="Z509" s="118"/>
    </row>
    <row r="510">
      <c r="A510" s="6"/>
      <c r="B510" s="6"/>
      <c r="C510" s="34"/>
      <c r="D510" s="34"/>
      <c r="E510" s="34"/>
      <c r="F510" s="14"/>
      <c r="G510" s="6" t="s">
        <v>12259</v>
      </c>
      <c r="H510" s="18" t="s">
        <v>12243</v>
      </c>
      <c r="I510" s="114" t="s">
        <v>10366</v>
      </c>
      <c r="J510" s="6" t="s">
        <v>12262</v>
      </c>
      <c r="K510" s="127"/>
      <c r="L510" s="121"/>
      <c r="M510" s="122" t="s">
        <v>12263</v>
      </c>
      <c r="N510" s="118"/>
      <c r="O510" s="118"/>
      <c r="P510" s="118"/>
      <c r="Q510" s="118"/>
      <c r="R510" s="118"/>
      <c r="S510" s="118"/>
      <c r="T510" s="118"/>
      <c r="U510" s="118"/>
      <c r="V510" s="118"/>
      <c r="W510" s="118"/>
      <c r="X510" s="118"/>
      <c r="Y510" s="118"/>
      <c r="Z510" s="118"/>
    </row>
    <row r="511" ht="154.5" customHeight="1">
      <c r="A511" s="6" t="s">
        <v>12264</v>
      </c>
      <c r="B511" s="6" t="s">
        <v>551</v>
      </c>
      <c r="C511" s="34"/>
      <c r="D511" s="34"/>
      <c r="E511" s="34"/>
      <c r="F511" s="14"/>
      <c r="G511" s="34"/>
      <c r="H511" s="67" t="s">
        <v>12265</v>
      </c>
      <c r="I511" s="114" t="s">
        <v>10366</v>
      </c>
      <c r="J511" s="6" t="s">
        <v>12266</v>
      </c>
      <c r="K511" s="127"/>
      <c r="L511" s="116" t="s">
        <v>12267</v>
      </c>
      <c r="M511" s="67" t="s">
        <v>12268</v>
      </c>
      <c r="N511" s="118"/>
      <c r="O511" s="118"/>
      <c r="P511" s="118"/>
      <c r="Q511" s="118"/>
      <c r="R511" s="118"/>
      <c r="S511" s="118"/>
      <c r="T511" s="118"/>
      <c r="U511" s="118"/>
      <c r="V511" s="118"/>
      <c r="W511" s="118"/>
      <c r="X511" s="118"/>
      <c r="Y511" s="118"/>
      <c r="Z511" s="118"/>
    </row>
    <row r="512" ht="78.75" customHeight="1">
      <c r="A512" s="6" t="s">
        <v>12269</v>
      </c>
      <c r="B512" s="6" t="s">
        <v>551</v>
      </c>
      <c r="C512" s="34"/>
      <c r="D512" s="34"/>
      <c r="E512" s="34"/>
      <c r="F512" s="14"/>
      <c r="G512" s="34"/>
      <c r="H512" s="18" t="s">
        <v>12269</v>
      </c>
      <c r="I512" s="114" t="s">
        <v>10366</v>
      </c>
      <c r="J512" s="6" t="s">
        <v>12270</v>
      </c>
      <c r="K512" s="127"/>
      <c r="L512" s="116"/>
      <c r="M512" s="67" t="s">
        <v>12271</v>
      </c>
      <c r="N512" s="118"/>
      <c r="O512" s="118"/>
      <c r="P512" s="118"/>
      <c r="Q512" s="118"/>
      <c r="R512" s="118"/>
      <c r="S512" s="118"/>
      <c r="T512" s="118"/>
      <c r="U512" s="118"/>
      <c r="V512" s="118"/>
      <c r="W512" s="118"/>
      <c r="X512" s="118"/>
      <c r="Y512" s="118"/>
      <c r="Z512" s="118"/>
    </row>
    <row r="513" ht="75.75" customHeight="1">
      <c r="A513" s="6" t="s">
        <v>12272</v>
      </c>
      <c r="B513" s="6" t="s">
        <v>551</v>
      </c>
      <c r="C513" s="34"/>
      <c r="D513" s="34"/>
      <c r="E513" s="34"/>
      <c r="F513" s="14"/>
      <c r="G513" s="34"/>
      <c r="H513" s="18" t="s">
        <v>12272</v>
      </c>
      <c r="I513" s="114" t="s">
        <v>10366</v>
      </c>
      <c r="J513" s="6" t="s">
        <v>12273</v>
      </c>
      <c r="K513" s="127"/>
      <c r="L513" s="116"/>
      <c r="M513" s="67" t="s">
        <v>12274</v>
      </c>
      <c r="N513" s="118"/>
      <c r="O513" s="118"/>
      <c r="P513" s="118"/>
      <c r="Q513" s="118"/>
      <c r="R513" s="118"/>
      <c r="S513" s="118"/>
      <c r="T513" s="118"/>
      <c r="U513" s="118"/>
      <c r="V513" s="118"/>
      <c r="W513" s="118"/>
      <c r="X513" s="118"/>
      <c r="Y513" s="118"/>
      <c r="Z513" s="118"/>
    </row>
    <row r="514" ht="72.75" customHeight="1">
      <c r="A514" s="6" t="s">
        <v>12275</v>
      </c>
      <c r="B514" s="6" t="s">
        <v>551</v>
      </c>
      <c r="C514" s="34"/>
      <c r="D514" s="34"/>
      <c r="E514" s="34"/>
      <c r="F514" s="14"/>
      <c r="G514" s="34"/>
      <c r="H514" s="18" t="s">
        <v>12275</v>
      </c>
      <c r="I514" s="114" t="s">
        <v>10366</v>
      </c>
      <c r="J514" s="6" t="s">
        <v>12276</v>
      </c>
      <c r="K514" s="127"/>
      <c r="L514" s="116"/>
      <c r="M514" s="67" t="s">
        <v>12277</v>
      </c>
      <c r="N514" s="118"/>
      <c r="O514" s="118"/>
      <c r="P514" s="118"/>
      <c r="Q514" s="118"/>
      <c r="R514" s="118"/>
      <c r="S514" s="118"/>
      <c r="T514" s="118"/>
      <c r="U514" s="118"/>
      <c r="V514" s="118"/>
      <c r="W514" s="118"/>
      <c r="X514" s="118"/>
      <c r="Y514" s="118"/>
      <c r="Z514" s="118"/>
    </row>
    <row r="515" ht="75.75" customHeight="1">
      <c r="A515" s="6" t="s">
        <v>12278</v>
      </c>
      <c r="B515" s="6" t="s">
        <v>551</v>
      </c>
      <c r="C515" s="34"/>
      <c r="D515" s="34"/>
      <c r="E515" s="34"/>
      <c r="F515" s="14"/>
      <c r="G515" s="34"/>
      <c r="H515" s="18" t="s">
        <v>12278</v>
      </c>
      <c r="I515" s="114" t="s">
        <v>10366</v>
      </c>
      <c r="J515" s="6" t="s">
        <v>12279</v>
      </c>
      <c r="K515" s="127"/>
      <c r="L515" s="116"/>
      <c r="M515" s="67" t="s">
        <v>12280</v>
      </c>
      <c r="N515" s="118"/>
      <c r="O515" s="118"/>
      <c r="P515" s="118"/>
      <c r="Q515" s="118"/>
      <c r="R515" s="118"/>
      <c r="S515" s="118"/>
      <c r="T515" s="118"/>
      <c r="U515" s="118"/>
      <c r="V515" s="118"/>
      <c r="W515" s="118"/>
      <c r="X515" s="118"/>
      <c r="Y515" s="118"/>
      <c r="Z515" s="118"/>
    </row>
    <row r="516" ht="126.75" customHeight="1">
      <c r="A516" s="6" t="s">
        <v>12281</v>
      </c>
      <c r="B516" s="6" t="s">
        <v>551</v>
      </c>
      <c r="C516" s="34"/>
      <c r="D516" s="34"/>
      <c r="E516" s="34"/>
      <c r="F516" s="14"/>
      <c r="G516" s="34"/>
      <c r="H516" s="67" t="s">
        <v>12282</v>
      </c>
      <c r="I516" s="114" t="s">
        <v>10366</v>
      </c>
      <c r="J516" s="6" t="s">
        <v>12283</v>
      </c>
      <c r="K516" s="127"/>
      <c r="L516" s="116" t="s">
        <v>12284</v>
      </c>
      <c r="M516" s="122" t="s">
        <v>12285</v>
      </c>
      <c r="N516" s="118"/>
      <c r="O516" s="118"/>
      <c r="P516" s="118"/>
      <c r="Q516" s="118"/>
      <c r="R516" s="118"/>
      <c r="S516" s="118"/>
      <c r="T516" s="118"/>
      <c r="U516" s="118"/>
      <c r="V516" s="118"/>
      <c r="W516" s="118"/>
      <c r="X516" s="118"/>
      <c r="Y516" s="118"/>
      <c r="Z516" s="118"/>
    </row>
    <row r="517">
      <c r="A517" s="6" t="s">
        <v>12286</v>
      </c>
      <c r="B517" s="6" t="s">
        <v>2404</v>
      </c>
      <c r="C517" s="34"/>
      <c r="D517" s="34"/>
      <c r="E517" s="34"/>
      <c r="F517" s="14"/>
      <c r="G517" s="34"/>
      <c r="H517" s="18" t="s">
        <v>12287</v>
      </c>
      <c r="I517" s="114" t="s">
        <v>10366</v>
      </c>
      <c r="J517" s="6" t="s">
        <v>12288</v>
      </c>
      <c r="K517" s="127"/>
      <c r="L517" s="121"/>
      <c r="M517" s="122" t="s">
        <v>12289</v>
      </c>
      <c r="N517" s="118"/>
      <c r="O517" s="118"/>
      <c r="P517" s="118"/>
      <c r="Q517" s="118"/>
      <c r="R517" s="118"/>
      <c r="S517" s="118"/>
      <c r="T517" s="118"/>
      <c r="U517" s="118"/>
      <c r="V517" s="118"/>
      <c r="W517" s="118"/>
      <c r="X517" s="118"/>
      <c r="Y517" s="118"/>
      <c r="Z517" s="118"/>
    </row>
    <row r="518">
      <c r="A518" s="6" t="s">
        <v>12290</v>
      </c>
      <c r="B518" s="6" t="s">
        <v>2404</v>
      </c>
      <c r="C518" s="34"/>
      <c r="D518" s="34"/>
      <c r="E518" s="34"/>
      <c r="F518" s="14"/>
      <c r="G518" s="34"/>
      <c r="H518" s="18" t="s">
        <v>12291</v>
      </c>
      <c r="I518" s="114" t="s">
        <v>10366</v>
      </c>
      <c r="J518" s="6" t="s">
        <v>12292</v>
      </c>
      <c r="K518" s="127"/>
      <c r="L518" s="121"/>
      <c r="M518" s="122" t="s">
        <v>12293</v>
      </c>
      <c r="N518" s="118"/>
      <c r="O518" s="118"/>
      <c r="P518" s="118"/>
      <c r="Q518" s="118"/>
      <c r="R518" s="118"/>
      <c r="S518" s="118"/>
      <c r="T518" s="118"/>
      <c r="U518" s="118"/>
      <c r="V518" s="118"/>
      <c r="W518" s="118"/>
      <c r="X518" s="118"/>
      <c r="Y518" s="118"/>
      <c r="Z518" s="118"/>
    </row>
    <row r="520">
      <c r="A520" s="34"/>
      <c r="B520" s="34"/>
      <c r="C520" s="34"/>
      <c r="D520" s="34"/>
      <c r="E520" s="34"/>
      <c r="F520" s="14"/>
      <c r="G520" s="34"/>
      <c r="H520" s="14"/>
      <c r="I520" s="147"/>
      <c r="J520" s="148"/>
      <c r="K520" s="127"/>
      <c r="L520" s="121"/>
      <c r="M520" s="14"/>
      <c r="N520" s="118"/>
      <c r="O520" s="118"/>
      <c r="P520" s="118"/>
      <c r="Q520" s="118"/>
      <c r="R520" s="118"/>
      <c r="S520" s="118"/>
      <c r="T520" s="118"/>
      <c r="U520" s="118"/>
      <c r="V520" s="118"/>
      <c r="W520" s="118"/>
      <c r="X520" s="118"/>
      <c r="Y520" s="118"/>
      <c r="Z520" s="118"/>
    </row>
    <row r="521">
      <c r="A521" s="34"/>
      <c r="B521" s="34"/>
      <c r="C521" s="34"/>
      <c r="D521" s="34"/>
      <c r="E521" s="34"/>
      <c r="F521" s="14"/>
      <c r="G521" s="34"/>
      <c r="H521" s="14"/>
      <c r="I521" s="147"/>
      <c r="J521" s="148"/>
      <c r="K521" s="127"/>
      <c r="L521" s="121"/>
      <c r="M521" s="14"/>
      <c r="N521" s="118"/>
      <c r="O521" s="118"/>
      <c r="P521" s="118"/>
      <c r="Q521" s="118"/>
      <c r="R521" s="118"/>
      <c r="S521" s="118"/>
      <c r="T521" s="118"/>
      <c r="U521" s="118"/>
      <c r="V521" s="118"/>
      <c r="W521" s="118"/>
      <c r="X521" s="118"/>
      <c r="Y521" s="118"/>
      <c r="Z521" s="118"/>
    </row>
    <row r="522">
      <c r="A522" s="34"/>
      <c r="B522" s="34"/>
      <c r="C522" s="34"/>
      <c r="D522" s="34"/>
      <c r="E522" s="34"/>
      <c r="F522" s="14"/>
      <c r="G522" s="34"/>
      <c r="H522" s="14"/>
      <c r="I522" s="147"/>
      <c r="J522" s="148"/>
      <c r="K522" s="127"/>
      <c r="L522" s="121"/>
      <c r="M522" s="14"/>
      <c r="N522" s="118"/>
      <c r="O522" s="118"/>
      <c r="P522" s="118"/>
      <c r="Q522" s="118"/>
      <c r="R522" s="118"/>
      <c r="S522" s="118"/>
      <c r="T522" s="118"/>
      <c r="U522" s="118"/>
      <c r="V522" s="118"/>
      <c r="W522" s="118"/>
      <c r="X522" s="118"/>
      <c r="Y522" s="118"/>
      <c r="Z522" s="118"/>
    </row>
    <row r="523">
      <c r="A523" s="34"/>
      <c r="B523" s="34"/>
      <c r="C523" s="34"/>
      <c r="D523" s="34"/>
      <c r="E523" s="34"/>
      <c r="F523" s="14"/>
      <c r="G523" s="34"/>
      <c r="H523" s="14"/>
      <c r="I523" s="147"/>
      <c r="J523" s="148"/>
      <c r="K523" s="127"/>
      <c r="L523" s="121"/>
      <c r="M523" s="14"/>
      <c r="N523" s="118"/>
      <c r="O523" s="118"/>
      <c r="P523" s="118"/>
      <c r="Q523" s="118"/>
      <c r="R523" s="118"/>
      <c r="S523" s="118"/>
      <c r="T523" s="118"/>
      <c r="U523" s="118"/>
      <c r="V523" s="118"/>
      <c r="W523" s="118"/>
      <c r="X523" s="118"/>
      <c r="Y523" s="118"/>
      <c r="Z523" s="118"/>
    </row>
    <row r="524">
      <c r="A524" s="34"/>
      <c r="B524" s="34"/>
      <c r="C524" s="34"/>
      <c r="D524" s="34"/>
      <c r="E524" s="34"/>
      <c r="F524" s="14"/>
      <c r="G524" s="34"/>
      <c r="H524" s="14"/>
      <c r="I524" s="147"/>
      <c r="J524" s="148"/>
      <c r="K524" s="127"/>
      <c r="L524" s="121"/>
      <c r="M524" s="14"/>
      <c r="N524" s="118"/>
      <c r="O524" s="118"/>
      <c r="P524" s="118"/>
      <c r="Q524" s="118"/>
      <c r="R524" s="118"/>
      <c r="S524" s="118"/>
      <c r="T524" s="118"/>
      <c r="U524" s="118"/>
      <c r="V524" s="118"/>
      <c r="W524" s="118"/>
      <c r="X524" s="118"/>
      <c r="Y524" s="118"/>
      <c r="Z524" s="118"/>
    </row>
    <row r="525">
      <c r="A525" s="34"/>
      <c r="B525" s="34"/>
      <c r="C525" s="34"/>
      <c r="D525" s="34"/>
      <c r="E525" s="34"/>
      <c r="F525" s="14"/>
      <c r="G525" s="34"/>
      <c r="H525" s="14"/>
      <c r="I525" s="147"/>
      <c r="J525" s="148"/>
      <c r="K525" s="127"/>
      <c r="L525" s="121"/>
      <c r="M525" s="14"/>
      <c r="N525" s="118"/>
      <c r="O525" s="118"/>
      <c r="P525" s="118"/>
      <c r="Q525" s="118"/>
      <c r="R525" s="118"/>
      <c r="S525" s="118"/>
      <c r="T525" s="118"/>
      <c r="U525" s="118"/>
      <c r="V525" s="118"/>
      <c r="W525" s="118"/>
      <c r="X525" s="118"/>
      <c r="Y525" s="118"/>
      <c r="Z525" s="118"/>
    </row>
    <row r="526">
      <c r="A526" s="34"/>
      <c r="B526" s="34"/>
      <c r="C526" s="34"/>
      <c r="D526" s="34"/>
      <c r="E526" s="34"/>
      <c r="F526" s="14"/>
      <c r="G526" s="34"/>
      <c r="H526" s="14"/>
      <c r="I526" s="147"/>
      <c r="J526" s="148"/>
      <c r="K526" s="127"/>
      <c r="L526" s="121"/>
      <c r="M526" s="14"/>
      <c r="N526" s="118"/>
      <c r="O526" s="118"/>
      <c r="P526" s="118"/>
      <c r="Q526" s="118"/>
      <c r="R526" s="118"/>
      <c r="S526" s="118"/>
      <c r="T526" s="118"/>
      <c r="U526" s="118"/>
      <c r="V526" s="118"/>
      <c r="W526" s="118"/>
      <c r="X526" s="118"/>
      <c r="Y526" s="118"/>
      <c r="Z526" s="118"/>
    </row>
    <row r="527">
      <c r="A527" s="34"/>
      <c r="B527" s="34"/>
      <c r="C527" s="34"/>
      <c r="D527" s="34"/>
      <c r="E527" s="34"/>
      <c r="F527" s="14"/>
      <c r="G527" s="34"/>
      <c r="H527" s="14"/>
      <c r="I527" s="147"/>
      <c r="J527" s="148"/>
      <c r="K527" s="127"/>
      <c r="L527" s="121"/>
      <c r="M527" s="14"/>
      <c r="N527" s="118"/>
      <c r="O527" s="118"/>
      <c r="P527" s="118"/>
      <c r="Q527" s="118"/>
      <c r="R527" s="118"/>
      <c r="S527" s="118"/>
      <c r="T527" s="118"/>
      <c r="U527" s="118"/>
      <c r="V527" s="118"/>
      <c r="W527" s="118"/>
      <c r="X527" s="118"/>
      <c r="Y527" s="118"/>
      <c r="Z527" s="118"/>
    </row>
    <row r="528">
      <c r="A528" s="34"/>
      <c r="B528" s="34"/>
      <c r="C528" s="34"/>
      <c r="D528" s="34"/>
      <c r="E528" s="34"/>
      <c r="F528" s="14"/>
      <c r="G528" s="34"/>
      <c r="H528" s="14"/>
      <c r="I528" s="147"/>
      <c r="J528" s="148"/>
      <c r="K528" s="127"/>
      <c r="L528" s="121"/>
      <c r="M528" s="14"/>
      <c r="N528" s="118"/>
      <c r="O528" s="118"/>
      <c r="P528" s="118"/>
      <c r="Q528" s="118"/>
      <c r="R528" s="118"/>
      <c r="S528" s="118"/>
      <c r="T528" s="118"/>
      <c r="U528" s="118"/>
      <c r="V528" s="118"/>
      <c r="W528" s="118"/>
      <c r="X528" s="118"/>
      <c r="Y528" s="118"/>
      <c r="Z528" s="118"/>
    </row>
    <row r="529">
      <c r="A529" s="34"/>
      <c r="B529" s="34"/>
      <c r="C529" s="34"/>
      <c r="D529" s="34"/>
      <c r="E529" s="34"/>
      <c r="F529" s="14"/>
      <c r="G529" s="34"/>
      <c r="H529" s="14"/>
      <c r="I529" s="147"/>
      <c r="J529" s="148"/>
      <c r="K529" s="127"/>
      <c r="L529" s="121"/>
      <c r="M529" s="14"/>
      <c r="N529" s="118"/>
      <c r="O529" s="118"/>
      <c r="P529" s="118"/>
      <c r="Q529" s="118"/>
      <c r="R529" s="118"/>
      <c r="S529" s="118"/>
      <c r="T529" s="118"/>
      <c r="U529" s="118"/>
      <c r="V529" s="118"/>
      <c r="W529" s="118"/>
      <c r="X529" s="118"/>
      <c r="Y529" s="118"/>
      <c r="Z529" s="118"/>
    </row>
    <row r="530">
      <c r="A530" s="34"/>
      <c r="B530" s="34"/>
      <c r="C530" s="34"/>
      <c r="D530" s="34"/>
      <c r="E530" s="34"/>
      <c r="F530" s="14"/>
      <c r="G530" s="34"/>
      <c r="H530" s="14"/>
      <c r="I530" s="147"/>
      <c r="J530" s="148"/>
      <c r="K530" s="127"/>
      <c r="L530" s="121"/>
      <c r="M530" s="14"/>
      <c r="N530" s="118"/>
      <c r="O530" s="118"/>
      <c r="P530" s="118"/>
      <c r="Q530" s="118"/>
      <c r="R530" s="118"/>
      <c r="S530" s="118"/>
      <c r="T530" s="118"/>
      <c r="U530" s="118"/>
      <c r="V530" s="118"/>
      <c r="W530" s="118"/>
      <c r="X530" s="118"/>
      <c r="Y530" s="118"/>
      <c r="Z530" s="118"/>
    </row>
    <row r="531">
      <c r="A531" s="34"/>
      <c r="B531" s="34"/>
      <c r="C531" s="34"/>
      <c r="D531" s="34"/>
      <c r="E531" s="34"/>
      <c r="F531" s="14"/>
      <c r="G531" s="34"/>
      <c r="H531" s="14"/>
      <c r="I531" s="147"/>
      <c r="J531" s="148"/>
      <c r="K531" s="127"/>
      <c r="L531" s="121"/>
      <c r="M531" s="14"/>
      <c r="N531" s="118"/>
      <c r="O531" s="118"/>
      <c r="P531" s="118"/>
      <c r="Q531" s="118"/>
      <c r="R531" s="118"/>
      <c r="S531" s="118"/>
      <c r="T531" s="118"/>
      <c r="U531" s="118"/>
      <c r="V531" s="118"/>
      <c r="W531" s="118"/>
      <c r="X531" s="118"/>
      <c r="Y531" s="118"/>
      <c r="Z531" s="118"/>
    </row>
    <row r="532">
      <c r="A532" s="34"/>
      <c r="B532" s="34"/>
      <c r="C532" s="34"/>
      <c r="D532" s="34"/>
      <c r="E532" s="34"/>
      <c r="F532" s="14"/>
      <c r="G532" s="34"/>
      <c r="H532" s="14"/>
      <c r="I532" s="147"/>
      <c r="J532" s="148"/>
      <c r="K532" s="127"/>
      <c r="L532" s="121"/>
      <c r="M532" s="14"/>
      <c r="N532" s="118"/>
      <c r="O532" s="118"/>
      <c r="P532" s="118"/>
      <c r="Q532" s="118"/>
      <c r="R532" s="118"/>
      <c r="S532" s="118"/>
      <c r="T532" s="118"/>
      <c r="U532" s="118"/>
      <c r="V532" s="118"/>
      <c r="W532" s="118"/>
      <c r="X532" s="118"/>
      <c r="Y532" s="118"/>
      <c r="Z532" s="118"/>
    </row>
    <row r="533">
      <c r="A533" s="34"/>
      <c r="B533" s="34"/>
      <c r="C533" s="34"/>
      <c r="D533" s="34"/>
      <c r="E533" s="34"/>
      <c r="F533" s="14"/>
      <c r="G533" s="34"/>
      <c r="H533" s="14"/>
      <c r="I533" s="147"/>
      <c r="J533" s="148"/>
      <c r="K533" s="127"/>
      <c r="L533" s="121"/>
      <c r="M533" s="14"/>
      <c r="N533" s="118"/>
      <c r="O533" s="118"/>
      <c r="P533" s="118"/>
      <c r="Q533" s="118"/>
      <c r="R533" s="118"/>
      <c r="S533" s="118"/>
      <c r="T533" s="118"/>
      <c r="U533" s="118"/>
      <c r="V533" s="118"/>
      <c r="W533" s="118"/>
      <c r="X533" s="118"/>
      <c r="Y533" s="118"/>
      <c r="Z533" s="118"/>
    </row>
    <row r="534">
      <c r="A534" s="34"/>
      <c r="B534" s="34"/>
      <c r="C534" s="34"/>
      <c r="D534" s="34"/>
      <c r="E534" s="34"/>
      <c r="F534" s="14"/>
      <c r="G534" s="34"/>
      <c r="H534" s="14"/>
      <c r="I534" s="147"/>
      <c r="J534" s="148"/>
      <c r="K534" s="127"/>
      <c r="L534" s="121"/>
      <c r="M534" s="14"/>
      <c r="N534" s="118"/>
      <c r="O534" s="118"/>
      <c r="P534" s="118"/>
      <c r="Q534" s="118"/>
      <c r="R534" s="118"/>
      <c r="S534" s="118"/>
      <c r="T534" s="118"/>
      <c r="U534" s="118"/>
      <c r="V534" s="118"/>
      <c r="W534" s="118"/>
      <c r="X534" s="118"/>
      <c r="Y534" s="118"/>
      <c r="Z534" s="118"/>
    </row>
    <row r="535">
      <c r="A535" s="34"/>
      <c r="B535" s="34"/>
      <c r="C535" s="34"/>
      <c r="D535" s="34"/>
      <c r="E535" s="34"/>
      <c r="F535" s="14"/>
      <c r="G535" s="34"/>
      <c r="H535" s="14"/>
      <c r="I535" s="147"/>
      <c r="J535" s="148"/>
      <c r="K535" s="127"/>
      <c r="L535" s="121"/>
      <c r="M535" s="14"/>
      <c r="N535" s="118"/>
      <c r="O535" s="118"/>
      <c r="P535" s="118"/>
      <c r="Q535" s="118"/>
      <c r="R535" s="118"/>
      <c r="S535" s="118"/>
      <c r="T535" s="118"/>
      <c r="U535" s="118"/>
      <c r="V535" s="118"/>
      <c r="W535" s="118"/>
      <c r="X535" s="118"/>
      <c r="Y535" s="118"/>
      <c r="Z535" s="118"/>
    </row>
  </sheetData>
  <customSheetViews>
    <customSheetView guid="{E5FD7BA9-0DF8-48A7-8363-CCF38244D139}" filter="1" showAutoFilter="1">
      <autoFilter ref="$A$1:$M$474">
        <filterColumn colId="8">
          <filters/>
        </filterColumn>
      </autoFilter>
    </customSheetView>
    <customSheetView guid="{171B6420-133E-4552-BAA1-1CE156F4CC92}" filter="1" showAutoFilter="1">
      <autoFilter ref="$A$1:$M$414">
        <filterColumn colId="8">
          <filters/>
        </filterColumn>
      </autoFilter>
    </customSheetView>
  </customSheetViews>
  <conditionalFormatting sqref="I2:I535">
    <cfRule type="cellIs" dxfId="21" priority="1" operator="equal">
      <formula>"Pendiente de dibujar"</formula>
    </cfRule>
  </conditionalFormatting>
  <conditionalFormatting sqref="I2:I535">
    <cfRule type="cellIs" dxfId="22" priority="2" operator="equal">
      <formula>"OK"</formula>
    </cfRule>
  </conditionalFormatting>
  <conditionalFormatting sqref="I2:I535">
    <cfRule type="cellIs" dxfId="23" priority="3" operator="equal">
      <formula>"Pendiente de revisar"</formula>
    </cfRule>
  </conditionalFormatting>
  <conditionalFormatting sqref="I2:I535">
    <cfRule type="cellIs" dxfId="24" priority="4" operator="equal">
      <formula>"Pendiente de corrección"</formula>
    </cfRule>
  </conditionalFormatting>
  <dataValidations>
    <dataValidation type="list" allowBlank="1" sqref="I2:I518 I520:I535">
      <formula1>"Pendiente de dibujar,Pendiente de revisar,Pendiente de corrección,OK"</formula1>
    </dataValidation>
  </dataValidations>
  <hyperlinks>
    <hyperlink r:id="rId2" ref="K2"/>
    <hyperlink r:id="rId3" ref="M2"/>
    <hyperlink r:id="rId4" ref="K3"/>
    <hyperlink r:id="rId5" ref="M3"/>
    <hyperlink r:id="rId6" ref="K4"/>
    <hyperlink r:id="rId7" ref="M4"/>
    <hyperlink r:id="rId8" ref="K5"/>
    <hyperlink r:id="rId9" ref="M5"/>
    <hyperlink r:id="rId10" ref="K6"/>
    <hyperlink r:id="rId11" ref="M6"/>
    <hyperlink r:id="rId12" ref="K7"/>
    <hyperlink r:id="rId13" ref="M7"/>
    <hyperlink r:id="rId14" ref="K8"/>
    <hyperlink r:id="rId15" ref="M8"/>
    <hyperlink r:id="rId16" ref="K9"/>
    <hyperlink r:id="rId17" ref="L9"/>
    <hyperlink r:id="rId18" ref="M9"/>
    <hyperlink r:id="rId19" ref="K10"/>
    <hyperlink r:id="rId20" ref="M10"/>
    <hyperlink r:id="rId21" ref="K11"/>
    <hyperlink r:id="rId22" ref="M11"/>
    <hyperlink r:id="rId23" ref="K12"/>
    <hyperlink r:id="rId24" ref="M12"/>
    <hyperlink r:id="rId25" ref="K13"/>
    <hyperlink r:id="rId26" ref="M13"/>
    <hyperlink r:id="rId27" ref="K14"/>
    <hyperlink r:id="rId28" ref="M14"/>
    <hyperlink r:id="rId29" ref="K15"/>
    <hyperlink r:id="rId30" ref="M15"/>
    <hyperlink r:id="rId31" ref="K16"/>
    <hyperlink r:id="rId32" ref="M16"/>
    <hyperlink r:id="rId33" ref="K17"/>
    <hyperlink r:id="rId34" ref="M17"/>
    <hyperlink r:id="rId35" ref="K18"/>
    <hyperlink r:id="rId36" ref="M18"/>
    <hyperlink r:id="rId37" ref="H19"/>
    <hyperlink r:id="rId38" ref="K19"/>
    <hyperlink r:id="rId39" ref="M19"/>
    <hyperlink r:id="rId40" ref="M20"/>
    <hyperlink r:id="rId41" ref="M21"/>
    <hyperlink r:id="rId42" ref="M22"/>
    <hyperlink r:id="rId43" ref="M23"/>
    <hyperlink r:id="rId44" ref="H24"/>
    <hyperlink r:id="rId45" ref="K24"/>
    <hyperlink r:id="rId46" ref="M24"/>
    <hyperlink r:id="rId47" ref="M25"/>
    <hyperlink r:id="rId48" ref="M26"/>
    <hyperlink r:id="rId49" ref="M27"/>
    <hyperlink r:id="rId50" ref="M28"/>
    <hyperlink r:id="rId51" ref="H29"/>
    <hyperlink r:id="rId52" ref="K29"/>
    <hyperlink r:id="rId53" ref="M29"/>
    <hyperlink r:id="rId54" ref="M30"/>
    <hyperlink r:id="rId55" ref="M31"/>
    <hyperlink r:id="rId56" ref="M32"/>
    <hyperlink r:id="rId57" ref="M33"/>
    <hyperlink r:id="rId58" ref="H34"/>
    <hyperlink r:id="rId59" ref="M34"/>
    <hyperlink r:id="rId60" ref="M35"/>
    <hyperlink r:id="rId61" ref="M36"/>
    <hyperlink r:id="rId62" ref="M37"/>
    <hyperlink r:id="rId63" ref="M38"/>
    <hyperlink r:id="rId64" ref="M39"/>
    <hyperlink r:id="rId65" ref="H40"/>
    <hyperlink r:id="rId66" ref="M40"/>
    <hyperlink r:id="rId67" ref="M41"/>
    <hyperlink r:id="rId68" ref="M42"/>
    <hyperlink r:id="rId69" ref="M43"/>
    <hyperlink r:id="rId70" ref="M44"/>
    <hyperlink r:id="rId71" ref="M45"/>
    <hyperlink r:id="rId72" ref="H46"/>
    <hyperlink r:id="rId73" ref="M46"/>
    <hyperlink r:id="rId74" ref="M47"/>
    <hyperlink r:id="rId75" ref="M48"/>
    <hyperlink r:id="rId76" ref="M49"/>
    <hyperlink r:id="rId77" ref="M50"/>
    <hyperlink r:id="rId78" ref="M51"/>
    <hyperlink r:id="rId79" ref="M52"/>
    <hyperlink r:id="rId80" ref="M53"/>
    <hyperlink r:id="rId81" ref="M54"/>
    <hyperlink r:id="rId82" ref="M55"/>
    <hyperlink r:id="rId83" ref="M56"/>
    <hyperlink r:id="rId84" ref="M57"/>
    <hyperlink r:id="rId85" ref="M58"/>
    <hyperlink r:id="rId86" ref="H59"/>
    <hyperlink r:id="rId87" ref="M59"/>
    <hyperlink r:id="rId88" ref="M60"/>
    <hyperlink r:id="rId89" ref="M61"/>
    <hyperlink r:id="rId90" ref="M62"/>
    <hyperlink r:id="rId91" ref="M63"/>
    <hyperlink r:id="rId92" ref="M64"/>
    <hyperlink r:id="rId93" ref="M65"/>
    <hyperlink r:id="rId94" ref="M66"/>
    <hyperlink r:id="rId95" ref="M67"/>
    <hyperlink r:id="rId96" ref="M68"/>
    <hyperlink r:id="rId97" ref="M69"/>
    <hyperlink r:id="rId98" ref="M70"/>
    <hyperlink r:id="rId99" ref="M71"/>
    <hyperlink r:id="rId100" ref="M72"/>
    <hyperlink r:id="rId101" ref="M73"/>
    <hyperlink r:id="rId102" ref="M74"/>
    <hyperlink r:id="rId103" ref="M75"/>
    <hyperlink r:id="rId104" ref="M76"/>
    <hyperlink r:id="rId105" ref="M77"/>
    <hyperlink r:id="rId106" ref="M78"/>
    <hyperlink r:id="rId107" ref="M79"/>
    <hyperlink r:id="rId108" ref="M80"/>
    <hyperlink r:id="rId109" ref="M81"/>
    <hyperlink r:id="rId110" ref="M82"/>
    <hyperlink r:id="rId111" ref="M83"/>
    <hyperlink r:id="rId112" ref="M84"/>
    <hyperlink r:id="rId113" ref="M85"/>
    <hyperlink r:id="rId114" ref="M86"/>
    <hyperlink r:id="rId115" ref="M87"/>
    <hyperlink r:id="rId116" ref="H88"/>
    <hyperlink r:id="rId117" ref="L88"/>
    <hyperlink r:id="rId118" ref="M88"/>
    <hyperlink r:id="rId119" ref="M89"/>
    <hyperlink r:id="rId120" ref="M90"/>
    <hyperlink r:id="rId121" ref="M91"/>
    <hyperlink r:id="rId122" ref="L92"/>
    <hyperlink r:id="rId123" ref="M92"/>
    <hyperlink r:id="rId124" ref="M93"/>
    <hyperlink r:id="rId125" ref="M94"/>
    <hyperlink r:id="rId126" ref="M95"/>
    <hyperlink r:id="rId127" ref="L96"/>
    <hyperlink r:id="rId128" ref="M96"/>
    <hyperlink r:id="rId129" ref="M97"/>
    <hyperlink r:id="rId130" ref="M98"/>
    <hyperlink r:id="rId131" ref="M99"/>
    <hyperlink r:id="rId132" ref="H100"/>
    <hyperlink r:id="rId133" ref="M100"/>
    <hyperlink r:id="rId134" ref="M101"/>
    <hyperlink r:id="rId135" ref="M102"/>
    <hyperlink r:id="rId136" ref="M103"/>
    <hyperlink r:id="rId137" ref="M104"/>
    <hyperlink r:id="rId138" ref="M105"/>
    <hyperlink r:id="rId139" ref="H106"/>
    <hyperlink r:id="rId140" ref="M106"/>
    <hyperlink r:id="rId141" ref="M107"/>
    <hyperlink r:id="rId142" ref="M108"/>
    <hyperlink r:id="rId143" ref="M109"/>
    <hyperlink r:id="rId144" ref="M110"/>
    <hyperlink r:id="rId145" ref="M111"/>
    <hyperlink r:id="rId146" ref="H112"/>
    <hyperlink r:id="rId147" ref="M112"/>
    <hyperlink r:id="rId148" ref="M113"/>
    <hyperlink r:id="rId149" ref="H114"/>
    <hyperlink r:id="rId150" ref="M114"/>
    <hyperlink r:id="rId151" ref="M115"/>
    <hyperlink r:id="rId152" ref="F116"/>
    <hyperlink r:id="rId153" ref="M116"/>
    <hyperlink r:id="rId154" ref="M117"/>
    <hyperlink r:id="rId155" ref="H118"/>
    <hyperlink r:id="rId156" ref="L118"/>
    <hyperlink r:id="rId157" ref="M118"/>
    <hyperlink r:id="rId158" ref="M119"/>
    <hyperlink r:id="rId159" ref="M120"/>
    <hyperlink r:id="rId160" ref="M121"/>
    <hyperlink r:id="rId161" ref="M122"/>
    <hyperlink r:id="rId162" ref="M123"/>
    <hyperlink r:id="rId163" ref="M124"/>
    <hyperlink r:id="rId164" ref="H125"/>
    <hyperlink r:id="rId165" ref="M125"/>
    <hyperlink r:id="rId166" ref="M126"/>
    <hyperlink r:id="rId167" ref="M127"/>
    <hyperlink r:id="rId168" ref="M128"/>
    <hyperlink r:id="rId169" ref="M129"/>
    <hyperlink r:id="rId170" ref="M130"/>
    <hyperlink r:id="rId171" ref="M131"/>
    <hyperlink r:id="rId172" ref="H132"/>
    <hyperlink r:id="rId173" ref="M132"/>
    <hyperlink r:id="rId174" ref="M133"/>
    <hyperlink r:id="rId175" ref="M134"/>
    <hyperlink r:id="rId176" ref="M135"/>
    <hyperlink r:id="rId177" ref="M136"/>
    <hyperlink r:id="rId178" ref="M137"/>
    <hyperlink r:id="rId179" ref="M138"/>
    <hyperlink r:id="rId180" ref="M139"/>
    <hyperlink r:id="rId181" ref="M140"/>
    <hyperlink r:id="rId182" ref="M141"/>
    <hyperlink r:id="rId183" ref="M142"/>
    <hyperlink r:id="rId184" ref="M143"/>
    <hyperlink r:id="rId185" ref="M144"/>
    <hyperlink r:id="rId186" ref="M145"/>
    <hyperlink r:id="rId187" ref="L146"/>
    <hyperlink r:id="rId188" ref="M146"/>
    <hyperlink r:id="rId189" ref="M147"/>
    <hyperlink r:id="rId190" ref="M148"/>
    <hyperlink r:id="rId191" ref="M149"/>
    <hyperlink r:id="rId192" ref="M150"/>
    <hyperlink r:id="rId193" ref="L151"/>
    <hyperlink r:id="rId194" ref="M151"/>
    <hyperlink r:id="rId195" ref="M152"/>
    <hyperlink r:id="rId196" ref="H153"/>
    <hyperlink r:id="rId197" ref="M153"/>
    <hyperlink r:id="rId198" ref="M154"/>
    <hyperlink r:id="rId199" ref="M155"/>
    <hyperlink r:id="rId200" ref="M156"/>
    <hyperlink r:id="rId201" ref="M157"/>
    <hyperlink r:id="rId202" ref="M158"/>
    <hyperlink r:id="rId203" ref="M159"/>
    <hyperlink r:id="rId204" ref="M160"/>
    <hyperlink r:id="rId205" ref="M161"/>
    <hyperlink r:id="rId206" ref="M162"/>
    <hyperlink r:id="rId207" ref="M163"/>
    <hyperlink r:id="rId208" ref="M164"/>
    <hyperlink r:id="rId209" ref="M165"/>
    <hyperlink r:id="rId210" ref="L166"/>
    <hyperlink r:id="rId211" ref="M166"/>
    <hyperlink r:id="rId212" ref="M167"/>
    <hyperlink r:id="rId213" ref="L168"/>
    <hyperlink r:id="rId214" ref="M168"/>
    <hyperlink r:id="rId215" ref="M169"/>
    <hyperlink r:id="rId216" ref="M170"/>
    <hyperlink r:id="rId217" ref="M171"/>
    <hyperlink r:id="rId218" ref="M172"/>
    <hyperlink r:id="rId219" ref="M173"/>
    <hyperlink r:id="rId220" ref="L174"/>
    <hyperlink r:id="rId221" ref="M174"/>
    <hyperlink r:id="rId222" ref="M175"/>
    <hyperlink r:id="rId223" ref="M176"/>
    <hyperlink r:id="rId224" ref="M177"/>
    <hyperlink r:id="rId225" ref="M178"/>
    <hyperlink r:id="rId226" ref="M179"/>
    <hyperlink r:id="rId227" ref="H180"/>
    <hyperlink r:id="rId228" ref="M180"/>
    <hyperlink r:id="rId229" ref="H181"/>
    <hyperlink r:id="rId230" ref="M181"/>
    <hyperlink r:id="rId231" ref="H182"/>
    <hyperlink r:id="rId232" ref="M182"/>
    <hyperlink r:id="rId233" ref="M183"/>
    <hyperlink r:id="rId234" ref="M184"/>
    <hyperlink r:id="rId235" ref="M185"/>
    <hyperlink r:id="rId236" ref="M186"/>
    <hyperlink r:id="rId237" ref="H187"/>
    <hyperlink r:id="rId238" ref="M187"/>
    <hyperlink r:id="rId239" ref="H188"/>
    <hyperlink r:id="rId240" ref="M188"/>
    <hyperlink r:id="rId241" ref="M189"/>
    <hyperlink r:id="rId242" ref="M190"/>
    <hyperlink r:id="rId243" ref="M191"/>
    <hyperlink r:id="rId244" ref="M192"/>
    <hyperlink r:id="rId245" ref="M193"/>
    <hyperlink r:id="rId246" ref="M194"/>
    <hyperlink r:id="rId247" ref="M195"/>
    <hyperlink r:id="rId248" ref="M196"/>
    <hyperlink r:id="rId249" ref="M197"/>
    <hyperlink r:id="rId250" ref="M198"/>
    <hyperlink r:id="rId251" ref="M199"/>
    <hyperlink r:id="rId252" ref="M200"/>
    <hyperlink r:id="rId253" ref="M201"/>
    <hyperlink r:id="rId254" ref="M202"/>
    <hyperlink r:id="rId255" ref="M203"/>
    <hyperlink r:id="rId256" ref="M204"/>
    <hyperlink r:id="rId257" ref="M205"/>
    <hyperlink r:id="rId258" ref="M206"/>
    <hyperlink r:id="rId259" ref="M207"/>
    <hyperlink r:id="rId260" ref="M208"/>
    <hyperlink r:id="rId261" ref="M209"/>
    <hyperlink r:id="rId262" ref="M210"/>
    <hyperlink r:id="rId263" ref="M211"/>
    <hyperlink r:id="rId264" ref="M212"/>
    <hyperlink r:id="rId265" ref="M213"/>
    <hyperlink r:id="rId266" ref="M214"/>
    <hyperlink r:id="rId267" ref="M215"/>
    <hyperlink r:id="rId268" ref="H216"/>
    <hyperlink r:id="rId269" ref="M216"/>
    <hyperlink r:id="rId270" ref="M217"/>
    <hyperlink r:id="rId271" ref="M218"/>
    <hyperlink r:id="rId272" ref="M219"/>
    <hyperlink r:id="rId273" ref="M220"/>
    <hyperlink r:id="rId274" ref="M221"/>
    <hyperlink r:id="rId275" ref="H222"/>
    <hyperlink r:id="rId276" ref="M222"/>
    <hyperlink r:id="rId277" ref="H223"/>
    <hyperlink r:id="rId278" ref="M223"/>
    <hyperlink r:id="rId279" ref="H224"/>
    <hyperlink r:id="rId280" ref="L224"/>
    <hyperlink r:id="rId281" ref="M224"/>
    <hyperlink r:id="rId282" ref="M225"/>
    <hyperlink r:id="rId283" ref="M226"/>
    <hyperlink r:id="rId284" ref="M227"/>
    <hyperlink r:id="rId285" ref="M228"/>
    <hyperlink r:id="rId286" ref="M229"/>
    <hyperlink r:id="rId287" ref="H230"/>
    <hyperlink r:id="rId288" ref="M230"/>
    <hyperlink r:id="rId289" ref="M231"/>
    <hyperlink r:id="rId290" ref="M232"/>
    <hyperlink r:id="rId291" ref="M233"/>
    <hyperlink r:id="rId292" ref="M234"/>
    <hyperlink r:id="rId293" ref="H235"/>
    <hyperlink r:id="rId294" ref="M235"/>
    <hyperlink r:id="rId295" ref="M236"/>
    <hyperlink r:id="rId296" ref="H237"/>
    <hyperlink r:id="rId297" ref="M237"/>
    <hyperlink r:id="rId298" ref="M238"/>
    <hyperlink r:id="rId299" ref="H239"/>
    <hyperlink r:id="rId300" ref="M239"/>
    <hyperlink r:id="rId301" ref="M240"/>
    <hyperlink r:id="rId302" ref="H241"/>
    <hyperlink r:id="rId303" ref="M241"/>
    <hyperlink r:id="rId304" ref="M242"/>
    <hyperlink r:id="rId305" ref="M243"/>
    <hyperlink r:id="rId306" ref="M244"/>
    <hyperlink r:id="rId307" ref="M245"/>
    <hyperlink r:id="rId308" ref="M246"/>
    <hyperlink r:id="rId309" ref="M247"/>
    <hyperlink r:id="rId310" ref="M248"/>
    <hyperlink r:id="rId311" ref="M249"/>
    <hyperlink r:id="rId312" ref="M250"/>
    <hyperlink r:id="rId313" ref="M251"/>
    <hyperlink r:id="rId314" ref="M252"/>
    <hyperlink r:id="rId315" ref="L253"/>
    <hyperlink r:id="rId316" ref="M253"/>
    <hyperlink r:id="rId317" ref="M254"/>
    <hyperlink r:id="rId318" ref="M255"/>
    <hyperlink r:id="rId319" ref="M256"/>
    <hyperlink r:id="rId320" ref="M257"/>
    <hyperlink r:id="rId321" ref="M258"/>
    <hyperlink r:id="rId322" ref="M259"/>
    <hyperlink r:id="rId323" ref="M260"/>
    <hyperlink r:id="rId324" ref="M261"/>
    <hyperlink r:id="rId325" ref="M262"/>
    <hyperlink r:id="rId326" ref="M263"/>
    <hyperlink r:id="rId327" ref="M264"/>
    <hyperlink r:id="rId328" ref="M265"/>
    <hyperlink r:id="rId329" ref="M266"/>
    <hyperlink r:id="rId330" ref="H267"/>
    <hyperlink r:id="rId331" ref="M267"/>
    <hyperlink r:id="rId332" ref="M268"/>
    <hyperlink r:id="rId333" ref="M269"/>
    <hyperlink r:id="rId334" ref="M270"/>
    <hyperlink r:id="rId335" ref="M271"/>
    <hyperlink r:id="rId336" ref="M272"/>
    <hyperlink r:id="rId337" ref="M273"/>
    <hyperlink r:id="rId338" ref="H274"/>
    <hyperlink r:id="rId339" ref="M274"/>
    <hyperlink r:id="rId340" ref="H275"/>
    <hyperlink r:id="rId341" ref="M275"/>
    <hyperlink r:id="rId342" ref="H276"/>
    <hyperlink r:id="rId343" ref="M276"/>
    <hyperlink r:id="rId344" ref="M277"/>
    <hyperlink r:id="rId345" ref="M278"/>
    <hyperlink r:id="rId346" ref="M279"/>
    <hyperlink r:id="rId347" ref="M280"/>
    <hyperlink r:id="rId348" ref="M281"/>
    <hyperlink r:id="rId349" ref="M282"/>
    <hyperlink r:id="rId350" ref="H283"/>
    <hyperlink r:id="rId351" ref="M283"/>
    <hyperlink r:id="rId352" ref="M284"/>
    <hyperlink r:id="rId353" ref="M285"/>
    <hyperlink r:id="rId354" ref="M286"/>
    <hyperlink r:id="rId355" ref="M287"/>
    <hyperlink r:id="rId356" ref="M288"/>
    <hyperlink r:id="rId357" ref="M289"/>
    <hyperlink r:id="rId358" ref="M290"/>
    <hyperlink r:id="rId359" ref="M291"/>
    <hyperlink r:id="rId360" ref="M292"/>
    <hyperlink r:id="rId361" ref="H293"/>
    <hyperlink r:id="rId362" ref="M293"/>
    <hyperlink r:id="rId363" ref="M294"/>
    <hyperlink r:id="rId364" ref="M295"/>
    <hyperlink r:id="rId365" ref="H296"/>
    <hyperlink r:id="rId366" ref="L296"/>
    <hyperlink r:id="rId367" ref="M296"/>
    <hyperlink r:id="rId368" ref="M297"/>
    <hyperlink r:id="rId369" ref="M298"/>
    <hyperlink r:id="rId370" ref="M299"/>
    <hyperlink r:id="rId371" ref="M300"/>
    <hyperlink r:id="rId372" ref="M301"/>
    <hyperlink r:id="rId373" ref="M302"/>
    <hyperlink r:id="rId374" ref="M303"/>
    <hyperlink r:id="rId375" ref="M304"/>
    <hyperlink r:id="rId376" ref="M305"/>
    <hyperlink r:id="rId377" ref="M306"/>
    <hyperlink r:id="rId378" ref="M307"/>
    <hyperlink r:id="rId379" ref="M308"/>
    <hyperlink r:id="rId380" ref="M309"/>
    <hyperlink r:id="rId381" ref="M310"/>
    <hyperlink r:id="rId382" ref="M311"/>
    <hyperlink r:id="rId383" ref="M312"/>
    <hyperlink r:id="rId384" ref="M313"/>
    <hyperlink r:id="rId385" ref="M314"/>
    <hyperlink r:id="rId386" ref="M315"/>
    <hyperlink r:id="rId387" ref="M316"/>
    <hyperlink r:id="rId388" ref="M317"/>
    <hyperlink r:id="rId389" ref="M318"/>
    <hyperlink r:id="rId390" ref="M319"/>
    <hyperlink r:id="rId391" ref="M320"/>
    <hyperlink r:id="rId392" ref="M321"/>
    <hyperlink r:id="rId393" ref="M322"/>
    <hyperlink r:id="rId394" ref="M323"/>
    <hyperlink r:id="rId395" ref="M324"/>
    <hyperlink r:id="rId396" ref="M325"/>
    <hyperlink r:id="rId397" ref="M326"/>
    <hyperlink r:id="rId398" ref="M327"/>
    <hyperlink r:id="rId399" ref="M328"/>
    <hyperlink r:id="rId400" ref="M329"/>
    <hyperlink r:id="rId401" ref="M330"/>
    <hyperlink r:id="rId402" ref="M331"/>
    <hyperlink r:id="rId403" ref="H332"/>
    <hyperlink r:id="rId404" ref="M332"/>
    <hyperlink r:id="rId405" ref="M333"/>
    <hyperlink r:id="rId406" ref="M334"/>
    <hyperlink r:id="rId407" ref="M335"/>
    <hyperlink r:id="rId408" ref="M336"/>
    <hyperlink r:id="rId409" ref="M337"/>
    <hyperlink r:id="rId410" ref="H338"/>
    <hyperlink r:id="rId411" ref="L338"/>
    <hyperlink r:id="rId412" ref="M338"/>
    <hyperlink r:id="rId413" ref="M339"/>
    <hyperlink r:id="rId414" ref="M340"/>
    <hyperlink r:id="rId415" ref="M341"/>
    <hyperlink r:id="rId416" ref="M342"/>
    <hyperlink r:id="rId417" ref="M343"/>
    <hyperlink r:id="rId418" ref="H344"/>
    <hyperlink r:id="rId419" ref="M344"/>
    <hyperlink r:id="rId420" ref="M345"/>
    <hyperlink r:id="rId421" ref="M346"/>
    <hyperlink r:id="rId422" ref="M347"/>
    <hyperlink r:id="rId423" ref="M348"/>
    <hyperlink r:id="rId424" ref="M349"/>
    <hyperlink r:id="rId425" ref="M350"/>
    <hyperlink r:id="rId426" ref="M351"/>
    <hyperlink r:id="rId427" ref="M352"/>
    <hyperlink r:id="rId428" ref="M353"/>
    <hyperlink r:id="rId429" ref="M354"/>
    <hyperlink r:id="rId430" ref="M355"/>
    <hyperlink r:id="rId431" ref="M356"/>
    <hyperlink r:id="rId432" ref="M357"/>
    <hyperlink r:id="rId433" ref="M358"/>
    <hyperlink r:id="rId434" ref="M359"/>
    <hyperlink r:id="rId435" ref="M360"/>
    <hyperlink r:id="rId436" ref="M361"/>
    <hyperlink r:id="rId437" ref="M362"/>
    <hyperlink r:id="rId438" ref="M363"/>
    <hyperlink r:id="rId439" ref="M364"/>
    <hyperlink r:id="rId440" ref="M365"/>
    <hyperlink r:id="rId441" ref="M366"/>
    <hyperlink r:id="rId442" ref="M367"/>
    <hyperlink r:id="rId443" ref="M368"/>
    <hyperlink r:id="rId444" ref="M369"/>
    <hyperlink r:id="rId445" ref="M370"/>
    <hyperlink r:id="rId446" ref="M371"/>
    <hyperlink r:id="rId447" ref="H372"/>
    <hyperlink r:id="rId448" ref="M372"/>
    <hyperlink r:id="rId449" ref="M373"/>
    <hyperlink r:id="rId450" ref="M374"/>
    <hyperlink r:id="rId451" ref="M375"/>
    <hyperlink r:id="rId452" ref="M376"/>
    <hyperlink r:id="rId453" ref="M377"/>
    <hyperlink r:id="rId454" ref="M378"/>
    <hyperlink r:id="rId455" ref="M379"/>
    <hyperlink r:id="rId456" ref="M380"/>
    <hyperlink r:id="rId457" ref="M381"/>
    <hyperlink r:id="rId458" ref="M382"/>
    <hyperlink r:id="rId459" ref="M383"/>
    <hyperlink r:id="rId460" ref="M384"/>
    <hyperlink r:id="rId461" ref="M385"/>
    <hyperlink r:id="rId462" ref="M386"/>
    <hyperlink r:id="rId463" ref="M387"/>
    <hyperlink r:id="rId464" ref="M388"/>
    <hyperlink r:id="rId465" ref="M389"/>
    <hyperlink r:id="rId466" ref="M390"/>
    <hyperlink r:id="rId467" ref="M391"/>
    <hyperlink r:id="rId468" ref="M392"/>
    <hyperlink r:id="rId469" ref="H393"/>
    <hyperlink r:id="rId470" ref="M393"/>
    <hyperlink r:id="rId471" ref="H394"/>
    <hyperlink r:id="rId472" ref="M394"/>
    <hyperlink r:id="rId473" ref="H395"/>
    <hyperlink r:id="rId474" ref="M395"/>
    <hyperlink r:id="rId475" ref="M396"/>
    <hyperlink r:id="rId476" ref="M397"/>
    <hyperlink r:id="rId477" ref="M398"/>
    <hyperlink r:id="rId478" ref="H399"/>
    <hyperlink r:id="rId479" ref="M399"/>
    <hyperlink r:id="rId480" ref="M400"/>
    <hyperlink r:id="rId481" ref="H401"/>
    <hyperlink r:id="rId482" ref="M401"/>
    <hyperlink r:id="rId483" ref="M402"/>
    <hyperlink r:id="rId484" ref="H403"/>
    <hyperlink r:id="rId485" ref="M403"/>
    <hyperlink r:id="rId486" ref="M404"/>
    <hyperlink r:id="rId487" ref="H405"/>
    <hyperlink r:id="rId488" ref="M405"/>
    <hyperlink r:id="rId489" ref="M406"/>
    <hyperlink r:id="rId490" ref="H407"/>
    <hyperlink r:id="rId491" ref="M407"/>
    <hyperlink r:id="rId492" ref="M408"/>
    <hyperlink r:id="rId493" ref="M409"/>
    <hyperlink r:id="rId494" ref="M410"/>
    <hyperlink r:id="rId495" ref="M411"/>
    <hyperlink r:id="rId496" ref="L412"/>
    <hyperlink r:id="rId497" ref="M412"/>
    <hyperlink r:id="rId498" ref="M413"/>
    <hyperlink r:id="rId499" ref="M414"/>
    <hyperlink r:id="rId500" ref="H415"/>
    <hyperlink r:id="rId501" ref="M415"/>
    <hyperlink r:id="rId502" ref="M416"/>
    <hyperlink r:id="rId503" ref="M417"/>
    <hyperlink r:id="rId504" ref="H418"/>
    <hyperlink r:id="rId505" ref="M418"/>
    <hyperlink r:id="rId506" ref="M419"/>
    <hyperlink r:id="rId507" ref="M420"/>
    <hyperlink r:id="rId508" ref="H421"/>
    <hyperlink r:id="rId509" ref="M421"/>
    <hyperlink r:id="rId510" ref="M422"/>
    <hyperlink r:id="rId511" ref="L423"/>
    <hyperlink r:id="rId512" ref="M423"/>
    <hyperlink r:id="rId513" ref="H424"/>
    <hyperlink r:id="rId514" ref="L424"/>
    <hyperlink r:id="rId515" ref="M424"/>
    <hyperlink r:id="rId516" ref="H425"/>
    <hyperlink r:id="rId517" ref="M425"/>
    <hyperlink r:id="rId518" ref="H426"/>
    <hyperlink r:id="rId519" ref="M426"/>
    <hyperlink r:id="rId520" ref="L427"/>
    <hyperlink r:id="rId521" ref="M427"/>
    <hyperlink r:id="rId522" ref="H428"/>
    <hyperlink r:id="rId523" ref="L428"/>
    <hyperlink r:id="rId524" ref="M428"/>
    <hyperlink r:id="rId525" ref="M429"/>
    <hyperlink r:id="rId526" ref="M430"/>
    <hyperlink r:id="rId527" ref="M431"/>
    <hyperlink r:id="rId528" ref="M432"/>
    <hyperlink r:id="rId529" ref="M433"/>
    <hyperlink r:id="rId530" ref="L434"/>
    <hyperlink r:id="rId531" ref="M434"/>
    <hyperlink r:id="rId532" ref="M435"/>
    <hyperlink r:id="rId533" ref="M436"/>
    <hyperlink r:id="rId534" ref="M437"/>
    <hyperlink r:id="rId535" ref="L438"/>
    <hyperlink r:id="rId536" ref="M438"/>
    <hyperlink r:id="rId537" ref="L439"/>
    <hyperlink r:id="rId538" ref="M439"/>
    <hyperlink r:id="rId539" ref="L440"/>
    <hyperlink r:id="rId540" ref="M440"/>
    <hyperlink r:id="rId541" ref="L441"/>
    <hyperlink r:id="rId542" ref="M441"/>
    <hyperlink r:id="rId543" ref="L442"/>
    <hyperlink r:id="rId544" ref="M442"/>
    <hyperlink r:id="rId545" ref="L443"/>
    <hyperlink r:id="rId546" ref="M443"/>
    <hyperlink r:id="rId547" ref="M444"/>
    <hyperlink r:id="rId548" ref="F445"/>
    <hyperlink r:id="rId549" ref="M445"/>
    <hyperlink r:id="rId550" ref="F446"/>
    <hyperlink r:id="rId551" ref="M446"/>
    <hyperlink r:id="rId552" ref="H447"/>
    <hyperlink r:id="rId553" ref="M447"/>
    <hyperlink r:id="rId554" ref="H448"/>
    <hyperlink r:id="rId555" ref="M448"/>
    <hyperlink r:id="rId556" ref="M449"/>
    <hyperlink r:id="rId557" ref="H450"/>
    <hyperlink r:id="rId558" ref="M450"/>
    <hyperlink r:id="rId559" ref="H451"/>
    <hyperlink r:id="rId560" ref="M451"/>
    <hyperlink r:id="rId561" ref="M452"/>
    <hyperlink r:id="rId562" ref="H453"/>
    <hyperlink r:id="rId563" ref="M453"/>
    <hyperlink r:id="rId564" ref="H454"/>
    <hyperlink r:id="rId565" ref="M454"/>
    <hyperlink r:id="rId566" ref="H455"/>
    <hyperlink r:id="rId567" ref="M455"/>
    <hyperlink r:id="rId568" ref="M456"/>
    <hyperlink r:id="rId569" ref="H457"/>
    <hyperlink r:id="rId570" ref="L457"/>
    <hyperlink r:id="rId571" ref="M457"/>
    <hyperlink r:id="rId572" ref="H458"/>
    <hyperlink r:id="rId573" ref="M458"/>
    <hyperlink r:id="rId574" ref="H459"/>
    <hyperlink r:id="rId575" ref="M459"/>
    <hyperlink r:id="rId576" ref="M460"/>
    <hyperlink r:id="rId577" ref="M461"/>
    <hyperlink r:id="rId578" ref="H462"/>
    <hyperlink r:id="rId579" ref="M462"/>
    <hyperlink r:id="rId580" ref="H463"/>
    <hyperlink r:id="rId581" ref="L463"/>
    <hyperlink r:id="rId582" ref="M463"/>
    <hyperlink r:id="rId583" ref="H464"/>
    <hyperlink r:id="rId584" ref="M464"/>
    <hyperlink r:id="rId585" ref="M465"/>
    <hyperlink r:id="rId586" ref="H466"/>
    <hyperlink r:id="rId587" ref="M466"/>
    <hyperlink r:id="rId588" ref="H467"/>
    <hyperlink r:id="rId589" ref="M467"/>
    <hyperlink r:id="rId590" ref="H468"/>
    <hyperlink r:id="rId591" ref="M468"/>
    <hyperlink r:id="rId592" ref="M469"/>
    <hyperlink r:id="rId593" ref="H470"/>
    <hyperlink r:id="rId594" ref="M470"/>
    <hyperlink r:id="rId595" ref="H471"/>
    <hyperlink r:id="rId596" ref="M471"/>
    <hyperlink r:id="rId597" ref="H472"/>
    <hyperlink r:id="rId598" ref="M472"/>
    <hyperlink r:id="rId599" ref="M473"/>
    <hyperlink r:id="rId600" ref="H474"/>
    <hyperlink r:id="rId601" ref="M474"/>
    <hyperlink r:id="rId602" ref="H475"/>
    <hyperlink r:id="rId603" ref="L475"/>
    <hyperlink r:id="rId604" ref="M475"/>
    <hyperlink r:id="rId605" ref="H476"/>
    <hyperlink r:id="rId606" ref="M476"/>
    <hyperlink r:id="rId607" ref="H477"/>
    <hyperlink r:id="rId608" ref="M477"/>
    <hyperlink r:id="rId609" ref="H478"/>
    <hyperlink r:id="rId610" ref="M478"/>
    <hyperlink r:id="rId611" ref="H479"/>
    <hyperlink r:id="rId612" ref="M479"/>
    <hyperlink r:id="rId613" ref="H480"/>
    <hyperlink r:id="rId614" ref="M480"/>
    <hyperlink r:id="rId615" ref="M481"/>
    <hyperlink r:id="rId616" ref="H482"/>
    <hyperlink r:id="rId617" ref="M482"/>
    <hyperlink r:id="rId618" ref="H483"/>
    <hyperlink r:id="rId619" ref="M483"/>
    <hyperlink r:id="rId620" ref="M484"/>
    <hyperlink r:id="rId621" ref="H485"/>
    <hyperlink r:id="rId622" ref="M485"/>
    <hyperlink r:id="rId623" ref="H486"/>
    <hyperlink r:id="rId624" ref="M486"/>
    <hyperlink r:id="rId625" ref="H487"/>
    <hyperlink r:id="rId626" ref="M487"/>
    <hyperlink r:id="rId627" ref="M488"/>
    <hyperlink r:id="rId628" ref="H489"/>
    <hyperlink r:id="rId629" ref="M489"/>
    <hyperlink r:id="rId630" ref="M490"/>
    <hyperlink r:id="rId631" ref="H491"/>
    <hyperlink r:id="rId632" ref="M491"/>
    <hyperlink r:id="rId633" ref="H492"/>
    <hyperlink r:id="rId634" ref="M492"/>
    <hyperlink r:id="rId635" ref="M493"/>
    <hyperlink r:id="rId636" ref="M494"/>
    <hyperlink r:id="rId637" ref="H495"/>
    <hyperlink r:id="rId638" ref="L495"/>
    <hyperlink r:id="rId639" ref="M495"/>
    <hyperlink r:id="rId640" ref="H496"/>
    <hyperlink r:id="rId641" ref="M496"/>
    <hyperlink r:id="rId642" ref="H497"/>
    <hyperlink r:id="rId643" ref="M497"/>
    <hyperlink r:id="rId644" ref="H498"/>
    <hyperlink r:id="rId645" ref="M498"/>
    <hyperlink r:id="rId646" ref="H499"/>
    <hyperlink r:id="rId647" ref="M499"/>
    <hyperlink r:id="rId648" ref="H500"/>
    <hyperlink r:id="rId649" ref="M500"/>
    <hyperlink r:id="rId650" ref="H501"/>
    <hyperlink r:id="rId651" ref="M501"/>
    <hyperlink r:id="rId652" ref="M502"/>
    <hyperlink r:id="rId653" ref="M503"/>
    <hyperlink r:id="rId654" ref="M504"/>
    <hyperlink r:id="rId655" ref="M505"/>
    <hyperlink r:id="rId656" ref="M506"/>
    <hyperlink r:id="rId657" ref="M507"/>
    <hyperlink r:id="rId658" ref="M508"/>
    <hyperlink r:id="rId659" ref="M509"/>
    <hyperlink r:id="rId660" ref="M510"/>
    <hyperlink r:id="rId661" ref="H511"/>
    <hyperlink r:id="rId662" ref="M511"/>
    <hyperlink r:id="rId663" ref="M512"/>
    <hyperlink r:id="rId664" ref="M513"/>
    <hyperlink r:id="rId665" ref="M514"/>
    <hyperlink r:id="rId666" ref="M515"/>
    <hyperlink r:id="rId667" ref="H516"/>
    <hyperlink r:id="rId668" ref="M516"/>
    <hyperlink r:id="rId669" ref="M517"/>
    <hyperlink r:id="rId670" ref="M518"/>
  </hyperlinks>
  <drawing r:id="rId671"/>
  <legacyDrawing r:id="rId6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4" max="4" width="2.63"/>
    <col customWidth="1" min="5" max="5" width="10.13"/>
    <col customWidth="1" min="6" max="6" width="6.38"/>
    <col customWidth="1" min="7" max="7" width="10.13"/>
    <col customWidth="1" min="8" max="8" width="6.38"/>
    <col customWidth="1" min="9" max="9" width="10.13"/>
    <col customWidth="1" min="10" max="10" width="6.38"/>
    <col customWidth="1" min="11" max="11" width="10.13"/>
    <col customWidth="1" min="12" max="12" width="6.38"/>
    <col customWidth="1" min="13" max="13" width="10.13"/>
    <col customWidth="1" min="14" max="14" width="6.38"/>
    <col customWidth="1" min="15" max="15" width="10.13"/>
    <col customWidth="1" min="16" max="16" width="6.38"/>
    <col customWidth="1" min="17" max="17" width="10.13"/>
    <col customWidth="1" min="18" max="18" width="6.38"/>
    <col customWidth="1" min="19" max="19" width="10.13"/>
    <col customWidth="1" min="20" max="20" width="6.38"/>
    <col customWidth="1" min="21" max="21" width="9.5"/>
    <col customWidth="1" min="22" max="22" width="7.5"/>
    <col customWidth="1" min="23" max="23" width="9.5"/>
    <col customWidth="1" min="24" max="24" width="7.5"/>
    <col customWidth="1" min="25" max="25" width="9.5"/>
    <col customWidth="1" min="26" max="26" width="7.5"/>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5"/>
    <col customWidth="1" min="46" max="46" width="6.38"/>
    <col customWidth="1" min="47" max="47" width="9.5"/>
    <col customWidth="1" min="48" max="48" width="6.38"/>
    <col customWidth="1" min="49" max="49" width="9.5"/>
    <col customWidth="1" min="50" max="50" width="6.38"/>
    <col customWidth="1" min="51" max="51" width="9.5"/>
    <col customWidth="1" min="52" max="52" width="6.38"/>
    <col customWidth="1" min="53" max="53" width="9.5"/>
    <col customWidth="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s>
  <sheetData>
    <row r="1">
      <c r="A1" s="149" t="s">
        <v>12294</v>
      </c>
      <c r="B1" s="150"/>
      <c r="C1" s="151"/>
      <c r="E1" s="152">
        <v>44575.0</v>
      </c>
      <c r="G1" s="152">
        <v>44582.0</v>
      </c>
      <c r="I1" s="152">
        <v>44589.0</v>
      </c>
      <c r="K1" s="152">
        <v>44596.0</v>
      </c>
      <c r="M1" s="152">
        <v>44603.0</v>
      </c>
      <c r="O1" s="152">
        <v>44610.0</v>
      </c>
      <c r="Q1" s="152">
        <v>44617.0</v>
      </c>
      <c r="S1" s="152">
        <v>44624.0</v>
      </c>
      <c r="U1" s="152">
        <v>44631.0</v>
      </c>
      <c r="W1" s="152">
        <v>44638.0</v>
      </c>
      <c r="Y1" s="152">
        <v>44645.0</v>
      </c>
      <c r="AA1" s="152">
        <v>44652.0</v>
      </c>
      <c r="AC1" s="152">
        <v>44659.0</v>
      </c>
      <c r="AE1" s="152">
        <v>44666.0</v>
      </c>
      <c r="AG1" s="152">
        <v>44673.0</v>
      </c>
      <c r="AI1" s="152">
        <v>44680.0</v>
      </c>
      <c r="AK1" s="152">
        <v>44687.0</v>
      </c>
      <c r="AM1" s="152">
        <v>44694.0</v>
      </c>
      <c r="AO1" s="152">
        <v>44701.0</v>
      </c>
      <c r="AQ1" s="152">
        <v>44708.0</v>
      </c>
      <c r="AS1" s="152">
        <v>44715.0</v>
      </c>
      <c r="AU1" s="152">
        <v>44722.0</v>
      </c>
      <c r="AW1" s="152">
        <v>44729.0</v>
      </c>
      <c r="AY1" s="152">
        <v>44736.0</v>
      </c>
      <c r="BA1" s="152">
        <v>44743.0</v>
      </c>
      <c r="BC1" s="152">
        <v>44750.0</v>
      </c>
      <c r="BE1" s="152">
        <v>44757.0</v>
      </c>
      <c r="BG1" s="152">
        <v>44764.0</v>
      </c>
      <c r="BI1" s="152">
        <v>44771.0</v>
      </c>
    </row>
    <row r="2">
      <c r="A2" s="153" t="s">
        <v>12295</v>
      </c>
      <c r="B2" s="154">
        <f t="shared" ref="B2:B6" si="1">B13+B24+B35+B46</f>
        <v>1421</v>
      </c>
      <c r="C2" s="155">
        <f>B2/B10</f>
        <v>0.9957953749</v>
      </c>
      <c r="E2" s="156">
        <v>49.0</v>
      </c>
      <c r="F2" s="157">
        <f>E2/E10</f>
        <v>0.04592314902</v>
      </c>
      <c r="G2" s="156">
        <v>170.0</v>
      </c>
      <c r="H2" s="158">
        <f>G2/G10</f>
        <v>0.1593252109</v>
      </c>
      <c r="I2" s="156">
        <v>336.0</v>
      </c>
      <c r="J2" s="158">
        <f>I2/I10</f>
        <v>0.282115869</v>
      </c>
      <c r="K2" s="156">
        <v>415.0</v>
      </c>
      <c r="L2" s="158">
        <f>K2/K10</f>
        <v>0.3618134263</v>
      </c>
      <c r="M2" s="156">
        <v>629.0</v>
      </c>
      <c r="N2" s="158">
        <f>M2/M10</f>
        <v>0.5512708151</v>
      </c>
      <c r="O2" s="156">
        <v>794.0</v>
      </c>
      <c r="P2" s="158">
        <f>O2/O10</f>
        <v>0.698943662</v>
      </c>
      <c r="Q2" s="156">
        <v>896.0</v>
      </c>
      <c r="R2" s="158">
        <f>Q2/Q10</f>
        <v>0.7278635256</v>
      </c>
      <c r="S2" s="156">
        <v>939.0</v>
      </c>
      <c r="T2" s="158">
        <f>S2/S10</f>
        <v>0.7603238866</v>
      </c>
      <c r="U2" s="156">
        <v>940.0</v>
      </c>
      <c r="V2" s="158">
        <f>U2/U10</f>
        <v>0.7526020817</v>
      </c>
      <c r="W2" s="156">
        <v>970.0</v>
      </c>
      <c r="X2" s="158">
        <f>W2/W10</f>
        <v>0.9006499536</v>
      </c>
      <c r="Y2" s="156">
        <v>971.0</v>
      </c>
      <c r="Z2" s="158">
        <f>Y2/Y10</f>
        <v>0.6804484933</v>
      </c>
      <c r="AA2" s="156">
        <v>980.0</v>
      </c>
      <c r="AB2" s="158">
        <f>AA2/AA10</f>
        <v>0.686755431</v>
      </c>
      <c r="AC2" s="156">
        <v>980.0</v>
      </c>
      <c r="AD2" s="158">
        <f>AC2/AC10</f>
        <v>0.686755431</v>
      </c>
      <c r="AE2" s="156">
        <v>995.0</v>
      </c>
      <c r="AF2" s="158">
        <f>AE2/AE10</f>
        <v>0.6972669937</v>
      </c>
      <c r="AG2" s="156">
        <v>994.0</v>
      </c>
      <c r="AH2" s="158">
        <f>AG2/AG10</f>
        <v>0.6965662228</v>
      </c>
      <c r="AI2" s="156">
        <v>995.0</v>
      </c>
      <c r="AJ2" s="158">
        <f>AI2/AI10</f>
        <v>0.6972669937</v>
      </c>
      <c r="AK2" s="156">
        <v>1050.0</v>
      </c>
      <c r="AL2" s="158">
        <f>AK2/AK10</f>
        <v>0.7358093903</v>
      </c>
      <c r="AM2" s="156">
        <v>1064.0</v>
      </c>
      <c r="AN2" s="158">
        <f>AM2/AM10</f>
        <v>0.7456201822</v>
      </c>
      <c r="AO2" s="156">
        <v>1073.0</v>
      </c>
      <c r="AP2" s="158">
        <f>AO2/AO10</f>
        <v>0.7519271198</v>
      </c>
      <c r="AQ2" s="156">
        <v>1092.0</v>
      </c>
      <c r="AR2" s="158">
        <f>AQ2/AQ10</f>
        <v>0.7652417659</v>
      </c>
      <c r="AS2" s="156">
        <v>1113.0</v>
      </c>
      <c r="AT2" s="158">
        <f>AS2/AS10</f>
        <v>0.7799579537</v>
      </c>
      <c r="AU2" s="156">
        <v>1130.0</v>
      </c>
      <c r="AV2" s="158">
        <f>AU2/AU10</f>
        <v>0.7918710582</v>
      </c>
      <c r="AW2" s="156">
        <v>1131.0</v>
      </c>
      <c r="AX2" s="158">
        <f>AW2/AW10</f>
        <v>0.792571829</v>
      </c>
      <c r="AY2" s="156">
        <v>1146.0</v>
      </c>
      <c r="AZ2" s="158">
        <f>AY2/AY10</f>
        <v>0.8030833917</v>
      </c>
      <c r="BA2" s="156">
        <v>1164.0</v>
      </c>
      <c r="BB2" s="158">
        <f>BA2/BA10</f>
        <v>0.815697267</v>
      </c>
      <c r="BC2" s="156">
        <v>1186.0</v>
      </c>
      <c r="BD2" s="158">
        <f>BC2/BC10</f>
        <v>0.8311142256</v>
      </c>
      <c r="BE2" s="156">
        <v>1186.0</v>
      </c>
      <c r="BF2" s="158">
        <f>BE2/BE10</f>
        <v>0.8311142256</v>
      </c>
      <c r="BG2" s="156">
        <v>1258.0</v>
      </c>
      <c r="BH2" s="158">
        <f>BG2/BG10</f>
        <v>0.8815697267</v>
      </c>
      <c r="BI2" s="156">
        <v>1258.0</v>
      </c>
      <c r="BJ2" s="159">
        <f>BI2/BI10</f>
        <v>0.8815697267</v>
      </c>
    </row>
    <row r="3">
      <c r="A3" s="153" t="s">
        <v>12296</v>
      </c>
      <c r="B3" s="154">
        <f t="shared" si="1"/>
        <v>1421</v>
      </c>
      <c r="C3" s="155">
        <f>B3/B10</f>
        <v>0.9957953749</v>
      </c>
      <c r="E3" s="156">
        <v>40.0</v>
      </c>
      <c r="F3" s="157">
        <f>E3/E10</f>
        <v>0.03748828491</v>
      </c>
      <c r="G3" s="156">
        <v>84.0</v>
      </c>
      <c r="H3" s="158">
        <f>G3/G10</f>
        <v>0.07872539831</v>
      </c>
      <c r="I3" s="156">
        <v>165.0</v>
      </c>
      <c r="J3" s="158">
        <f>I3/I10</f>
        <v>0.1385390428</v>
      </c>
      <c r="K3" s="156">
        <v>235.0</v>
      </c>
      <c r="L3" s="158">
        <f>K3/K10</f>
        <v>0.2048823017</v>
      </c>
      <c r="M3" s="156">
        <v>298.0</v>
      </c>
      <c r="N3" s="158">
        <f>M3/M10</f>
        <v>0.2611744084</v>
      </c>
      <c r="O3" s="156">
        <v>399.0</v>
      </c>
      <c r="P3" s="158">
        <f>O3/O10</f>
        <v>0.3512323944</v>
      </c>
      <c r="Q3" s="156">
        <v>479.0</v>
      </c>
      <c r="R3" s="158">
        <f>Q3/Q10</f>
        <v>0.389114541</v>
      </c>
      <c r="S3" s="156">
        <v>490.0</v>
      </c>
      <c r="T3" s="158">
        <f>S3/S10</f>
        <v>0.3967611336</v>
      </c>
      <c r="U3" s="156">
        <v>518.0</v>
      </c>
      <c r="V3" s="158">
        <f>U3/U10</f>
        <v>0.4147317854</v>
      </c>
      <c r="W3" s="156">
        <v>553.0</v>
      </c>
      <c r="X3" s="158">
        <f>W3/W10</f>
        <v>0.513463324</v>
      </c>
      <c r="Y3" s="156">
        <v>560.0</v>
      </c>
      <c r="Z3" s="158">
        <f>Y3/Y10</f>
        <v>0.3924316748</v>
      </c>
      <c r="AA3" s="156">
        <v>677.0</v>
      </c>
      <c r="AB3" s="158">
        <f>AA3/AA10</f>
        <v>0.4744218641</v>
      </c>
      <c r="AC3" s="156">
        <v>744.0</v>
      </c>
      <c r="AD3" s="158">
        <f>AC3/AC10</f>
        <v>0.5213735109</v>
      </c>
      <c r="AE3" s="156">
        <v>789.0</v>
      </c>
      <c r="AF3" s="158">
        <f>AE3/AE10</f>
        <v>0.552908199</v>
      </c>
      <c r="AG3" s="156">
        <v>802.0</v>
      </c>
      <c r="AH3" s="158">
        <f>AG3/AG10</f>
        <v>0.56201822</v>
      </c>
      <c r="AI3" s="156">
        <v>803.0</v>
      </c>
      <c r="AJ3" s="158">
        <f>AI3/AI10</f>
        <v>0.5627189909</v>
      </c>
      <c r="AK3" s="156">
        <v>856.0</v>
      </c>
      <c r="AL3" s="158">
        <f>AK3/AK10</f>
        <v>0.5998598458</v>
      </c>
      <c r="AM3" s="156">
        <v>907.0</v>
      </c>
      <c r="AN3" s="158">
        <f>AM3/AM10</f>
        <v>0.6355991591</v>
      </c>
      <c r="AO3" s="156">
        <v>907.0</v>
      </c>
      <c r="AP3" s="158">
        <f>AO3/AO10</f>
        <v>0.6355991591</v>
      </c>
      <c r="AQ3" s="156">
        <v>1002.0</v>
      </c>
      <c r="AR3" s="158">
        <f>AQ3/AQ10</f>
        <v>0.7021723896</v>
      </c>
      <c r="AS3" s="156">
        <v>1049.0</v>
      </c>
      <c r="AT3" s="158">
        <f>AS3/AS10</f>
        <v>0.7351086195</v>
      </c>
      <c r="AU3" s="156">
        <v>1084.0</v>
      </c>
      <c r="AV3" s="158">
        <f>AU3/AU10</f>
        <v>0.7596355992</v>
      </c>
      <c r="AW3" s="156">
        <v>1110.0</v>
      </c>
      <c r="AX3" s="158">
        <f>AW3/AW10</f>
        <v>0.7778556412</v>
      </c>
      <c r="AY3" s="156">
        <v>1146.0</v>
      </c>
      <c r="AZ3" s="158">
        <f>AY3/AY10</f>
        <v>0.8030833917</v>
      </c>
      <c r="BA3" s="156">
        <v>1164.0</v>
      </c>
      <c r="BB3" s="158">
        <f>BA3/BA10</f>
        <v>0.815697267</v>
      </c>
      <c r="BC3" s="156">
        <v>1186.0</v>
      </c>
      <c r="BD3" s="158">
        <f>BC3/BC10</f>
        <v>0.8311142256</v>
      </c>
      <c r="BE3" s="156">
        <v>1186.0</v>
      </c>
      <c r="BF3" s="158">
        <f>BE3/BE10</f>
        <v>0.8311142256</v>
      </c>
      <c r="BG3" s="156">
        <v>1258.0</v>
      </c>
      <c r="BH3" s="158">
        <f>BG3/BG10</f>
        <v>0.8815697267</v>
      </c>
      <c r="BI3" s="156">
        <v>1258.0</v>
      </c>
      <c r="BJ3" s="159">
        <f>BI3/BI10</f>
        <v>0.8815697267</v>
      </c>
    </row>
    <row r="4">
      <c r="A4" s="153" t="s">
        <v>12297</v>
      </c>
      <c r="B4" s="154">
        <f t="shared" si="1"/>
        <v>1421</v>
      </c>
      <c r="C4" s="155">
        <f>B4/B10</f>
        <v>0.9957953749</v>
      </c>
      <c r="E4" s="156">
        <v>34.0</v>
      </c>
      <c r="F4" s="160">
        <f>E4/E10</f>
        <v>0.03186504217</v>
      </c>
      <c r="G4" s="156">
        <v>81.0</v>
      </c>
      <c r="H4" s="158">
        <f>G4/G10</f>
        <v>0.07591377694</v>
      </c>
      <c r="I4" s="156">
        <v>165.0</v>
      </c>
      <c r="J4" s="158">
        <f>I4/I10</f>
        <v>0.1385390428</v>
      </c>
      <c r="K4" s="156">
        <v>217.0</v>
      </c>
      <c r="L4" s="158">
        <f>K4/K10</f>
        <v>0.1891891892</v>
      </c>
      <c r="M4" s="156">
        <v>295.0</v>
      </c>
      <c r="N4" s="158">
        <f>M4/M10</f>
        <v>0.2585451358</v>
      </c>
      <c r="O4" s="156">
        <v>384.0</v>
      </c>
      <c r="P4" s="158">
        <f>O4/O10</f>
        <v>0.338028169</v>
      </c>
      <c r="Q4" s="156">
        <v>464.0</v>
      </c>
      <c r="R4" s="158">
        <f>Q4/Q10</f>
        <v>0.3769293258</v>
      </c>
      <c r="S4" s="156">
        <v>480.0</v>
      </c>
      <c r="T4" s="158">
        <f>S4/S10</f>
        <v>0.3886639676</v>
      </c>
      <c r="U4" s="156">
        <v>518.0</v>
      </c>
      <c r="V4" s="158">
        <f>U4/U10</f>
        <v>0.4147317854</v>
      </c>
      <c r="W4" s="156">
        <v>534.0</v>
      </c>
      <c r="X4" s="158">
        <f>W4/W10</f>
        <v>0.495821727</v>
      </c>
      <c r="Y4" s="156">
        <v>555.0</v>
      </c>
      <c r="Z4" s="158">
        <f>Y4/Y10</f>
        <v>0.3889278206</v>
      </c>
      <c r="AA4" s="156">
        <v>666.0</v>
      </c>
      <c r="AB4" s="158">
        <f>AA4/AA10</f>
        <v>0.4667133847</v>
      </c>
      <c r="AC4" s="156">
        <v>696.0</v>
      </c>
      <c r="AD4" s="158">
        <f>AC4/AC10</f>
        <v>0.4877365102</v>
      </c>
      <c r="AE4" s="156">
        <v>726.0</v>
      </c>
      <c r="AF4" s="158">
        <f>AE4/AE10</f>
        <v>0.5087596356</v>
      </c>
      <c r="AG4" s="156">
        <v>733.0</v>
      </c>
      <c r="AH4" s="158">
        <f>AG4/AG10</f>
        <v>0.5136650315</v>
      </c>
      <c r="AI4" s="156">
        <v>734.0</v>
      </c>
      <c r="AJ4" s="158">
        <f>AI4/AI10</f>
        <v>0.5143658024</v>
      </c>
      <c r="AK4" s="156">
        <v>764.0</v>
      </c>
      <c r="AL4" s="158">
        <f>AK4/AK10</f>
        <v>0.5353889278</v>
      </c>
      <c r="AM4" s="156">
        <v>769.0</v>
      </c>
      <c r="AN4" s="158">
        <f>AM4/AM10</f>
        <v>0.5388927821</v>
      </c>
      <c r="AO4" s="156">
        <v>790.0</v>
      </c>
      <c r="AP4" s="158">
        <f>AO4/AO10</f>
        <v>0.5536089699</v>
      </c>
      <c r="AQ4" s="156">
        <v>884.0</v>
      </c>
      <c r="AR4" s="158">
        <f>AQ4/AQ10</f>
        <v>0.6194814296</v>
      </c>
      <c r="AS4" s="156">
        <v>944.0</v>
      </c>
      <c r="AT4" s="158">
        <f>AS4/AS10</f>
        <v>0.6615276804</v>
      </c>
      <c r="AU4" s="156">
        <v>1003.0</v>
      </c>
      <c r="AV4" s="158">
        <f>AU4/AU10</f>
        <v>0.7028731605</v>
      </c>
      <c r="AW4" s="156">
        <v>1104.0</v>
      </c>
      <c r="AX4" s="158">
        <f>AW4/AW10</f>
        <v>0.7736510161</v>
      </c>
      <c r="AY4" s="156">
        <v>1140.0</v>
      </c>
      <c r="AZ4" s="158">
        <f>AY4/AY10</f>
        <v>0.7988787666</v>
      </c>
      <c r="BA4" s="156">
        <v>1156.0</v>
      </c>
      <c r="BB4" s="158">
        <f>BA4/BA10</f>
        <v>0.8100911002</v>
      </c>
      <c r="BC4" s="156">
        <v>1186.0</v>
      </c>
      <c r="BD4" s="158">
        <f>BC4/BC10</f>
        <v>0.8311142256</v>
      </c>
      <c r="BE4" s="156">
        <v>1186.0</v>
      </c>
      <c r="BF4" s="158">
        <f>BE4/BE10</f>
        <v>0.8311142256</v>
      </c>
      <c r="BG4" s="156">
        <v>1258.0</v>
      </c>
      <c r="BH4" s="158">
        <f>BG4/BG10</f>
        <v>0.8815697267</v>
      </c>
      <c r="BI4" s="156">
        <v>1258.0</v>
      </c>
      <c r="BJ4" s="159">
        <f>BI4/BI10</f>
        <v>0.8815697267</v>
      </c>
    </row>
    <row r="5">
      <c r="A5" s="153" t="s">
        <v>12298</v>
      </c>
      <c r="B5" s="154">
        <f t="shared" si="1"/>
        <v>1421</v>
      </c>
      <c r="C5" s="155">
        <f>B5/B10</f>
        <v>0.9957953749</v>
      </c>
      <c r="E5" s="156">
        <v>0.0</v>
      </c>
      <c r="F5" s="160">
        <v>0.0</v>
      </c>
      <c r="G5" s="156">
        <v>5.0</v>
      </c>
      <c r="H5" s="158">
        <f>G5/G10</f>
        <v>0.004686035614</v>
      </c>
      <c r="I5" s="156">
        <v>5.0</v>
      </c>
      <c r="J5" s="158">
        <f>I5/I10</f>
        <v>0.004198152813</v>
      </c>
      <c r="K5" s="156">
        <v>3.0</v>
      </c>
      <c r="L5" s="158">
        <f>K5/K10</f>
        <v>0.002615518745</v>
      </c>
      <c r="M5" s="156">
        <v>9.0</v>
      </c>
      <c r="N5" s="158">
        <f>M5/M10</f>
        <v>0.007887817704</v>
      </c>
      <c r="O5" s="156">
        <v>22.0</v>
      </c>
      <c r="P5" s="158">
        <f>O5/O10</f>
        <v>0.01936619718</v>
      </c>
      <c r="Q5" s="156">
        <v>40.0</v>
      </c>
      <c r="R5" s="158">
        <f>Q5/Q10</f>
        <v>0.03249390739</v>
      </c>
      <c r="S5" s="156">
        <v>41.0</v>
      </c>
      <c r="T5" s="158">
        <f>S5/S10</f>
        <v>0.03319838057</v>
      </c>
      <c r="U5" s="156">
        <v>135.0</v>
      </c>
      <c r="V5" s="158">
        <f>U5/U10</f>
        <v>0.1080864692</v>
      </c>
      <c r="W5" s="156">
        <v>241.0</v>
      </c>
      <c r="X5" s="158">
        <f>W5/W10</f>
        <v>0.2237697307</v>
      </c>
      <c r="Y5" s="156">
        <v>328.0</v>
      </c>
      <c r="Z5" s="158">
        <f>Y5/Y10</f>
        <v>0.2298528381</v>
      </c>
      <c r="AA5" s="156">
        <v>449.0</v>
      </c>
      <c r="AB5" s="158">
        <f>AA5/AA10</f>
        <v>0.3146461107</v>
      </c>
      <c r="AC5" s="156">
        <v>485.0</v>
      </c>
      <c r="AD5" s="158">
        <f>AC5/AC10</f>
        <v>0.3398738612</v>
      </c>
      <c r="AE5" s="156">
        <v>515.0</v>
      </c>
      <c r="AF5" s="158">
        <f>AE5/AE10</f>
        <v>0.3608969867</v>
      </c>
      <c r="AG5" s="156">
        <v>522.0</v>
      </c>
      <c r="AH5" s="158">
        <f>AG5/AG10</f>
        <v>0.3658023826</v>
      </c>
      <c r="AI5" s="156">
        <v>523.0</v>
      </c>
      <c r="AJ5" s="158">
        <f>AI5/AI10</f>
        <v>0.3665031535</v>
      </c>
      <c r="AK5" s="156">
        <v>532.0</v>
      </c>
      <c r="AL5" s="158">
        <f>AK5/AK10</f>
        <v>0.3728100911</v>
      </c>
      <c r="AM5" s="156">
        <v>532.0</v>
      </c>
      <c r="AN5" s="158">
        <f>AM5/AM10</f>
        <v>0.3728100911</v>
      </c>
      <c r="AO5" s="156">
        <v>532.0</v>
      </c>
      <c r="AP5" s="158">
        <f>AO5/AO10</f>
        <v>0.3728100911</v>
      </c>
      <c r="AQ5" s="156">
        <v>653.0</v>
      </c>
      <c r="AR5" s="158">
        <f>AQ5/AQ10</f>
        <v>0.4576033637</v>
      </c>
      <c r="AS5" s="156">
        <v>764.0</v>
      </c>
      <c r="AT5" s="158">
        <f>AS5/AS10</f>
        <v>0.5353889278</v>
      </c>
      <c r="AU5" s="156">
        <v>932.0</v>
      </c>
      <c r="AV5" s="158">
        <f>AU5/AU10</f>
        <v>0.6531184303</v>
      </c>
      <c r="AW5" s="156">
        <v>1104.0</v>
      </c>
      <c r="AX5" s="158">
        <f>AW5/AW10</f>
        <v>0.7736510161</v>
      </c>
      <c r="AY5" s="156">
        <v>1139.0</v>
      </c>
      <c r="AZ5" s="158">
        <f>AY5/AY10</f>
        <v>0.7981779958</v>
      </c>
      <c r="BA5" s="156">
        <v>1155.0</v>
      </c>
      <c r="BB5" s="158">
        <f>BA5/BA10</f>
        <v>0.8093903294</v>
      </c>
      <c r="BC5" s="156">
        <v>1186.0</v>
      </c>
      <c r="BD5" s="158">
        <f>BC5/BC10</f>
        <v>0.8311142256</v>
      </c>
      <c r="BE5" s="156">
        <v>1186.0</v>
      </c>
      <c r="BF5" s="158">
        <f>BE5/BE10</f>
        <v>0.8311142256</v>
      </c>
      <c r="BG5" s="156">
        <v>1258.0</v>
      </c>
      <c r="BH5" s="158">
        <f>BG5/BG10</f>
        <v>0.8815697267</v>
      </c>
      <c r="BI5" s="156">
        <v>1258.0</v>
      </c>
      <c r="BJ5" s="159">
        <f>BI5/BI10</f>
        <v>0.8815697267</v>
      </c>
    </row>
    <row r="6">
      <c r="A6" s="153" t="s">
        <v>12299</v>
      </c>
      <c r="B6" s="154">
        <f t="shared" si="1"/>
        <v>1421</v>
      </c>
      <c r="C6" s="155">
        <f>B6/B10</f>
        <v>0.9957953749</v>
      </c>
      <c r="E6" s="156">
        <v>0.0</v>
      </c>
      <c r="F6" s="157">
        <f>E6/E10</f>
        <v>0</v>
      </c>
      <c r="G6" s="156">
        <v>5.0</v>
      </c>
      <c r="H6" s="158">
        <f>G6/G10</f>
        <v>0.004686035614</v>
      </c>
      <c r="I6" s="156">
        <v>5.0</v>
      </c>
      <c r="J6" s="158">
        <f>I6/I10</f>
        <v>0.004198152813</v>
      </c>
      <c r="K6" s="156">
        <v>3.0</v>
      </c>
      <c r="L6" s="158">
        <f>K6/K10</f>
        <v>0.002615518745</v>
      </c>
      <c r="M6" s="156">
        <v>9.0</v>
      </c>
      <c r="N6" s="158">
        <f>M6/M10</f>
        <v>0.007887817704</v>
      </c>
      <c r="O6" s="156">
        <v>22.0</v>
      </c>
      <c r="P6" s="158">
        <f>O6/O10</f>
        <v>0.01936619718</v>
      </c>
      <c r="Q6" s="156">
        <v>40.0</v>
      </c>
      <c r="R6" s="158">
        <f>Q6/Q10</f>
        <v>0.03249390739</v>
      </c>
      <c r="S6" s="156">
        <v>41.0</v>
      </c>
      <c r="T6" s="158">
        <f>S6/S10</f>
        <v>0.03319838057</v>
      </c>
      <c r="U6" s="156">
        <v>134.0</v>
      </c>
      <c r="V6" s="158">
        <f>U6/U10</f>
        <v>0.1072858287</v>
      </c>
      <c r="W6" s="156">
        <v>232.0</v>
      </c>
      <c r="X6" s="158">
        <f>W6/W10</f>
        <v>0.2154131848</v>
      </c>
      <c r="Y6" s="156">
        <v>324.0</v>
      </c>
      <c r="Z6" s="158">
        <f>Y6/Y10</f>
        <v>0.2270497547</v>
      </c>
      <c r="AA6" s="156">
        <v>439.0</v>
      </c>
      <c r="AB6" s="158">
        <f>AA6/AA10</f>
        <v>0.3076384022</v>
      </c>
      <c r="AC6" s="156">
        <v>479.0</v>
      </c>
      <c r="AD6" s="158">
        <f>AC6/AC10</f>
        <v>0.3356692362</v>
      </c>
      <c r="AE6" s="156">
        <v>479.0</v>
      </c>
      <c r="AF6" s="158">
        <f>AE6/AE10</f>
        <v>0.3356692362</v>
      </c>
      <c r="AG6" s="156">
        <v>479.0</v>
      </c>
      <c r="AH6" s="158">
        <f>AG6/AG10</f>
        <v>0.3356692362</v>
      </c>
      <c r="AI6" s="156">
        <v>514.0</v>
      </c>
      <c r="AJ6" s="158">
        <f>AI6/AI10</f>
        <v>0.3601962158</v>
      </c>
      <c r="AK6" s="156">
        <v>515.0</v>
      </c>
      <c r="AL6" s="158">
        <f>AK6/AK10</f>
        <v>0.3608969867</v>
      </c>
      <c r="AM6" s="156">
        <v>532.0</v>
      </c>
      <c r="AN6" s="158">
        <f>AM6/AM10</f>
        <v>0.3728100911</v>
      </c>
      <c r="AO6" s="156">
        <v>532.0</v>
      </c>
      <c r="AP6" s="158">
        <f>AO6/AO10</f>
        <v>0.3728100911</v>
      </c>
      <c r="AQ6" s="156">
        <v>638.0</v>
      </c>
      <c r="AR6" s="158">
        <f>AQ6/AQ10</f>
        <v>0.447091801</v>
      </c>
      <c r="AS6" s="156">
        <v>747.0</v>
      </c>
      <c r="AT6" s="158">
        <f>AS6/AS10</f>
        <v>0.5234758234</v>
      </c>
      <c r="AU6" s="156">
        <v>915.0</v>
      </c>
      <c r="AV6" s="158">
        <f>AU6/AU10</f>
        <v>0.6412053259</v>
      </c>
      <c r="AW6" s="156">
        <v>1073.0</v>
      </c>
      <c r="AX6" s="158">
        <f>AW6/AW10</f>
        <v>0.7519271198</v>
      </c>
      <c r="AY6" s="156">
        <v>1139.0</v>
      </c>
      <c r="AZ6" s="158">
        <f>AY6/AY10</f>
        <v>0.7981779958</v>
      </c>
      <c r="BA6" s="156">
        <v>1155.0</v>
      </c>
      <c r="BB6" s="158">
        <f>BA6/BA10</f>
        <v>0.8093903294</v>
      </c>
      <c r="BC6" s="156">
        <v>1186.0</v>
      </c>
      <c r="BD6" s="158">
        <f>BC6/BC10</f>
        <v>0.8311142256</v>
      </c>
      <c r="BE6" s="156">
        <v>1186.0</v>
      </c>
      <c r="BF6" s="158">
        <f>BE6/BE10</f>
        <v>0.8311142256</v>
      </c>
      <c r="BG6" s="156">
        <v>1258.0</v>
      </c>
      <c r="BH6" s="158">
        <f>BG6/BG10</f>
        <v>0.8815697267</v>
      </c>
      <c r="BI6" s="156">
        <v>1258.0</v>
      </c>
      <c r="BJ6" s="159">
        <f>BI6/BI10</f>
        <v>0.8815697267</v>
      </c>
    </row>
    <row r="7">
      <c r="A7" s="153" t="s">
        <v>12300</v>
      </c>
      <c r="B7" s="154">
        <f>B18+B29+B51+B40</f>
        <v>1421</v>
      </c>
      <c r="C7" s="155">
        <f>B7/B10</f>
        <v>0.9957953749</v>
      </c>
      <c r="E7" s="156">
        <v>5.0</v>
      </c>
      <c r="F7" s="157">
        <f>E7/E10</f>
        <v>0.004686035614</v>
      </c>
      <c r="G7" s="156">
        <v>5.0</v>
      </c>
      <c r="H7" s="158">
        <f>G7/G10</f>
        <v>0.004686035614</v>
      </c>
      <c r="I7" s="156">
        <v>5.0</v>
      </c>
      <c r="J7" s="158">
        <f>I7/I10</f>
        <v>0.004198152813</v>
      </c>
      <c r="K7" s="156">
        <v>3.0</v>
      </c>
      <c r="L7" s="158">
        <f>K7/K10</f>
        <v>0.002615518745</v>
      </c>
      <c r="M7" s="156">
        <v>3.0</v>
      </c>
      <c r="N7" s="158">
        <f>M7/M10</f>
        <v>0.002629272568</v>
      </c>
      <c r="O7" s="156">
        <v>21.0</v>
      </c>
      <c r="P7" s="158">
        <f>O7/O10</f>
        <v>0.01848591549</v>
      </c>
      <c r="Q7" s="156">
        <v>19.0</v>
      </c>
      <c r="R7" s="158">
        <f>Q7/Q10</f>
        <v>0.01543460601</v>
      </c>
      <c r="S7" s="156">
        <v>33.0</v>
      </c>
      <c r="T7" s="158">
        <f>S7/S10</f>
        <v>0.02672064777</v>
      </c>
      <c r="U7" s="156">
        <v>107.0</v>
      </c>
      <c r="V7" s="158">
        <f>U7/U10</f>
        <v>0.08566853483</v>
      </c>
      <c r="W7" s="156">
        <v>232.0</v>
      </c>
      <c r="X7" s="158">
        <f>W7/W10</f>
        <v>0.2154131848</v>
      </c>
      <c r="Y7" s="156">
        <v>314.0</v>
      </c>
      <c r="Z7" s="158">
        <f>Y7/Y10</f>
        <v>0.2200420463</v>
      </c>
      <c r="AA7" s="156">
        <v>383.0</v>
      </c>
      <c r="AB7" s="158">
        <f>AA7/AA10</f>
        <v>0.2683952348</v>
      </c>
      <c r="AC7" s="156">
        <v>427.0</v>
      </c>
      <c r="AD7" s="158">
        <f>AC7/AC10</f>
        <v>0.2992291521</v>
      </c>
      <c r="AE7" s="156">
        <v>427.0</v>
      </c>
      <c r="AF7" s="158">
        <f>AE7/AE10</f>
        <v>0.2992291521</v>
      </c>
      <c r="AG7" s="156">
        <v>427.0</v>
      </c>
      <c r="AH7" s="158">
        <f>AG7/AG10</f>
        <v>0.2992291521</v>
      </c>
      <c r="AI7" s="156">
        <v>430.0</v>
      </c>
      <c r="AJ7" s="158">
        <f>AI7/AI10</f>
        <v>0.3013314646</v>
      </c>
      <c r="AK7" s="156">
        <v>497.0</v>
      </c>
      <c r="AL7" s="158">
        <f>AK7/AK10</f>
        <v>0.3482831114</v>
      </c>
      <c r="AM7" s="156">
        <v>532.0</v>
      </c>
      <c r="AN7" s="158">
        <f>AM7/AM10</f>
        <v>0.3728100911</v>
      </c>
      <c r="AO7" s="156">
        <v>532.0</v>
      </c>
      <c r="AP7" s="158">
        <f>AO7/AO10</f>
        <v>0.3728100911</v>
      </c>
      <c r="AQ7" s="156">
        <v>621.0</v>
      </c>
      <c r="AR7" s="158">
        <f>AQ7/AQ10</f>
        <v>0.4351786966</v>
      </c>
      <c r="AS7" s="156">
        <v>702.0</v>
      </c>
      <c r="AT7" s="158">
        <f>AS7/AS10</f>
        <v>0.4919411352</v>
      </c>
      <c r="AU7" s="156">
        <v>857.0</v>
      </c>
      <c r="AV7" s="158">
        <f>AU7/AU10</f>
        <v>0.6005606167</v>
      </c>
      <c r="AW7" s="156">
        <v>974.0</v>
      </c>
      <c r="AX7" s="158">
        <f>AW7/AW10</f>
        <v>0.6825508059</v>
      </c>
      <c r="AY7" s="156">
        <v>1085.0</v>
      </c>
      <c r="AZ7" s="158">
        <f>AY7/AY10</f>
        <v>0.76033637</v>
      </c>
      <c r="BA7" s="156">
        <v>1155.0</v>
      </c>
      <c r="BB7" s="158">
        <f>BA7/BA10</f>
        <v>0.8093903294</v>
      </c>
      <c r="BC7" s="156">
        <v>1186.0</v>
      </c>
      <c r="BD7" s="158">
        <f>BC7/BC10</f>
        <v>0.8311142256</v>
      </c>
      <c r="BE7" s="156">
        <v>1186.0</v>
      </c>
      <c r="BF7" s="158">
        <f>BE7/BE10</f>
        <v>0.8311142256</v>
      </c>
      <c r="BG7" s="156">
        <v>1249.0</v>
      </c>
      <c r="BH7" s="158">
        <f>BG7/BG10</f>
        <v>0.8752627891</v>
      </c>
      <c r="BI7" s="156">
        <v>1258.0</v>
      </c>
      <c r="BJ7" s="159">
        <f>BI7/BI10</f>
        <v>0.8815697267</v>
      </c>
    </row>
    <row r="8">
      <c r="A8" s="153" t="s">
        <v>35</v>
      </c>
      <c r="B8" s="154">
        <f t="shared" ref="B8:B10" si="2">B19+B30+B41+B52</f>
        <v>1421</v>
      </c>
      <c r="C8" s="155">
        <f>B8/B10</f>
        <v>0.9957953749</v>
      </c>
      <c r="E8" s="156">
        <v>0.0</v>
      </c>
      <c r="F8" s="157">
        <f>E8/E10</f>
        <v>0</v>
      </c>
      <c r="G8" s="156">
        <v>0.0</v>
      </c>
      <c r="H8" s="158">
        <f>G8/G10</f>
        <v>0</v>
      </c>
      <c r="I8" s="156">
        <v>0.0</v>
      </c>
      <c r="J8" s="158">
        <f>I8/I10</f>
        <v>0</v>
      </c>
      <c r="K8" s="156">
        <v>0.0</v>
      </c>
      <c r="L8" s="158">
        <f>K8/K10</f>
        <v>0</v>
      </c>
      <c r="M8" s="156">
        <v>0.0</v>
      </c>
      <c r="N8" s="158">
        <f>M8/M10</f>
        <v>0</v>
      </c>
      <c r="O8" s="156">
        <v>0.0</v>
      </c>
      <c r="P8" s="158">
        <f>O8/O10</f>
        <v>0</v>
      </c>
      <c r="Q8" s="156">
        <v>13.0</v>
      </c>
      <c r="R8" s="158">
        <f>Q8/Q10</f>
        <v>0.0105605199</v>
      </c>
      <c r="S8" s="156">
        <v>25.0</v>
      </c>
      <c r="T8" s="158">
        <f>S8/S10</f>
        <v>0.02024291498</v>
      </c>
      <c r="U8" s="156">
        <v>80.0</v>
      </c>
      <c r="V8" s="158">
        <f>U8/U10</f>
        <v>0.06405124099</v>
      </c>
      <c r="W8" s="156">
        <v>141.0</v>
      </c>
      <c r="X8" s="158">
        <f>W8/W10</f>
        <v>0.1309192201</v>
      </c>
      <c r="Y8" s="156">
        <v>215.0</v>
      </c>
      <c r="Z8" s="158">
        <f>Y8/Y10</f>
        <v>0.1506657323</v>
      </c>
      <c r="AA8" s="156">
        <v>312.0</v>
      </c>
      <c r="AB8" s="158">
        <f>AA8/AA10</f>
        <v>0.2186405046</v>
      </c>
      <c r="AC8" s="156">
        <v>319.0</v>
      </c>
      <c r="AD8" s="158">
        <f>AC8/AC10</f>
        <v>0.2235459005</v>
      </c>
      <c r="AE8" s="156">
        <v>319.0</v>
      </c>
      <c r="AF8" s="158">
        <f>AE8/AE10</f>
        <v>0.2235459005</v>
      </c>
      <c r="AG8" s="156">
        <v>319.0</v>
      </c>
      <c r="AH8" s="158">
        <f>AG8/AG10</f>
        <v>0.2235459005</v>
      </c>
      <c r="AI8" s="156">
        <v>360.0</v>
      </c>
      <c r="AJ8" s="158">
        <f>AI8/AI10</f>
        <v>0.2522775053</v>
      </c>
      <c r="AK8" s="156">
        <v>459.0</v>
      </c>
      <c r="AL8" s="158">
        <f>AK8/AK10</f>
        <v>0.3216538192</v>
      </c>
      <c r="AM8" s="156">
        <v>499.0</v>
      </c>
      <c r="AN8" s="158">
        <f>AM8/AM10</f>
        <v>0.3496846531</v>
      </c>
      <c r="AO8" s="156">
        <v>508.0</v>
      </c>
      <c r="AP8" s="158">
        <f>AO8/AO10</f>
        <v>0.3559915907</v>
      </c>
      <c r="AQ8" s="156">
        <v>532.0</v>
      </c>
      <c r="AR8" s="158">
        <f>AQ8/AQ10</f>
        <v>0.3728100911</v>
      </c>
      <c r="AS8" s="156">
        <v>693.0</v>
      </c>
      <c r="AT8" s="158">
        <f>AS8/AS10</f>
        <v>0.4856341976</v>
      </c>
      <c r="AU8" s="156">
        <v>835.0</v>
      </c>
      <c r="AV8" s="158">
        <f>AU8/AU10</f>
        <v>0.585143658</v>
      </c>
      <c r="AW8" s="156">
        <v>910.0</v>
      </c>
      <c r="AX8" s="158">
        <f>AW8/AW10</f>
        <v>0.6377014716</v>
      </c>
      <c r="AY8" s="156">
        <v>955.0</v>
      </c>
      <c r="AZ8" s="158">
        <f>AY8/AY10</f>
        <v>0.6692361598</v>
      </c>
      <c r="BA8" s="156">
        <v>1095.0</v>
      </c>
      <c r="BB8" s="158">
        <f>BA8/BA10</f>
        <v>0.7673440785</v>
      </c>
      <c r="BC8" s="156">
        <v>1159.0</v>
      </c>
      <c r="BD8" s="158">
        <f>BC8/BC10</f>
        <v>0.8121934128</v>
      </c>
      <c r="BE8" s="156">
        <v>1159.0</v>
      </c>
      <c r="BF8" s="158">
        <f>BE8/BE10</f>
        <v>0.8121934128</v>
      </c>
      <c r="BG8" s="156">
        <v>1215.0</v>
      </c>
      <c r="BH8" s="158">
        <f>BG8/BG10</f>
        <v>0.8514365802</v>
      </c>
      <c r="BI8" s="156">
        <v>1258.0</v>
      </c>
      <c r="BJ8" s="159">
        <f>BI8/BI10</f>
        <v>0.8815697267</v>
      </c>
    </row>
    <row r="9">
      <c r="A9" s="153" t="s">
        <v>12301</v>
      </c>
      <c r="B9" s="154">
        <f t="shared" si="2"/>
        <v>1</v>
      </c>
      <c r="C9" s="155">
        <f>B9/B10</f>
        <v>0.0007007708479</v>
      </c>
      <c r="E9" s="156">
        <v>0.0</v>
      </c>
      <c r="F9" s="157">
        <f>E9/E10</f>
        <v>0</v>
      </c>
      <c r="G9" s="156">
        <v>0.0</v>
      </c>
      <c r="H9" s="158">
        <f>G9/G10</f>
        <v>0</v>
      </c>
      <c r="I9" s="156">
        <v>7.0</v>
      </c>
      <c r="J9" s="158">
        <f>I9/I10</f>
        <v>0.005877413938</v>
      </c>
      <c r="K9" s="156">
        <v>0.0</v>
      </c>
      <c r="L9" s="158">
        <f>K9/K10</f>
        <v>0</v>
      </c>
      <c r="M9" s="156">
        <v>0.0</v>
      </c>
      <c r="N9" s="158">
        <f>M9/M10</f>
        <v>0</v>
      </c>
      <c r="O9" s="156">
        <v>0.0</v>
      </c>
      <c r="P9" s="158">
        <f>O9/O10</f>
        <v>0</v>
      </c>
      <c r="Q9" s="156">
        <v>8.0</v>
      </c>
      <c r="R9" s="158">
        <f>Q9/Q10</f>
        <v>0.006498781478</v>
      </c>
      <c r="S9" s="156">
        <v>8.0</v>
      </c>
      <c r="T9" s="158">
        <f>S9/S10</f>
        <v>0.006477732794</v>
      </c>
      <c r="U9" s="156">
        <v>20.0</v>
      </c>
      <c r="V9" s="158">
        <f>U9/U10</f>
        <v>0.01601281025</v>
      </c>
      <c r="W9" s="156">
        <v>14.0</v>
      </c>
      <c r="X9" s="158">
        <f>W9/W10</f>
        <v>0.01299907149</v>
      </c>
      <c r="Y9" s="156">
        <v>35.0</v>
      </c>
      <c r="Z9" s="158">
        <f>Y9/Y10</f>
        <v>0.02452697968</v>
      </c>
      <c r="AA9" s="156">
        <v>48.0</v>
      </c>
      <c r="AB9" s="158">
        <f>AA9/AA10</f>
        <v>0.0336370007</v>
      </c>
      <c r="AC9" s="156">
        <v>48.0</v>
      </c>
      <c r="AD9" s="158">
        <f>AC9/AC10</f>
        <v>0.0336370007</v>
      </c>
      <c r="AE9" s="156">
        <v>48.0</v>
      </c>
      <c r="AF9" s="158">
        <f>AE9/AE10</f>
        <v>0.0336370007</v>
      </c>
      <c r="AG9" s="156">
        <v>48.0</v>
      </c>
      <c r="AH9" s="158">
        <f>AG9/AG10</f>
        <v>0.0336370007</v>
      </c>
      <c r="AI9" s="156">
        <v>69.0</v>
      </c>
      <c r="AJ9" s="158">
        <f>AI9/AI10</f>
        <v>0.04835318851</v>
      </c>
      <c r="AK9" s="156">
        <v>59.0</v>
      </c>
      <c r="AL9" s="158">
        <f>AK9/AK10</f>
        <v>0.04134548003</v>
      </c>
      <c r="AM9" s="156">
        <v>46.0</v>
      </c>
      <c r="AN9" s="158">
        <f>AM9/AM10</f>
        <v>0.032235459</v>
      </c>
      <c r="AO9" s="156">
        <v>41.0</v>
      </c>
      <c r="AP9" s="158">
        <f>AO9/AO10</f>
        <v>0.02873160477</v>
      </c>
      <c r="AQ9" s="156">
        <v>56.0</v>
      </c>
      <c r="AR9" s="158">
        <f>AQ9/AQ10</f>
        <v>0.03924316748</v>
      </c>
      <c r="AS9" s="156">
        <v>30.0</v>
      </c>
      <c r="AT9" s="158">
        <f>AS9/AS10</f>
        <v>0.02102312544</v>
      </c>
      <c r="AU9" s="156">
        <v>30.0</v>
      </c>
      <c r="AV9" s="158">
        <f>AU9/AU10</f>
        <v>0.02102312544</v>
      </c>
      <c r="AW9" s="156">
        <v>35.0</v>
      </c>
      <c r="AX9" s="158">
        <f>AW9/AW10</f>
        <v>0.02452697968</v>
      </c>
      <c r="AY9" s="156">
        <v>16.0</v>
      </c>
      <c r="AZ9" s="158">
        <f>AY9/AY10</f>
        <v>0.01121233357</v>
      </c>
      <c r="BA9" s="156">
        <v>16.0</v>
      </c>
      <c r="BB9" s="158">
        <f>BA9/BA10</f>
        <v>0.01121233357</v>
      </c>
      <c r="BC9" s="156">
        <v>17.0</v>
      </c>
      <c r="BD9" s="158">
        <f>BC9/BC10</f>
        <v>0.01191310441</v>
      </c>
      <c r="BE9" s="156">
        <v>10.0</v>
      </c>
      <c r="BF9" s="158">
        <f>BE9/BE10</f>
        <v>0.007007708479</v>
      </c>
      <c r="BG9" s="156">
        <v>10.0</v>
      </c>
      <c r="BH9" s="158">
        <f>BG9/BG10</f>
        <v>0.007007708479</v>
      </c>
      <c r="BI9" s="156">
        <v>0.0</v>
      </c>
      <c r="BJ9" s="159">
        <f>BI9/BI10</f>
        <v>0</v>
      </c>
    </row>
    <row r="10">
      <c r="A10" s="161" t="s">
        <v>12302</v>
      </c>
      <c r="B10" s="162">
        <f t="shared" si="2"/>
        <v>1427</v>
      </c>
      <c r="C10" s="163">
        <f>SUM(C2:C8)/7</f>
        <v>0.9957953749</v>
      </c>
      <c r="D10" s="164"/>
      <c r="E10" s="165">
        <v>1067.0</v>
      </c>
      <c r="F10" s="166">
        <f>SUM(F2:F8)/7</f>
        <v>0.01713750167</v>
      </c>
      <c r="G10" s="165">
        <v>1067.0</v>
      </c>
      <c r="H10" s="166">
        <f>SUM(H2:H8)/7</f>
        <v>0.04686035614</v>
      </c>
      <c r="I10" s="165">
        <v>1191.0</v>
      </c>
      <c r="J10" s="166">
        <f>SUM(J2:J8)/7</f>
        <v>0.08168405901</v>
      </c>
      <c r="K10" s="165">
        <v>1147.0</v>
      </c>
      <c r="L10" s="166">
        <f>SUM(L2:L8)/7</f>
        <v>0.1091044962</v>
      </c>
      <c r="M10" s="165">
        <v>1141.0</v>
      </c>
      <c r="N10" s="166">
        <f>SUM(N2:N8)/7</f>
        <v>0.1556278953</v>
      </c>
      <c r="O10" s="165">
        <v>1136.0</v>
      </c>
      <c r="P10" s="166">
        <f>SUM(P2:P8)/7</f>
        <v>0.2064889336</v>
      </c>
      <c r="Q10" s="165">
        <v>1231.0</v>
      </c>
      <c r="R10" s="166">
        <f>SUM(R2:R8)/7</f>
        <v>0.2264129047</v>
      </c>
      <c r="S10" s="165">
        <v>1235.0</v>
      </c>
      <c r="T10" s="166">
        <f>SUM(T2:T8)/7</f>
        <v>0.237015616</v>
      </c>
      <c r="U10" s="165">
        <v>1249.0</v>
      </c>
      <c r="V10" s="166">
        <f>SUM(V2:V8)/7</f>
        <v>0.2781653895</v>
      </c>
      <c r="W10" s="165">
        <v>1077.0</v>
      </c>
      <c r="X10" s="166">
        <f>SUM(X2:X8)/7</f>
        <v>0.3850643321</v>
      </c>
      <c r="Y10" s="165">
        <f>B10</f>
        <v>1427</v>
      </c>
      <c r="Z10" s="166">
        <f>SUM(Z2:Z8)/7</f>
        <v>0.3270597657</v>
      </c>
      <c r="AA10" s="165">
        <f>B10</f>
        <v>1427</v>
      </c>
      <c r="AB10" s="166">
        <f>SUM(AB2:AB8)/7</f>
        <v>0.3910301331</v>
      </c>
      <c r="AC10" s="165">
        <f>B10</f>
        <v>1427</v>
      </c>
      <c r="AD10" s="166">
        <f>SUM(AD2:AD8)/7</f>
        <v>0.4134548003</v>
      </c>
      <c r="AE10" s="165">
        <f>B10</f>
        <v>1427</v>
      </c>
      <c r="AF10" s="166">
        <f>SUM(AF2:AF8)/7</f>
        <v>0.4254680148</v>
      </c>
      <c r="AG10" s="165">
        <f>B10</f>
        <v>1427</v>
      </c>
      <c r="AH10" s="166">
        <f>SUM(AH2:AH8)/7</f>
        <v>0.428070878</v>
      </c>
      <c r="AI10" s="165">
        <f>B10</f>
        <v>1427</v>
      </c>
      <c r="AJ10" s="166">
        <f>SUM(AJ2:AJ8)/7</f>
        <v>0.436380018</v>
      </c>
      <c r="AK10" s="165">
        <f>B10</f>
        <v>1427</v>
      </c>
      <c r="AL10" s="166">
        <f>SUM(AL2:AL8)/7</f>
        <v>0.4678145961</v>
      </c>
      <c r="AM10" s="165">
        <f>B10</f>
        <v>1427</v>
      </c>
      <c r="AN10" s="166">
        <f>SUM(AN2:AN8)/7</f>
        <v>0.4840324357</v>
      </c>
      <c r="AO10" s="165">
        <f>B10</f>
        <v>1427</v>
      </c>
      <c r="AP10" s="166">
        <f>SUM(AP2:AP8)/7</f>
        <v>0.4879367304</v>
      </c>
      <c r="AQ10" s="165">
        <f>B10</f>
        <v>1427</v>
      </c>
      <c r="AR10" s="166">
        <f>SUM(AR2:AR8)/7</f>
        <v>0.5427970768</v>
      </c>
      <c r="AS10" s="165">
        <f>B10</f>
        <v>1427</v>
      </c>
      <c r="AT10" s="166">
        <f>SUM(AT2:AT8)/7</f>
        <v>0.6018620483</v>
      </c>
      <c r="AU10" s="165">
        <f>B10</f>
        <v>1427</v>
      </c>
      <c r="AV10" s="166">
        <f>SUM(AV2:AV8)/7</f>
        <v>0.6763439784</v>
      </c>
      <c r="AW10" s="165">
        <f>B10</f>
        <v>1427</v>
      </c>
      <c r="AX10" s="166">
        <f>SUM(AX2:AX8)/7</f>
        <v>0.7414155571</v>
      </c>
      <c r="AY10" s="165">
        <f>B10</f>
        <v>1427</v>
      </c>
      <c r="AZ10" s="166">
        <f>SUM(AZ2:AZ8)/7</f>
        <v>0.7758534388</v>
      </c>
      <c r="BA10" s="165">
        <f>B10</f>
        <v>1427</v>
      </c>
      <c r="BB10" s="166">
        <f>SUM(BB2:BB8)/7</f>
        <v>0.8052858144</v>
      </c>
      <c r="BC10" s="165">
        <f>B10</f>
        <v>1427</v>
      </c>
      <c r="BD10" s="166">
        <f>SUM(BD2:BD8)/7</f>
        <v>0.8284112524</v>
      </c>
      <c r="BE10" s="165">
        <f>B10</f>
        <v>1427</v>
      </c>
      <c r="BF10" s="166">
        <f>SUM(BF2:BF8)/7</f>
        <v>0.8284112524</v>
      </c>
      <c r="BG10" s="156">
        <f>B10</f>
        <v>1427</v>
      </c>
      <c r="BH10" s="166">
        <f>SUM(BH2:BH8)/7</f>
        <v>0.8763640004</v>
      </c>
      <c r="BI10" s="156">
        <f>B10</f>
        <v>1427</v>
      </c>
      <c r="BJ10" s="159">
        <f>SUM(BJ2:BJ8)/7</f>
        <v>0.8815697267</v>
      </c>
    </row>
    <row r="11">
      <c r="Z11" s="167"/>
    </row>
    <row r="12">
      <c r="A12" s="149" t="s">
        <v>5556</v>
      </c>
      <c r="B12" s="150"/>
      <c r="C12" s="151"/>
      <c r="E12" s="152">
        <v>44575.0</v>
      </c>
      <c r="G12" s="152">
        <v>44582.0</v>
      </c>
      <c r="I12" s="152">
        <v>44589.0</v>
      </c>
      <c r="K12" s="152">
        <v>44596.0</v>
      </c>
      <c r="M12" s="152">
        <v>44603.0</v>
      </c>
      <c r="O12" s="152">
        <v>44610.0</v>
      </c>
      <c r="Q12" s="152">
        <v>44617.0</v>
      </c>
      <c r="S12" s="152">
        <v>44624.0</v>
      </c>
      <c r="U12" s="152">
        <v>44631.0</v>
      </c>
      <c r="W12" s="152">
        <v>44638.0</v>
      </c>
      <c r="Y12" s="152">
        <v>44645.0</v>
      </c>
      <c r="AA12" s="152">
        <v>44652.0</v>
      </c>
      <c r="AC12" s="152">
        <v>44659.0</v>
      </c>
      <c r="AE12" s="152">
        <v>44666.0</v>
      </c>
      <c r="AG12" s="152">
        <v>44673.0</v>
      </c>
      <c r="AI12" s="152">
        <v>44680.0</v>
      </c>
      <c r="AK12" s="152">
        <v>44687.0</v>
      </c>
      <c r="AM12" s="152">
        <v>44694.0</v>
      </c>
      <c r="AO12" s="152">
        <v>44701.0</v>
      </c>
      <c r="AQ12" s="152">
        <v>44708.0</v>
      </c>
      <c r="AS12" s="152">
        <v>44715.0</v>
      </c>
      <c r="AU12" s="152">
        <v>44722.0</v>
      </c>
      <c r="AW12" s="152">
        <v>44729.0</v>
      </c>
      <c r="AY12" s="152">
        <v>44736.0</v>
      </c>
      <c r="BA12" s="152">
        <v>44743.0</v>
      </c>
      <c r="BC12" s="152">
        <v>44750.0</v>
      </c>
      <c r="BE12" s="152">
        <v>44757.0</v>
      </c>
      <c r="BG12" s="152">
        <v>44764.0</v>
      </c>
      <c r="BI12" s="152"/>
    </row>
    <row r="13">
      <c r="A13" s="153" t="s">
        <v>12295</v>
      </c>
      <c r="B13" s="154">
        <f>COUNTIFS(Seeds!D:D,"=Ortografía+cast",Seeds!Y:Y,"=Números y operaciones")+B14</f>
        <v>682</v>
      </c>
      <c r="C13" s="168">
        <f>B13/B21</f>
        <v>1</v>
      </c>
      <c r="E13" s="156">
        <v>0.0</v>
      </c>
      <c r="F13" s="158">
        <f>E13/E21</f>
        <v>0</v>
      </c>
      <c r="G13" s="156">
        <v>0.0</v>
      </c>
      <c r="H13" s="158">
        <f>G13/G21</f>
        <v>0</v>
      </c>
      <c r="I13" s="156">
        <v>0.0</v>
      </c>
      <c r="J13" s="158">
        <f>I13/I21</f>
        <v>0</v>
      </c>
      <c r="K13" s="156">
        <v>0.0</v>
      </c>
      <c r="L13" s="158">
        <f>K13/K21</f>
        <v>0</v>
      </c>
      <c r="M13" s="156">
        <v>155.0</v>
      </c>
      <c r="N13" s="158">
        <f>M13/M21</f>
        <v>0.3087649402</v>
      </c>
      <c r="O13" s="156">
        <v>318.0</v>
      </c>
      <c r="P13" s="158">
        <f>O13/O21</f>
        <v>0.6424242424</v>
      </c>
      <c r="Q13" s="156">
        <v>409.0</v>
      </c>
      <c r="R13" s="158">
        <f>Q13/Q21</f>
        <v>0.7063903282</v>
      </c>
      <c r="S13" s="156">
        <v>452.0</v>
      </c>
      <c r="T13" s="158">
        <f>S13/S21</f>
        <v>0.7753001715</v>
      </c>
      <c r="U13" s="156">
        <v>452.0</v>
      </c>
      <c r="V13" s="158">
        <f>U13/U21</f>
        <v>0.7726495726</v>
      </c>
      <c r="W13" s="156">
        <v>469.0</v>
      </c>
      <c r="X13" s="158">
        <f>W13/W21</f>
        <v>0.8832391714</v>
      </c>
      <c r="Y13" s="156">
        <v>469.0</v>
      </c>
      <c r="Z13" s="158">
        <f>Y13/Y21</f>
        <v>0.6876832845</v>
      </c>
      <c r="AA13" s="156">
        <v>472.0</v>
      </c>
      <c r="AB13" s="158">
        <f>AA13/AA21</f>
        <v>0.6920821114</v>
      </c>
      <c r="AC13" s="156">
        <v>473.0</v>
      </c>
      <c r="AD13" s="158">
        <f>AC13/AC21</f>
        <v>0.6935483871</v>
      </c>
      <c r="AE13" s="156">
        <v>486.0</v>
      </c>
      <c r="AF13" s="158">
        <f>AE13/AE21</f>
        <v>0.7126099707</v>
      </c>
      <c r="AG13" s="156">
        <v>485.0</v>
      </c>
      <c r="AH13" s="158">
        <f>AG13/AG21</f>
        <v>0.711143695</v>
      </c>
      <c r="AI13" s="156">
        <v>485.0</v>
      </c>
      <c r="AJ13" s="158">
        <f>AI13/AI21</f>
        <v>0.711143695</v>
      </c>
      <c r="AK13" s="156">
        <v>502.0</v>
      </c>
      <c r="AL13" s="158">
        <f>AK13/AK21</f>
        <v>0.7360703812</v>
      </c>
      <c r="AM13" s="156">
        <v>514.0</v>
      </c>
      <c r="AN13" s="158">
        <f>AM13/AM21</f>
        <v>0.7536656891</v>
      </c>
      <c r="AO13" s="156">
        <v>523.0</v>
      </c>
      <c r="AP13" s="158">
        <f>AO13/AO21</f>
        <v>0.7668621701</v>
      </c>
      <c r="AQ13" s="156">
        <v>511.0</v>
      </c>
      <c r="AR13" s="158">
        <f>AQ13/AQ21</f>
        <v>0.7492668622</v>
      </c>
      <c r="AS13" s="156">
        <v>511.0</v>
      </c>
      <c r="AT13" s="158">
        <f>AS13/AS21</f>
        <v>0.7492668622</v>
      </c>
      <c r="AU13" s="156">
        <v>511.0</v>
      </c>
      <c r="AV13" s="158">
        <f>AU13/AU21</f>
        <v>0.7492668622</v>
      </c>
      <c r="AW13" s="156">
        <v>511.0</v>
      </c>
      <c r="AX13" s="158">
        <f>AW13/AW21</f>
        <v>0.7492668622</v>
      </c>
      <c r="AY13" s="156">
        <v>526.0</v>
      </c>
      <c r="AZ13" s="158">
        <f>AY13/AY21</f>
        <v>0.7712609971</v>
      </c>
      <c r="BA13" s="156">
        <v>542.0</v>
      </c>
      <c r="BB13" s="158">
        <f>BA13/BA21</f>
        <v>0.7947214076</v>
      </c>
      <c r="BC13" s="156">
        <v>543.0</v>
      </c>
      <c r="BD13" s="158">
        <f>BC13/BC21</f>
        <v>0.7961876833</v>
      </c>
      <c r="BE13" s="156">
        <v>543.0</v>
      </c>
      <c r="BF13" s="158">
        <f>BE13/BE21</f>
        <v>0.7961876833</v>
      </c>
      <c r="BG13" s="156">
        <v>543.0</v>
      </c>
      <c r="BH13" s="158">
        <f>BG13/BG21</f>
        <v>0.7961876833</v>
      </c>
      <c r="BI13" s="156">
        <v>615.0</v>
      </c>
      <c r="BJ13" s="159">
        <f>BI13/BI21</f>
        <v>0.9017595308</v>
      </c>
    </row>
    <row r="14">
      <c r="A14" s="153" t="s">
        <v>12296</v>
      </c>
      <c r="B14" s="154">
        <f>COUNTIFS(Seeds!D:D,"=Técnico",Seeds!Y:Y,"=Números y operaciones")+B15</f>
        <v>682</v>
      </c>
      <c r="C14" s="168">
        <f>B14/B21</f>
        <v>1</v>
      </c>
      <c r="E14" s="156">
        <v>0.0</v>
      </c>
      <c r="F14" s="158">
        <f>E14/E21</f>
        <v>0</v>
      </c>
      <c r="G14" s="156">
        <v>0.0</v>
      </c>
      <c r="H14" s="158">
        <f>G14/G21</f>
        <v>0</v>
      </c>
      <c r="I14" s="156">
        <v>0.0</v>
      </c>
      <c r="J14" s="158">
        <f>I14/I21</f>
        <v>0</v>
      </c>
      <c r="K14" s="156">
        <v>0.0</v>
      </c>
      <c r="L14" s="158">
        <f>K14/K21</f>
        <v>0</v>
      </c>
      <c r="M14" s="156">
        <v>0.0</v>
      </c>
      <c r="N14" s="158">
        <f>M14/M21</f>
        <v>0</v>
      </c>
      <c r="O14" s="156">
        <v>6.0</v>
      </c>
      <c r="P14" s="158">
        <f>O14/O21</f>
        <v>0.01212121212</v>
      </c>
      <c r="Q14" s="156">
        <v>43.0</v>
      </c>
      <c r="R14" s="158">
        <f>Q14/Q21</f>
        <v>0.07426597582</v>
      </c>
      <c r="S14" s="156">
        <v>45.0</v>
      </c>
      <c r="T14" s="158">
        <f>S14/S21</f>
        <v>0.07718696398</v>
      </c>
      <c r="U14" s="156">
        <v>63.0</v>
      </c>
      <c r="V14" s="158">
        <f>U14/U21</f>
        <v>0.1076923077</v>
      </c>
      <c r="W14" s="156">
        <v>85.0</v>
      </c>
      <c r="X14" s="158">
        <f>W14/W21</f>
        <v>0.1600753296</v>
      </c>
      <c r="Y14" s="156">
        <v>88.0</v>
      </c>
      <c r="Z14" s="158">
        <f>Y14/Y21</f>
        <v>0.1290322581</v>
      </c>
      <c r="AA14" s="156">
        <v>191.0</v>
      </c>
      <c r="AB14" s="158">
        <f>AA14/AA21</f>
        <v>0.280058651</v>
      </c>
      <c r="AC14" s="156">
        <v>237.0</v>
      </c>
      <c r="AD14" s="158">
        <f>AC14/AC21</f>
        <v>0.3475073314</v>
      </c>
      <c r="AE14" s="156">
        <v>280.0</v>
      </c>
      <c r="AF14" s="158">
        <f>AE14/AE21</f>
        <v>0.4105571848</v>
      </c>
      <c r="AG14" s="156">
        <v>293.0</v>
      </c>
      <c r="AH14" s="158">
        <f>AG14/AG21</f>
        <v>0.4296187683</v>
      </c>
      <c r="AI14" s="156">
        <v>293.0</v>
      </c>
      <c r="AJ14" s="158">
        <f>AI14/AI21</f>
        <v>0.4296187683</v>
      </c>
      <c r="AK14" s="156">
        <v>325.0</v>
      </c>
      <c r="AL14" s="158">
        <f>AK14/AK21</f>
        <v>0.4765395894</v>
      </c>
      <c r="AM14" s="156">
        <v>374.0</v>
      </c>
      <c r="AN14" s="158">
        <f>AM14/AM21</f>
        <v>0.5483870968</v>
      </c>
      <c r="AO14" s="156">
        <v>374.0</v>
      </c>
      <c r="AP14" s="158">
        <f>AO14/AO21</f>
        <v>0.5483870968</v>
      </c>
      <c r="AQ14" s="156">
        <v>441.0</v>
      </c>
      <c r="AR14" s="158">
        <f>AQ14/AQ21</f>
        <v>0.646627566</v>
      </c>
      <c r="AS14" s="156">
        <v>465.0</v>
      </c>
      <c r="AT14" s="158">
        <f>AS14/AS21</f>
        <v>0.6818181818</v>
      </c>
      <c r="AU14" s="156">
        <v>465.0</v>
      </c>
      <c r="AV14" s="158">
        <f>AU14/AU21</f>
        <v>0.6818181818</v>
      </c>
      <c r="AW14" s="156">
        <v>491.0</v>
      </c>
      <c r="AX14" s="158">
        <f>AW14/AW21</f>
        <v>0.719941349</v>
      </c>
      <c r="AY14" s="156">
        <v>526.0</v>
      </c>
      <c r="AZ14" s="158">
        <f>AY14/AY21</f>
        <v>0.7712609971</v>
      </c>
      <c r="BA14" s="156">
        <v>542.0</v>
      </c>
      <c r="BB14" s="158">
        <f>BA14/BA21</f>
        <v>0.7947214076</v>
      </c>
      <c r="BC14" s="156">
        <v>543.0</v>
      </c>
      <c r="BD14" s="158">
        <f>BC14/BC21</f>
        <v>0.7961876833</v>
      </c>
      <c r="BE14" s="156">
        <v>543.0</v>
      </c>
      <c r="BF14" s="158">
        <f>BE14/BE21</f>
        <v>0.7961876833</v>
      </c>
      <c r="BG14" s="156">
        <v>543.0</v>
      </c>
      <c r="BH14" s="158">
        <f>BG14/BG21</f>
        <v>0.7961876833</v>
      </c>
      <c r="BI14" s="156">
        <v>615.0</v>
      </c>
      <c r="BJ14" s="159">
        <f>BI14/BI21</f>
        <v>0.9017595308</v>
      </c>
    </row>
    <row r="15">
      <c r="A15" s="153" t="s">
        <v>12297</v>
      </c>
      <c r="B15" s="154">
        <f>COUNTIFS(Seeds!D:D,"=JSON base",Seeds!Y:Y,"=Números y operaciones")+B16</f>
        <v>682</v>
      </c>
      <c r="C15" s="168">
        <f>B15/B21</f>
        <v>1</v>
      </c>
      <c r="E15" s="156">
        <v>0.0</v>
      </c>
      <c r="F15" s="158">
        <f>E15/E21</f>
        <v>0</v>
      </c>
      <c r="G15" s="156">
        <v>0.0</v>
      </c>
      <c r="H15" s="158">
        <f>G15/G21</f>
        <v>0</v>
      </c>
      <c r="I15" s="156">
        <v>0.0</v>
      </c>
      <c r="J15" s="158">
        <f>I15/I21</f>
        <v>0</v>
      </c>
      <c r="K15" s="156">
        <v>0.0</v>
      </c>
      <c r="L15" s="158">
        <f>K15/K21</f>
        <v>0</v>
      </c>
      <c r="M15" s="156">
        <v>0.0</v>
      </c>
      <c r="N15" s="158">
        <f>M15/M21</f>
        <v>0</v>
      </c>
      <c r="O15" s="156">
        <v>6.0</v>
      </c>
      <c r="P15" s="158">
        <f>O15/O21</f>
        <v>0.01212121212</v>
      </c>
      <c r="Q15" s="156">
        <v>38.0</v>
      </c>
      <c r="R15" s="158">
        <f>Q15/Q21</f>
        <v>0.06563039724</v>
      </c>
      <c r="S15" s="156">
        <v>43.0</v>
      </c>
      <c r="T15" s="158">
        <f>S15/S21</f>
        <v>0.07375643225</v>
      </c>
      <c r="U15" s="156">
        <v>63.0</v>
      </c>
      <c r="V15" s="158">
        <f>U15/U21</f>
        <v>0.1076923077</v>
      </c>
      <c r="W15" s="156">
        <v>76.0</v>
      </c>
      <c r="X15" s="158">
        <f>W15/W21</f>
        <v>0.143126177</v>
      </c>
      <c r="Y15" s="156">
        <v>83.0</v>
      </c>
      <c r="Z15" s="158">
        <f>Y15/Y21</f>
        <v>0.1217008798</v>
      </c>
      <c r="AA15" s="156">
        <v>180.0</v>
      </c>
      <c r="AB15" s="158">
        <f>AA15/AA21</f>
        <v>0.2639296188</v>
      </c>
      <c r="AC15" s="156">
        <v>195.0</v>
      </c>
      <c r="AD15" s="158">
        <f>AC15/AC21</f>
        <v>0.2859237537</v>
      </c>
      <c r="AE15" s="156">
        <v>223.0</v>
      </c>
      <c r="AF15" s="158">
        <f>AE15/AE21</f>
        <v>0.3269794721</v>
      </c>
      <c r="AG15" s="156">
        <v>230.0</v>
      </c>
      <c r="AH15" s="158">
        <f>AG15/AG21</f>
        <v>0.3372434018</v>
      </c>
      <c r="AI15" s="156">
        <v>230.0</v>
      </c>
      <c r="AJ15" s="158">
        <f>AI15/AI21</f>
        <v>0.3372434018</v>
      </c>
      <c r="AK15" s="156">
        <v>259.0</v>
      </c>
      <c r="AL15" s="158">
        <f>AK15/AK21</f>
        <v>0.3797653959</v>
      </c>
      <c r="AM15" s="156">
        <v>259.0</v>
      </c>
      <c r="AN15" s="158">
        <f>AM15/AM21</f>
        <v>0.3797653959</v>
      </c>
      <c r="AO15" s="156">
        <v>279.0</v>
      </c>
      <c r="AP15" s="158">
        <f>AO15/AO21</f>
        <v>0.4090909091</v>
      </c>
      <c r="AQ15" s="156">
        <v>345.0</v>
      </c>
      <c r="AR15" s="158">
        <f>AQ15/AQ21</f>
        <v>0.5058651026</v>
      </c>
      <c r="AS15" s="156">
        <v>376.0</v>
      </c>
      <c r="AT15" s="158">
        <f>AS15/AS21</f>
        <v>0.5513196481</v>
      </c>
      <c r="AU15" s="156">
        <v>384.0</v>
      </c>
      <c r="AV15" s="158">
        <f>AU15/AU21</f>
        <v>0.5630498534</v>
      </c>
      <c r="AW15" s="156">
        <v>485.0</v>
      </c>
      <c r="AX15" s="158">
        <f>AW15/AW21</f>
        <v>0.711143695</v>
      </c>
      <c r="AY15" s="156">
        <v>520.0</v>
      </c>
      <c r="AZ15" s="158">
        <f>AY15/AY21</f>
        <v>0.7624633431</v>
      </c>
      <c r="BA15" s="156">
        <v>536.0</v>
      </c>
      <c r="BB15" s="158">
        <f>BA15/BA21</f>
        <v>0.7859237537</v>
      </c>
      <c r="BC15" s="156">
        <v>543.0</v>
      </c>
      <c r="BD15" s="158">
        <f>BC15/BC21</f>
        <v>0.7961876833</v>
      </c>
      <c r="BE15" s="156">
        <v>543.0</v>
      </c>
      <c r="BF15" s="158">
        <f>BE15/BE21</f>
        <v>0.7961876833</v>
      </c>
      <c r="BG15" s="156">
        <v>543.0</v>
      </c>
      <c r="BH15" s="158">
        <f>BG15/BG21</f>
        <v>0.7961876833</v>
      </c>
      <c r="BI15" s="156">
        <v>615.0</v>
      </c>
      <c r="BJ15" s="159">
        <f>BI15/BI21</f>
        <v>0.9017595308</v>
      </c>
    </row>
    <row r="16">
      <c r="A16" s="153" t="s">
        <v>12298</v>
      </c>
      <c r="B16" s="154">
        <f>COUNTIFS(Seeds!D:D,"=Pendiente de OK TE+hint",Seeds!Y:Y,"=Números y operaciones")+B17</f>
        <v>682</v>
      </c>
      <c r="C16" s="168">
        <f>B16/B21</f>
        <v>1</v>
      </c>
      <c r="E16" s="156">
        <v>0.0</v>
      </c>
      <c r="F16" s="158">
        <f>E16/E21</f>
        <v>0</v>
      </c>
      <c r="G16" s="156">
        <v>0.0</v>
      </c>
      <c r="H16" s="158">
        <f>G16/G21</f>
        <v>0</v>
      </c>
      <c r="I16" s="156">
        <v>0.0</v>
      </c>
      <c r="J16" s="158">
        <f>I16/I21</f>
        <v>0</v>
      </c>
      <c r="K16" s="156">
        <v>0.0</v>
      </c>
      <c r="L16" s="158">
        <f>K16/K21</f>
        <v>0</v>
      </c>
      <c r="M16" s="156">
        <v>0.0</v>
      </c>
      <c r="N16" s="158">
        <f>M16/M21</f>
        <v>0</v>
      </c>
      <c r="O16" s="156">
        <v>0.0</v>
      </c>
      <c r="P16" s="158">
        <f>O16/O21</f>
        <v>0</v>
      </c>
      <c r="Q16" s="156">
        <v>2.0</v>
      </c>
      <c r="R16" s="158">
        <f>Q16/Q21</f>
        <v>0.003454231434</v>
      </c>
      <c r="S16" s="156">
        <v>2.0</v>
      </c>
      <c r="T16" s="158">
        <f>S16/S21</f>
        <v>0.003430531732</v>
      </c>
      <c r="U16" s="156">
        <v>4.0</v>
      </c>
      <c r="V16" s="158">
        <f>U16/U21</f>
        <v>0.006837606838</v>
      </c>
      <c r="W16" s="156">
        <v>8.0</v>
      </c>
      <c r="X16" s="158">
        <f>W16/W21</f>
        <v>0.01506591337</v>
      </c>
      <c r="Y16" s="156">
        <v>19.0</v>
      </c>
      <c r="Z16" s="158">
        <f>Y16/Y21</f>
        <v>0.02785923754</v>
      </c>
      <c r="AA16" s="156">
        <v>116.0</v>
      </c>
      <c r="AB16" s="158">
        <f>AA16/AA21</f>
        <v>0.1700879765</v>
      </c>
      <c r="AC16" s="156">
        <v>137.0</v>
      </c>
      <c r="AD16" s="158">
        <f>AC16/AC21</f>
        <v>0.2008797654</v>
      </c>
      <c r="AE16" s="156">
        <v>165.0</v>
      </c>
      <c r="AF16" s="158">
        <f>AE16/AE21</f>
        <v>0.2419354839</v>
      </c>
      <c r="AG16" s="156">
        <v>172.0</v>
      </c>
      <c r="AH16" s="158">
        <f>AG16/AG21</f>
        <v>0.2521994135</v>
      </c>
      <c r="AI16" s="156">
        <v>172.0</v>
      </c>
      <c r="AJ16" s="158">
        <f>AI16/AI21</f>
        <v>0.2521994135</v>
      </c>
      <c r="AK16" s="156">
        <v>181.0</v>
      </c>
      <c r="AL16" s="158">
        <f>AK16/AK21</f>
        <v>0.2653958944</v>
      </c>
      <c r="AM16" s="156">
        <v>181.0</v>
      </c>
      <c r="AN16" s="158">
        <f>AM16/AM21</f>
        <v>0.2653958944</v>
      </c>
      <c r="AO16" s="156">
        <v>181.0</v>
      </c>
      <c r="AP16" s="158">
        <f>AO16/AO21</f>
        <v>0.2653958944</v>
      </c>
      <c r="AQ16" s="156">
        <v>265.0</v>
      </c>
      <c r="AR16" s="158">
        <f>AQ16/AQ21</f>
        <v>0.3885630499</v>
      </c>
      <c r="AS16" s="156">
        <v>294.0</v>
      </c>
      <c r="AT16" s="158">
        <f>AS16/AS21</f>
        <v>0.431085044</v>
      </c>
      <c r="AU16" s="156">
        <v>313.0</v>
      </c>
      <c r="AV16" s="158">
        <f>AU16/AU21</f>
        <v>0.4589442815</v>
      </c>
      <c r="AW16" s="156">
        <v>485.0</v>
      </c>
      <c r="AX16" s="158">
        <f>AW16/AW21</f>
        <v>0.711143695</v>
      </c>
      <c r="AY16" s="156">
        <v>520.0</v>
      </c>
      <c r="AZ16" s="158">
        <f>AY16/AY21</f>
        <v>0.7624633431</v>
      </c>
      <c r="BA16" s="156">
        <v>536.0</v>
      </c>
      <c r="BB16" s="158">
        <f>BA16/BA21</f>
        <v>0.7859237537</v>
      </c>
      <c r="BC16" s="156">
        <v>543.0</v>
      </c>
      <c r="BD16" s="158">
        <f>BC16/BC21</f>
        <v>0.7961876833</v>
      </c>
      <c r="BE16" s="156">
        <v>543.0</v>
      </c>
      <c r="BF16" s="158">
        <f>BE16/BE21</f>
        <v>0.7961876833</v>
      </c>
      <c r="BG16" s="156">
        <v>543.0</v>
      </c>
      <c r="BH16" s="158">
        <f>BG16/BG21</f>
        <v>0.7961876833</v>
      </c>
      <c r="BI16" s="156">
        <v>615.0</v>
      </c>
      <c r="BJ16" s="159">
        <f>BI16/BI21</f>
        <v>0.9017595308</v>
      </c>
    </row>
    <row r="17">
      <c r="A17" s="153" t="s">
        <v>12299</v>
      </c>
      <c r="B17" s="154">
        <f>COUNTIFS(Seeds!D:D,"=OK TE+hint",Seeds!Y:Y,"=Números y operaciones")+B18</f>
        <v>682</v>
      </c>
      <c r="C17" s="168">
        <f>B17/B21</f>
        <v>1</v>
      </c>
      <c r="E17" s="156">
        <v>0.0</v>
      </c>
      <c r="F17" s="158">
        <f>E17/E21</f>
        <v>0</v>
      </c>
      <c r="G17" s="156">
        <v>0.0</v>
      </c>
      <c r="H17" s="158">
        <f>G17/G21</f>
        <v>0</v>
      </c>
      <c r="I17" s="156">
        <v>0.0</v>
      </c>
      <c r="J17" s="158">
        <f>I17/I21</f>
        <v>0</v>
      </c>
      <c r="K17" s="156">
        <v>0.0</v>
      </c>
      <c r="L17" s="158">
        <f>K17/K21</f>
        <v>0</v>
      </c>
      <c r="M17" s="156">
        <v>0.0</v>
      </c>
      <c r="N17" s="158">
        <f>M17/M21</f>
        <v>0</v>
      </c>
      <c r="O17" s="156">
        <v>0.0</v>
      </c>
      <c r="P17" s="158">
        <f>O17/O21</f>
        <v>0</v>
      </c>
      <c r="Q17" s="156">
        <v>2.0</v>
      </c>
      <c r="R17" s="158">
        <f>Q17/Q21</f>
        <v>0.003454231434</v>
      </c>
      <c r="S17" s="156">
        <v>2.0</v>
      </c>
      <c r="T17" s="158">
        <f>S17/S21</f>
        <v>0.003430531732</v>
      </c>
      <c r="U17" s="156">
        <v>4.0</v>
      </c>
      <c r="V17" s="158">
        <f>U17/U21</f>
        <v>0.006837606838</v>
      </c>
      <c r="W17" s="156">
        <v>4.0</v>
      </c>
      <c r="X17" s="158">
        <f>W17/W21</f>
        <v>0.007532956685</v>
      </c>
      <c r="Y17" s="156">
        <v>19.0</v>
      </c>
      <c r="Z17" s="158">
        <f>Y17/Y21</f>
        <v>0.02785923754</v>
      </c>
      <c r="AA17" s="156">
        <v>110.0</v>
      </c>
      <c r="AB17" s="158">
        <f>AA17/AA21</f>
        <v>0.1612903226</v>
      </c>
      <c r="AC17" s="156">
        <v>136.0</v>
      </c>
      <c r="AD17" s="158">
        <f>AC17/AC21</f>
        <v>0.1994134897</v>
      </c>
      <c r="AE17" s="156">
        <v>136.0</v>
      </c>
      <c r="AF17" s="158">
        <f>AE17/AE21</f>
        <v>0.1994134897</v>
      </c>
      <c r="AG17" s="156">
        <v>136.0</v>
      </c>
      <c r="AH17" s="158">
        <f>AG17/AG21</f>
        <v>0.1994134897</v>
      </c>
      <c r="AI17" s="156">
        <v>167.0</v>
      </c>
      <c r="AJ17" s="158">
        <f>AI17/AI21</f>
        <v>0.2448680352</v>
      </c>
      <c r="AK17" s="156">
        <v>168.0</v>
      </c>
      <c r="AL17" s="158">
        <f>AK17/AK21</f>
        <v>0.2463343109</v>
      </c>
      <c r="AM17" s="156">
        <v>181.0</v>
      </c>
      <c r="AN17" s="158">
        <f>AM17/AM21</f>
        <v>0.2653958944</v>
      </c>
      <c r="AO17" s="156">
        <v>181.0</v>
      </c>
      <c r="AP17" s="158">
        <f>AO17/AO21</f>
        <v>0.2653958944</v>
      </c>
      <c r="AQ17" s="156">
        <v>252.0</v>
      </c>
      <c r="AR17" s="158">
        <f>AQ17/AQ21</f>
        <v>0.3695014663</v>
      </c>
      <c r="AS17" s="156">
        <v>287.0</v>
      </c>
      <c r="AT17" s="158">
        <f>AS17/AS21</f>
        <v>0.4208211144</v>
      </c>
      <c r="AU17" s="156">
        <v>305.0</v>
      </c>
      <c r="AV17" s="158">
        <f>AU17/AU21</f>
        <v>0.4472140762</v>
      </c>
      <c r="AW17" s="156">
        <v>454.0</v>
      </c>
      <c r="AX17" s="158">
        <f>AW17/AW21</f>
        <v>0.6656891496</v>
      </c>
      <c r="AY17" s="156">
        <v>520.0</v>
      </c>
      <c r="AZ17" s="158">
        <f>AY17/AY21</f>
        <v>0.7624633431</v>
      </c>
      <c r="BA17" s="156">
        <v>536.0</v>
      </c>
      <c r="BB17" s="158">
        <f>BA17/BA21</f>
        <v>0.7859237537</v>
      </c>
      <c r="BC17" s="156">
        <v>543.0</v>
      </c>
      <c r="BD17" s="158">
        <f>BC17/BC21</f>
        <v>0.7961876833</v>
      </c>
      <c r="BE17" s="156">
        <v>543.0</v>
      </c>
      <c r="BF17" s="158">
        <f>BE17/BE21</f>
        <v>0.7961876833</v>
      </c>
      <c r="BG17" s="156">
        <v>543.0</v>
      </c>
      <c r="BH17" s="158">
        <f>BG17/BG21</f>
        <v>0.7961876833</v>
      </c>
      <c r="BI17" s="156">
        <v>615.0</v>
      </c>
      <c r="BJ17" s="159">
        <f>BI17/BI21</f>
        <v>0.9017595308</v>
      </c>
    </row>
    <row r="18">
      <c r="A18" s="153" t="s">
        <v>12300</v>
      </c>
      <c r="B18" s="154">
        <f>COUNTIFS(Seeds!D:D,"=JSON+TE+hint",Seeds!Y:Y,"=Números y operaciones")+B19</f>
        <v>682</v>
      </c>
      <c r="C18" s="168">
        <f>B18/B21</f>
        <v>1</v>
      </c>
      <c r="E18" s="156">
        <v>0.0</v>
      </c>
      <c r="F18" s="158">
        <f>E18/E21</f>
        <v>0</v>
      </c>
      <c r="G18" s="156">
        <v>0.0</v>
      </c>
      <c r="H18" s="158">
        <f>G18/G21</f>
        <v>0</v>
      </c>
      <c r="I18" s="156">
        <v>0.0</v>
      </c>
      <c r="J18" s="158">
        <f>I18/I21</f>
        <v>0</v>
      </c>
      <c r="K18" s="156">
        <v>0.0</v>
      </c>
      <c r="L18" s="158">
        <f>K18/K21</f>
        <v>0</v>
      </c>
      <c r="M18" s="156">
        <v>0.0</v>
      </c>
      <c r="N18" s="158">
        <f>M18/M21</f>
        <v>0</v>
      </c>
      <c r="O18" s="156">
        <v>0.0</v>
      </c>
      <c r="P18" s="158">
        <f>O18/O21</f>
        <v>0</v>
      </c>
      <c r="Q18" s="156">
        <v>0.0</v>
      </c>
      <c r="R18" s="158">
        <f>Q18/Q21</f>
        <v>0</v>
      </c>
      <c r="S18" s="156">
        <v>2.0</v>
      </c>
      <c r="T18" s="158">
        <f>S18/S21</f>
        <v>0.003430531732</v>
      </c>
      <c r="U18" s="156">
        <v>4.0</v>
      </c>
      <c r="V18" s="158">
        <f>U18/U21</f>
        <v>0.006837606838</v>
      </c>
      <c r="W18" s="156">
        <v>4.0</v>
      </c>
      <c r="X18" s="158">
        <f>W18/W21</f>
        <v>0.007532956685</v>
      </c>
      <c r="Y18" s="156">
        <v>18.0</v>
      </c>
      <c r="Z18" s="158">
        <f>Y18/Y21</f>
        <v>0.02639296188</v>
      </c>
      <c r="AA18" s="156">
        <v>69.0</v>
      </c>
      <c r="AB18" s="158">
        <f>AA18/AA21</f>
        <v>0.1011730205</v>
      </c>
      <c r="AC18" s="156">
        <v>92.0</v>
      </c>
      <c r="AD18" s="158">
        <f>AC18/AC21</f>
        <v>0.1348973607</v>
      </c>
      <c r="AE18" s="156">
        <v>92.0</v>
      </c>
      <c r="AF18" s="158">
        <f>AE18/AE21</f>
        <v>0.1348973607</v>
      </c>
      <c r="AG18" s="156">
        <v>92.0</v>
      </c>
      <c r="AH18" s="158">
        <f>AG18/AG21</f>
        <v>0.1348973607</v>
      </c>
      <c r="AI18" s="156">
        <v>92.0</v>
      </c>
      <c r="AJ18" s="158">
        <f>AI18/AI21</f>
        <v>0.1348973607</v>
      </c>
      <c r="AK18" s="156">
        <v>150.0</v>
      </c>
      <c r="AL18" s="158">
        <f>AK18/AK21</f>
        <v>0.219941349</v>
      </c>
      <c r="AM18" s="156">
        <v>181.0</v>
      </c>
      <c r="AN18" s="158">
        <f>AM18/AM21</f>
        <v>0.2653958944</v>
      </c>
      <c r="AO18" s="156">
        <v>181.0</v>
      </c>
      <c r="AP18" s="158">
        <f>AO18/AO21</f>
        <v>0.2653958944</v>
      </c>
      <c r="AQ18" s="156">
        <v>235.0</v>
      </c>
      <c r="AR18" s="158">
        <f>AQ18/AQ21</f>
        <v>0.3445747801</v>
      </c>
      <c r="AS18" s="156">
        <v>280.0</v>
      </c>
      <c r="AT18" s="158">
        <f>AS18/AS21</f>
        <v>0.4105571848</v>
      </c>
      <c r="AU18" s="156">
        <v>305.0</v>
      </c>
      <c r="AV18" s="158">
        <f>AU18/AU21</f>
        <v>0.4472140762</v>
      </c>
      <c r="AW18" s="156">
        <v>377.0</v>
      </c>
      <c r="AX18" s="158">
        <f>AW18/AW21</f>
        <v>0.5527859238</v>
      </c>
      <c r="AY18" s="156">
        <v>471.0</v>
      </c>
      <c r="AZ18" s="158">
        <f>AY18/AY21</f>
        <v>0.6906158358</v>
      </c>
      <c r="BA18" s="156">
        <v>536.0</v>
      </c>
      <c r="BB18" s="158">
        <f>BA18/BA21</f>
        <v>0.7859237537</v>
      </c>
      <c r="BC18" s="156">
        <v>543.0</v>
      </c>
      <c r="BD18" s="158">
        <f>BC18/BC21</f>
        <v>0.7961876833</v>
      </c>
      <c r="BE18" s="156">
        <v>543.0</v>
      </c>
      <c r="BF18" s="158">
        <f>BE18/BE21</f>
        <v>0.7961876833</v>
      </c>
      <c r="BG18" s="156">
        <v>543.0</v>
      </c>
      <c r="BH18" s="158">
        <f>BG18/BG21</f>
        <v>0.7961876833</v>
      </c>
      <c r="BI18" s="156">
        <v>615.0</v>
      </c>
      <c r="BJ18" s="159">
        <f>BI18/BI21</f>
        <v>0.9017595308</v>
      </c>
    </row>
    <row r="19">
      <c r="A19" s="153" t="s">
        <v>35</v>
      </c>
      <c r="B19" s="154">
        <f>COUNTIFS(Seeds!D:D,"=JSON revisado",Seeds!Y:Y,"=Números y operaciones")</f>
        <v>682</v>
      </c>
      <c r="C19" s="168">
        <f>B19/B21</f>
        <v>1</v>
      </c>
      <c r="E19" s="156">
        <v>0.0</v>
      </c>
      <c r="F19" s="158">
        <f>E19/E21</f>
        <v>0</v>
      </c>
      <c r="G19" s="156">
        <v>0.0</v>
      </c>
      <c r="H19" s="158">
        <f>G19/G21</f>
        <v>0</v>
      </c>
      <c r="I19" s="156">
        <v>0.0</v>
      </c>
      <c r="J19" s="158">
        <f>I19/I21</f>
        <v>0</v>
      </c>
      <c r="K19" s="156">
        <v>0.0</v>
      </c>
      <c r="L19" s="158">
        <f>K19/K21</f>
        <v>0</v>
      </c>
      <c r="M19" s="156">
        <v>0.0</v>
      </c>
      <c r="N19" s="158">
        <f>M19/M21</f>
        <v>0</v>
      </c>
      <c r="O19" s="156">
        <v>0.0</v>
      </c>
      <c r="P19" s="158">
        <f>O19/O21</f>
        <v>0</v>
      </c>
      <c r="Q19" s="156">
        <v>0.0</v>
      </c>
      <c r="R19" s="158">
        <f>Q19/Q21</f>
        <v>0</v>
      </c>
      <c r="S19" s="156">
        <v>0.0</v>
      </c>
      <c r="T19" s="158">
        <f>S19/S21</f>
        <v>0</v>
      </c>
      <c r="U19" s="156">
        <v>4.0</v>
      </c>
      <c r="V19" s="158">
        <f>U19/U21</f>
        <v>0.006837606838</v>
      </c>
      <c r="W19" s="156">
        <v>4.0</v>
      </c>
      <c r="X19" s="158">
        <f>W19/W21</f>
        <v>0.007532956685</v>
      </c>
      <c r="Y19" s="156">
        <v>4.0</v>
      </c>
      <c r="Z19" s="158">
        <f>Y19/Y21</f>
        <v>0.005865102639</v>
      </c>
      <c r="AA19" s="156">
        <v>4.0</v>
      </c>
      <c r="AB19" s="158">
        <f>AA19/AA21</f>
        <v>0.005865102639</v>
      </c>
      <c r="AC19" s="156">
        <v>7.0</v>
      </c>
      <c r="AD19" s="158">
        <f>AC19/AC21</f>
        <v>0.01026392962</v>
      </c>
      <c r="AE19" s="156">
        <v>7.0</v>
      </c>
      <c r="AF19" s="158">
        <f>AE19/AE21</f>
        <v>0.01026392962</v>
      </c>
      <c r="AG19" s="156">
        <v>7.0</v>
      </c>
      <c r="AH19" s="158">
        <f>AG19/AG21</f>
        <v>0.01026392962</v>
      </c>
      <c r="AI19" s="156">
        <v>24.0</v>
      </c>
      <c r="AJ19" s="158">
        <f>AI19/AI21</f>
        <v>0.03519061584</v>
      </c>
      <c r="AK19" s="156">
        <v>121.0</v>
      </c>
      <c r="AL19" s="158">
        <f>AK19/AK21</f>
        <v>0.1774193548</v>
      </c>
      <c r="AM19" s="156">
        <v>156.0</v>
      </c>
      <c r="AN19" s="158">
        <f>AM19/AM21</f>
        <v>0.2287390029</v>
      </c>
      <c r="AO19" s="156">
        <v>164.0</v>
      </c>
      <c r="AP19" s="158">
        <f>AO19/AO21</f>
        <v>0.2404692082</v>
      </c>
      <c r="AQ19" s="156">
        <v>163.0</v>
      </c>
      <c r="AR19" s="158">
        <f>AQ19/AQ21</f>
        <v>0.2390029326</v>
      </c>
      <c r="AS19" s="156">
        <v>271.0</v>
      </c>
      <c r="AT19" s="158">
        <f>AS19/AS21</f>
        <v>0.3973607038</v>
      </c>
      <c r="AU19" s="156">
        <v>291.0</v>
      </c>
      <c r="AV19" s="158">
        <f>AU19/AU21</f>
        <v>0.426686217</v>
      </c>
      <c r="AW19" s="156">
        <v>337.0</v>
      </c>
      <c r="AX19" s="158">
        <f>AW19/AW21</f>
        <v>0.4941348974</v>
      </c>
      <c r="AY19" s="156">
        <v>354.0</v>
      </c>
      <c r="AZ19" s="158">
        <f>AY19/AY21</f>
        <v>0.5190615836</v>
      </c>
      <c r="BA19" s="156">
        <v>484.0</v>
      </c>
      <c r="BB19" s="158">
        <f>BA19/BA21</f>
        <v>0.7096774194</v>
      </c>
      <c r="BC19" s="156">
        <v>540.0</v>
      </c>
      <c r="BD19" s="158">
        <f>BC19/BC21</f>
        <v>0.7917888563</v>
      </c>
      <c r="BE19" s="156">
        <v>540.0</v>
      </c>
      <c r="BF19" s="158">
        <f>BE19/BE21</f>
        <v>0.7917888563</v>
      </c>
      <c r="BG19" s="156">
        <v>540.0</v>
      </c>
      <c r="BH19" s="158">
        <f>BG19/BG21</f>
        <v>0.7917888563</v>
      </c>
      <c r="BI19" s="156">
        <v>615.0</v>
      </c>
      <c r="BJ19" s="159">
        <f>BI19/BI21</f>
        <v>0.9017595308</v>
      </c>
    </row>
    <row r="20">
      <c r="A20" s="153" t="s">
        <v>12303</v>
      </c>
      <c r="B20" s="154">
        <f>COUNTIFS(Seeds!E:E,"=Sí",Seeds!Y:Y,"=Números y operaciones")</f>
        <v>0</v>
      </c>
      <c r="C20" s="168">
        <f>B20/B21</f>
        <v>0</v>
      </c>
      <c r="E20" s="156">
        <v>0.0</v>
      </c>
      <c r="F20" s="158">
        <f>E20/E21</f>
        <v>0</v>
      </c>
      <c r="G20" s="156">
        <v>0.0</v>
      </c>
      <c r="H20" s="158">
        <f>G20/G21</f>
        <v>0</v>
      </c>
      <c r="I20" s="156">
        <v>7.0</v>
      </c>
      <c r="J20" s="158">
        <f>I20/I21</f>
        <v>0.01348747592</v>
      </c>
      <c r="K20" s="156">
        <v>0.0</v>
      </c>
      <c r="L20" s="158">
        <f>K20/K21</f>
        <v>0</v>
      </c>
      <c r="M20" s="156">
        <v>0.0</v>
      </c>
      <c r="N20" s="158">
        <f>M20/M21</f>
        <v>0</v>
      </c>
      <c r="O20" s="156">
        <v>0.0</v>
      </c>
      <c r="P20" s="158">
        <f>O20/O21</f>
        <v>0</v>
      </c>
      <c r="Q20" s="156">
        <v>0.0</v>
      </c>
      <c r="R20" s="158">
        <f>Q20/Q21</f>
        <v>0</v>
      </c>
      <c r="S20" s="156">
        <v>0.0</v>
      </c>
      <c r="T20" s="158">
        <f>S20/S21</f>
        <v>0</v>
      </c>
      <c r="U20" s="156">
        <v>1.0</v>
      </c>
      <c r="V20" s="158">
        <f>U20/U21</f>
        <v>0.001709401709</v>
      </c>
      <c r="W20" s="156">
        <v>0.0</v>
      </c>
      <c r="X20" s="158">
        <f>W20/W21</f>
        <v>0</v>
      </c>
      <c r="Y20" s="156">
        <v>5.0</v>
      </c>
      <c r="Z20" s="158">
        <f>Y20/Y21</f>
        <v>0.007331378299</v>
      </c>
      <c r="AA20" s="156">
        <v>6.0</v>
      </c>
      <c r="AB20" s="158">
        <f>AA20/AA21</f>
        <v>0.008797653959</v>
      </c>
      <c r="AC20" s="156">
        <v>7.0</v>
      </c>
      <c r="AD20" s="158">
        <f>AC20/AC21</f>
        <v>0.01026392962</v>
      </c>
      <c r="AE20" s="156">
        <v>7.0</v>
      </c>
      <c r="AF20" s="158">
        <f>AE20/AE21</f>
        <v>0.01026392962</v>
      </c>
      <c r="AG20" s="156">
        <v>7.0</v>
      </c>
      <c r="AH20" s="158">
        <f>AG20/AG21</f>
        <v>0.01026392962</v>
      </c>
      <c r="AI20" s="156">
        <v>13.0</v>
      </c>
      <c r="AJ20" s="158">
        <f>AI20/AI21</f>
        <v>0.01906158358</v>
      </c>
      <c r="AK20" s="156">
        <v>28.0</v>
      </c>
      <c r="AL20" s="158">
        <f>AK20/AK21</f>
        <v>0.04105571848</v>
      </c>
      <c r="AM20" s="156">
        <v>16.0</v>
      </c>
      <c r="AN20" s="158">
        <f>AM20/AM21</f>
        <v>0.02346041056</v>
      </c>
      <c r="AO20" s="156">
        <v>13.0</v>
      </c>
      <c r="AP20" s="158">
        <f>AO20/AO21</f>
        <v>0.01906158358</v>
      </c>
      <c r="AQ20" s="156">
        <v>23.0</v>
      </c>
      <c r="AR20" s="158">
        <f>AQ20/AQ21</f>
        <v>0.03372434018</v>
      </c>
      <c r="AS20" s="156">
        <v>22.0</v>
      </c>
      <c r="AT20" s="158">
        <f>AS20/AS21</f>
        <v>0.03225806452</v>
      </c>
      <c r="AU20" s="156">
        <v>22.0</v>
      </c>
      <c r="AV20" s="158">
        <f>AU20/AU21</f>
        <v>0.03225806452</v>
      </c>
      <c r="AW20" s="156">
        <v>27.0</v>
      </c>
      <c r="AX20" s="158">
        <f>AW20/AW21</f>
        <v>0.03958944282</v>
      </c>
      <c r="AY20" s="156">
        <v>12.0</v>
      </c>
      <c r="AZ20" s="158">
        <f>AY20/AY21</f>
        <v>0.01759530792</v>
      </c>
      <c r="BA20" s="156">
        <v>12.0</v>
      </c>
      <c r="BB20" s="158">
        <f>BA20/BA21</f>
        <v>0.01759530792</v>
      </c>
      <c r="BC20" s="156">
        <v>10.0</v>
      </c>
      <c r="BD20" s="158">
        <f>BC20/BC21</f>
        <v>0.0146627566</v>
      </c>
      <c r="BE20" s="156">
        <v>10.0</v>
      </c>
      <c r="BF20" s="158">
        <f>BE20/BE21</f>
        <v>0.0146627566</v>
      </c>
      <c r="BG20" s="156">
        <v>10.0</v>
      </c>
      <c r="BH20" s="158">
        <f>BG20/BG21</f>
        <v>0.0146627566</v>
      </c>
      <c r="BI20" s="156">
        <v>0.0</v>
      </c>
      <c r="BJ20" s="159">
        <f>BI20/BI21</f>
        <v>0</v>
      </c>
    </row>
    <row r="21">
      <c r="A21" s="161" t="s">
        <v>12302</v>
      </c>
      <c r="B21" s="162">
        <f>COUNTIFS(Seeds!Y:Y,"=Números y operaciones")-COUNTIFS(Seeds!Y:Y,"=Números y operaciones",Seeds!D:D,"=No hacer")</f>
        <v>682</v>
      </c>
      <c r="C21" s="163">
        <f>SUM(C13:C19)/7</f>
        <v>1</v>
      </c>
      <c r="D21" s="164"/>
      <c r="E21" s="165">
        <v>519.0</v>
      </c>
      <c r="F21" s="166"/>
      <c r="G21" s="165">
        <v>519.0</v>
      </c>
      <c r="H21" s="166"/>
      <c r="I21" s="165">
        <v>519.0</v>
      </c>
      <c r="J21" s="166"/>
      <c r="K21" s="165">
        <v>508.0</v>
      </c>
      <c r="L21" s="166"/>
      <c r="M21" s="165">
        <v>502.0</v>
      </c>
      <c r="N21" s="166">
        <f>SUM(N13:N19)/7</f>
        <v>0.04410927718</v>
      </c>
      <c r="O21" s="165">
        <v>495.0</v>
      </c>
      <c r="P21" s="166">
        <f>SUM(P13:P19)/7</f>
        <v>0.09523809524</v>
      </c>
      <c r="Q21" s="165">
        <v>579.0</v>
      </c>
      <c r="R21" s="166">
        <f>SUM(R13:R19)/7</f>
        <v>0.1218850234</v>
      </c>
      <c r="S21" s="165">
        <v>583.0</v>
      </c>
      <c r="T21" s="158">
        <f>SUM(T13:T19)/7</f>
        <v>0.1337907376</v>
      </c>
      <c r="U21" s="165">
        <v>585.0</v>
      </c>
      <c r="V21" s="158">
        <f>SUM(V13:V19)/7</f>
        <v>0.1450549451</v>
      </c>
      <c r="W21" s="165">
        <v>531.0</v>
      </c>
      <c r="X21" s="158">
        <f>SUM(X13:X19)/7</f>
        <v>0.1748722088</v>
      </c>
      <c r="Y21" s="165">
        <f>B21</f>
        <v>682</v>
      </c>
      <c r="Z21" s="158">
        <f>SUM(Z13:Z19)/7</f>
        <v>0.146627566</v>
      </c>
      <c r="AA21" s="165">
        <f>B21</f>
        <v>682</v>
      </c>
      <c r="AB21" s="158">
        <f>SUM(AB13:AB19)/7</f>
        <v>0.2392124005</v>
      </c>
      <c r="AC21" s="165">
        <f>B21</f>
        <v>682</v>
      </c>
      <c r="AD21" s="158">
        <f>SUM(AD13:AD19)/7</f>
        <v>0.2674905739</v>
      </c>
      <c r="AE21" s="165">
        <f>B21</f>
        <v>682</v>
      </c>
      <c r="AF21" s="158">
        <f>SUM(AF13:AF19)/7</f>
        <v>0.2909509845</v>
      </c>
      <c r="AG21" s="165">
        <f>B21</f>
        <v>682</v>
      </c>
      <c r="AH21" s="158">
        <f>SUM(AH13:AH19)/7</f>
        <v>0.2963971512</v>
      </c>
      <c r="AI21" s="165">
        <f>B21</f>
        <v>682</v>
      </c>
      <c r="AJ21" s="158">
        <f>SUM(AJ13:AJ19)/7</f>
        <v>0.3064516129</v>
      </c>
      <c r="AK21" s="165">
        <f>B21</f>
        <v>682</v>
      </c>
      <c r="AL21" s="158">
        <f>SUM(AL13:AL19)/7</f>
        <v>0.3573523251</v>
      </c>
      <c r="AM21" s="165">
        <f>B21</f>
        <v>682</v>
      </c>
      <c r="AN21" s="158">
        <f>SUM(AN13:AN19)/7</f>
        <v>0.3866778383</v>
      </c>
      <c r="AO21" s="165">
        <f>B21</f>
        <v>682</v>
      </c>
      <c r="AP21" s="158">
        <f>SUM(AP13:AP19)/7</f>
        <v>0.3944281525</v>
      </c>
      <c r="AQ21" s="165">
        <f>B21</f>
        <v>682</v>
      </c>
      <c r="AR21" s="158">
        <f>SUM(AR13:AR19)/7</f>
        <v>0.4633431085</v>
      </c>
      <c r="AS21" s="165">
        <f>B21</f>
        <v>682</v>
      </c>
      <c r="AT21" s="158">
        <f>SUM(AT13:AT19)/7</f>
        <v>0.5203183913</v>
      </c>
      <c r="AU21" s="165">
        <f>B21</f>
        <v>682</v>
      </c>
      <c r="AV21" s="158">
        <f>SUM(AV13:AV19)/7</f>
        <v>0.5391705069</v>
      </c>
      <c r="AW21" s="165">
        <f>B21</f>
        <v>682</v>
      </c>
      <c r="AX21" s="158">
        <f>SUM(AX13:AX19)/7</f>
        <v>0.6577293674</v>
      </c>
      <c r="AY21" s="165">
        <f>B21</f>
        <v>682</v>
      </c>
      <c r="AZ21" s="158">
        <f>SUM(AZ13:AZ19)/7</f>
        <v>0.719941349</v>
      </c>
      <c r="BA21" s="165">
        <f>B21</f>
        <v>682</v>
      </c>
      <c r="BB21" s="158">
        <f>SUM(BB13:BB19)/7</f>
        <v>0.7775450356</v>
      </c>
      <c r="BC21" s="165">
        <f>B21</f>
        <v>682</v>
      </c>
      <c r="BD21" s="158">
        <f>SUM(BD13:BD19)/7</f>
        <v>0.7955592794</v>
      </c>
      <c r="BE21" s="165">
        <f>B21</f>
        <v>682</v>
      </c>
      <c r="BF21" s="158">
        <f>SUM(BF13:BF19)/7</f>
        <v>0.7955592794</v>
      </c>
      <c r="BG21" s="165">
        <f>B21</f>
        <v>682</v>
      </c>
      <c r="BH21" s="158"/>
      <c r="BI21" s="165">
        <f>B21</f>
        <v>682</v>
      </c>
      <c r="BJ21" s="159">
        <f>SUM(BJ13:BJ19)/7</f>
        <v>0.9017595308</v>
      </c>
    </row>
    <row r="22">
      <c r="Z22" s="167"/>
    </row>
    <row r="23">
      <c r="A23" s="149" t="s">
        <v>44</v>
      </c>
      <c r="B23" s="150"/>
      <c r="C23" s="151"/>
      <c r="E23" s="152">
        <v>44575.0</v>
      </c>
      <c r="G23" s="152">
        <v>44582.0</v>
      </c>
      <c r="I23" s="152">
        <v>44589.0</v>
      </c>
      <c r="K23" s="152">
        <v>44596.0</v>
      </c>
      <c r="M23" s="152">
        <v>44603.0</v>
      </c>
      <c r="O23" s="152">
        <v>44610.0</v>
      </c>
      <c r="Q23" s="152">
        <v>44617.0</v>
      </c>
      <c r="S23" s="152">
        <v>44624.0</v>
      </c>
      <c r="U23" s="152">
        <v>44631.0</v>
      </c>
      <c r="W23" s="152">
        <v>44638.0</v>
      </c>
      <c r="Y23" s="152">
        <v>44645.0</v>
      </c>
      <c r="AA23" s="152">
        <v>44652.0</v>
      </c>
      <c r="AC23" s="152">
        <v>44659.0</v>
      </c>
      <c r="AE23" s="152">
        <v>44666.0</v>
      </c>
      <c r="AG23" s="152">
        <v>44673.0</v>
      </c>
      <c r="AI23" s="152">
        <v>44680.0</v>
      </c>
      <c r="AK23" s="152">
        <v>44687.0</v>
      </c>
      <c r="AM23" s="152">
        <v>44694.0</v>
      </c>
      <c r="AO23" s="152">
        <v>44701.0</v>
      </c>
      <c r="AQ23" s="152">
        <v>44708.0</v>
      </c>
      <c r="AS23" s="169">
        <v>44715.0</v>
      </c>
      <c r="AT23" s="151"/>
      <c r="AU23" s="170"/>
      <c r="AW23" s="170"/>
      <c r="AY23" s="170"/>
      <c r="BA23" s="170"/>
      <c r="BC23" s="170"/>
      <c r="BE23" s="170"/>
      <c r="BG23" s="170"/>
      <c r="BI23" s="170"/>
    </row>
    <row r="24">
      <c r="A24" s="153" t="s">
        <v>12295</v>
      </c>
      <c r="B24" s="154">
        <f>COUNTIFS(Seeds!D:D,"=Ortografía+cast",Seeds!Y:Y,"=Geometría")+B25</f>
        <v>238</v>
      </c>
      <c r="C24" s="168">
        <f>B24/B32</f>
        <v>0.9875518672</v>
      </c>
      <c r="E24" s="156">
        <v>42.0</v>
      </c>
      <c r="F24" s="157">
        <f>E24/E32</f>
        <v>0.1433447099</v>
      </c>
      <c r="G24" s="156">
        <v>100.0</v>
      </c>
      <c r="H24" s="158">
        <f>G24/G32</f>
        <v>0.3300330033</v>
      </c>
      <c r="I24" s="156">
        <v>169.0</v>
      </c>
      <c r="J24" s="158">
        <f>I24/I32</f>
        <v>0.5929824561</v>
      </c>
      <c r="K24" s="156">
        <v>200.0</v>
      </c>
      <c r="L24" s="158">
        <f>K24/K32</f>
        <v>0.7633587786</v>
      </c>
      <c r="M24" s="156">
        <v>208.0</v>
      </c>
      <c r="N24" s="158">
        <f>M24/M32</f>
        <v>0.7938931298</v>
      </c>
      <c r="O24" s="156">
        <v>208.0</v>
      </c>
      <c r="P24" s="158">
        <f>O24/O32</f>
        <v>0.7938931298</v>
      </c>
      <c r="Q24" s="156">
        <v>212.0</v>
      </c>
      <c r="R24" s="158">
        <f>Q24/Q32</f>
        <v>0.7969924812</v>
      </c>
      <c r="S24" s="156">
        <v>212.0</v>
      </c>
      <c r="T24" s="158">
        <f>S24/S32</f>
        <v>0.7969924812</v>
      </c>
      <c r="U24" s="156">
        <v>213.0</v>
      </c>
      <c r="V24" s="158">
        <f>U24/U32</f>
        <v>0.8129770992</v>
      </c>
      <c r="W24" s="156">
        <v>213.0</v>
      </c>
      <c r="X24" s="158">
        <f>W24/W32</f>
        <v>1</v>
      </c>
      <c r="Y24" s="156">
        <v>213.0</v>
      </c>
      <c r="Z24" s="158">
        <f>Y24/Y32</f>
        <v>0.8838174274</v>
      </c>
      <c r="AA24" s="156">
        <v>213.0</v>
      </c>
      <c r="AB24" s="158">
        <f>AA24/AA32</f>
        <v>0.8838174274</v>
      </c>
      <c r="AC24" s="156">
        <v>213.0</v>
      </c>
      <c r="AD24" s="158">
        <f>AC24/AC32</f>
        <v>0.8838174274</v>
      </c>
      <c r="AE24" s="156">
        <v>213.0</v>
      </c>
      <c r="AF24" s="158">
        <f>AE24/AE32</f>
        <v>0.8838174274</v>
      </c>
      <c r="AG24" s="156">
        <v>213.0</v>
      </c>
      <c r="AH24" s="158">
        <f>AG24/AG32</f>
        <v>0.8838174274</v>
      </c>
      <c r="AI24" s="156">
        <v>213.0</v>
      </c>
      <c r="AJ24" s="158">
        <f>AI24/AI32</f>
        <v>0.8838174274</v>
      </c>
      <c r="AK24" s="156">
        <v>213.0</v>
      </c>
      <c r="AL24" s="158">
        <f>AK24/AK32</f>
        <v>0.8838174274</v>
      </c>
      <c r="AM24" s="156">
        <v>213.0</v>
      </c>
      <c r="AN24" s="158">
        <f>AM24/AM32</f>
        <v>0.8838174274</v>
      </c>
      <c r="AO24" s="156">
        <v>213.0</v>
      </c>
      <c r="AP24" s="158">
        <f>AO24/AO32</f>
        <v>0.8838174274</v>
      </c>
      <c r="AQ24" s="156">
        <v>219.0</v>
      </c>
      <c r="AR24" s="158">
        <f>AQ24/AQ32</f>
        <v>0.9087136929</v>
      </c>
      <c r="AS24" s="156">
        <v>231.0</v>
      </c>
      <c r="AT24" s="159">
        <f>AS24/AS32</f>
        <v>0.9585062241</v>
      </c>
      <c r="AU24" s="171"/>
      <c r="AV24" s="172"/>
      <c r="AW24" s="171"/>
      <c r="AX24" s="172"/>
      <c r="AY24" s="171"/>
      <c r="AZ24" s="172"/>
      <c r="BA24" s="171"/>
      <c r="BB24" s="172"/>
      <c r="BC24" s="171"/>
      <c r="BD24" s="172"/>
      <c r="BE24" s="171"/>
      <c r="BF24" s="172"/>
      <c r="BG24" s="171"/>
      <c r="BH24" s="172"/>
      <c r="BI24" s="171"/>
      <c r="BJ24" s="172"/>
    </row>
    <row r="25">
      <c r="A25" s="153" t="s">
        <v>12296</v>
      </c>
      <c r="B25" s="154">
        <f>COUNTIFS(Seeds!D:D,"=Técnico",Seeds!Y:Y,"=Geometría")+B26</f>
        <v>238</v>
      </c>
      <c r="C25" s="168">
        <f>B25/B32</f>
        <v>0.9875518672</v>
      </c>
      <c r="E25" s="156">
        <v>40.0</v>
      </c>
      <c r="F25" s="157">
        <f>E25/E32</f>
        <v>0.1365187713</v>
      </c>
      <c r="G25" s="156">
        <v>69.0</v>
      </c>
      <c r="H25" s="158">
        <f>G25/G32</f>
        <v>0.2277227723</v>
      </c>
      <c r="I25" s="156">
        <v>109.0</v>
      </c>
      <c r="J25" s="158">
        <f>I25/I32</f>
        <v>0.3824561404</v>
      </c>
      <c r="K25" s="156">
        <v>141.0</v>
      </c>
      <c r="L25" s="158">
        <f>K25/K32</f>
        <v>0.5381679389</v>
      </c>
      <c r="M25" s="156">
        <v>186.0</v>
      </c>
      <c r="N25" s="158">
        <f>M25/M32</f>
        <v>0.7099236641</v>
      </c>
      <c r="O25" s="156">
        <v>187.0</v>
      </c>
      <c r="P25" s="158">
        <f>O25/O32</f>
        <v>0.713740458</v>
      </c>
      <c r="Q25" s="156">
        <v>212.0</v>
      </c>
      <c r="R25" s="158">
        <f>Q25/Q32</f>
        <v>0.7969924812</v>
      </c>
      <c r="S25" s="156">
        <v>212.0</v>
      </c>
      <c r="T25" s="158">
        <f>S25/S32</f>
        <v>0.7969924812</v>
      </c>
      <c r="U25" s="156">
        <v>213.0</v>
      </c>
      <c r="V25" s="158">
        <f>U25/U32</f>
        <v>0.8129770992</v>
      </c>
      <c r="W25" s="156">
        <v>213.0</v>
      </c>
      <c r="X25" s="158">
        <f>W25/W32</f>
        <v>1</v>
      </c>
      <c r="Y25" s="156">
        <v>213.0</v>
      </c>
      <c r="Z25" s="158">
        <f>Y25/Y32</f>
        <v>0.8838174274</v>
      </c>
      <c r="AA25" s="156">
        <v>213.0</v>
      </c>
      <c r="AB25" s="158">
        <f>AA25/AA32</f>
        <v>0.8838174274</v>
      </c>
      <c r="AC25" s="156">
        <v>213.0</v>
      </c>
      <c r="AD25" s="158">
        <f>AC25/AC32</f>
        <v>0.8838174274</v>
      </c>
      <c r="AE25" s="156">
        <v>213.0</v>
      </c>
      <c r="AF25" s="158">
        <f>AE25/AE32</f>
        <v>0.8838174274</v>
      </c>
      <c r="AG25" s="156">
        <v>213.0</v>
      </c>
      <c r="AH25" s="158">
        <f>AG25/AG32</f>
        <v>0.8838174274</v>
      </c>
      <c r="AI25" s="156">
        <v>213.0</v>
      </c>
      <c r="AJ25" s="158">
        <f>AI25/AI32</f>
        <v>0.8838174274</v>
      </c>
      <c r="AK25" s="156">
        <v>213.0</v>
      </c>
      <c r="AL25" s="158">
        <f>AK25/AK32</f>
        <v>0.8838174274</v>
      </c>
      <c r="AM25" s="156">
        <v>213.0</v>
      </c>
      <c r="AN25" s="158">
        <f>AM25/AM32</f>
        <v>0.8838174274</v>
      </c>
      <c r="AO25" s="156">
        <v>213.0</v>
      </c>
      <c r="AP25" s="158">
        <f>AO25/AO32</f>
        <v>0.8838174274</v>
      </c>
      <c r="AQ25" s="156">
        <v>219.0</v>
      </c>
      <c r="AR25" s="158">
        <f>AQ25/AQ32</f>
        <v>0.9087136929</v>
      </c>
      <c r="AS25" s="156">
        <v>231.0</v>
      </c>
      <c r="AT25" s="159">
        <f>AS25/AS32</f>
        <v>0.9585062241</v>
      </c>
      <c r="AU25" s="171"/>
      <c r="AV25" s="172"/>
      <c r="AW25" s="171"/>
      <c r="AX25" s="172"/>
      <c r="AY25" s="171"/>
      <c r="AZ25" s="172"/>
      <c r="BA25" s="171"/>
      <c r="BB25" s="172"/>
      <c r="BC25" s="171"/>
      <c r="BD25" s="172"/>
      <c r="BE25" s="171"/>
      <c r="BF25" s="172"/>
      <c r="BG25" s="171"/>
      <c r="BH25" s="172"/>
      <c r="BI25" s="171"/>
      <c r="BJ25" s="172"/>
    </row>
    <row r="26">
      <c r="A26" s="153" t="s">
        <v>12297</v>
      </c>
      <c r="B26" s="154">
        <f>COUNTIFS(Seeds!D:D,"=JSON base",Seeds!Y:Y,"=Geometría")+B27</f>
        <v>238</v>
      </c>
      <c r="C26" s="168">
        <f>B26/B32</f>
        <v>0.9875518672</v>
      </c>
      <c r="E26" s="156">
        <v>34.0</v>
      </c>
      <c r="F26" s="157">
        <f>E26/E32</f>
        <v>0.1160409556</v>
      </c>
      <c r="G26" s="156">
        <v>69.0</v>
      </c>
      <c r="H26" s="158">
        <f>G26/G32</f>
        <v>0.2277227723</v>
      </c>
      <c r="I26" s="156">
        <v>109.0</v>
      </c>
      <c r="J26" s="158">
        <f>I26/I32</f>
        <v>0.3824561404</v>
      </c>
      <c r="K26" s="156">
        <v>123.0</v>
      </c>
      <c r="L26" s="158">
        <f>K26/K32</f>
        <v>0.4694656489</v>
      </c>
      <c r="M26" s="156">
        <v>183.0</v>
      </c>
      <c r="N26" s="158">
        <f>M26/M32</f>
        <v>0.6984732824</v>
      </c>
      <c r="O26" s="156">
        <v>184.0</v>
      </c>
      <c r="P26" s="158">
        <f>O26/O32</f>
        <v>0.7022900763</v>
      </c>
      <c r="Q26" s="156">
        <v>204.0</v>
      </c>
      <c r="R26" s="158">
        <f>Q26/Q32</f>
        <v>0.7669172932</v>
      </c>
      <c r="S26" s="156">
        <v>212.0</v>
      </c>
      <c r="T26" s="158">
        <f>S26/S32</f>
        <v>0.7969924812</v>
      </c>
      <c r="U26" s="156">
        <v>213.0</v>
      </c>
      <c r="V26" s="158">
        <f>U26/U32</f>
        <v>0.8129770992</v>
      </c>
      <c r="W26" s="156">
        <v>213.0</v>
      </c>
      <c r="X26" s="158">
        <f>W26/W32</f>
        <v>1</v>
      </c>
      <c r="Y26" s="156">
        <v>213.0</v>
      </c>
      <c r="Z26" s="158">
        <f>Y26/Y32</f>
        <v>0.8838174274</v>
      </c>
      <c r="AA26" s="156">
        <v>213.0</v>
      </c>
      <c r="AB26" s="158">
        <f>AA26/AA32</f>
        <v>0.8838174274</v>
      </c>
      <c r="AC26" s="156">
        <v>213.0</v>
      </c>
      <c r="AD26" s="158">
        <f>AC26/AC32</f>
        <v>0.8838174274</v>
      </c>
      <c r="AE26" s="156">
        <v>213.0</v>
      </c>
      <c r="AF26" s="158">
        <f>AE26/AE32</f>
        <v>0.8838174274</v>
      </c>
      <c r="AG26" s="156">
        <v>213.0</v>
      </c>
      <c r="AH26" s="158">
        <f>AG26/AG32</f>
        <v>0.8838174274</v>
      </c>
      <c r="AI26" s="156">
        <v>213.0</v>
      </c>
      <c r="AJ26" s="158">
        <f>AI26/AI32</f>
        <v>0.8838174274</v>
      </c>
      <c r="AK26" s="156">
        <v>213.0</v>
      </c>
      <c r="AL26" s="158">
        <f>AK26/AK32</f>
        <v>0.8838174274</v>
      </c>
      <c r="AM26" s="156">
        <v>213.0</v>
      </c>
      <c r="AN26" s="158">
        <f>AM26/AM32</f>
        <v>0.8838174274</v>
      </c>
      <c r="AO26" s="156">
        <v>213.0</v>
      </c>
      <c r="AP26" s="158">
        <f>AO26/AO32</f>
        <v>0.8838174274</v>
      </c>
      <c r="AQ26" s="156">
        <v>213.0</v>
      </c>
      <c r="AR26" s="158">
        <f>AQ26/AQ32</f>
        <v>0.8838174274</v>
      </c>
      <c r="AS26" s="156">
        <v>231.0</v>
      </c>
      <c r="AT26" s="159">
        <f>AS26/AS32</f>
        <v>0.9585062241</v>
      </c>
      <c r="AU26" s="171"/>
      <c r="AV26" s="172"/>
      <c r="AW26" s="171"/>
      <c r="AX26" s="172"/>
      <c r="AY26" s="171"/>
      <c r="AZ26" s="172"/>
      <c r="BA26" s="171"/>
      <c r="BB26" s="172"/>
      <c r="BC26" s="171"/>
      <c r="BD26" s="172"/>
      <c r="BE26" s="171"/>
      <c r="BF26" s="172"/>
      <c r="BG26" s="171"/>
      <c r="BH26" s="172"/>
      <c r="BI26" s="171"/>
      <c r="BJ26" s="172"/>
    </row>
    <row r="27">
      <c r="A27" s="153" t="s">
        <v>12298</v>
      </c>
      <c r="B27" s="154">
        <f>COUNTIFS(Seeds!D:D,"=Pendiente de OK TE+hint",Seeds!Y:Y,"=Geometría")+B28</f>
        <v>238</v>
      </c>
      <c r="C27" s="168">
        <f>B27/B32</f>
        <v>0.9875518672</v>
      </c>
      <c r="E27" s="156">
        <v>0.0</v>
      </c>
      <c r="F27" s="157">
        <f>E27/E32</f>
        <v>0</v>
      </c>
      <c r="G27" s="156">
        <v>5.0</v>
      </c>
      <c r="H27" s="158">
        <f>G27/G32</f>
        <v>0.01650165017</v>
      </c>
      <c r="I27" s="156">
        <v>5.0</v>
      </c>
      <c r="J27" s="158">
        <f>I27/I32</f>
        <v>0.01754385965</v>
      </c>
      <c r="K27" s="156">
        <v>3.0</v>
      </c>
      <c r="L27" s="158">
        <f>K27/K32</f>
        <v>0.01145038168</v>
      </c>
      <c r="M27" s="156">
        <v>9.0</v>
      </c>
      <c r="N27" s="158">
        <f>M27/M32</f>
        <v>0.03435114504</v>
      </c>
      <c r="O27" s="156">
        <v>21.0</v>
      </c>
      <c r="P27" s="158">
        <f>O27/O32</f>
        <v>0.08015267176</v>
      </c>
      <c r="Q27" s="156">
        <v>25.0</v>
      </c>
      <c r="R27" s="158">
        <f>Q27/Q32</f>
        <v>0.09398496241</v>
      </c>
      <c r="S27" s="156">
        <v>25.0</v>
      </c>
      <c r="T27" s="158">
        <f>S27/S32</f>
        <v>0.09398496241</v>
      </c>
      <c r="U27" s="156">
        <v>116.0</v>
      </c>
      <c r="V27" s="158">
        <f>U27/U32</f>
        <v>0.4427480916</v>
      </c>
      <c r="W27" s="156">
        <v>213.0</v>
      </c>
      <c r="X27" s="158">
        <f>W27/W32</f>
        <v>1</v>
      </c>
      <c r="Y27" s="156">
        <v>213.0</v>
      </c>
      <c r="Z27" s="158">
        <f>Y27/Y32</f>
        <v>0.8838174274</v>
      </c>
      <c r="AA27" s="156">
        <v>213.0</v>
      </c>
      <c r="AB27" s="158">
        <f>AA27/AA32</f>
        <v>0.8838174274</v>
      </c>
      <c r="AC27" s="156">
        <v>213.0</v>
      </c>
      <c r="AD27" s="158">
        <f>AC27/AC32</f>
        <v>0.8838174274</v>
      </c>
      <c r="AE27" s="156">
        <v>213.0</v>
      </c>
      <c r="AF27" s="158">
        <f>AE27/AE32</f>
        <v>0.8838174274</v>
      </c>
      <c r="AG27" s="156">
        <v>213.0</v>
      </c>
      <c r="AH27" s="158">
        <f>AG27/AG32</f>
        <v>0.8838174274</v>
      </c>
      <c r="AI27" s="156">
        <v>213.0</v>
      </c>
      <c r="AJ27" s="158">
        <f>AI27/AI32</f>
        <v>0.8838174274</v>
      </c>
      <c r="AK27" s="156">
        <v>213.0</v>
      </c>
      <c r="AL27" s="158">
        <f>AK27/AK32</f>
        <v>0.8838174274</v>
      </c>
      <c r="AM27" s="156">
        <v>213.0</v>
      </c>
      <c r="AN27" s="158">
        <f>AM27/AM32</f>
        <v>0.8838174274</v>
      </c>
      <c r="AO27" s="156">
        <v>213.0</v>
      </c>
      <c r="AP27" s="158">
        <f>AO27/AO32</f>
        <v>0.8838174274</v>
      </c>
      <c r="AQ27" s="156">
        <v>213.0</v>
      </c>
      <c r="AR27" s="158">
        <f>AQ27/AQ32</f>
        <v>0.8838174274</v>
      </c>
      <c r="AS27" s="156">
        <v>231.0</v>
      </c>
      <c r="AT27" s="159">
        <f>AS27/AS32</f>
        <v>0.9585062241</v>
      </c>
      <c r="AU27" s="171"/>
      <c r="AV27" s="172"/>
      <c r="AW27" s="171"/>
      <c r="AX27" s="172"/>
      <c r="AY27" s="171"/>
      <c r="AZ27" s="172"/>
      <c r="BA27" s="171"/>
      <c r="BB27" s="172"/>
      <c r="BC27" s="171"/>
      <c r="BD27" s="172"/>
      <c r="BE27" s="171"/>
      <c r="BF27" s="172"/>
      <c r="BG27" s="171"/>
      <c r="BH27" s="172"/>
      <c r="BI27" s="171"/>
      <c r="BJ27" s="172"/>
    </row>
    <row r="28">
      <c r="A28" s="153" t="s">
        <v>12299</v>
      </c>
      <c r="B28" s="154">
        <f>COUNTIFS(Seeds!D:D,"=OK TE+hint",Seeds!Y:Y,"=Geometría")+B29</f>
        <v>238</v>
      </c>
      <c r="C28" s="168">
        <f>B28/B32</f>
        <v>0.9875518672</v>
      </c>
      <c r="E28" s="156">
        <v>0.0</v>
      </c>
      <c r="F28" s="157">
        <f>E28/E32</f>
        <v>0</v>
      </c>
      <c r="G28" s="156">
        <v>5.0</v>
      </c>
      <c r="H28" s="158">
        <f>G28/G32</f>
        <v>0.01650165017</v>
      </c>
      <c r="I28" s="156">
        <v>5.0</v>
      </c>
      <c r="J28" s="158">
        <f>I28/I32</f>
        <v>0.01754385965</v>
      </c>
      <c r="K28" s="156">
        <v>3.0</v>
      </c>
      <c r="L28" s="158">
        <f>K28/K32</f>
        <v>0.01145038168</v>
      </c>
      <c r="M28" s="156">
        <v>9.0</v>
      </c>
      <c r="N28" s="158">
        <f>M28/M32</f>
        <v>0.03435114504</v>
      </c>
      <c r="O28" s="156">
        <v>21.0</v>
      </c>
      <c r="P28" s="158">
        <f>O28/O32</f>
        <v>0.08015267176</v>
      </c>
      <c r="Q28" s="156">
        <v>25.0</v>
      </c>
      <c r="R28" s="158">
        <f>Q28/Q32</f>
        <v>0.09398496241</v>
      </c>
      <c r="S28" s="156">
        <v>25.0</v>
      </c>
      <c r="T28" s="158">
        <f>S28/S32</f>
        <v>0.09398496241</v>
      </c>
      <c r="U28" s="156">
        <v>115.0</v>
      </c>
      <c r="V28" s="158">
        <f>U28/U32</f>
        <v>0.4389312977</v>
      </c>
      <c r="W28" s="156">
        <v>213.0</v>
      </c>
      <c r="X28" s="158">
        <f>W28/W32</f>
        <v>1</v>
      </c>
      <c r="Y28" s="156">
        <v>213.0</v>
      </c>
      <c r="Z28" s="158">
        <f>Y28/Y32</f>
        <v>0.8838174274</v>
      </c>
      <c r="AA28" s="156">
        <v>213.0</v>
      </c>
      <c r="AB28" s="158">
        <f>AA28/AA32</f>
        <v>0.8838174274</v>
      </c>
      <c r="AC28" s="156">
        <v>213.0</v>
      </c>
      <c r="AD28" s="158">
        <f>AC28/AC32</f>
        <v>0.8838174274</v>
      </c>
      <c r="AE28" s="156">
        <v>213.0</v>
      </c>
      <c r="AF28" s="158">
        <f>AE28/AE32</f>
        <v>0.8838174274</v>
      </c>
      <c r="AG28" s="156">
        <v>213.0</v>
      </c>
      <c r="AH28" s="158">
        <f>AG28/AG32</f>
        <v>0.8838174274</v>
      </c>
      <c r="AI28" s="156">
        <v>213.0</v>
      </c>
      <c r="AJ28" s="158">
        <f>AI28/AI32</f>
        <v>0.8838174274</v>
      </c>
      <c r="AK28" s="156">
        <v>213.0</v>
      </c>
      <c r="AL28" s="158">
        <f>AK28/AK32</f>
        <v>0.8838174274</v>
      </c>
      <c r="AM28" s="156">
        <v>213.0</v>
      </c>
      <c r="AN28" s="158">
        <f>AM28/AM32</f>
        <v>0.8838174274</v>
      </c>
      <c r="AO28" s="156">
        <v>213.0</v>
      </c>
      <c r="AP28" s="158">
        <f>AO28/AO32</f>
        <v>0.8838174274</v>
      </c>
      <c r="AQ28" s="156">
        <v>213.0</v>
      </c>
      <c r="AR28" s="158">
        <f>AQ28/AQ32</f>
        <v>0.8838174274</v>
      </c>
      <c r="AS28" s="156">
        <v>231.0</v>
      </c>
      <c r="AT28" s="159">
        <f>AS28/AS32</f>
        <v>0.9585062241</v>
      </c>
      <c r="AU28" s="171"/>
      <c r="AV28" s="172"/>
      <c r="AW28" s="171"/>
      <c r="AX28" s="172"/>
      <c r="AY28" s="171"/>
      <c r="AZ28" s="172"/>
      <c r="BA28" s="171"/>
      <c r="BB28" s="172"/>
      <c r="BC28" s="171"/>
      <c r="BD28" s="172"/>
      <c r="BE28" s="171"/>
      <c r="BF28" s="172"/>
      <c r="BG28" s="171"/>
      <c r="BH28" s="172"/>
      <c r="BI28" s="171"/>
      <c r="BJ28" s="172"/>
    </row>
    <row r="29">
      <c r="A29" s="153" t="s">
        <v>12300</v>
      </c>
      <c r="B29" s="154">
        <f>COUNTIFS(Seeds!D:D,"=JSON+TE+hint",Seeds!Y:Y,"=Geometría")+B30</f>
        <v>238</v>
      </c>
      <c r="C29" s="168">
        <f>B29/B32</f>
        <v>0.9875518672</v>
      </c>
      <c r="E29" s="156">
        <v>5.0</v>
      </c>
      <c r="F29" s="157">
        <f>E29/E32</f>
        <v>0.01706484642</v>
      </c>
      <c r="G29" s="156">
        <v>5.0</v>
      </c>
      <c r="H29" s="158">
        <f>G29/G32</f>
        <v>0.01650165017</v>
      </c>
      <c r="I29" s="156">
        <v>5.0</v>
      </c>
      <c r="J29" s="158">
        <f>I29/I32</f>
        <v>0.01754385965</v>
      </c>
      <c r="K29" s="156">
        <v>3.0</v>
      </c>
      <c r="L29" s="158">
        <f>K29/K32</f>
        <v>0.01145038168</v>
      </c>
      <c r="M29" s="156">
        <v>3.0</v>
      </c>
      <c r="N29" s="158">
        <f>M29/M32</f>
        <v>0.01145038168</v>
      </c>
      <c r="O29" s="156">
        <v>21.0</v>
      </c>
      <c r="P29" s="158">
        <f>O29/O32</f>
        <v>0.08015267176</v>
      </c>
      <c r="Q29" s="156">
        <v>13.0</v>
      </c>
      <c r="R29" s="158">
        <f>Q29/Q32</f>
        <v>0.04887218045</v>
      </c>
      <c r="S29" s="156">
        <v>25.0</v>
      </c>
      <c r="T29" s="158">
        <f>S29/S32</f>
        <v>0.09398496241</v>
      </c>
      <c r="U29" s="156">
        <v>88.0</v>
      </c>
      <c r="V29" s="158">
        <f>U29/U32</f>
        <v>0.3358778626</v>
      </c>
      <c r="W29" s="156">
        <v>213.0</v>
      </c>
      <c r="X29" s="158">
        <f>W29/W32</f>
        <v>1</v>
      </c>
      <c r="Y29" s="156">
        <v>213.0</v>
      </c>
      <c r="Z29" s="158">
        <f>Y29/Y32</f>
        <v>0.8838174274</v>
      </c>
      <c r="AA29" s="156">
        <v>213.0</v>
      </c>
      <c r="AB29" s="158">
        <f>AA29/AA32</f>
        <v>0.8838174274</v>
      </c>
      <c r="AC29" s="156">
        <v>213.0</v>
      </c>
      <c r="AD29" s="158">
        <f>AC29/AC32</f>
        <v>0.8838174274</v>
      </c>
      <c r="AE29" s="156">
        <v>213.0</v>
      </c>
      <c r="AF29" s="158">
        <f>AE29/AE32</f>
        <v>0.8838174274</v>
      </c>
      <c r="AG29" s="156">
        <v>213.0</v>
      </c>
      <c r="AH29" s="158">
        <f>AG29/AG32</f>
        <v>0.8838174274</v>
      </c>
      <c r="AI29" s="156">
        <v>213.0</v>
      </c>
      <c r="AJ29" s="158">
        <f>AI29/AI32</f>
        <v>0.8838174274</v>
      </c>
      <c r="AK29" s="156">
        <v>213.0</v>
      </c>
      <c r="AL29" s="158">
        <f>AK29/AK32</f>
        <v>0.8838174274</v>
      </c>
      <c r="AM29" s="156">
        <v>213.0</v>
      </c>
      <c r="AN29" s="158">
        <f>AM29/AM32</f>
        <v>0.8838174274</v>
      </c>
      <c r="AO29" s="156">
        <v>213.0</v>
      </c>
      <c r="AP29" s="158">
        <f>AO29/AO32</f>
        <v>0.8838174274</v>
      </c>
      <c r="AQ29" s="156">
        <v>213.0</v>
      </c>
      <c r="AR29" s="158">
        <f>AQ29/AQ32</f>
        <v>0.8838174274</v>
      </c>
      <c r="AS29" s="156">
        <v>231.0</v>
      </c>
      <c r="AT29" s="159">
        <f>AS29/AS32</f>
        <v>0.9585062241</v>
      </c>
      <c r="AU29" s="171"/>
      <c r="AV29" s="172"/>
      <c r="AW29" s="171"/>
      <c r="AX29" s="172"/>
      <c r="AY29" s="171"/>
      <c r="AZ29" s="172"/>
      <c r="BA29" s="171"/>
      <c r="BB29" s="172"/>
      <c r="BC29" s="171"/>
      <c r="BD29" s="172"/>
      <c r="BE29" s="171"/>
      <c r="BF29" s="172"/>
      <c r="BG29" s="171"/>
      <c r="BH29" s="172"/>
      <c r="BI29" s="171"/>
      <c r="BJ29" s="172"/>
    </row>
    <row r="30">
      <c r="A30" s="153" t="s">
        <v>35</v>
      </c>
      <c r="B30" s="154">
        <f>COUNTIFS(Seeds!D:D,"=JSON revisado",Seeds!Y:Y,"=Geometría")</f>
        <v>238</v>
      </c>
      <c r="C30" s="168">
        <f>B30/B32</f>
        <v>0.9875518672</v>
      </c>
      <c r="E30" s="156">
        <v>0.0</v>
      </c>
      <c r="F30" s="157">
        <f>E30/E32</f>
        <v>0</v>
      </c>
      <c r="G30" s="156">
        <v>0.0</v>
      </c>
      <c r="H30" s="158">
        <f>G30/G32</f>
        <v>0</v>
      </c>
      <c r="I30" s="156">
        <v>0.0</v>
      </c>
      <c r="J30" s="158">
        <f>I30/I32</f>
        <v>0</v>
      </c>
      <c r="K30" s="156">
        <v>0.0</v>
      </c>
      <c r="L30" s="158">
        <f>K30/K32</f>
        <v>0</v>
      </c>
      <c r="M30" s="156">
        <v>0.0</v>
      </c>
      <c r="N30" s="158">
        <f>M30/M32</f>
        <v>0</v>
      </c>
      <c r="O30" s="156">
        <v>0.0</v>
      </c>
      <c r="P30" s="158">
        <f>O30/O32</f>
        <v>0</v>
      </c>
      <c r="Q30" s="156">
        <v>13.0</v>
      </c>
      <c r="R30" s="158">
        <f>Q30/Q32</f>
        <v>0.04887218045</v>
      </c>
      <c r="S30" s="156">
        <v>20.0</v>
      </c>
      <c r="T30" s="158">
        <f>S30/S32</f>
        <v>0.07518796992</v>
      </c>
      <c r="U30" s="156">
        <v>66.0</v>
      </c>
      <c r="V30" s="158">
        <f>U30/U32</f>
        <v>0.2519083969</v>
      </c>
      <c r="W30" s="156">
        <v>127.0</v>
      </c>
      <c r="X30" s="158">
        <f>W30/W32</f>
        <v>0.5962441315</v>
      </c>
      <c r="Y30" s="156">
        <v>179.0</v>
      </c>
      <c r="Z30" s="158">
        <f>Y30/Y32</f>
        <v>0.7427385892</v>
      </c>
      <c r="AA30" s="156">
        <v>212.0</v>
      </c>
      <c r="AB30" s="158">
        <f>AA30/AA32</f>
        <v>0.8796680498</v>
      </c>
      <c r="AC30" s="156">
        <v>213.0</v>
      </c>
      <c r="AD30" s="158">
        <f>AC30/AC32</f>
        <v>0.8838174274</v>
      </c>
      <c r="AE30" s="156">
        <v>212.0</v>
      </c>
      <c r="AF30" s="158">
        <f>AE30/AE32</f>
        <v>0.8796680498</v>
      </c>
      <c r="AG30" s="156">
        <v>212.0</v>
      </c>
      <c r="AH30" s="158">
        <f>AG30/AG32</f>
        <v>0.8796680498</v>
      </c>
      <c r="AI30" s="156">
        <v>212.0</v>
      </c>
      <c r="AJ30" s="158">
        <f>AI30/AI32</f>
        <v>0.8796680498</v>
      </c>
      <c r="AK30" s="156">
        <v>213.0</v>
      </c>
      <c r="AL30" s="158">
        <f>AK30/AK32</f>
        <v>0.8838174274</v>
      </c>
      <c r="AM30" s="156">
        <v>213.0</v>
      </c>
      <c r="AN30" s="158">
        <f>AM30/AM32</f>
        <v>0.8838174274</v>
      </c>
      <c r="AO30" s="156">
        <v>213.0</v>
      </c>
      <c r="AP30" s="158">
        <f>AO30/AO32</f>
        <v>0.8838174274</v>
      </c>
      <c r="AQ30" s="156">
        <v>213.0</v>
      </c>
      <c r="AR30" s="158">
        <f>AQ30/AQ32</f>
        <v>0.8838174274</v>
      </c>
      <c r="AS30" s="156">
        <v>231.0</v>
      </c>
      <c r="AT30" s="159">
        <f>AS30/AS32</f>
        <v>0.9585062241</v>
      </c>
      <c r="AU30" s="171"/>
      <c r="AV30" s="172"/>
      <c r="AW30" s="171"/>
      <c r="AX30" s="172"/>
      <c r="AY30" s="171"/>
      <c r="AZ30" s="172"/>
      <c r="BA30" s="171"/>
      <c r="BB30" s="172"/>
      <c r="BC30" s="171"/>
      <c r="BD30" s="172"/>
      <c r="BE30" s="171"/>
      <c r="BF30" s="172"/>
      <c r="BG30" s="171"/>
      <c r="BH30" s="172"/>
      <c r="BI30" s="171"/>
      <c r="BJ30" s="172"/>
    </row>
    <row r="31">
      <c r="A31" s="153" t="s">
        <v>12303</v>
      </c>
      <c r="B31" s="154">
        <f>COUNTIFS(Seeds!E:E,"=Sí",Seeds!Y:Y,"=Geometría")</f>
        <v>0</v>
      </c>
      <c r="C31" s="168">
        <f>B31/B32</f>
        <v>0</v>
      </c>
      <c r="E31" s="156">
        <v>0.0</v>
      </c>
      <c r="F31" s="157">
        <f>E31/E32</f>
        <v>0</v>
      </c>
      <c r="G31" s="156">
        <v>0.0</v>
      </c>
      <c r="H31" s="158">
        <f>G31/G32</f>
        <v>0</v>
      </c>
      <c r="I31" s="156">
        <v>0.0</v>
      </c>
      <c r="J31" s="158">
        <f>I31/I32</f>
        <v>0</v>
      </c>
      <c r="K31" s="156">
        <v>0.0</v>
      </c>
      <c r="L31" s="158">
        <f>K31/K32</f>
        <v>0</v>
      </c>
      <c r="M31" s="156">
        <v>0.0</v>
      </c>
      <c r="N31" s="158">
        <f>M31/M32</f>
        <v>0</v>
      </c>
      <c r="O31" s="156">
        <v>0.0</v>
      </c>
      <c r="P31" s="158">
        <f>O31/O32</f>
        <v>0</v>
      </c>
      <c r="Q31" s="156">
        <v>7.0</v>
      </c>
      <c r="R31" s="158">
        <f>Q31/Q32</f>
        <v>0.02631578947</v>
      </c>
      <c r="S31" s="156">
        <v>7.0</v>
      </c>
      <c r="T31" s="158">
        <f>S31/S32</f>
        <v>0.02631578947</v>
      </c>
      <c r="U31" s="156">
        <v>16.0</v>
      </c>
      <c r="V31" s="158">
        <f>U31/U32</f>
        <v>0.06106870229</v>
      </c>
      <c r="W31" s="156">
        <v>14.0</v>
      </c>
      <c r="X31" s="158">
        <f>W31/W32</f>
        <v>0.06572769953</v>
      </c>
      <c r="Y31" s="156">
        <v>18.0</v>
      </c>
      <c r="Z31" s="158">
        <f>Y31/Y32</f>
        <v>0.07468879668</v>
      </c>
      <c r="AA31" s="156">
        <v>14.0</v>
      </c>
      <c r="AB31" s="158">
        <f>AA31/AA32</f>
        <v>0.05809128631</v>
      </c>
      <c r="AC31" s="156">
        <v>14.0</v>
      </c>
      <c r="AD31" s="158">
        <f>AC31/AC32</f>
        <v>0.05809128631</v>
      </c>
      <c r="AE31" s="156">
        <v>14.0</v>
      </c>
      <c r="AF31" s="158">
        <f>AE31/AE32</f>
        <v>0.05809128631</v>
      </c>
      <c r="AG31" s="156">
        <v>14.0</v>
      </c>
      <c r="AH31" s="158">
        <f>AG31/AG32</f>
        <v>0.05809128631</v>
      </c>
      <c r="AI31" s="156">
        <v>14.0</v>
      </c>
      <c r="AJ31" s="158">
        <f>AI31/AI32</f>
        <v>0.05809128631</v>
      </c>
      <c r="AK31" s="156">
        <v>12.0</v>
      </c>
      <c r="AL31" s="158">
        <f>AK31/AK32</f>
        <v>0.04979253112</v>
      </c>
      <c r="AM31" s="156">
        <v>11.0</v>
      </c>
      <c r="AN31" s="158">
        <f>AM31/AM32</f>
        <v>0.04564315353</v>
      </c>
      <c r="AO31" s="156">
        <v>9.0</v>
      </c>
      <c r="AP31" s="158">
        <f>AO31/AO32</f>
        <v>0.03734439834</v>
      </c>
      <c r="AQ31" s="156">
        <v>6.0</v>
      </c>
      <c r="AR31" s="158">
        <f>AQ31/AQ32</f>
        <v>0.02489626556</v>
      </c>
      <c r="AS31" s="156">
        <v>0.0</v>
      </c>
      <c r="AT31" s="159">
        <f>AS31/AS32</f>
        <v>0</v>
      </c>
      <c r="AU31" s="171"/>
      <c r="AV31" s="172"/>
      <c r="AW31" s="171"/>
      <c r="AX31" s="172"/>
      <c r="AY31" s="171"/>
      <c r="AZ31" s="172"/>
      <c r="BA31" s="171"/>
      <c r="BB31" s="172"/>
      <c r="BC31" s="171"/>
      <c r="BD31" s="172"/>
      <c r="BE31" s="171"/>
      <c r="BF31" s="172"/>
      <c r="BG31" s="171"/>
      <c r="BH31" s="172"/>
      <c r="BI31" s="171"/>
      <c r="BJ31" s="172"/>
    </row>
    <row r="32">
      <c r="A32" s="161" t="s">
        <v>12302</v>
      </c>
      <c r="B32" s="162">
        <f>COUNTIFS(Seeds!Y:Y,"=Geometría")-COUNTIFS(Seeds!Y:Y,"=Geometría",Seeds!D:D,"=No hacer")</f>
        <v>241</v>
      </c>
      <c r="C32" s="173">
        <f>SUM(C24:C30)/7</f>
        <v>0.9875518672</v>
      </c>
      <c r="D32" s="164"/>
      <c r="E32" s="165">
        <v>293.0</v>
      </c>
      <c r="F32" s="174">
        <f>SUM(F24:F30)/7</f>
        <v>0.0589956119</v>
      </c>
      <c r="G32" s="165">
        <v>303.0</v>
      </c>
      <c r="H32" s="174">
        <f>SUM(H24:H30)/7</f>
        <v>0.1192833569</v>
      </c>
      <c r="I32" s="165">
        <v>285.0</v>
      </c>
      <c r="J32" s="174">
        <f>SUM(J24:J30)/7</f>
        <v>0.2015037594</v>
      </c>
      <c r="K32" s="165">
        <v>262.0</v>
      </c>
      <c r="L32" s="174">
        <f>SUM(L24:L30)/7</f>
        <v>0.2579062159</v>
      </c>
      <c r="M32" s="165">
        <v>262.0</v>
      </c>
      <c r="N32" s="174">
        <f>SUM(N24:N30)/7</f>
        <v>0.3260632497</v>
      </c>
      <c r="O32" s="165">
        <v>262.0</v>
      </c>
      <c r="P32" s="174">
        <f>SUM(P24:P30)/7</f>
        <v>0.3500545256</v>
      </c>
      <c r="Q32" s="165">
        <v>266.0</v>
      </c>
      <c r="R32" s="174">
        <f>SUM(R24:R30)/7</f>
        <v>0.3780880773</v>
      </c>
      <c r="S32" s="165">
        <v>266.0</v>
      </c>
      <c r="T32" s="174">
        <f>SUM(T24:T30)/7</f>
        <v>0.3925886144</v>
      </c>
      <c r="U32" s="165">
        <v>262.0</v>
      </c>
      <c r="V32" s="174">
        <f>SUM(V24:V30)/7</f>
        <v>0.5583424209</v>
      </c>
      <c r="W32" s="165">
        <v>213.0</v>
      </c>
      <c r="X32" s="174">
        <f>SUM(X24:X30)/7</f>
        <v>0.9423205902</v>
      </c>
      <c r="Y32" s="165">
        <f>B32</f>
        <v>241</v>
      </c>
      <c r="Z32" s="174">
        <f>SUM(Z24:Z30)/7</f>
        <v>0.8636633076</v>
      </c>
      <c r="AA32" s="165">
        <f>B32</f>
        <v>241</v>
      </c>
      <c r="AB32" s="174">
        <f>SUM(AB24:AB30)/7</f>
        <v>0.8832246592</v>
      </c>
      <c r="AC32" s="165">
        <f>B32</f>
        <v>241</v>
      </c>
      <c r="AD32" s="174">
        <f>SUM(AD24:AD30)/7</f>
        <v>0.8838174274</v>
      </c>
      <c r="AE32" s="165">
        <f>B32</f>
        <v>241</v>
      </c>
      <c r="AF32" s="174">
        <f>SUM(AF24:AF30)/7</f>
        <v>0.8832246592</v>
      </c>
      <c r="AG32" s="165">
        <f>B32</f>
        <v>241</v>
      </c>
      <c r="AH32" s="174">
        <f>SUM(AH24:AH30)/7</f>
        <v>0.8832246592</v>
      </c>
      <c r="AI32" s="165">
        <f>B32</f>
        <v>241</v>
      </c>
      <c r="AJ32" s="174">
        <f>SUM(AJ24:AJ30)/7</f>
        <v>0.8832246592</v>
      </c>
      <c r="AK32" s="165">
        <f>B32</f>
        <v>241</v>
      </c>
      <c r="AL32" s="174">
        <f>SUM(AL24:AL30)/7</f>
        <v>0.8838174274</v>
      </c>
      <c r="AM32" s="165">
        <f>B32</f>
        <v>241</v>
      </c>
      <c r="AN32" s="174">
        <f>SUM(AN24:AN30)/7</f>
        <v>0.8838174274</v>
      </c>
      <c r="AO32" s="165">
        <f>B32</f>
        <v>241</v>
      </c>
      <c r="AP32" s="174">
        <f>SUM(AP24:AP30)/7</f>
        <v>0.8838174274</v>
      </c>
      <c r="AQ32" s="165">
        <f>B32</f>
        <v>241</v>
      </c>
      <c r="AR32" s="174">
        <f>SUM(AR24:AR30)/7</f>
        <v>0.8909306461</v>
      </c>
      <c r="AS32" s="165">
        <f>B32</f>
        <v>241</v>
      </c>
      <c r="AT32" s="159">
        <f>SUM(AT24:AT30)/7</f>
        <v>0.9585062241</v>
      </c>
      <c r="AU32" s="175"/>
      <c r="AV32" s="172"/>
      <c r="AW32" s="175"/>
      <c r="AX32" s="172"/>
      <c r="AY32" s="175"/>
      <c r="AZ32" s="172"/>
      <c r="BA32" s="175"/>
      <c r="BB32" s="172"/>
      <c r="BC32" s="175"/>
      <c r="BD32" s="172"/>
      <c r="BE32" s="175"/>
      <c r="BF32" s="172"/>
      <c r="BG32" s="175"/>
      <c r="BH32" s="172"/>
      <c r="BI32" s="175"/>
      <c r="BJ32" s="172"/>
    </row>
    <row r="33">
      <c r="Z33" s="167"/>
    </row>
    <row r="34">
      <c r="A34" s="149" t="s">
        <v>2621</v>
      </c>
      <c r="B34" s="150"/>
      <c r="C34" s="151"/>
      <c r="E34" s="152">
        <v>44575.0</v>
      </c>
      <c r="G34" s="152">
        <v>44582.0</v>
      </c>
      <c r="I34" s="152">
        <v>44589.0</v>
      </c>
      <c r="K34" s="152">
        <v>44596.0</v>
      </c>
      <c r="M34" s="152">
        <v>44603.0</v>
      </c>
      <c r="O34" s="152">
        <v>44610.0</v>
      </c>
      <c r="Q34" s="152">
        <v>44617.0</v>
      </c>
      <c r="S34" s="152">
        <v>44624.0</v>
      </c>
      <c r="U34" s="152">
        <v>44631.0</v>
      </c>
      <c r="W34" s="152">
        <v>44638.0</v>
      </c>
      <c r="Y34" s="152">
        <v>44645.0</v>
      </c>
      <c r="AA34" s="152">
        <v>44652.0</v>
      </c>
      <c r="AC34" s="152">
        <v>44659.0</v>
      </c>
      <c r="AE34" s="152">
        <v>44666.0</v>
      </c>
      <c r="AG34" s="152">
        <v>44673.0</v>
      </c>
      <c r="AI34" s="152">
        <v>44680.0</v>
      </c>
      <c r="AK34" s="152">
        <v>44687.0</v>
      </c>
      <c r="AM34" s="152">
        <v>44694.0</v>
      </c>
      <c r="AO34" s="152">
        <v>44701.0</v>
      </c>
      <c r="AQ34" s="152">
        <v>44708.0</v>
      </c>
      <c r="AS34" s="152">
        <v>44715.0</v>
      </c>
      <c r="AU34" s="152">
        <v>44722.0</v>
      </c>
      <c r="AW34" s="152">
        <v>44729.0</v>
      </c>
      <c r="AY34" s="152">
        <v>44736.0</v>
      </c>
      <c r="BA34" s="169">
        <v>44743.0</v>
      </c>
      <c r="BB34" s="151"/>
      <c r="BC34" s="169">
        <v>44750.0</v>
      </c>
      <c r="BD34" s="151"/>
      <c r="BE34" s="170"/>
      <c r="BG34" s="170"/>
      <c r="BI34" s="170"/>
    </row>
    <row r="35">
      <c r="A35" s="153" t="s">
        <v>12295</v>
      </c>
      <c r="B35" s="154">
        <f>COUNTIFS(Seeds!D:D,"=Ortografía+cast",Seeds!Y:Y,"=Magnitudes y medida")+B36</f>
        <v>401</v>
      </c>
      <c r="C35" s="168">
        <f>B35/B43</f>
        <v>1</v>
      </c>
      <c r="E35" s="156">
        <v>0.0</v>
      </c>
      <c r="F35" s="157">
        <f>E35/E43</f>
        <v>0</v>
      </c>
      <c r="G35" s="156">
        <v>63.0</v>
      </c>
      <c r="H35" s="158">
        <f>G35/G43</f>
        <v>0.2218309859</v>
      </c>
      <c r="I35" s="156">
        <v>157.0</v>
      </c>
      <c r="J35" s="158">
        <f>I35/I43</f>
        <v>0.5528169014</v>
      </c>
      <c r="K35" s="156">
        <v>206.0</v>
      </c>
      <c r="L35" s="158">
        <f>K35/K43</f>
        <v>0.7518248175</v>
      </c>
      <c r="M35" s="156">
        <v>256.0</v>
      </c>
      <c r="N35" s="158">
        <f>M35/M43</f>
        <v>0.9343065693</v>
      </c>
      <c r="O35" s="156">
        <v>258.0</v>
      </c>
      <c r="P35" s="158">
        <f>O35/O43</f>
        <v>0.9347826087</v>
      </c>
      <c r="Q35" s="156">
        <v>264.0</v>
      </c>
      <c r="R35" s="158">
        <f>Q35/Q43</f>
        <v>0.9328621908</v>
      </c>
      <c r="S35" s="156">
        <v>264.0</v>
      </c>
      <c r="T35" s="158">
        <f>S35/S43</f>
        <v>0.9328621908</v>
      </c>
      <c r="U35" s="156">
        <v>264.0</v>
      </c>
      <c r="V35" s="158">
        <f>U35/U43</f>
        <v>0.8829431438</v>
      </c>
      <c r="W35" s="156">
        <v>271.0</v>
      </c>
      <c r="X35" s="158">
        <f>W35/W43</f>
        <v>0.9442508711</v>
      </c>
      <c r="Y35" s="156">
        <v>272.0</v>
      </c>
      <c r="Z35" s="158">
        <f>Y35/Y43</f>
        <v>0.6783042394</v>
      </c>
      <c r="AA35" s="156">
        <v>274.0</v>
      </c>
      <c r="AB35" s="158">
        <f>AA35/AA43</f>
        <v>0.6832917706</v>
      </c>
      <c r="AC35" s="156">
        <v>273.0</v>
      </c>
      <c r="AD35" s="158">
        <f>AC35/AC43</f>
        <v>0.680798005</v>
      </c>
      <c r="AE35" s="156">
        <v>273.0</v>
      </c>
      <c r="AF35" s="158">
        <f>AE35/AE43</f>
        <v>0.680798005</v>
      </c>
      <c r="AG35" s="156">
        <v>273.0</v>
      </c>
      <c r="AH35" s="158">
        <f>AG35/AG43</f>
        <v>0.680798005</v>
      </c>
      <c r="AI35" s="156">
        <v>273.0</v>
      </c>
      <c r="AJ35" s="158">
        <f>AI35/AI43</f>
        <v>0.680798005</v>
      </c>
      <c r="AK35" s="156">
        <v>288.0</v>
      </c>
      <c r="AL35" s="158">
        <f>AK35/AK43</f>
        <v>0.7182044888</v>
      </c>
      <c r="AM35" s="156">
        <v>290.0</v>
      </c>
      <c r="AN35" s="158">
        <f>AM35/AM43</f>
        <v>0.72319202</v>
      </c>
      <c r="AO35" s="156">
        <v>290.0</v>
      </c>
      <c r="AP35" s="158">
        <f>AO35/AO43</f>
        <v>0.72319202</v>
      </c>
      <c r="AQ35" s="156">
        <v>312.0</v>
      </c>
      <c r="AR35" s="158">
        <f>AQ35/AQ43</f>
        <v>0.7780548628</v>
      </c>
      <c r="AS35" s="156">
        <v>321.0</v>
      </c>
      <c r="AT35" s="158">
        <f>AS35/AS43</f>
        <v>0.8004987531</v>
      </c>
      <c r="AU35" s="156">
        <v>338.0</v>
      </c>
      <c r="AV35" s="158">
        <f>AU35/AU43</f>
        <v>0.8428927681</v>
      </c>
      <c r="AW35" s="156">
        <v>338.0</v>
      </c>
      <c r="AX35" s="158">
        <f>AW35/AW43</f>
        <v>0.8428927681</v>
      </c>
      <c r="AY35" s="156">
        <v>338.0</v>
      </c>
      <c r="AZ35" s="158">
        <f>AY35/AY43</f>
        <v>0.8428927681</v>
      </c>
      <c r="BA35" s="156">
        <v>338.0</v>
      </c>
      <c r="BB35" s="158">
        <f>BA35/BA43</f>
        <v>0.8428927681</v>
      </c>
      <c r="BC35" s="156">
        <v>338.0</v>
      </c>
      <c r="BD35" s="159">
        <f>BC35/BC43</f>
        <v>0.8428927681</v>
      </c>
      <c r="BE35" s="171"/>
      <c r="BF35" s="172"/>
      <c r="BG35" s="171"/>
      <c r="BH35" s="172"/>
      <c r="BI35" s="171"/>
      <c r="BJ35" s="172"/>
    </row>
    <row r="36">
      <c r="A36" s="153" t="s">
        <v>12296</v>
      </c>
      <c r="B36" s="154">
        <f>COUNTIFS(Seeds!D:D,"=Técnico",Seeds!Y:Y,"=Magnitudes y medida")+B37</f>
        <v>401</v>
      </c>
      <c r="C36" s="168">
        <f>B36/B43</f>
        <v>1</v>
      </c>
      <c r="E36" s="156">
        <v>0.0</v>
      </c>
      <c r="F36" s="157">
        <f>E36/E43</f>
        <v>0</v>
      </c>
      <c r="G36" s="156">
        <v>8.0</v>
      </c>
      <c r="H36" s="158">
        <f>G36/G43</f>
        <v>0.02816901408</v>
      </c>
      <c r="I36" s="156">
        <v>49.0</v>
      </c>
      <c r="J36" s="158">
        <f>I36/I43</f>
        <v>0.1725352113</v>
      </c>
      <c r="K36" s="156">
        <v>87.0</v>
      </c>
      <c r="L36" s="158">
        <f>K36/K43</f>
        <v>0.3175182482</v>
      </c>
      <c r="M36" s="156">
        <v>105.0</v>
      </c>
      <c r="N36" s="158">
        <f>M36/M43</f>
        <v>0.3832116788</v>
      </c>
      <c r="O36" s="156">
        <v>199.0</v>
      </c>
      <c r="P36" s="158">
        <f>O36/O43</f>
        <v>0.7210144928</v>
      </c>
      <c r="Q36" s="156">
        <v>213.0</v>
      </c>
      <c r="R36" s="158">
        <f>Q36/Q43</f>
        <v>0.7526501767</v>
      </c>
      <c r="S36" s="156">
        <v>222.0</v>
      </c>
      <c r="T36" s="158">
        <f>S36/S43</f>
        <v>0.7844522968</v>
      </c>
      <c r="U36" s="156">
        <v>231.0</v>
      </c>
      <c r="V36" s="158">
        <f>U36/U43</f>
        <v>0.7725752508</v>
      </c>
      <c r="W36" s="156">
        <v>238.0</v>
      </c>
      <c r="X36" s="158">
        <f>W36/W43</f>
        <v>0.8292682927</v>
      </c>
      <c r="Y36" s="156">
        <v>242.0</v>
      </c>
      <c r="Z36" s="158">
        <f>Y36/Y43</f>
        <v>0.6034912718</v>
      </c>
      <c r="AA36" s="156">
        <v>252.0</v>
      </c>
      <c r="AB36" s="158">
        <f>AA36/AA43</f>
        <v>0.6284289277</v>
      </c>
      <c r="AC36" s="156">
        <v>273.0</v>
      </c>
      <c r="AD36" s="158">
        <f>AC36/AC43</f>
        <v>0.680798005</v>
      </c>
      <c r="AE36" s="156">
        <v>273.0</v>
      </c>
      <c r="AF36" s="158">
        <f>AE36/AE43</f>
        <v>0.680798005</v>
      </c>
      <c r="AG36" s="156">
        <v>273.0</v>
      </c>
      <c r="AH36" s="158">
        <f>AG36/AG43</f>
        <v>0.680798005</v>
      </c>
      <c r="AI36" s="156">
        <v>273.0</v>
      </c>
      <c r="AJ36" s="158">
        <f>AI36/AI43</f>
        <v>0.680798005</v>
      </c>
      <c r="AK36" s="156">
        <v>284.0</v>
      </c>
      <c r="AL36" s="158">
        <f>AK36/AK43</f>
        <v>0.7082294264</v>
      </c>
      <c r="AM36" s="156">
        <v>286.0</v>
      </c>
      <c r="AN36" s="158">
        <f>AM36/AM43</f>
        <v>0.7132169576</v>
      </c>
      <c r="AO36" s="156">
        <v>286.0</v>
      </c>
      <c r="AP36" s="158">
        <f>AO36/AO43</f>
        <v>0.7132169576</v>
      </c>
      <c r="AQ36" s="156">
        <v>292.0</v>
      </c>
      <c r="AR36" s="158">
        <f>AQ36/AQ43</f>
        <v>0.7281795511</v>
      </c>
      <c r="AS36" s="156">
        <v>303.0</v>
      </c>
      <c r="AT36" s="158">
        <f>AS36/AS43</f>
        <v>0.7556109726</v>
      </c>
      <c r="AU36" s="156">
        <v>338.0</v>
      </c>
      <c r="AV36" s="158">
        <f>AU36/AU43</f>
        <v>0.8428927681</v>
      </c>
      <c r="AW36" s="156">
        <v>338.0</v>
      </c>
      <c r="AX36" s="158">
        <f>AW36/AW43</f>
        <v>0.8428927681</v>
      </c>
      <c r="AY36" s="156">
        <v>338.0</v>
      </c>
      <c r="AZ36" s="158">
        <f>AY36/AY43</f>
        <v>0.8428927681</v>
      </c>
      <c r="BA36" s="156">
        <v>338.0</v>
      </c>
      <c r="BB36" s="158">
        <f>BA36/BA43</f>
        <v>0.8428927681</v>
      </c>
      <c r="BC36" s="156">
        <v>338.0</v>
      </c>
      <c r="BD36" s="159">
        <f>BC36/BC43</f>
        <v>0.8428927681</v>
      </c>
      <c r="BE36" s="171"/>
      <c r="BF36" s="172"/>
      <c r="BG36" s="171"/>
      <c r="BH36" s="172"/>
      <c r="BI36" s="171"/>
      <c r="BJ36" s="172"/>
    </row>
    <row r="37">
      <c r="A37" s="153" t="s">
        <v>12297</v>
      </c>
      <c r="B37" s="154">
        <f>COUNTIFS(Seeds!D:D,"=JSON base",Seeds!Y:Y,"=Magnitudes y medida")+B38</f>
        <v>401</v>
      </c>
      <c r="C37" s="168">
        <f>B37/B43</f>
        <v>1</v>
      </c>
      <c r="E37" s="156">
        <v>0.0</v>
      </c>
      <c r="F37" s="157">
        <f>E37/E43</f>
        <v>0</v>
      </c>
      <c r="G37" s="156">
        <v>5.0</v>
      </c>
      <c r="H37" s="158">
        <f>G37/G43</f>
        <v>0.0176056338</v>
      </c>
      <c r="I37" s="156">
        <v>49.0</v>
      </c>
      <c r="J37" s="158">
        <f>I37/I43</f>
        <v>0.1725352113</v>
      </c>
      <c r="K37" s="156">
        <v>87.0</v>
      </c>
      <c r="L37" s="158">
        <f>K37/K43</f>
        <v>0.3175182482</v>
      </c>
      <c r="M37" s="156">
        <v>105.0</v>
      </c>
      <c r="N37" s="158">
        <f>M37/M43</f>
        <v>0.3832116788</v>
      </c>
      <c r="O37" s="156">
        <v>187.0</v>
      </c>
      <c r="P37" s="158">
        <f>O37/O43</f>
        <v>0.6775362319</v>
      </c>
      <c r="Q37" s="156">
        <v>211.0</v>
      </c>
      <c r="R37" s="158">
        <f>Q37/Q43</f>
        <v>0.7455830389</v>
      </c>
      <c r="S37" s="156">
        <v>214.0</v>
      </c>
      <c r="T37" s="158">
        <f>S37/S43</f>
        <v>0.7561837456</v>
      </c>
      <c r="U37" s="156">
        <v>231.0</v>
      </c>
      <c r="V37" s="158">
        <f>U37/U43</f>
        <v>0.7725752508</v>
      </c>
      <c r="W37" s="156">
        <v>233.0</v>
      </c>
      <c r="X37" s="158">
        <f>W37/W43</f>
        <v>0.8118466899</v>
      </c>
      <c r="Y37" s="156">
        <v>242.0</v>
      </c>
      <c r="Z37" s="158">
        <f>Y37/Y43</f>
        <v>0.6034912718</v>
      </c>
      <c r="AA37" s="156">
        <v>252.0</v>
      </c>
      <c r="AB37" s="158">
        <f>AA37/AA43</f>
        <v>0.6284289277</v>
      </c>
      <c r="AC37" s="156">
        <v>267.0</v>
      </c>
      <c r="AD37" s="158">
        <f>AC37/AC43</f>
        <v>0.6658354115</v>
      </c>
      <c r="AE37" s="156">
        <v>267.0</v>
      </c>
      <c r="AF37" s="158">
        <f>AE37/AE43</f>
        <v>0.6658354115</v>
      </c>
      <c r="AG37" s="156">
        <v>267.0</v>
      </c>
      <c r="AH37" s="158">
        <f>AG37/AG43</f>
        <v>0.6658354115</v>
      </c>
      <c r="AI37" s="156">
        <v>267.0</v>
      </c>
      <c r="AJ37" s="158">
        <f>AI37/AI43</f>
        <v>0.6658354115</v>
      </c>
      <c r="AK37" s="156">
        <v>268.0</v>
      </c>
      <c r="AL37" s="158">
        <f>AK37/AK43</f>
        <v>0.6683291771</v>
      </c>
      <c r="AM37" s="156">
        <v>271.0</v>
      </c>
      <c r="AN37" s="158">
        <f>AM37/AM43</f>
        <v>0.6758104738</v>
      </c>
      <c r="AO37" s="156">
        <v>272.0</v>
      </c>
      <c r="AP37" s="158">
        <f>AO37/AO43</f>
        <v>0.6783042394</v>
      </c>
      <c r="AQ37" s="156">
        <v>276.0</v>
      </c>
      <c r="AR37" s="158">
        <f>AQ37/AQ43</f>
        <v>0.6882793017</v>
      </c>
      <c r="AS37" s="156">
        <v>287.0</v>
      </c>
      <c r="AT37" s="158">
        <f>AS37/AS43</f>
        <v>0.7157107232</v>
      </c>
      <c r="AU37" s="156">
        <v>338.0</v>
      </c>
      <c r="AV37" s="158">
        <f>AU37/AU43</f>
        <v>0.8428927681</v>
      </c>
      <c r="AW37" s="156">
        <v>338.0</v>
      </c>
      <c r="AX37" s="158">
        <f>AW37/AW43</f>
        <v>0.8428927681</v>
      </c>
      <c r="AY37" s="156">
        <v>338.0</v>
      </c>
      <c r="AZ37" s="158">
        <f>AY37/AY43</f>
        <v>0.8428927681</v>
      </c>
      <c r="BA37" s="156">
        <v>338.0</v>
      </c>
      <c r="BB37" s="158">
        <f>BA37/BA43</f>
        <v>0.8428927681</v>
      </c>
      <c r="BC37" s="156">
        <v>338.0</v>
      </c>
      <c r="BD37" s="159">
        <f>BC37/BC43</f>
        <v>0.8428927681</v>
      </c>
      <c r="BE37" s="171"/>
      <c r="BF37" s="172"/>
      <c r="BG37" s="171"/>
      <c r="BH37" s="172"/>
      <c r="BI37" s="171"/>
      <c r="BJ37" s="172"/>
    </row>
    <row r="38">
      <c r="A38" s="153" t="s">
        <v>12298</v>
      </c>
      <c r="B38" s="154">
        <f>COUNTIFS(Seeds!D:D,"=Pendiente de OK TE+hint",Seeds!Y:Y,"=Magnitudes y medida")+B39</f>
        <v>401</v>
      </c>
      <c r="C38" s="168">
        <f>B38/B43</f>
        <v>1</v>
      </c>
      <c r="E38" s="156">
        <v>0.0</v>
      </c>
      <c r="F38" s="157">
        <f>E38/E43</f>
        <v>0</v>
      </c>
      <c r="G38" s="156">
        <v>0.0</v>
      </c>
      <c r="H38" s="158">
        <f>G38/G43</f>
        <v>0</v>
      </c>
      <c r="I38" s="156">
        <v>0.0</v>
      </c>
      <c r="J38" s="158">
        <f>I38/I43</f>
        <v>0</v>
      </c>
      <c r="K38" s="156">
        <v>0.0</v>
      </c>
      <c r="L38" s="158">
        <f>K38/K43</f>
        <v>0</v>
      </c>
      <c r="M38" s="156">
        <v>0.0</v>
      </c>
      <c r="N38" s="158">
        <f>M38/M43</f>
        <v>0</v>
      </c>
      <c r="O38" s="156">
        <v>1.0</v>
      </c>
      <c r="P38" s="158">
        <f>O38/O43</f>
        <v>0.003623188406</v>
      </c>
      <c r="Q38" s="156">
        <v>7.0</v>
      </c>
      <c r="R38" s="158">
        <f>Q38/Q43</f>
        <v>0.02473498233</v>
      </c>
      <c r="S38" s="156">
        <v>8.0</v>
      </c>
      <c r="T38" s="158">
        <f>S38/S43</f>
        <v>0.02826855124</v>
      </c>
      <c r="U38" s="156">
        <v>9.0</v>
      </c>
      <c r="V38" s="158">
        <f>U38/U43</f>
        <v>0.03010033445</v>
      </c>
      <c r="W38" s="156">
        <v>13.0</v>
      </c>
      <c r="X38" s="158">
        <f>W38/W43</f>
        <v>0.04529616725</v>
      </c>
      <c r="Y38" s="156">
        <v>94.0</v>
      </c>
      <c r="Z38" s="158">
        <f>Y38/Y43</f>
        <v>0.2344139651</v>
      </c>
      <c r="AA38" s="156">
        <v>109.0</v>
      </c>
      <c r="AB38" s="158">
        <f>AA38/AA43</f>
        <v>0.2718204489</v>
      </c>
      <c r="AC38" s="156">
        <v>124.0</v>
      </c>
      <c r="AD38" s="158">
        <f>AC38/AC43</f>
        <v>0.3092269327</v>
      </c>
      <c r="AE38" s="156">
        <v>124.0</v>
      </c>
      <c r="AF38" s="158">
        <f>AE38/AE43</f>
        <v>0.3092269327</v>
      </c>
      <c r="AG38" s="156">
        <v>124.0</v>
      </c>
      <c r="AH38" s="158">
        <f>AG38/AG43</f>
        <v>0.3092269327</v>
      </c>
      <c r="AI38" s="156">
        <v>124.0</v>
      </c>
      <c r="AJ38" s="158">
        <f>AI38/AI43</f>
        <v>0.3092269327</v>
      </c>
      <c r="AK38" s="156">
        <v>124.0</v>
      </c>
      <c r="AL38" s="158">
        <f>AK38/AK43</f>
        <v>0.3092269327</v>
      </c>
      <c r="AM38" s="156">
        <v>124.0</v>
      </c>
      <c r="AN38" s="158">
        <f>AM38/AM43</f>
        <v>0.3092269327</v>
      </c>
      <c r="AO38" s="156">
        <v>124.0</v>
      </c>
      <c r="AP38" s="158">
        <f>AO38/AO43</f>
        <v>0.3092269327</v>
      </c>
      <c r="AQ38" s="156">
        <v>135.0</v>
      </c>
      <c r="AR38" s="158">
        <f>AQ38/AQ43</f>
        <v>0.3366583541</v>
      </c>
      <c r="AS38" s="156">
        <v>189.0</v>
      </c>
      <c r="AT38" s="158">
        <f>AS38/AS43</f>
        <v>0.4713216958</v>
      </c>
      <c r="AU38" s="156">
        <v>338.0</v>
      </c>
      <c r="AV38" s="158">
        <f>AU38/AU43</f>
        <v>0.8428927681</v>
      </c>
      <c r="AW38" s="156">
        <v>338.0</v>
      </c>
      <c r="AX38" s="158">
        <f>AW38/AW43</f>
        <v>0.8428927681</v>
      </c>
      <c r="AY38" s="156">
        <v>338.0</v>
      </c>
      <c r="AZ38" s="158">
        <f>AY38/AY43</f>
        <v>0.8428927681</v>
      </c>
      <c r="BA38" s="156">
        <v>338.0</v>
      </c>
      <c r="BB38" s="158">
        <f>BA38/BA43</f>
        <v>0.8428927681</v>
      </c>
      <c r="BC38" s="156">
        <v>338.0</v>
      </c>
      <c r="BD38" s="159">
        <f>BC38/BC43</f>
        <v>0.8428927681</v>
      </c>
      <c r="BE38" s="171"/>
      <c r="BF38" s="172"/>
      <c r="BG38" s="171"/>
      <c r="BH38" s="172"/>
      <c r="BI38" s="171"/>
      <c r="BJ38" s="172"/>
    </row>
    <row r="39">
      <c r="A39" s="153" t="s">
        <v>12299</v>
      </c>
      <c r="B39" s="154">
        <f>COUNTIFS(Seeds!D:D,"=OK TE+hint",Seeds!Y:Y,"=Magnitudes y medida")+B40</f>
        <v>401</v>
      </c>
      <c r="C39" s="168">
        <f>B39/B43</f>
        <v>1</v>
      </c>
      <c r="E39" s="156">
        <v>0.0</v>
      </c>
      <c r="F39" s="157">
        <f>E39/E43</f>
        <v>0</v>
      </c>
      <c r="G39" s="156">
        <v>0.0</v>
      </c>
      <c r="H39" s="158">
        <f>G39/G43</f>
        <v>0</v>
      </c>
      <c r="I39" s="156">
        <v>0.0</v>
      </c>
      <c r="J39" s="158">
        <f>I39/I43</f>
        <v>0</v>
      </c>
      <c r="K39" s="156">
        <v>0.0</v>
      </c>
      <c r="L39" s="158">
        <f>K39/K43</f>
        <v>0</v>
      </c>
      <c r="M39" s="156">
        <v>0.0</v>
      </c>
      <c r="N39" s="158">
        <f>M39/M43</f>
        <v>0</v>
      </c>
      <c r="O39" s="156">
        <v>1.0</v>
      </c>
      <c r="P39" s="158">
        <f>O39/O43</f>
        <v>0.003623188406</v>
      </c>
      <c r="Q39" s="156">
        <v>7.0</v>
      </c>
      <c r="R39" s="158">
        <f>Q39/Q43</f>
        <v>0.02473498233</v>
      </c>
      <c r="S39" s="156">
        <v>8.0</v>
      </c>
      <c r="T39" s="158">
        <f>S39/S43</f>
        <v>0.02826855124</v>
      </c>
      <c r="U39" s="156">
        <v>9.0</v>
      </c>
      <c r="V39" s="158">
        <f>U39/U43</f>
        <v>0.03010033445</v>
      </c>
      <c r="W39" s="156">
        <v>9.0</v>
      </c>
      <c r="X39" s="158">
        <f>W39/W43</f>
        <v>0.03135888502</v>
      </c>
      <c r="Y39" s="156">
        <v>85.0</v>
      </c>
      <c r="Z39" s="158">
        <f>Y39/Y43</f>
        <v>0.2119700748</v>
      </c>
      <c r="AA39" s="156">
        <v>105.0</v>
      </c>
      <c r="AB39" s="158">
        <f>AA39/AA43</f>
        <v>0.2618453865</v>
      </c>
      <c r="AC39" s="156">
        <v>119.0</v>
      </c>
      <c r="AD39" s="158">
        <f>AC39/AC43</f>
        <v>0.2967581047</v>
      </c>
      <c r="AE39" s="156">
        <v>119.0</v>
      </c>
      <c r="AF39" s="158">
        <f>AE39/AE43</f>
        <v>0.2967581047</v>
      </c>
      <c r="AG39" s="156">
        <v>119.0</v>
      </c>
      <c r="AH39" s="158">
        <f>AG39/AG43</f>
        <v>0.2967581047</v>
      </c>
      <c r="AI39" s="156">
        <v>120.0</v>
      </c>
      <c r="AJ39" s="158">
        <f>AI39/AI43</f>
        <v>0.2992518703</v>
      </c>
      <c r="AK39" s="156">
        <v>120.0</v>
      </c>
      <c r="AL39" s="158">
        <f>AK39/AK43</f>
        <v>0.2992518703</v>
      </c>
      <c r="AM39" s="156">
        <v>124.0</v>
      </c>
      <c r="AN39" s="158">
        <f>AM39/AM43</f>
        <v>0.3092269327</v>
      </c>
      <c r="AO39" s="156">
        <v>124.0</v>
      </c>
      <c r="AP39" s="158">
        <f>AO39/AO43</f>
        <v>0.3092269327</v>
      </c>
      <c r="AQ39" s="156">
        <v>133.0</v>
      </c>
      <c r="AR39" s="158">
        <f>AQ39/AQ43</f>
        <v>0.3316708229</v>
      </c>
      <c r="AS39" s="156">
        <v>179.0</v>
      </c>
      <c r="AT39" s="158">
        <f>AS39/AS43</f>
        <v>0.4463840399</v>
      </c>
      <c r="AU39" s="156">
        <v>329.0</v>
      </c>
      <c r="AV39" s="158">
        <f>AU39/AU43</f>
        <v>0.8204488778</v>
      </c>
      <c r="AW39" s="156">
        <v>338.0</v>
      </c>
      <c r="AX39" s="158">
        <f>AW39/AW43</f>
        <v>0.8428927681</v>
      </c>
      <c r="AY39" s="156">
        <v>338.0</v>
      </c>
      <c r="AZ39" s="158">
        <f>AY39/AY43</f>
        <v>0.8428927681</v>
      </c>
      <c r="BA39" s="156">
        <v>338.0</v>
      </c>
      <c r="BB39" s="158">
        <f>BA39/BA43</f>
        <v>0.8428927681</v>
      </c>
      <c r="BC39" s="156">
        <v>338.0</v>
      </c>
      <c r="BD39" s="159">
        <f>BC39/BC43</f>
        <v>0.8428927681</v>
      </c>
      <c r="BE39" s="171"/>
      <c r="BF39" s="172"/>
      <c r="BG39" s="171"/>
      <c r="BH39" s="172"/>
      <c r="BI39" s="171"/>
      <c r="BJ39" s="172"/>
    </row>
    <row r="40">
      <c r="A40" s="153" t="s">
        <v>12300</v>
      </c>
      <c r="B40" s="154">
        <f>COUNTIFS(Seeds!D:D,"=JSON+TE+hint",Seeds!Y:Y,"=Magnitudes y medida")+B41</f>
        <v>401</v>
      </c>
      <c r="C40" s="168">
        <f>B40/B43</f>
        <v>1</v>
      </c>
      <c r="E40" s="156">
        <v>0.0</v>
      </c>
      <c r="F40" s="157">
        <f>E40/E43</f>
        <v>0</v>
      </c>
      <c r="G40" s="156">
        <v>0.0</v>
      </c>
      <c r="H40" s="158">
        <f>G40/G43</f>
        <v>0</v>
      </c>
      <c r="I40" s="156">
        <v>0.0</v>
      </c>
      <c r="J40" s="158">
        <f>I40/I43</f>
        <v>0</v>
      </c>
      <c r="K40" s="156">
        <v>0.0</v>
      </c>
      <c r="L40" s="158">
        <f>K40/K43</f>
        <v>0</v>
      </c>
      <c r="M40" s="156">
        <v>0.0</v>
      </c>
      <c r="N40" s="158">
        <f>M40/M43</f>
        <v>0</v>
      </c>
      <c r="O40" s="156">
        <v>1.0</v>
      </c>
      <c r="P40" s="158">
        <f>O40/O43</f>
        <v>0.003623188406</v>
      </c>
      <c r="Q40" s="156">
        <v>1.0</v>
      </c>
      <c r="R40" s="158">
        <f>Q40/Q43</f>
        <v>0.003533568905</v>
      </c>
      <c r="S40" s="156">
        <v>7.0</v>
      </c>
      <c r="T40" s="158">
        <f>S40/S43</f>
        <v>0.02473498233</v>
      </c>
      <c r="U40" s="156">
        <v>9.0</v>
      </c>
      <c r="V40" s="158">
        <f>U40/U43</f>
        <v>0.03010033445</v>
      </c>
      <c r="W40" s="156">
        <v>9.0</v>
      </c>
      <c r="X40" s="158">
        <f>W40/W43</f>
        <v>0.03135888502</v>
      </c>
      <c r="Y40" s="156">
        <v>76.0</v>
      </c>
      <c r="Z40" s="158">
        <f>Y40/Y43</f>
        <v>0.1895261845</v>
      </c>
      <c r="AA40" s="156">
        <v>94.0</v>
      </c>
      <c r="AB40" s="158">
        <f>AA40/AA43</f>
        <v>0.2344139651</v>
      </c>
      <c r="AC40" s="156">
        <v>111.0</v>
      </c>
      <c r="AD40" s="158">
        <f>AC40/AC43</f>
        <v>0.27680798</v>
      </c>
      <c r="AE40" s="156">
        <v>111.0</v>
      </c>
      <c r="AF40" s="158">
        <f>AE40/AE43</f>
        <v>0.27680798</v>
      </c>
      <c r="AG40" s="156">
        <v>111.0</v>
      </c>
      <c r="AH40" s="158">
        <f>AG40/AG43</f>
        <v>0.27680798</v>
      </c>
      <c r="AI40" s="156">
        <v>111.0</v>
      </c>
      <c r="AJ40" s="158">
        <f>AI40/AI43</f>
        <v>0.27680798</v>
      </c>
      <c r="AK40" s="156">
        <v>120.0</v>
      </c>
      <c r="AL40" s="158">
        <f>AK40/AK43</f>
        <v>0.2992518703</v>
      </c>
      <c r="AM40" s="156">
        <v>124.0</v>
      </c>
      <c r="AN40" s="158">
        <f>AM40/AM43</f>
        <v>0.3092269327</v>
      </c>
      <c r="AO40" s="156">
        <v>124.0</v>
      </c>
      <c r="AP40" s="158">
        <f>AO40/AO43</f>
        <v>0.3092269327</v>
      </c>
      <c r="AQ40" s="156">
        <v>133.0</v>
      </c>
      <c r="AR40" s="158">
        <f>AQ40/AQ43</f>
        <v>0.3316708229</v>
      </c>
      <c r="AS40" s="156">
        <v>141.0</v>
      </c>
      <c r="AT40" s="158">
        <f>AS40/AS43</f>
        <v>0.3516209476</v>
      </c>
      <c r="AU40" s="156">
        <v>271.0</v>
      </c>
      <c r="AV40" s="158">
        <f>AU40/AU43</f>
        <v>0.6758104738</v>
      </c>
      <c r="AW40" s="156">
        <v>316.0</v>
      </c>
      <c r="AX40" s="158">
        <f>AW40/AW43</f>
        <v>0.7880299252</v>
      </c>
      <c r="AY40" s="156">
        <v>333.0</v>
      </c>
      <c r="AZ40" s="158">
        <f>AY40/AY43</f>
        <v>0.8304239401</v>
      </c>
      <c r="BA40" s="156">
        <v>338.0</v>
      </c>
      <c r="BB40" s="158">
        <f>BA40/BA43</f>
        <v>0.8428927681</v>
      </c>
      <c r="BC40" s="156">
        <v>338.0</v>
      </c>
      <c r="BD40" s="159">
        <f>BC40/BC43</f>
        <v>0.8428927681</v>
      </c>
      <c r="BE40" s="171"/>
      <c r="BF40" s="172"/>
      <c r="BG40" s="171"/>
      <c r="BH40" s="172"/>
      <c r="BI40" s="171"/>
      <c r="BJ40" s="172"/>
    </row>
    <row r="41">
      <c r="A41" s="153" t="s">
        <v>35</v>
      </c>
      <c r="B41" s="154">
        <f>COUNTIFS(Seeds!D:D,"=JSON revisado",Seeds!Y:Y,"=Magnitudes y medida")</f>
        <v>401</v>
      </c>
      <c r="C41" s="168">
        <f>B41/B43</f>
        <v>1</v>
      </c>
      <c r="E41" s="156">
        <v>0.0</v>
      </c>
      <c r="F41" s="157">
        <f>E41/E43</f>
        <v>0</v>
      </c>
      <c r="G41" s="156">
        <v>0.0</v>
      </c>
      <c r="H41" s="158">
        <f>G41/G43</f>
        <v>0</v>
      </c>
      <c r="I41" s="156">
        <v>0.0</v>
      </c>
      <c r="J41" s="158">
        <f>I41/I43</f>
        <v>0</v>
      </c>
      <c r="K41" s="156">
        <v>0.0</v>
      </c>
      <c r="L41" s="158">
        <f>K41/K43</f>
        <v>0</v>
      </c>
      <c r="M41" s="156">
        <v>0.0</v>
      </c>
      <c r="N41" s="158">
        <f>M41/M43</f>
        <v>0</v>
      </c>
      <c r="O41" s="156">
        <v>0.0</v>
      </c>
      <c r="P41" s="158">
        <f>O41/O43</f>
        <v>0</v>
      </c>
      <c r="Q41" s="156">
        <v>0.0</v>
      </c>
      <c r="R41" s="158">
        <f>Q41/Q43</f>
        <v>0</v>
      </c>
      <c r="S41" s="156">
        <v>3.0</v>
      </c>
      <c r="T41" s="158">
        <f>S41/S43</f>
        <v>0.01060070671</v>
      </c>
      <c r="U41" s="156">
        <v>4.0</v>
      </c>
      <c r="V41" s="158">
        <f>U41/U43</f>
        <v>0.01337792642</v>
      </c>
      <c r="W41" s="156">
        <v>4.0</v>
      </c>
      <c r="X41" s="158">
        <f>W41/W43</f>
        <v>0.01393728223</v>
      </c>
      <c r="Y41" s="156">
        <v>26.0</v>
      </c>
      <c r="Z41" s="158">
        <f>Y41/Y43</f>
        <v>0.06483790524</v>
      </c>
      <c r="AA41" s="156">
        <v>90.0</v>
      </c>
      <c r="AB41" s="158">
        <f>AA41/AA43</f>
        <v>0.2244389027</v>
      </c>
      <c r="AC41" s="156">
        <v>94.0</v>
      </c>
      <c r="AD41" s="158">
        <f>AC41/AC43</f>
        <v>0.2344139651</v>
      </c>
      <c r="AE41" s="156">
        <v>94.0</v>
      </c>
      <c r="AF41" s="158">
        <f>AE41/AE43</f>
        <v>0.2344139651</v>
      </c>
      <c r="AG41" s="156">
        <v>94.0</v>
      </c>
      <c r="AH41" s="158">
        <f>AG41/AG43</f>
        <v>0.2344139651</v>
      </c>
      <c r="AI41" s="156">
        <v>111.0</v>
      </c>
      <c r="AJ41" s="158">
        <f>AI41/AI43</f>
        <v>0.27680798</v>
      </c>
      <c r="AK41" s="156">
        <v>111.0</v>
      </c>
      <c r="AL41" s="158">
        <f>AK41/AK43</f>
        <v>0.27680798</v>
      </c>
      <c r="AM41" s="156">
        <v>116.0</v>
      </c>
      <c r="AN41" s="158">
        <f>AM41/AM43</f>
        <v>0.289276808</v>
      </c>
      <c r="AO41" s="156">
        <v>117.0</v>
      </c>
      <c r="AP41" s="158">
        <f>AO41/AO43</f>
        <v>0.2917705736</v>
      </c>
      <c r="AQ41" s="156">
        <v>117.0</v>
      </c>
      <c r="AR41" s="158">
        <f>AQ41/AQ43</f>
        <v>0.2917705736</v>
      </c>
      <c r="AS41" s="156">
        <v>141.0</v>
      </c>
      <c r="AT41" s="158">
        <f>AS41/AS43</f>
        <v>0.3516209476</v>
      </c>
      <c r="AU41" s="156">
        <v>263.0</v>
      </c>
      <c r="AV41" s="158">
        <f>AU41/AU43</f>
        <v>0.6558603491</v>
      </c>
      <c r="AW41" s="156">
        <v>292.0</v>
      </c>
      <c r="AX41" s="158">
        <f>AW41/AW43</f>
        <v>0.7281795511</v>
      </c>
      <c r="AY41" s="156">
        <v>320.0</v>
      </c>
      <c r="AZ41" s="158">
        <f>AY41/AY43</f>
        <v>0.7980049875</v>
      </c>
      <c r="BA41" s="156">
        <v>330.0</v>
      </c>
      <c r="BB41" s="158">
        <f>BA41/BA43</f>
        <v>0.8229426434</v>
      </c>
      <c r="BC41" s="156">
        <v>338.0</v>
      </c>
      <c r="BD41" s="159">
        <f>BC41/BC43</f>
        <v>0.8428927681</v>
      </c>
      <c r="BE41" s="171"/>
      <c r="BF41" s="172"/>
      <c r="BG41" s="171"/>
      <c r="BH41" s="172"/>
      <c r="BI41" s="171"/>
      <c r="BJ41" s="172"/>
    </row>
    <row r="42">
      <c r="A42" s="153" t="s">
        <v>12303</v>
      </c>
      <c r="B42" s="154">
        <f>COUNTIFS(Seeds!E:E,"=Sí",Seeds!Y:Y,"=Magnitudes y medida")</f>
        <v>1</v>
      </c>
      <c r="C42" s="168">
        <f>B42/B43</f>
        <v>0.002493765586</v>
      </c>
      <c r="E42" s="156">
        <v>0.0</v>
      </c>
      <c r="F42" s="157">
        <f>E42/E43</f>
        <v>0</v>
      </c>
      <c r="G42" s="156">
        <v>0.0</v>
      </c>
      <c r="H42" s="158">
        <f>G42/G43</f>
        <v>0</v>
      </c>
      <c r="I42" s="156">
        <v>0.0</v>
      </c>
      <c r="J42" s="158">
        <f>I42/I43</f>
        <v>0</v>
      </c>
      <c r="K42" s="156">
        <v>0.0</v>
      </c>
      <c r="L42" s="158">
        <f>K42/K43</f>
        <v>0</v>
      </c>
      <c r="M42" s="156">
        <v>0.0</v>
      </c>
      <c r="N42" s="158">
        <f>M42/M43</f>
        <v>0</v>
      </c>
      <c r="O42" s="156">
        <v>0.0</v>
      </c>
      <c r="P42" s="158">
        <f>O42/O43</f>
        <v>0</v>
      </c>
      <c r="Q42" s="156">
        <v>1.0</v>
      </c>
      <c r="R42" s="158">
        <f>Q42/Q43</f>
        <v>0.003533568905</v>
      </c>
      <c r="S42" s="156">
        <v>1.0</v>
      </c>
      <c r="T42" s="158">
        <f>S42/S43</f>
        <v>0.003533568905</v>
      </c>
      <c r="U42" s="156">
        <v>3.0</v>
      </c>
      <c r="V42" s="158">
        <f>U42/U43</f>
        <v>0.01003344482</v>
      </c>
      <c r="W42" s="156">
        <v>0.0</v>
      </c>
      <c r="X42" s="158">
        <f>W42/W43</f>
        <v>0</v>
      </c>
      <c r="Y42" s="156">
        <v>12.0</v>
      </c>
      <c r="Z42" s="158">
        <f>Y42/Y43</f>
        <v>0.02992518703</v>
      </c>
      <c r="AA42" s="156">
        <v>28.0</v>
      </c>
      <c r="AB42" s="158">
        <f>AA42/AA43</f>
        <v>0.06982543641</v>
      </c>
      <c r="AC42" s="156">
        <v>27.0</v>
      </c>
      <c r="AD42" s="158">
        <f>AC42/AC43</f>
        <v>0.06733167082</v>
      </c>
      <c r="AE42" s="156">
        <v>27.0</v>
      </c>
      <c r="AF42" s="158">
        <f>AE42/AE43</f>
        <v>0.06733167082</v>
      </c>
      <c r="AG42" s="156">
        <v>27.0</v>
      </c>
      <c r="AH42" s="158">
        <f>AG42/AG43</f>
        <v>0.06733167082</v>
      </c>
      <c r="AI42" s="156">
        <v>42.0</v>
      </c>
      <c r="AJ42" s="158">
        <f>AI42/AI43</f>
        <v>0.1047381546</v>
      </c>
      <c r="AK42" s="156">
        <v>19.0</v>
      </c>
      <c r="AL42" s="158">
        <f>AK42/AK43</f>
        <v>0.04738154613</v>
      </c>
      <c r="AM42" s="156">
        <v>19.0</v>
      </c>
      <c r="AN42" s="158">
        <f>AM42/AM43</f>
        <v>0.04738154613</v>
      </c>
      <c r="AO42" s="156">
        <v>19.0</v>
      </c>
      <c r="AP42" s="158">
        <f>AO42/AO43</f>
        <v>0.04738154613</v>
      </c>
      <c r="AQ42" s="156">
        <v>27.0</v>
      </c>
      <c r="AR42" s="158">
        <f>AQ42/AQ43</f>
        <v>0.06733167082</v>
      </c>
      <c r="AS42" s="156">
        <v>8.0</v>
      </c>
      <c r="AT42" s="158">
        <f>AS42/AS43</f>
        <v>0.01995012469</v>
      </c>
      <c r="AU42" s="156">
        <v>8.0</v>
      </c>
      <c r="AV42" s="158">
        <f>AU42/AU43</f>
        <v>0.01995012469</v>
      </c>
      <c r="AW42" s="156">
        <v>8.0</v>
      </c>
      <c r="AX42" s="158">
        <f>AW42/AW43</f>
        <v>0.01995012469</v>
      </c>
      <c r="AY42" s="156">
        <v>4.0</v>
      </c>
      <c r="AZ42" s="158">
        <f>AY42/AY43</f>
        <v>0.009975062344</v>
      </c>
      <c r="BA42" s="156">
        <v>4.0</v>
      </c>
      <c r="BB42" s="158">
        <f>BA42/BA43</f>
        <v>0.009975062344</v>
      </c>
      <c r="BC42" s="156">
        <v>1.0</v>
      </c>
      <c r="BD42" s="159">
        <f>BC42/BC43</f>
        <v>0.002493765586</v>
      </c>
      <c r="BE42" s="171"/>
      <c r="BF42" s="172"/>
      <c r="BG42" s="171"/>
      <c r="BH42" s="172"/>
      <c r="BI42" s="171"/>
      <c r="BJ42" s="172"/>
    </row>
    <row r="43">
      <c r="A43" s="161" t="s">
        <v>12302</v>
      </c>
      <c r="B43" s="162">
        <f>COUNTIFS(Seeds!Y:Y,"=Magnitudes y medida")-COUNTIFS(Seeds!Y:Y,"=Magnitudes y medida",Seeds!D:D,"=No hacer")</f>
        <v>401</v>
      </c>
      <c r="C43" s="163">
        <f>SUM(C35:C41)/7</f>
        <v>1</v>
      </c>
      <c r="D43" s="164"/>
      <c r="E43" s="165">
        <v>290.0</v>
      </c>
      <c r="F43" s="166">
        <f>SUM(F35:F41)/7</f>
        <v>0</v>
      </c>
      <c r="G43" s="165">
        <v>284.0</v>
      </c>
      <c r="H43" s="166">
        <f>SUM(H35:H41)/7</f>
        <v>0.03822937626</v>
      </c>
      <c r="I43" s="165">
        <v>284.0</v>
      </c>
      <c r="J43" s="166">
        <f>SUM(J35:J41)/7</f>
        <v>0.1282696177</v>
      </c>
      <c r="K43" s="165">
        <v>274.0</v>
      </c>
      <c r="L43" s="166">
        <f>SUM(L35:L41)/7</f>
        <v>0.1981230448</v>
      </c>
      <c r="M43" s="165">
        <v>274.0</v>
      </c>
      <c r="N43" s="158">
        <f>SUM(N35:N41)/7</f>
        <v>0.2429614181</v>
      </c>
      <c r="O43" s="165">
        <v>276.0</v>
      </c>
      <c r="P43" s="166">
        <f>SUM(P35:P41)/7</f>
        <v>0.3348861284</v>
      </c>
      <c r="Q43" s="165">
        <v>283.0</v>
      </c>
      <c r="R43" s="166">
        <f>SUM(R35:R41)/7</f>
        <v>0.3548712771</v>
      </c>
      <c r="S43" s="165">
        <v>283.0</v>
      </c>
      <c r="T43" s="158">
        <f>SUM(T35:T41)/7</f>
        <v>0.366481575</v>
      </c>
      <c r="U43" s="165">
        <v>299.0</v>
      </c>
      <c r="V43" s="158">
        <f>SUM(V35:V41)/7</f>
        <v>0.3616817965</v>
      </c>
      <c r="W43" s="165">
        <v>287.0</v>
      </c>
      <c r="X43" s="158">
        <f>SUM(X35:X41)/7</f>
        <v>0.3867595819</v>
      </c>
      <c r="Y43" s="165">
        <f>B43</f>
        <v>401</v>
      </c>
      <c r="Z43" s="158">
        <f>SUM(Z35:Z41)/7</f>
        <v>0.369433559</v>
      </c>
      <c r="AA43" s="165">
        <f>B43</f>
        <v>401</v>
      </c>
      <c r="AB43" s="158">
        <f>SUM(AB35:AB41)/7</f>
        <v>0.4189526185</v>
      </c>
      <c r="AC43" s="165">
        <f>B43</f>
        <v>401</v>
      </c>
      <c r="AD43" s="158">
        <f>SUM(AD35:AD41)/7</f>
        <v>0.4492340577</v>
      </c>
      <c r="AE43" s="165">
        <f>B43</f>
        <v>401</v>
      </c>
      <c r="AF43" s="158">
        <f>SUM(AF35:AF41)/7</f>
        <v>0.4492340577</v>
      </c>
      <c r="AG43" s="165">
        <f>B43</f>
        <v>401</v>
      </c>
      <c r="AH43" s="158">
        <f>SUM(AH35:AH41)/7</f>
        <v>0.4492340577</v>
      </c>
      <c r="AI43" s="165">
        <f>B43</f>
        <v>401</v>
      </c>
      <c r="AJ43" s="158">
        <f>SUM(AJ35:AJ41)/7</f>
        <v>0.4556465978</v>
      </c>
      <c r="AK43" s="165">
        <f>B43</f>
        <v>401</v>
      </c>
      <c r="AL43" s="158">
        <f>SUM(AL35:AL41)/7</f>
        <v>0.4684716779</v>
      </c>
      <c r="AM43" s="165">
        <f>B43</f>
        <v>401</v>
      </c>
      <c r="AN43" s="158">
        <f>SUM(AN35:AN41)/7</f>
        <v>0.4755967225</v>
      </c>
      <c r="AO43" s="165">
        <f>B43</f>
        <v>401</v>
      </c>
      <c r="AP43" s="158">
        <f>SUM(AP35:AP41)/7</f>
        <v>0.4763092269</v>
      </c>
      <c r="AQ43" s="165">
        <f>B43</f>
        <v>401</v>
      </c>
      <c r="AR43" s="158">
        <f>SUM(AR35:AR41)/7</f>
        <v>0.4980406128</v>
      </c>
      <c r="AS43" s="165">
        <f>B43</f>
        <v>401</v>
      </c>
      <c r="AT43" s="158">
        <f>SUM(AT35:AT41)/7</f>
        <v>0.5561097257</v>
      </c>
      <c r="AU43" s="165">
        <f>B43</f>
        <v>401</v>
      </c>
      <c r="AV43" s="158">
        <f>SUM(AV35:AV41)/7</f>
        <v>0.7890986819</v>
      </c>
      <c r="AW43" s="165">
        <f>B43</f>
        <v>401</v>
      </c>
      <c r="AX43" s="158">
        <f>SUM(AX35:AX41)/7</f>
        <v>0.8186676167</v>
      </c>
      <c r="AY43" s="165">
        <f>B43</f>
        <v>401</v>
      </c>
      <c r="AZ43" s="158">
        <f>SUM(AZ35:AZ41)/7</f>
        <v>0.8346989669</v>
      </c>
      <c r="BA43" s="165">
        <f>B43</f>
        <v>401</v>
      </c>
      <c r="BB43" s="158">
        <f>SUM(BB35:BB41)/7</f>
        <v>0.8400427503</v>
      </c>
      <c r="BC43" s="165">
        <f>B43</f>
        <v>401</v>
      </c>
      <c r="BD43" s="159">
        <f>SUM(BD35:BD41)/7</f>
        <v>0.8428927681</v>
      </c>
      <c r="BE43" s="175"/>
      <c r="BF43" s="172"/>
      <c r="BG43" s="175"/>
      <c r="BH43" s="172"/>
      <c r="BI43" s="175"/>
      <c r="BJ43" s="172"/>
    </row>
    <row r="44">
      <c r="Z44" s="167"/>
    </row>
    <row r="45">
      <c r="A45" s="149" t="s">
        <v>1868</v>
      </c>
      <c r="B45" s="150"/>
      <c r="C45" s="151"/>
      <c r="E45" s="152">
        <v>44575.0</v>
      </c>
      <c r="G45" s="152">
        <v>44582.0</v>
      </c>
      <c r="I45" s="152">
        <v>44589.0</v>
      </c>
      <c r="K45" s="152">
        <v>44596.0</v>
      </c>
      <c r="M45" s="152">
        <v>44603.0</v>
      </c>
      <c r="O45" s="152">
        <v>44610.0</v>
      </c>
      <c r="Q45" s="152">
        <v>44617.0</v>
      </c>
      <c r="S45" s="152">
        <v>44624.0</v>
      </c>
      <c r="U45" s="152">
        <v>44631.0</v>
      </c>
      <c r="W45" s="152">
        <v>44638.0</v>
      </c>
      <c r="Y45" s="152">
        <v>44645.0</v>
      </c>
      <c r="AA45" s="152">
        <v>44652.0</v>
      </c>
      <c r="AC45" s="152">
        <v>44659.0</v>
      </c>
      <c r="AE45" s="152">
        <v>44666.0</v>
      </c>
      <c r="AG45" s="152">
        <v>44673.0</v>
      </c>
      <c r="AI45" s="152">
        <v>44680.0</v>
      </c>
      <c r="AK45" s="152">
        <v>44687.0</v>
      </c>
      <c r="AM45" s="152">
        <v>44687.0</v>
      </c>
      <c r="AO45" s="152">
        <v>44694.0</v>
      </c>
      <c r="AQ45" s="152">
        <v>44701.0</v>
      </c>
      <c r="AS45" s="152">
        <v>44715.0</v>
      </c>
      <c r="AU45" s="152">
        <v>44722.0</v>
      </c>
      <c r="AW45" s="152">
        <v>44729.0</v>
      </c>
      <c r="AY45" s="152">
        <v>44736.0</v>
      </c>
      <c r="BA45" s="152">
        <v>44743.0</v>
      </c>
      <c r="BC45" s="152">
        <v>44750.0</v>
      </c>
      <c r="BE45" s="152">
        <v>44757.0</v>
      </c>
      <c r="BG45" s="152">
        <v>44764.0</v>
      </c>
      <c r="BI45" s="172"/>
      <c r="BJ45" s="172"/>
    </row>
    <row r="46">
      <c r="A46" s="153" t="s">
        <v>12295</v>
      </c>
      <c r="B46" s="154">
        <f>COUNTIFS(Seeds!D:D,"=Ortografía+cast",Seeds!Y:Y,"=Estadística y probabilidad")+B47</f>
        <v>100</v>
      </c>
      <c r="C46" s="168">
        <f>B46/B54</f>
        <v>0.9708737864</v>
      </c>
      <c r="E46" s="156">
        <v>7.0</v>
      </c>
      <c r="F46" s="157">
        <f>E46/E54</f>
        <v>0.06796116505</v>
      </c>
      <c r="G46" s="156">
        <v>7.0</v>
      </c>
      <c r="H46" s="158">
        <f>G46/G54</f>
        <v>0.06796116505</v>
      </c>
      <c r="I46" s="156">
        <v>10.0</v>
      </c>
      <c r="J46" s="158">
        <f>I46/I54</f>
        <v>0.09708737864</v>
      </c>
      <c r="K46" s="156">
        <v>10.0</v>
      </c>
      <c r="L46" s="158">
        <f>K46/K54</f>
        <v>0.09708737864</v>
      </c>
      <c r="M46" s="156">
        <v>10.0</v>
      </c>
      <c r="N46" s="158">
        <f>M46/M54</f>
        <v>0.09708737864</v>
      </c>
      <c r="O46" s="156">
        <v>10.0</v>
      </c>
      <c r="P46" s="158">
        <f>O46/O54</f>
        <v>0.09708737864</v>
      </c>
      <c r="Q46" s="156">
        <v>11.0</v>
      </c>
      <c r="R46" s="158">
        <f>Q46/Q54</f>
        <v>0.1067961165</v>
      </c>
      <c r="S46" s="156">
        <v>11.0</v>
      </c>
      <c r="T46" s="158">
        <f>S46/S54</f>
        <v>0.1067961165</v>
      </c>
      <c r="U46" s="156">
        <v>11.0</v>
      </c>
      <c r="V46" s="158">
        <f>U46/U54</f>
        <v>0.1067961165</v>
      </c>
      <c r="W46" s="156">
        <v>17.0</v>
      </c>
      <c r="X46" s="158">
        <f>W46/W54</f>
        <v>0.3695652174</v>
      </c>
      <c r="Y46" s="156">
        <v>17.0</v>
      </c>
      <c r="Z46" s="158">
        <f>Y46/Y54</f>
        <v>0.1650485437</v>
      </c>
      <c r="AA46" s="156">
        <v>21.0</v>
      </c>
      <c r="AB46" s="158">
        <f>AA46/AA54</f>
        <v>0.2038834951</v>
      </c>
      <c r="AC46" s="156">
        <v>21.0</v>
      </c>
      <c r="AD46" s="158">
        <f>AC46/AC54</f>
        <v>0.2038834951</v>
      </c>
      <c r="AE46" s="156">
        <v>23.0</v>
      </c>
      <c r="AF46" s="158">
        <f>AE46/AE54</f>
        <v>0.2233009709</v>
      </c>
      <c r="AG46" s="156">
        <v>23.0</v>
      </c>
      <c r="AH46" s="158">
        <f>AG46/AG54</f>
        <v>0.2233009709</v>
      </c>
      <c r="AI46" s="156">
        <v>24.0</v>
      </c>
      <c r="AJ46" s="158">
        <f>AI46/AI54</f>
        <v>0.2330097087</v>
      </c>
      <c r="AK46" s="156">
        <v>47.0</v>
      </c>
      <c r="AL46" s="158">
        <f>AK46/AK54</f>
        <v>0.4563106796</v>
      </c>
      <c r="AM46" s="156">
        <v>47.0</v>
      </c>
      <c r="AN46" s="158">
        <f>AM46/AM54</f>
        <v>0.4563106796</v>
      </c>
      <c r="AO46" s="156">
        <v>47.0</v>
      </c>
      <c r="AP46" s="158">
        <f>AO46/AO54</f>
        <v>0.4563106796</v>
      </c>
      <c r="AQ46" s="156">
        <v>50.0</v>
      </c>
      <c r="AR46" s="158">
        <f>AQ46/AQ54</f>
        <v>0.4854368932</v>
      </c>
      <c r="AS46" s="156">
        <v>50.0</v>
      </c>
      <c r="AT46" s="158">
        <f>AS46/AS54</f>
        <v>0.4854368932</v>
      </c>
      <c r="AU46" s="156">
        <v>50.0</v>
      </c>
      <c r="AV46" s="158">
        <f>AU46/AU54</f>
        <v>0.4854368932</v>
      </c>
      <c r="AW46" s="156">
        <v>50.0</v>
      </c>
      <c r="AX46" s="158">
        <f>AW46/AW54</f>
        <v>0.4854368932</v>
      </c>
      <c r="AY46" s="156">
        <v>51.0</v>
      </c>
      <c r="AZ46" s="158">
        <f>AY46/AY54</f>
        <v>0.4951456311</v>
      </c>
      <c r="BA46" s="156">
        <v>53.0</v>
      </c>
      <c r="BB46" s="158">
        <f>BA46/BA54</f>
        <v>0.5145631068</v>
      </c>
      <c r="BC46" s="156">
        <v>74.0</v>
      </c>
      <c r="BD46" s="158">
        <f>BC46/BC54</f>
        <v>0.7184466019</v>
      </c>
      <c r="BE46" s="156">
        <v>74.0</v>
      </c>
      <c r="BF46" s="158">
        <f>BE46/BE54</f>
        <v>0.7184466019</v>
      </c>
      <c r="BG46" s="156">
        <v>74.0</v>
      </c>
      <c r="BH46" s="159">
        <f>BG46/BG54</f>
        <v>0.7184466019</v>
      </c>
      <c r="BI46" s="172"/>
      <c r="BJ46" s="172"/>
    </row>
    <row r="47">
      <c r="A47" s="153" t="s">
        <v>12296</v>
      </c>
      <c r="B47" s="154">
        <f>COUNTIFS(Seeds!D:D,"=Técnico",Seeds!Y:Y,"=Estadística y probabilidad")+B48</f>
        <v>100</v>
      </c>
      <c r="C47" s="168">
        <f>B47/B54</f>
        <v>0.9708737864</v>
      </c>
      <c r="E47" s="156">
        <v>0.0</v>
      </c>
      <c r="F47" s="157">
        <f>E47/E54</f>
        <v>0</v>
      </c>
      <c r="G47" s="156">
        <v>7.0</v>
      </c>
      <c r="H47" s="158">
        <f>G47/G54</f>
        <v>0.06796116505</v>
      </c>
      <c r="I47" s="156">
        <v>7.0</v>
      </c>
      <c r="J47" s="158">
        <f>I47/I54</f>
        <v>0.06796116505</v>
      </c>
      <c r="K47" s="156">
        <v>7.0</v>
      </c>
      <c r="L47" s="158">
        <f>K47/K54</f>
        <v>0.06796116505</v>
      </c>
      <c r="M47" s="156">
        <v>7.0</v>
      </c>
      <c r="N47" s="158">
        <f>M47/M54</f>
        <v>0.06796116505</v>
      </c>
      <c r="O47" s="156">
        <v>7.0</v>
      </c>
      <c r="P47" s="158">
        <f>O47/O54</f>
        <v>0.06796116505</v>
      </c>
      <c r="Q47" s="156">
        <v>11.0</v>
      </c>
      <c r="R47" s="158">
        <f>Q47/Q54</f>
        <v>0.1067961165</v>
      </c>
      <c r="S47" s="156">
        <v>11.0</v>
      </c>
      <c r="T47" s="158">
        <f>S47/S54</f>
        <v>0.1067961165</v>
      </c>
      <c r="U47" s="156">
        <v>11.0</v>
      </c>
      <c r="V47" s="158">
        <f>U47/U54</f>
        <v>0.1067961165</v>
      </c>
      <c r="W47" s="156">
        <v>17.0</v>
      </c>
      <c r="X47" s="158">
        <f>W47/W54</f>
        <v>0.3695652174</v>
      </c>
      <c r="Y47" s="156">
        <v>17.0</v>
      </c>
      <c r="Z47" s="158">
        <f>Y47/Y54</f>
        <v>0.1650485437</v>
      </c>
      <c r="AA47" s="156">
        <v>21.0</v>
      </c>
      <c r="AB47" s="158">
        <f>AA47/AA54</f>
        <v>0.2038834951</v>
      </c>
      <c r="AC47" s="156">
        <v>21.0</v>
      </c>
      <c r="AD47" s="158">
        <f>AC47/AC54</f>
        <v>0.2038834951</v>
      </c>
      <c r="AE47" s="156">
        <v>23.0</v>
      </c>
      <c r="AF47" s="158">
        <f>AE47/AE54</f>
        <v>0.2233009709</v>
      </c>
      <c r="AG47" s="156">
        <v>23.0</v>
      </c>
      <c r="AH47" s="158">
        <f>AG47/AG54</f>
        <v>0.2233009709</v>
      </c>
      <c r="AI47" s="156">
        <v>24.0</v>
      </c>
      <c r="AJ47" s="158">
        <f>AI47/AI54</f>
        <v>0.2330097087</v>
      </c>
      <c r="AK47" s="156">
        <v>34.0</v>
      </c>
      <c r="AL47" s="158">
        <f>AK47/AK54</f>
        <v>0.3300970874</v>
      </c>
      <c r="AM47" s="156">
        <v>34.0</v>
      </c>
      <c r="AN47" s="158">
        <f>AM47/AM54</f>
        <v>0.3300970874</v>
      </c>
      <c r="AO47" s="156">
        <v>34.0</v>
      </c>
      <c r="AP47" s="158">
        <f>AO47/AO54</f>
        <v>0.3300970874</v>
      </c>
      <c r="AQ47" s="156">
        <v>50.0</v>
      </c>
      <c r="AR47" s="158">
        <f>AQ47/AQ54</f>
        <v>0.4854368932</v>
      </c>
      <c r="AS47" s="156">
        <v>50.0</v>
      </c>
      <c r="AT47" s="158">
        <f>AS47/AS54</f>
        <v>0.4854368932</v>
      </c>
      <c r="AU47" s="156">
        <v>50.0</v>
      </c>
      <c r="AV47" s="158">
        <f>AU47/AU54</f>
        <v>0.4854368932</v>
      </c>
      <c r="AW47" s="156">
        <v>50.0</v>
      </c>
      <c r="AX47" s="158">
        <f>AW47/AW54</f>
        <v>0.4854368932</v>
      </c>
      <c r="AY47" s="156">
        <v>51.0</v>
      </c>
      <c r="AZ47" s="158">
        <f>AY47/AY54</f>
        <v>0.4951456311</v>
      </c>
      <c r="BA47" s="156">
        <v>53.0</v>
      </c>
      <c r="BB47" s="158">
        <f>BA47/BA54</f>
        <v>0.5145631068</v>
      </c>
      <c r="BC47" s="156">
        <v>74.0</v>
      </c>
      <c r="BD47" s="158">
        <f>BC47/BC54</f>
        <v>0.7184466019</v>
      </c>
      <c r="BE47" s="156">
        <v>74.0</v>
      </c>
      <c r="BF47" s="158">
        <f>BE47/BE54</f>
        <v>0.7184466019</v>
      </c>
      <c r="BG47" s="156">
        <v>74.0</v>
      </c>
      <c r="BH47" s="159">
        <f>BG47/BG54</f>
        <v>0.7184466019</v>
      </c>
      <c r="BI47" s="172"/>
      <c r="BJ47" s="172"/>
    </row>
    <row r="48">
      <c r="A48" s="153" t="s">
        <v>12297</v>
      </c>
      <c r="B48" s="154">
        <f>COUNTIFS(Seeds!D:D,"=JSON base",Seeds!Y:Y,"=Estadística y probabilidad")+B49</f>
        <v>100</v>
      </c>
      <c r="C48" s="168">
        <f>B48/B54</f>
        <v>0.9708737864</v>
      </c>
      <c r="E48" s="156">
        <v>0.0</v>
      </c>
      <c r="F48" s="157">
        <f>E48/E54</f>
        <v>0</v>
      </c>
      <c r="G48" s="156">
        <v>7.0</v>
      </c>
      <c r="H48" s="158">
        <f>G48/G54</f>
        <v>0.06796116505</v>
      </c>
      <c r="I48" s="156">
        <v>7.0</v>
      </c>
      <c r="J48" s="158">
        <f>I48/I54</f>
        <v>0.06796116505</v>
      </c>
      <c r="K48" s="156">
        <v>7.0</v>
      </c>
      <c r="L48" s="158">
        <f>K48/K54</f>
        <v>0.06796116505</v>
      </c>
      <c r="M48" s="156">
        <v>7.0</v>
      </c>
      <c r="N48" s="158">
        <f>M48/M54</f>
        <v>0.06796116505</v>
      </c>
      <c r="O48" s="156">
        <v>7.0</v>
      </c>
      <c r="P48" s="158">
        <f>O48/O54</f>
        <v>0.06796116505</v>
      </c>
      <c r="Q48" s="156">
        <v>11.0</v>
      </c>
      <c r="R48" s="158">
        <f>Q48/Q54</f>
        <v>0.1067961165</v>
      </c>
      <c r="S48" s="156">
        <v>11.0</v>
      </c>
      <c r="T48" s="158">
        <f>S48/S54</f>
        <v>0.1067961165</v>
      </c>
      <c r="U48" s="156">
        <v>11.0</v>
      </c>
      <c r="V48" s="158">
        <f>U48/U54</f>
        <v>0.1067961165</v>
      </c>
      <c r="W48" s="156">
        <v>12.0</v>
      </c>
      <c r="X48" s="158">
        <f>W48/W54</f>
        <v>0.2608695652</v>
      </c>
      <c r="Y48" s="156">
        <v>17.0</v>
      </c>
      <c r="Z48" s="158">
        <f>Y48/Y54</f>
        <v>0.1650485437</v>
      </c>
      <c r="AA48" s="156">
        <v>21.0</v>
      </c>
      <c r="AB48" s="158">
        <f>AA48/AA54</f>
        <v>0.2038834951</v>
      </c>
      <c r="AC48" s="156">
        <v>21.0</v>
      </c>
      <c r="AD48" s="158">
        <f>AC48/AC54</f>
        <v>0.2038834951</v>
      </c>
      <c r="AE48" s="156">
        <v>23.0</v>
      </c>
      <c r="AF48" s="158">
        <f>AE48/AE54</f>
        <v>0.2233009709</v>
      </c>
      <c r="AG48" s="156">
        <v>23.0</v>
      </c>
      <c r="AH48" s="158">
        <f>AG48/AG54</f>
        <v>0.2233009709</v>
      </c>
      <c r="AI48" s="156">
        <v>24.0</v>
      </c>
      <c r="AJ48" s="158">
        <f>AI48/AI54</f>
        <v>0.2330097087</v>
      </c>
      <c r="AK48" s="156">
        <v>24.0</v>
      </c>
      <c r="AL48" s="158">
        <f>AK48/AK54</f>
        <v>0.2330097087</v>
      </c>
      <c r="AM48" s="156">
        <v>26.0</v>
      </c>
      <c r="AN48" s="158">
        <f>AM48/AM54</f>
        <v>0.2524271845</v>
      </c>
      <c r="AO48" s="156">
        <v>26.0</v>
      </c>
      <c r="AP48" s="158">
        <f>AO48/AO54</f>
        <v>0.2524271845</v>
      </c>
      <c r="AQ48" s="156">
        <v>50.0</v>
      </c>
      <c r="AR48" s="158">
        <f>AQ48/AQ54</f>
        <v>0.4854368932</v>
      </c>
      <c r="AS48" s="156">
        <v>50.0</v>
      </c>
      <c r="AT48" s="158">
        <f>AS48/AS54</f>
        <v>0.4854368932</v>
      </c>
      <c r="AU48" s="156">
        <v>50.0</v>
      </c>
      <c r="AV48" s="158">
        <f>AU48/AU54</f>
        <v>0.4854368932</v>
      </c>
      <c r="AW48" s="156">
        <v>50.0</v>
      </c>
      <c r="AX48" s="158">
        <f>AW48/AW54</f>
        <v>0.4854368932</v>
      </c>
      <c r="AY48" s="156">
        <v>51.0</v>
      </c>
      <c r="AZ48" s="158">
        <f>AY48/AY54</f>
        <v>0.4951456311</v>
      </c>
      <c r="BA48" s="156">
        <v>51.0</v>
      </c>
      <c r="BB48" s="158">
        <f>BA48/BA54</f>
        <v>0.4951456311</v>
      </c>
      <c r="BC48" s="156">
        <v>74.0</v>
      </c>
      <c r="BD48" s="158">
        <f>BC48/BC54</f>
        <v>0.7184466019</v>
      </c>
      <c r="BE48" s="156">
        <v>74.0</v>
      </c>
      <c r="BF48" s="158">
        <f>BE48/BE54</f>
        <v>0.7184466019</v>
      </c>
      <c r="BG48" s="156">
        <v>74.0</v>
      </c>
      <c r="BH48" s="159">
        <f>BG48/BG54</f>
        <v>0.7184466019</v>
      </c>
      <c r="BI48" s="172"/>
      <c r="BJ48" s="172"/>
    </row>
    <row r="49">
      <c r="A49" s="153" t="s">
        <v>12298</v>
      </c>
      <c r="B49" s="154">
        <f>COUNTIFS(Seeds!D:D,"=Pendiente de OK TE+hint",Seeds!Y:Y,"=Estadística y probabilidad")+B50</f>
        <v>100</v>
      </c>
      <c r="C49" s="168">
        <f>B49/B54</f>
        <v>0.9708737864</v>
      </c>
      <c r="E49" s="156">
        <v>0.0</v>
      </c>
      <c r="F49" s="157">
        <f>E49/E54</f>
        <v>0</v>
      </c>
      <c r="G49" s="156">
        <v>0.0</v>
      </c>
      <c r="H49" s="158">
        <f>G49/G54</f>
        <v>0</v>
      </c>
      <c r="I49" s="156">
        <v>0.0</v>
      </c>
      <c r="J49" s="158">
        <f>I49/I54</f>
        <v>0</v>
      </c>
      <c r="K49" s="156">
        <v>0.0</v>
      </c>
      <c r="L49" s="158">
        <f>K49/K54</f>
        <v>0</v>
      </c>
      <c r="M49" s="156">
        <v>0.0</v>
      </c>
      <c r="N49" s="158">
        <f>M49/M54</f>
        <v>0</v>
      </c>
      <c r="O49" s="156">
        <v>0.0</v>
      </c>
      <c r="P49" s="158">
        <f>O49/O54</f>
        <v>0</v>
      </c>
      <c r="Q49" s="156">
        <v>6.0</v>
      </c>
      <c r="R49" s="158">
        <f>Q49/Q54</f>
        <v>0.05825242718</v>
      </c>
      <c r="S49" s="156">
        <v>6.0</v>
      </c>
      <c r="T49" s="158">
        <f>S49/S54</f>
        <v>0.05825242718</v>
      </c>
      <c r="U49" s="156">
        <v>6.0</v>
      </c>
      <c r="V49" s="158">
        <f>U49/U54</f>
        <v>0.05825242718</v>
      </c>
      <c r="W49" s="156">
        <v>7.0</v>
      </c>
      <c r="X49" s="158">
        <f>W49/W54</f>
        <v>0.152173913</v>
      </c>
      <c r="Y49" s="156">
        <v>7.0</v>
      </c>
      <c r="Z49" s="158">
        <f>Y49/Y54</f>
        <v>0.06796116505</v>
      </c>
      <c r="AA49" s="156">
        <v>11.0</v>
      </c>
      <c r="AB49" s="158">
        <f>AA49/AA54</f>
        <v>0.1067961165</v>
      </c>
      <c r="AC49" s="156">
        <v>11.0</v>
      </c>
      <c r="AD49" s="158">
        <f>AC49/AC54</f>
        <v>0.1067961165</v>
      </c>
      <c r="AE49" s="156">
        <v>13.0</v>
      </c>
      <c r="AF49" s="158">
        <f>AE49/AE54</f>
        <v>0.1262135922</v>
      </c>
      <c r="AG49" s="156">
        <v>13.0</v>
      </c>
      <c r="AH49" s="158">
        <f>AG49/AG54</f>
        <v>0.1262135922</v>
      </c>
      <c r="AI49" s="156">
        <v>14.0</v>
      </c>
      <c r="AJ49" s="158">
        <f>AI49/AI54</f>
        <v>0.1359223301</v>
      </c>
      <c r="AK49" s="156">
        <v>14.0</v>
      </c>
      <c r="AL49" s="158">
        <f>AK49/AK54</f>
        <v>0.1359223301</v>
      </c>
      <c r="AM49" s="156">
        <v>14.0</v>
      </c>
      <c r="AN49" s="158">
        <f>AM49/AM54</f>
        <v>0.1359223301</v>
      </c>
      <c r="AO49" s="156">
        <v>14.0</v>
      </c>
      <c r="AP49" s="158">
        <f>AO49/AO54</f>
        <v>0.1359223301</v>
      </c>
      <c r="AQ49" s="156">
        <v>40.0</v>
      </c>
      <c r="AR49" s="158">
        <f>AQ49/AQ54</f>
        <v>0.3883495146</v>
      </c>
      <c r="AS49" s="156">
        <v>50.0</v>
      </c>
      <c r="AT49" s="158">
        <f>AS49/AS54</f>
        <v>0.4854368932</v>
      </c>
      <c r="AU49" s="156">
        <v>50.0</v>
      </c>
      <c r="AV49" s="158">
        <f>AU49/AU54</f>
        <v>0.4854368932</v>
      </c>
      <c r="AW49" s="156">
        <v>50.0</v>
      </c>
      <c r="AX49" s="158">
        <f>AW49/AW54</f>
        <v>0.4854368932</v>
      </c>
      <c r="AY49" s="156">
        <v>50.0</v>
      </c>
      <c r="AZ49" s="158">
        <f>AY49/AY54</f>
        <v>0.4854368932</v>
      </c>
      <c r="BA49" s="156">
        <v>50.0</v>
      </c>
      <c r="BB49" s="158">
        <f>BA49/BA54</f>
        <v>0.4854368932</v>
      </c>
      <c r="BC49" s="156">
        <v>74.0</v>
      </c>
      <c r="BD49" s="158">
        <f>BC49/BC54</f>
        <v>0.7184466019</v>
      </c>
      <c r="BE49" s="156">
        <v>74.0</v>
      </c>
      <c r="BF49" s="158">
        <f>BE49/BE54</f>
        <v>0.7184466019</v>
      </c>
      <c r="BG49" s="156">
        <v>74.0</v>
      </c>
      <c r="BH49" s="159">
        <f>BG49/BG54</f>
        <v>0.7184466019</v>
      </c>
      <c r="BI49" s="172"/>
      <c r="BJ49" s="172"/>
    </row>
    <row r="50">
      <c r="A50" s="153" t="s">
        <v>12299</v>
      </c>
      <c r="B50" s="154">
        <f>COUNTIFS(Seeds!D:D,"=OK TE+hint",Seeds!Y:Y,"=Estadística y probabilidad")+B51</f>
        <v>100</v>
      </c>
      <c r="C50" s="168">
        <f>B50/B54</f>
        <v>0.9708737864</v>
      </c>
      <c r="E50" s="156">
        <v>0.0</v>
      </c>
      <c r="F50" s="157">
        <f>E50/E54</f>
        <v>0</v>
      </c>
      <c r="G50" s="156">
        <v>0.0</v>
      </c>
      <c r="H50" s="158">
        <f>G50/G54</f>
        <v>0</v>
      </c>
      <c r="I50" s="156">
        <v>0.0</v>
      </c>
      <c r="J50" s="158">
        <f>I50/I54</f>
        <v>0</v>
      </c>
      <c r="K50" s="156">
        <v>0.0</v>
      </c>
      <c r="L50" s="158">
        <f>K50/K54</f>
        <v>0</v>
      </c>
      <c r="M50" s="156">
        <v>0.0</v>
      </c>
      <c r="N50" s="158">
        <f>M50/M54</f>
        <v>0</v>
      </c>
      <c r="O50" s="156">
        <v>0.0</v>
      </c>
      <c r="P50" s="158">
        <f>O50/O54</f>
        <v>0</v>
      </c>
      <c r="Q50" s="156">
        <v>6.0</v>
      </c>
      <c r="R50" s="158">
        <f>Q50/Q54</f>
        <v>0.05825242718</v>
      </c>
      <c r="S50" s="156">
        <v>6.0</v>
      </c>
      <c r="T50" s="158">
        <f>S50/S54</f>
        <v>0.05825242718</v>
      </c>
      <c r="U50" s="156">
        <v>6.0</v>
      </c>
      <c r="V50" s="158">
        <f>U50/U54</f>
        <v>0.05825242718</v>
      </c>
      <c r="W50" s="156">
        <v>6.0</v>
      </c>
      <c r="X50" s="158">
        <f>W50/W54</f>
        <v>0.1304347826</v>
      </c>
      <c r="Y50" s="156">
        <v>7.0</v>
      </c>
      <c r="Z50" s="158">
        <f>Y50/Y54</f>
        <v>0.06796116505</v>
      </c>
      <c r="AA50" s="156">
        <v>11.0</v>
      </c>
      <c r="AB50" s="158">
        <f>AA50/AA54</f>
        <v>0.1067961165</v>
      </c>
      <c r="AC50" s="156">
        <v>11.0</v>
      </c>
      <c r="AD50" s="158">
        <f>AC50/AC54</f>
        <v>0.1067961165</v>
      </c>
      <c r="AE50" s="156">
        <v>11.0</v>
      </c>
      <c r="AF50" s="158">
        <f>AE50/AE54</f>
        <v>0.1067961165</v>
      </c>
      <c r="AG50" s="156">
        <v>11.0</v>
      </c>
      <c r="AH50" s="158">
        <f>AG50/AG54</f>
        <v>0.1067961165</v>
      </c>
      <c r="AI50" s="156">
        <v>14.0</v>
      </c>
      <c r="AJ50" s="158">
        <f>AI50/AI54</f>
        <v>0.1359223301</v>
      </c>
      <c r="AK50" s="156">
        <v>14.0</v>
      </c>
      <c r="AL50" s="158">
        <f>AK50/AK54</f>
        <v>0.1359223301</v>
      </c>
      <c r="AM50" s="156">
        <v>14.0</v>
      </c>
      <c r="AN50" s="158">
        <f>AM50/AM54</f>
        <v>0.1359223301</v>
      </c>
      <c r="AO50" s="156">
        <v>14.0</v>
      </c>
      <c r="AP50" s="158">
        <f>AO50/AO54</f>
        <v>0.1359223301</v>
      </c>
      <c r="AQ50" s="156">
        <v>40.0</v>
      </c>
      <c r="AR50" s="158">
        <f>AQ50/AQ54</f>
        <v>0.3883495146</v>
      </c>
      <c r="AS50" s="156">
        <v>50.0</v>
      </c>
      <c r="AT50" s="158">
        <f>AS50/AS54</f>
        <v>0.4854368932</v>
      </c>
      <c r="AU50" s="156">
        <v>50.0</v>
      </c>
      <c r="AV50" s="158">
        <f>AU50/AU54</f>
        <v>0.4854368932</v>
      </c>
      <c r="AW50" s="156">
        <v>50.0</v>
      </c>
      <c r="AX50" s="158">
        <f>AW50/AW54</f>
        <v>0.4854368932</v>
      </c>
      <c r="AY50" s="156">
        <v>50.0</v>
      </c>
      <c r="AZ50" s="158">
        <f>AY50/AY54</f>
        <v>0.4854368932</v>
      </c>
      <c r="BA50" s="156">
        <v>50.0</v>
      </c>
      <c r="BB50" s="158">
        <f>BA50/BA54</f>
        <v>0.4854368932</v>
      </c>
      <c r="BC50" s="156">
        <v>74.0</v>
      </c>
      <c r="BD50" s="158">
        <f>BC50/BC54</f>
        <v>0.7184466019</v>
      </c>
      <c r="BE50" s="156">
        <v>74.0</v>
      </c>
      <c r="BF50" s="158">
        <f>BE50/BE54</f>
        <v>0.7184466019</v>
      </c>
      <c r="BG50" s="156">
        <v>74.0</v>
      </c>
      <c r="BH50" s="159">
        <f>BG50/BG54</f>
        <v>0.7184466019</v>
      </c>
      <c r="BI50" s="172"/>
      <c r="BJ50" s="172"/>
    </row>
    <row r="51">
      <c r="A51" s="153" t="s">
        <v>12300</v>
      </c>
      <c r="B51" s="154">
        <f>COUNTIFS(Seeds!D:D,"=JSON+TE+hint",Seeds!Y:Y,"=Estadística y probabilidad")+B52</f>
        <v>100</v>
      </c>
      <c r="C51" s="168">
        <f>B51/B54</f>
        <v>0.9708737864</v>
      </c>
      <c r="E51" s="156">
        <v>0.0</v>
      </c>
      <c r="F51" s="157">
        <f>E51/E54</f>
        <v>0</v>
      </c>
      <c r="G51" s="156">
        <v>0.0</v>
      </c>
      <c r="H51" s="158">
        <f>G51/G54</f>
        <v>0</v>
      </c>
      <c r="I51" s="156">
        <v>0.0</v>
      </c>
      <c r="J51" s="158">
        <f>I51/I54</f>
        <v>0</v>
      </c>
      <c r="K51" s="156">
        <v>0.0</v>
      </c>
      <c r="L51" s="158">
        <f>K51/K54</f>
        <v>0</v>
      </c>
      <c r="M51" s="156">
        <v>0.0</v>
      </c>
      <c r="N51" s="158">
        <f>M51/M54</f>
        <v>0</v>
      </c>
      <c r="O51" s="156">
        <v>0.0</v>
      </c>
      <c r="P51" s="158">
        <f>O51/O54</f>
        <v>0</v>
      </c>
      <c r="Q51" s="156">
        <v>0.0</v>
      </c>
      <c r="R51" s="158">
        <f>Q51/Q54</f>
        <v>0</v>
      </c>
      <c r="S51" s="156">
        <v>6.0</v>
      </c>
      <c r="T51" s="158">
        <f>S51/S54</f>
        <v>0.05825242718</v>
      </c>
      <c r="U51" s="156">
        <v>6.0</v>
      </c>
      <c r="V51" s="158">
        <f>U51/U54</f>
        <v>0.05825242718</v>
      </c>
      <c r="W51" s="156">
        <v>6.0</v>
      </c>
      <c r="X51" s="158">
        <f>W51/W54</f>
        <v>0.1304347826</v>
      </c>
      <c r="Y51" s="156">
        <v>7.0</v>
      </c>
      <c r="Z51" s="158">
        <f>Y51/Y54</f>
        <v>0.06796116505</v>
      </c>
      <c r="AA51" s="156">
        <v>7.0</v>
      </c>
      <c r="AB51" s="158">
        <f>AA51/AA54</f>
        <v>0.06796116505</v>
      </c>
      <c r="AC51" s="156">
        <v>11.0</v>
      </c>
      <c r="AD51" s="158">
        <f>AC51/AC54</f>
        <v>0.1067961165</v>
      </c>
      <c r="AE51" s="156">
        <v>11.0</v>
      </c>
      <c r="AF51" s="158">
        <f>AE51/AE54</f>
        <v>0.1067961165</v>
      </c>
      <c r="AG51" s="156">
        <v>11.0</v>
      </c>
      <c r="AH51" s="158">
        <f>AG51/AG54</f>
        <v>0.1067961165</v>
      </c>
      <c r="AI51" s="156">
        <v>14.0</v>
      </c>
      <c r="AJ51" s="158">
        <f>AI51/AI54</f>
        <v>0.1359223301</v>
      </c>
      <c r="AK51" s="156">
        <v>14.0</v>
      </c>
      <c r="AL51" s="158">
        <f>AK51/AK54</f>
        <v>0.1359223301</v>
      </c>
      <c r="AM51" s="156">
        <v>14.0</v>
      </c>
      <c r="AN51" s="158">
        <f>AM51/AM54</f>
        <v>0.1359223301</v>
      </c>
      <c r="AO51" s="156">
        <v>14.0</v>
      </c>
      <c r="AP51" s="158">
        <f>AO51/AO54</f>
        <v>0.1359223301</v>
      </c>
      <c r="AQ51" s="156">
        <v>40.0</v>
      </c>
      <c r="AR51" s="158">
        <f>AQ51/AQ54</f>
        <v>0.3883495146</v>
      </c>
      <c r="AS51" s="156">
        <v>50.0</v>
      </c>
      <c r="AT51" s="158">
        <f>AS51/AS54</f>
        <v>0.4854368932</v>
      </c>
      <c r="AU51" s="156">
        <v>50.0</v>
      </c>
      <c r="AV51" s="158">
        <f>AU51/AU54</f>
        <v>0.4854368932</v>
      </c>
      <c r="AW51" s="156">
        <v>50.0</v>
      </c>
      <c r="AX51" s="158">
        <f>AW51/AW54</f>
        <v>0.4854368932</v>
      </c>
      <c r="AY51" s="156">
        <v>50.0</v>
      </c>
      <c r="AZ51" s="158">
        <f>AY51/AY54</f>
        <v>0.4854368932</v>
      </c>
      <c r="BA51" s="156">
        <v>50.0</v>
      </c>
      <c r="BB51" s="158">
        <f>BA51/BA54</f>
        <v>0.4854368932</v>
      </c>
      <c r="BC51" s="156">
        <v>74.0</v>
      </c>
      <c r="BD51" s="158">
        <f>BC51/BC54</f>
        <v>0.7184466019</v>
      </c>
      <c r="BE51" s="156">
        <v>74.0</v>
      </c>
      <c r="BF51" s="158">
        <f>BE51/BE54</f>
        <v>0.7184466019</v>
      </c>
      <c r="BG51" s="156">
        <v>74.0</v>
      </c>
      <c r="BH51" s="159">
        <f>BG51/BG54</f>
        <v>0.7184466019</v>
      </c>
      <c r="BI51" s="172"/>
      <c r="BJ51" s="172"/>
    </row>
    <row r="52">
      <c r="A52" s="153" t="s">
        <v>35</v>
      </c>
      <c r="B52" s="154">
        <f>COUNTIFS(Seeds!D:D,"=JSON revisado",Seeds!Y:Y,"=Estadística y probabilidad")</f>
        <v>100</v>
      </c>
      <c r="C52" s="168">
        <f>B52/B54</f>
        <v>0.9708737864</v>
      </c>
      <c r="E52" s="156">
        <v>0.0</v>
      </c>
      <c r="F52" s="157">
        <f>E52/E54</f>
        <v>0</v>
      </c>
      <c r="G52" s="156">
        <v>0.0</v>
      </c>
      <c r="H52" s="158">
        <f>G52/G54</f>
        <v>0</v>
      </c>
      <c r="I52" s="156">
        <v>0.0</v>
      </c>
      <c r="J52" s="158">
        <f>I52/I54</f>
        <v>0</v>
      </c>
      <c r="K52" s="156">
        <v>0.0</v>
      </c>
      <c r="L52" s="158">
        <f>K52/K54</f>
        <v>0</v>
      </c>
      <c r="M52" s="156">
        <v>0.0</v>
      </c>
      <c r="N52" s="158">
        <f>M52/M54</f>
        <v>0</v>
      </c>
      <c r="O52" s="156">
        <v>0.0</v>
      </c>
      <c r="P52" s="158">
        <f>O52/O54</f>
        <v>0</v>
      </c>
      <c r="Q52" s="156">
        <v>0.0</v>
      </c>
      <c r="R52" s="158">
        <f>Q52/Q54</f>
        <v>0</v>
      </c>
      <c r="S52" s="156">
        <v>2.0</v>
      </c>
      <c r="T52" s="158">
        <f>S52/S54</f>
        <v>0.01941747573</v>
      </c>
      <c r="U52" s="156">
        <v>6.0</v>
      </c>
      <c r="V52" s="158">
        <f>U52/U54</f>
        <v>0.05825242718</v>
      </c>
      <c r="W52" s="156">
        <v>6.0</v>
      </c>
      <c r="X52" s="158">
        <f>W52/W54</f>
        <v>0.1304347826</v>
      </c>
      <c r="Y52" s="156">
        <v>6.0</v>
      </c>
      <c r="Z52" s="158">
        <f>Y52/Y54</f>
        <v>0.05825242718</v>
      </c>
      <c r="AA52" s="156">
        <v>6.0</v>
      </c>
      <c r="AB52" s="158">
        <f>AA52/AA54</f>
        <v>0.05825242718</v>
      </c>
      <c r="AC52" s="156">
        <v>6.0</v>
      </c>
      <c r="AD52" s="158">
        <f>AC52/AC54</f>
        <v>0.05825242718</v>
      </c>
      <c r="AE52" s="156">
        <v>6.0</v>
      </c>
      <c r="AF52" s="158">
        <f>AE52/AE54</f>
        <v>0.05825242718</v>
      </c>
      <c r="AG52" s="156">
        <v>6.0</v>
      </c>
      <c r="AH52" s="158">
        <f>AG52/AG54</f>
        <v>0.05825242718</v>
      </c>
      <c r="AI52" s="156">
        <v>13.0</v>
      </c>
      <c r="AJ52" s="158">
        <f>AI52/AI54</f>
        <v>0.1262135922</v>
      </c>
      <c r="AK52" s="156">
        <v>14.0</v>
      </c>
      <c r="AL52" s="158">
        <f>AK52/AK54</f>
        <v>0.1359223301</v>
      </c>
      <c r="AM52" s="156">
        <v>14.0</v>
      </c>
      <c r="AN52" s="158">
        <f>AM52/AM54</f>
        <v>0.1359223301</v>
      </c>
      <c r="AO52" s="156">
        <v>14.0</v>
      </c>
      <c r="AP52" s="158">
        <f>AO52/AO54</f>
        <v>0.1359223301</v>
      </c>
      <c r="AQ52" s="156">
        <v>39.0</v>
      </c>
      <c r="AR52" s="158">
        <f>AQ52/AQ54</f>
        <v>0.3786407767</v>
      </c>
      <c r="AS52" s="156">
        <v>50.0</v>
      </c>
      <c r="AT52" s="158">
        <f>AS52/AS54</f>
        <v>0.4854368932</v>
      </c>
      <c r="AU52" s="156">
        <v>50.0</v>
      </c>
      <c r="AV52" s="158">
        <f>AU52/AU54</f>
        <v>0.4854368932</v>
      </c>
      <c r="AW52" s="156">
        <v>50.0</v>
      </c>
      <c r="AX52" s="158">
        <f>AW52/AW54</f>
        <v>0.4854368932</v>
      </c>
      <c r="AY52" s="156">
        <v>50.0</v>
      </c>
      <c r="AZ52" s="158">
        <f>AY52/AY54</f>
        <v>0.4854368932</v>
      </c>
      <c r="BA52" s="156">
        <v>50.0</v>
      </c>
      <c r="BB52" s="158">
        <f>BA52/BA54</f>
        <v>0.4854368932</v>
      </c>
      <c r="BC52" s="156">
        <v>50.0</v>
      </c>
      <c r="BD52" s="158">
        <f>BC52/BC54</f>
        <v>0.4854368932</v>
      </c>
      <c r="BE52" s="156">
        <v>50.0</v>
      </c>
      <c r="BF52" s="158">
        <f>BE52/BE54</f>
        <v>0.4854368932</v>
      </c>
      <c r="BG52" s="156">
        <v>74.0</v>
      </c>
      <c r="BH52" s="159">
        <f>BG52/BG54</f>
        <v>0.7184466019</v>
      </c>
      <c r="BI52" s="172"/>
      <c r="BJ52" s="172"/>
    </row>
    <row r="53">
      <c r="A53" s="153" t="s">
        <v>12303</v>
      </c>
      <c r="B53" s="154">
        <f>COUNTIFS(Seeds!E:E,"=Sí",Seeds!Y:Y,"=Estadística y probabilidad")</f>
        <v>0</v>
      </c>
      <c r="C53" s="168">
        <f>B53/B54</f>
        <v>0</v>
      </c>
      <c r="E53" s="156">
        <v>0.0</v>
      </c>
      <c r="F53" s="157">
        <f>E53/E54</f>
        <v>0</v>
      </c>
      <c r="G53" s="156">
        <v>0.0</v>
      </c>
      <c r="H53" s="158">
        <f>G53/G54</f>
        <v>0</v>
      </c>
      <c r="I53" s="156">
        <v>0.0</v>
      </c>
      <c r="J53" s="158">
        <f>I53/I54</f>
        <v>0</v>
      </c>
      <c r="K53" s="156">
        <v>0.0</v>
      </c>
      <c r="L53" s="158">
        <f>K53/K54</f>
        <v>0</v>
      </c>
      <c r="M53" s="156">
        <v>0.0</v>
      </c>
      <c r="N53" s="158">
        <f>M53/M54</f>
        <v>0</v>
      </c>
      <c r="O53" s="156">
        <v>0.0</v>
      </c>
      <c r="P53" s="158">
        <f>O53/O54</f>
        <v>0</v>
      </c>
      <c r="Q53" s="156">
        <v>0.0</v>
      </c>
      <c r="R53" s="158">
        <f>Q53/Q54</f>
        <v>0</v>
      </c>
      <c r="S53" s="156">
        <v>0.0</v>
      </c>
      <c r="T53" s="158">
        <f>S53/S54</f>
        <v>0</v>
      </c>
      <c r="U53" s="156">
        <v>0.0</v>
      </c>
      <c r="V53" s="158">
        <f>U53/U54</f>
        <v>0</v>
      </c>
      <c r="W53" s="156">
        <v>0.0</v>
      </c>
      <c r="X53" s="158">
        <f>W53/W54</f>
        <v>0</v>
      </c>
      <c r="Y53" s="156">
        <v>0.0</v>
      </c>
      <c r="Z53" s="158">
        <f>Y53/Y54</f>
        <v>0</v>
      </c>
      <c r="AA53" s="156">
        <v>0.0</v>
      </c>
      <c r="AB53" s="158">
        <f>AA53/AA54</f>
        <v>0</v>
      </c>
      <c r="AC53" s="156">
        <v>0.0</v>
      </c>
      <c r="AD53" s="158">
        <f>AC53/AC54</f>
        <v>0</v>
      </c>
      <c r="AE53" s="156">
        <v>0.0</v>
      </c>
      <c r="AF53" s="158">
        <f>AE53/AE54</f>
        <v>0</v>
      </c>
      <c r="AG53" s="156">
        <v>0.0</v>
      </c>
      <c r="AH53" s="158">
        <f>AG53/AG54</f>
        <v>0</v>
      </c>
      <c r="AI53" s="156">
        <v>0.0</v>
      </c>
      <c r="AJ53" s="158">
        <f>AI53/AI54</f>
        <v>0</v>
      </c>
      <c r="AK53" s="156">
        <v>0.0</v>
      </c>
      <c r="AL53" s="158">
        <f>AK53/AK54</f>
        <v>0</v>
      </c>
      <c r="AM53" s="156">
        <v>0.0</v>
      </c>
      <c r="AN53" s="158">
        <f>AM53/AM54</f>
        <v>0</v>
      </c>
      <c r="AO53" s="156">
        <v>0.0</v>
      </c>
      <c r="AP53" s="158">
        <f>AO53/AO54</f>
        <v>0</v>
      </c>
      <c r="AQ53" s="156">
        <v>0.0</v>
      </c>
      <c r="AR53" s="158">
        <f>AQ53/AQ54</f>
        <v>0</v>
      </c>
      <c r="AS53" s="156">
        <v>0.0</v>
      </c>
      <c r="AT53" s="158">
        <f>AS53/AS54</f>
        <v>0</v>
      </c>
      <c r="AU53" s="156">
        <v>0.0</v>
      </c>
      <c r="AV53" s="158">
        <f>AU53/AU54</f>
        <v>0</v>
      </c>
      <c r="AW53" s="156">
        <v>0.0</v>
      </c>
      <c r="AX53" s="158">
        <f>AW53/AW54</f>
        <v>0</v>
      </c>
      <c r="AY53" s="156">
        <v>0.0</v>
      </c>
      <c r="AZ53" s="158">
        <f>AY53/AY54</f>
        <v>0</v>
      </c>
      <c r="BA53" s="156">
        <v>0.0</v>
      </c>
      <c r="BB53" s="158">
        <f>BA53/BA54</f>
        <v>0</v>
      </c>
      <c r="BC53" s="156">
        <v>6.0</v>
      </c>
      <c r="BD53" s="158">
        <f>BC53/BC54</f>
        <v>0.05825242718</v>
      </c>
      <c r="BE53" s="156">
        <v>6.0</v>
      </c>
      <c r="BF53" s="158">
        <f>BE53/BE54</f>
        <v>0.05825242718</v>
      </c>
      <c r="BG53" s="156">
        <v>0.0</v>
      </c>
      <c r="BH53" s="159">
        <f>BG53/BG54</f>
        <v>0</v>
      </c>
      <c r="BI53" s="172"/>
      <c r="BJ53" s="172"/>
    </row>
    <row r="54">
      <c r="A54" s="161" t="s">
        <v>12302</v>
      </c>
      <c r="B54" s="162">
        <f>COUNTIFS(Seeds!Y:Y,"=Estadística y probabilidad")-COUNTIFS(Seeds!Y:Y,"=Estadística y probabilidad",Seeds!D:D,"=No hacer")</f>
        <v>103</v>
      </c>
      <c r="C54" s="163">
        <f>SUM(C46:C52)/7</f>
        <v>0.9708737864</v>
      </c>
      <c r="D54" s="164"/>
      <c r="E54" s="165">
        <v>103.0</v>
      </c>
      <c r="F54" s="176">
        <f>SUM(F46:F52)/7</f>
        <v>0.009708737864</v>
      </c>
      <c r="G54" s="165">
        <v>103.0</v>
      </c>
      <c r="H54" s="176">
        <f>SUM(H46:H52)/7</f>
        <v>0.02912621359</v>
      </c>
      <c r="I54" s="165">
        <v>103.0</v>
      </c>
      <c r="J54" s="176">
        <f>SUM(J46:J52)/7</f>
        <v>0.03328710125</v>
      </c>
      <c r="K54" s="165">
        <v>103.0</v>
      </c>
      <c r="L54" s="176">
        <f>SUM(L46:L52)/7</f>
        <v>0.03328710125</v>
      </c>
      <c r="M54" s="165">
        <v>103.0</v>
      </c>
      <c r="N54" s="176">
        <f>SUM(N46:N52)/7</f>
        <v>0.03328710125</v>
      </c>
      <c r="O54" s="165">
        <v>103.0</v>
      </c>
      <c r="P54" s="176">
        <f>SUM(P46:P52)/7</f>
        <v>0.03328710125</v>
      </c>
      <c r="Q54" s="165">
        <v>103.0</v>
      </c>
      <c r="R54" s="176">
        <f>SUM(R46:R52)/7</f>
        <v>0.06241331484</v>
      </c>
      <c r="S54" s="165">
        <v>103.0</v>
      </c>
      <c r="T54" s="176">
        <f>SUM(T46:T52)/7</f>
        <v>0.07350901526</v>
      </c>
      <c r="U54" s="165">
        <v>103.0</v>
      </c>
      <c r="V54" s="176">
        <f>SUM(V46:V52)/7</f>
        <v>0.07905686546</v>
      </c>
      <c r="W54" s="165">
        <v>46.0</v>
      </c>
      <c r="X54" s="176">
        <f>SUM(X46:X52)/7</f>
        <v>0.2204968944</v>
      </c>
      <c r="Y54" s="165">
        <f>B54</f>
        <v>103</v>
      </c>
      <c r="Z54" s="176">
        <f>SUM(Z46:Z52)/7</f>
        <v>0.1081830791</v>
      </c>
      <c r="AA54" s="165">
        <f>B54</f>
        <v>103</v>
      </c>
      <c r="AB54" s="176">
        <f>SUM(AB46:AB52)/7</f>
        <v>0.1359223301</v>
      </c>
      <c r="AC54" s="165">
        <f>B54</f>
        <v>103</v>
      </c>
      <c r="AD54" s="176">
        <f>SUM(AD46:AD52)/7</f>
        <v>0.1414701803</v>
      </c>
      <c r="AE54" s="165">
        <f>B54</f>
        <v>103</v>
      </c>
      <c r="AF54" s="176">
        <f>SUM(AF46:AF52)/7</f>
        <v>0.1525658807</v>
      </c>
      <c r="AG54" s="165">
        <f>B54</f>
        <v>103</v>
      </c>
      <c r="AH54" s="176">
        <f>SUM(AH46:AH52)/7</f>
        <v>0.1525658807</v>
      </c>
      <c r="AI54" s="165">
        <f>B54</f>
        <v>103</v>
      </c>
      <c r="AJ54" s="176">
        <f>SUM(AJ46:AJ52)/7</f>
        <v>0.1761442441</v>
      </c>
      <c r="AK54" s="165">
        <f>B54</f>
        <v>103</v>
      </c>
      <c r="AL54" s="176">
        <f>SUM(AL46:AL52)/7</f>
        <v>0.2233009709</v>
      </c>
      <c r="AM54" s="165">
        <f>B54</f>
        <v>103</v>
      </c>
      <c r="AN54" s="176">
        <f>SUM(AN46:AN52)/7</f>
        <v>0.226074896</v>
      </c>
      <c r="AO54" s="165">
        <f>B54</f>
        <v>103</v>
      </c>
      <c r="AP54" s="176">
        <f>SUM(AP46:AP52)/7</f>
        <v>0.226074896</v>
      </c>
      <c r="AQ54" s="165">
        <f>B54</f>
        <v>103</v>
      </c>
      <c r="AR54" s="176">
        <f>SUM(AR46:AR52)/7</f>
        <v>0.4285714286</v>
      </c>
      <c r="AS54" s="165">
        <f>B54</f>
        <v>103</v>
      </c>
      <c r="AT54" s="174">
        <f>SUM(AT46:AT52)/7</f>
        <v>0.4854368932</v>
      </c>
      <c r="AU54" s="165">
        <f>B54</f>
        <v>103</v>
      </c>
      <c r="AV54" s="174">
        <f>SUM(AV46:AV52)/7</f>
        <v>0.4854368932</v>
      </c>
      <c r="AW54" s="165">
        <f>B54</f>
        <v>103</v>
      </c>
      <c r="AX54" s="174">
        <f>SUM(AX46:AX52)/7</f>
        <v>0.4854368932</v>
      </c>
      <c r="AY54" s="165">
        <f>B54</f>
        <v>103</v>
      </c>
      <c r="AZ54" s="174">
        <f>SUM(AZ46:AZ52)/7</f>
        <v>0.4895977809</v>
      </c>
      <c r="BA54" s="165">
        <f>B54</f>
        <v>103</v>
      </c>
      <c r="BB54" s="174">
        <f>SUM(BB46:BB52)/7</f>
        <v>0.4951456311</v>
      </c>
      <c r="BC54" s="165">
        <f>B54</f>
        <v>103</v>
      </c>
      <c r="BD54" s="174">
        <f>SUM(BD46:BD52)/7</f>
        <v>0.6851595007</v>
      </c>
      <c r="BE54" s="165">
        <f>B54</f>
        <v>103</v>
      </c>
      <c r="BF54" s="158"/>
      <c r="BG54" s="165">
        <f>B54</f>
        <v>103</v>
      </c>
      <c r="BH54" s="159"/>
      <c r="BI54" s="172"/>
      <c r="BJ54" s="172"/>
    </row>
  </sheetData>
  <customSheetViews>
    <customSheetView guid="{7ED15CAD-10F5-42DC-9FD0-6034929625E1}" filter="1" showAutoFilter="1">
      <autoFilter ref="$A$1:$C$10"/>
    </customSheetView>
  </customSheetViews>
  <mergeCells count="149">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2:C12"/>
    <mergeCell ref="E12:F12"/>
    <mergeCell ref="G12:H12"/>
    <mergeCell ref="I12:J12"/>
    <mergeCell ref="K12:L12"/>
    <mergeCell ref="M12:N12"/>
    <mergeCell ref="O12:P12"/>
    <mergeCell ref="AW12:AX12"/>
    <mergeCell ref="AY12:AZ12"/>
    <mergeCell ref="BA12:BB12"/>
    <mergeCell ref="BC12:BD12"/>
    <mergeCell ref="BE12:BF12"/>
    <mergeCell ref="BG12:BH12"/>
    <mergeCell ref="BI12:BJ12"/>
    <mergeCell ref="Q12:R12"/>
    <mergeCell ref="S12:T12"/>
    <mergeCell ref="U12:V12"/>
    <mergeCell ref="W12:X12"/>
    <mergeCell ref="Y12:Z12"/>
    <mergeCell ref="AA12:AB12"/>
    <mergeCell ref="AC12:AD12"/>
    <mergeCell ref="AS12:AT12"/>
    <mergeCell ref="AU12:AV12"/>
    <mergeCell ref="AE12:AF12"/>
    <mergeCell ref="AG12:AH12"/>
    <mergeCell ref="AI12:AJ12"/>
    <mergeCell ref="AK12:AL12"/>
    <mergeCell ref="AM12:AN12"/>
    <mergeCell ref="AO12:AP12"/>
    <mergeCell ref="AQ12:AR12"/>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BG23:BH23"/>
    <mergeCell ref="BI23:BJ23"/>
    <mergeCell ref="AS23:AT23"/>
    <mergeCell ref="AU23:AV23"/>
    <mergeCell ref="AW23:AX23"/>
    <mergeCell ref="AY23:AZ23"/>
    <mergeCell ref="BA23:BB23"/>
    <mergeCell ref="BC23:BD23"/>
    <mergeCell ref="BE23:BF23"/>
    <mergeCell ref="A23:C23"/>
    <mergeCell ref="E23:F23"/>
    <mergeCell ref="G23:H23"/>
    <mergeCell ref="I23:J23"/>
    <mergeCell ref="K23:L23"/>
    <mergeCell ref="M23:N23"/>
    <mergeCell ref="O23:P23"/>
    <mergeCell ref="AS45:AT45"/>
    <mergeCell ref="AU45:AV45"/>
    <mergeCell ref="AE45:AF45"/>
    <mergeCell ref="AG45:AH45"/>
    <mergeCell ref="AI45:AJ45"/>
    <mergeCell ref="AK45:AL45"/>
    <mergeCell ref="AM45:AN45"/>
    <mergeCell ref="AO45:AP45"/>
    <mergeCell ref="AQ45:AR45"/>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BG34:BH34"/>
    <mergeCell ref="BI34:BJ34"/>
    <mergeCell ref="AS34:AT34"/>
    <mergeCell ref="AU34:AV34"/>
    <mergeCell ref="AW34:AX34"/>
    <mergeCell ref="AY34:AZ34"/>
    <mergeCell ref="BA34:BB34"/>
    <mergeCell ref="BC34:BD34"/>
    <mergeCell ref="BE34:BF34"/>
    <mergeCell ref="A34:C34"/>
    <mergeCell ref="E34:F34"/>
    <mergeCell ref="G34:H34"/>
    <mergeCell ref="I34:J34"/>
    <mergeCell ref="K34:L34"/>
    <mergeCell ref="M34:N34"/>
    <mergeCell ref="O34:P34"/>
    <mergeCell ref="A45:C45"/>
    <mergeCell ref="E45:F45"/>
    <mergeCell ref="G45:H45"/>
    <mergeCell ref="I45:J45"/>
    <mergeCell ref="K45:L45"/>
    <mergeCell ref="M45:N45"/>
    <mergeCell ref="O45:P45"/>
    <mergeCell ref="AW45:AX45"/>
    <mergeCell ref="AY45:AZ45"/>
    <mergeCell ref="BA45:BB45"/>
    <mergeCell ref="BC45:BD45"/>
    <mergeCell ref="BE45:BF45"/>
    <mergeCell ref="BG45:BH45"/>
    <mergeCell ref="Q45:R45"/>
    <mergeCell ref="S45:T45"/>
    <mergeCell ref="U45:V45"/>
    <mergeCell ref="W45:X45"/>
    <mergeCell ref="Y45:Z45"/>
    <mergeCell ref="AA45:AB45"/>
    <mergeCell ref="AC45:AD4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38"/>
    <col customWidth="1" min="3" max="3" width="63.88"/>
  </cols>
  <sheetData>
    <row r="1">
      <c r="A1" s="177" t="s">
        <v>12304</v>
      </c>
      <c r="B1" s="178"/>
      <c r="C1" s="179"/>
    </row>
    <row r="2">
      <c r="A2" s="180" t="s">
        <v>3</v>
      </c>
      <c r="B2" s="181" t="s">
        <v>12305</v>
      </c>
      <c r="C2" s="180" t="s">
        <v>12306</v>
      </c>
    </row>
    <row r="3">
      <c r="A3" s="182"/>
      <c r="B3" s="183"/>
      <c r="C3" s="184" t="s">
        <v>12307</v>
      </c>
    </row>
    <row r="4">
      <c r="A4" s="185" t="s">
        <v>12295</v>
      </c>
      <c r="B4" s="186"/>
      <c r="C4" s="187" t="s">
        <v>12308</v>
      </c>
    </row>
    <row r="5">
      <c r="A5" s="188" t="s">
        <v>12296</v>
      </c>
      <c r="B5" s="189"/>
      <c r="C5" s="190" t="s">
        <v>12309</v>
      </c>
    </row>
    <row r="6">
      <c r="A6" s="191" t="s">
        <v>12297</v>
      </c>
      <c r="B6" s="192" t="s">
        <v>12310</v>
      </c>
      <c r="C6" s="193" t="s">
        <v>12311</v>
      </c>
    </row>
    <row r="7">
      <c r="A7" s="194" t="s">
        <v>12299</v>
      </c>
      <c r="B7" s="195"/>
      <c r="C7" s="196" t="s">
        <v>12312</v>
      </c>
    </row>
    <row r="8">
      <c r="A8" s="197" t="s">
        <v>12300</v>
      </c>
      <c r="B8" s="198"/>
      <c r="C8" s="199" t="s">
        <v>12313</v>
      </c>
    </row>
    <row r="9">
      <c r="A9" s="200" t="s">
        <v>35</v>
      </c>
      <c r="B9" s="201" t="s">
        <v>12314</v>
      </c>
      <c r="C9" s="202" t="s">
        <v>12315</v>
      </c>
    </row>
    <row r="10">
      <c r="A10" s="203" t="s">
        <v>12303</v>
      </c>
      <c r="B10" s="204"/>
      <c r="C10" s="205" t="s">
        <v>12316</v>
      </c>
    </row>
    <row r="12">
      <c r="A12" s="177" t="s">
        <v>12317</v>
      </c>
      <c r="B12" s="178"/>
      <c r="C12" s="179"/>
    </row>
    <row r="13">
      <c r="A13" s="180" t="s">
        <v>3</v>
      </c>
      <c r="B13" s="181" t="s">
        <v>12305</v>
      </c>
      <c r="C13" s="180" t="s">
        <v>12306</v>
      </c>
    </row>
    <row r="14">
      <c r="A14" s="206"/>
      <c r="B14" s="207"/>
      <c r="C14" s="208" t="s">
        <v>12318</v>
      </c>
    </row>
    <row r="15">
      <c r="A15" s="209" t="s">
        <v>12319</v>
      </c>
      <c r="B15" s="209" t="s">
        <v>12320</v>
      </c>
      <c r="C15" s="210" t="s">
        <v>12321</v>
      </c>
    </row>
    <row r="16">
      <c r="A16" s="211" t="s">
        <v>12322</v>
      </c>
      <c r="B16" s="212" t="s">
        <v>12323</v>
      </c>
      <c r="C16" s="213" t="s">
        <v>12324</v>
      </c>
    </row>
    <row r="17">
      <c r="A17" s="214" t="s">
        <v>12325</v>
      </c>
      <c r="B17" s="214" t="s">
        <v>12320</v>
      </c>
      <c r="C17" s="215" t="s">
        <v>12326</v>
      </c>
    </row>
    <row r="18">
      <c r="A18" s="216" t="s">
        <v>10366</v>
      </c>
      <c r="B18" s="216" t="s">
        <v>12320</v>
      </c>
      <c r="C18" s="217" t="s">
        <v>12327</v>
      </c>
    </row>
    <row r="19">
      <c r="A19" s="218"/>
      <c r="B19" s="219"/>
      <c r="C19" s="220"/>
    </row>
    <row r="20">
      <c r="A20" s="221"/>
      <c r="B20" s="222"/>
      <c r="C20" s="223"/>
    </row>
    <row r="21">
      <c r="A21" s="224"/>
      <c r="B21" s="225"/>
      <c r="C21" s="226"/>
    </row>
  </sheetData>
  <mergeCells count="2">
    <mergeCell ref="A1:C1"/>
    <mergeCell ref="A12:C12"/>
  </mergeCells>
  <conditionalFormatting sqref="A15:A18 B15:C16">
    <cfRule type="cellIs" dxfId="21" priority="1" operator="equal">
      <formula>"Pendiente de dibujar"</formula>
    </cfRule>
  </conditionalFormatting>
  <conditionalFormatting sqref="A15:A18 B15:C16">
    <cfRule type="cellIs" dxfId="22" priority="2" operator="equal">
      <formula>"OK"</formula>
    </cfRule>
  </conditionalFormatting>
  <conditionalFormatting sqref="A15:A18 B15:C16">
    <cfRule type="cellIs" dxfId="23" priority="3" operator="equal">
      <formula>"Pendiente de revisar"</formula>
    </cfRule>
  </conditionalFormatting>
  <conditionalFormatting sqref="A15:A18 B15:C16">
    <cfRule type="cellIs" dxfId="24" priority="4" operator="equal">
      <formula>"Pendiente de corrección"</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27"/>
      <c r="B1" s="228"/>
      <c r="C1" s="229" t="s">
        <v>34</v>
      </c>
      <c r="D1" s="229" t="s">
        <v>50</v>
      </c>
      <c r="E1" s="230" t="s">
        <v>62</v>
      </c>
      <c r="F1" s="230" t="s">
        <v>12302</v>
      </c>
    </row>
    <row r="2">
      <c r="A2" s="231" t="s">
        <v>12328</v>
      </c>
      <c r="B2" s="232" t="s">
        <v>12329</v>
      </c>
      <c r="C2" s="233">
        <f>COUNTIFS(Seeds!C:C,"=Identificar",Seeds!Z:Z,"*ct-chart*",Seeds!Z:Z,"*bar*")</f>
        <v>1</v>
      </c>
      <c r="D2" s="233">
        <f>COUNTIFS(Seeds!C:C,"=Evocar",Seeds!Z:Z,"=*ct-chart*",Seeds!Z:Z,"*bar*")</f>
        <v>6</v>
      </c>
      <c r="E2" s="233">
        <f>COUNTIFS(Seeds!C:C,"=Aplicar",Seeds!Z:Z,"=*ct-chart*",Seeds!Z:Z,"*bar*")</f>
        <v>0</v>
      </c>
      <c r="F2" s="233">
        <f t="shared" ref="F2:F20" si="1">SUM(C2:E2)</f>
        <v>7</v>
      </c>
    </row>
    <row r="3">
      <c r="A3" s="231" t="s">
        <v>12330</v>
      </c>
      <c r="B3" s="234" t="s">
        <v>12331</v>
      </c>
      <c r="C3" s="233">
        <f>COUNTIFS(Seeds!C:C,"=Identificar",Seeds!Z:Z,"*ct-chart*",Seeds!Z:Z,"*line*")</f>
        <v>3</v>
      </c>
      <c r="D3" s="233">
        <f>COUNTIFS(Seeds!C:C,"=Evocar",Seeds!Z:Z,"=*ct-chart*",Seeds!Z:Z,"*line*")</f>
        <v>5</v>
      </c>
      <c r="E3" s="233">
        <f>COUNTIFS(Seeds!C:C,"=Aplicar",Seeds!Z:Z,"=*ct-chart*",Seeds!Z:Z,"*line*")</f>
        <v>0</v>
      </c>
      <c r="F3" s="233">
        <f t="shared" si="1"/>
        <v>8</v>
      </c>
    </row>
    <row r="4">
      <c r="A4" s="231" t="s">
        <v>12332</v>
      </c>
      <c r="B4" s="232" t="s">
        <v>12333</v>
      </c>
      <c r="C4" s="233">
        <f>COUNTIFS(Seeds!C:C,"=Identificar",Seeds!Z:Z,"*ct-chart*",Seeds!Z:Z,"*pie*")</f>
        <v>1</v>
      </c>
      <c r="D4" s="233">
        <f>COUNTIFS(Seeds!C:C,"=Evocar",Seeds!Z:Z,"=*ct-chart*",Seeds!Z:Z,"*pie*")</f>
        <v>5</v>
      </c>
      <c r="E4" s="233">
        <f>COUNTIFS(Seeds!C:C,"=Aplicar",Seeds!Z:Z,"=*ct-chart*",Seeds!Z:Z,"*pie*")</f>
        <v>0</v>
      </c>
      <c r="F4" s="233">
        <f t="shared" si="1"/>
        <v>6</v>
      </c>
    </row>
    <row r="5">
      <c r="A5" s="231" t="s">
        <v>12334</v>
      </c>
      <c r="B5" s="232" t="s">
        <v>12335</v>
      </c>
      <c r="C5" s="233">
        <f>COUNTIFS(Seeds!C:C,"=Identificar",Seeds!Z:Z,"*Choice matrix – inline*")</f>
        <v>32</v>
      </c>
      <c r="D5" s="233">
        <f>COUNTIFS(Seeds!C:C,"=Evocar",Seeds!Z:Z,"=*Choice matrix – inline*")</f>
        <v>3</v>
      </c>
      <c r="E5" s="233">
        <f>COUNTIFS(Seeds!C:C,"=Aplicar",Seeds!Z:Z,"=*Choice matrix – inline*")</f>
        <v>1</v>
      </c>
      <c r="F5" s="233">
        <f t="shared" si="1"/>
        <v>36</v>
      </c>
    </row>
    <row r="6">
      <c r="A6" s="231" t="s">
        <v>12336</v>
      </c>
      <c r="B6" s="232" t="s">
        <v>4004</v>
      </c>
      <c r="C6" s="233">
        <f>COUNTIFS(Seeds!C:C,"=Identificar",Seeds!Z:Z,"*clock*")</f>
        <v>0</v>
      </c>
      <c r="D6" s="233">
        <f>COUNTIFS(Seeds!C:C,"=Evocar",Seeds!Z:Z,"=*clock*")</f>
        <v>2</v>
      </c>
      <c r="E6" s="233">
        <f>COUNTIFS(Seeds!C:C,"=Aplicar",Seeds!Z:Z,"=*clock*")</f>
        <v>0</v>
      </c>
      <c r="F6" s="233">
        <f t="shared" si="1"/>
        <v>2</v>
      </c>
    </row>
    <row r="7">
      <c r="A7" s="231" t="s">
        <v>12337</v>
      </c>
      <c r="B7" s="232" t="s">
        <v>285</v>
      </c>
      <c r="C7" s="233">
        <f>COUNTIFS(Seeds!C:C,"=Identificar",Seeds!Z:Z,"*Cloze with drag &amp; drop*",Seeds!Z:Z,"*calculateoperation*")</f>
        <v>44</v>
      </c>
      <c r="D7" s="233">
        <f>COUNTIFS(Seeds!C:C,"=Evocar",Seeds!Z:Z,"=*Cloze with drag &amp; drop*",Seeds!Z:Z,"*calculateoperation*")</f>
        <v>11</v>
      </c>
      <c r="E7" s="233">
        <f>COUNTIFS(Seeds!C:C,"=Aplicar",Seeds!Z:Z,"=*Cloze with drag &amp; drop*",Seeds!Z:Z,"*calculateoperation*")</f>
        <v>13</v>
      </c>
      <c r="F7" s="233">
        <f t="shared" si="1"/>
        <v>68</v>
      </c>
    </row>
    <row r="8">
      <c r="A8" s="231" t="s">
        <v>12338</v>
      </c>
      <c r="B8" s="232" t="s">
        <v>12339</v>
      </c>
      <c r="C8" s="233">
        <f>COUNTIFS(Seeds!C:C,"=Identificar",Seeds!Z:Z,"*Cloze with drop down*")</f>
        <v>34</v>
      </c>
      <c r="D8" s="233">
        <f>COUNTIFS(Seeds!C:C,"=Evocar",Seeds!Z:Z,"=*Cloze with drop down*")</f>
        <v>0</v>
      </c>
      <c r="E8" s="233">
        <f>COUNTIFS(Seeds!C:C,"=Aplicar",Seeds!Z:Z,"=*Cloze with drop down*")</f>
        <v>10</v>
      </c>
      <c r="F8" s="233">
        <f t="shared" si="1"/>
        <v>44</v>
      </c>
    </row>
    <row r="9">
      <c r="A9" s="231" t="s">
        <v>751</v>
      </c>
      <c r="B9" s="232" t="s">
        <v>751</v>
      </c>
      <c r="C9" s="233">
        <f>COUNTIFS(Seeds!C:C,"=Identificar",Seeds!Z:Z,"*Cloze with text*")</f>
        <v>0</v>
      </c>
      <c r="D9" s="233">
        <f>COUNTIFS(Seeds!C:C,"=Evocar",Seeds!Z:Z,"=*Cloze with text*")</f>
        <v>76</v>
      </c>
      <c r="E9" s="233">
        <f>COUNTIFS(Seeds!C:C,"=Aplicar",Seeds!Z:Z,"=*Cloze with text*")</f>
        <v>38</v>
      </c>
      <c r="F9" s="233">
        <f t="shared" si="1"/>
        <v>114</v>
      </c>
    </row>
    <row r="10">
      <c r="A10" s="231" t="s">
        <v>12340</v>
      </c>
      <c r="B10" s="232" t="s">
        <v>12341</v>
      </c>
      <c r="C10" s="233">
        <f>COUNTIFS(Seeds!C:C,"=Identificar",Seeds!Z:Z,"*counting*")</f>
        <v>0</v>
      </c>
      <c r="D10" s="233">
        <f>COUNTIFS(Seeds!C:C,"=Evocar",Seeds!Z:Z,"=*counting*")</f>
        <v>0</v>
      </c>
      <c r="E10" s="233">
        <f>COUNTIFS(Seeds!C:C,"=Aplicar",Seeds!Z:Z,"=*counting*")</f>
        <v>0</v>
      </c>
      <c r="F10" s="233">
        <f t="shared" si="1"/>
        <v>0</v>
      </c>
    </row>
    <row r="11">
      <c r="A11" s="231" t="s">
        <v>12342</v>
      </c>
      <c r="B11" s="232" t="s">
        <v>12343</v>
      </c>
      <c r="C11" s="233">
        <f>COUNTIFS(Seeds!C:C,"=Identificar",Seeds!Z:Z,"*equivLiteral*")</f>
        <v>22</v>
      </c>
      <c r="D11" s="233">
        <f>COUNTIFS(Seeds!C:C,"=Evocar",Seeds!Z:Z,"=*equivLiteral*")</f>
        <v>279</v>
      </c>
      <c r="E11" s="233">
        <f>COUNTIFS(Seeds!C:C,"=Aplicar",Seeds!Z:Z,"=*equivLiteral*")</f>
        <v>570</v>
      </c>
      <c r="F11" s="233">
        <f t="shared" si="1"/>
        <v>871</v>
      </c>
    </row>
    <row r="12">
      <c r="A12" s="231" t="s">
        <v>12344</v>
      </c>
      <c r="B12" s="232" t="s">
        <v>12345</v>
      </c>
      <c r="C12" s="233">
        <f>COUNTIFS(Seeds!C:C,"=Identificar",Seeds!Z:Z,"*equivSymbolic*")</f>
        <v>0</v>
      </c>
      <c r="D12" s="233">
        <f>COUNTIFS(Seeds!C:C,"=Evocar",Seeds!Z:Z,"=*equivSymbolic*")</f>
        <v>1</v>
      </c>
      <c r="E12" s="233">
        <f>COUNTIFS(Seeds!C:C,"=Aplicar",Seeds!Z:Z,"=*equivSymbolic*")</f>
        <v>7</v>
      </c>
      <c r="F12" s="233">
        <f t="shared" si="1"/>
        <v>8</v>
      </c>
    </row>
    <row r="13">
      <c r="A13" s="231" t="s">
        <v>12346</v>
      </c>
      <c r="B13" s="232" t="s">
        <v>10315</v>
      </c>
      <c r="C13" s="233">
        <f>COUNTIFS(Seeds!C:C,"=Identificar",Seeds!Z:Z,"*labelImage*")</f>
        <v>6</v>
      </c>
      <c r="D13" s="233">
        <f>COUNTIFS(Seeds!C:C,"=Evocar",Seeds!Z:Z,"=*labelImage*")</f>
        <v>5</v>
      </c>
      <c r="E13" s="233">
        <f>COUNTIFS(Seeds!C:C,"=Aplicar",Seeds!Z:Z,"=*labelImage*")</f>
        <v>0</v>
      </c>
      <c r="F13" s="233">
        <f t="shared" si="1"/>
        <v>11</v>
      </c>
    </row>
    <row r="14">
      <c r="A14" s="231" t="s">
        <v>12347</v>
      </c>
      <c r="B14" s="232" t="s">
        <v>12347</v>
      </c>
      <c r="C14" s="233">
        <f>COUNTIFS(Seeds!C:C,"=Identificar",Seeds!Z:Z,"*Match list*")</f>
        <v>21</v>
      </c>
      <c r="D14" s="233">
        <f>COUNTIFS(Seeds!C:C,"=Evocar",Seeds!Z:Z,"=*Match list*")</f>
        <v>0</v>
      </c>
      <c r="E14" s="233">
        <f>COUNTIFS(Seeds!C:C,"=Aplicar",Seeds!Z:Z,"=*Match list*")</f>
        <v>0</v>
      </c>
      <c r="F14" s="233">
        <f t="shared" si="1"/>
        <v>21</v>
      </c>
    </row>
    <row r="15">
      <c r="A15" s="231" t="s">
        <v>12348</v>
      </c>
      <c r="B15" s="232" t="s">
        <v>420</v>
      </c>
      <c r="C15" s="233">
        <f>COUNTIFS(Seeds!C:C,"=Identificar",Seeds!Z:Z,"*Multiple choice – multiple response*")</f>
        <v>27</v>
      </c>
      <c r="D15" s="233">
        <f>COUNTIFS(Seeds!C:C,"=Evocar",Seeds!Z:Z,"=*Multiple choice – multiple response*")</f>
        <v>8</v>
      </c>
      <c r="E15" s="233">
        <f>COUNTIFS(Seeds!C:C,"=Aplicar",Seeds!Z:Z,"=*Multiple choice – multiple response*")</f>
        <v>9</v>
      </c>
      <c r="F15" s="233">
        <f t="shared" si="1"/>
        <v>44</v>
      </c>
    </row>
    <row r="16">
      <c r="A16" s="231" t="s">
        <v>12349</v>
      </c>
      <c r="B16" s="232" t="s">
        <v>357</v>
      </c>
      <c r="C16" s="233">
        <f>COUNTIFS(Seeds!C:C,"=Identificar",Seeds!Z:Z,"*Multiple choice – standard*")</f>
        <v>173</v>
      </c>
      <c r="D16" s="233">
        <f>COUNTIFS(Seeds!C:C,"=Evocar",Seeds!Z:Z,"=*Multiple choice – standard*")</f>
        <v>50</v>
      </c>
      <c r="E16" s="233">
        <f>COUNTIFS(Seeds!C:C,"=Aplicar",Seeds!Z:Z,"=*Multiple choice – standard*")</f>
        <v>264</v>
      </c>
      <c r="F16" s="233">
        <f t="shared" si="1"/>
        <v>487</v>
      </c>
    </row>
    <row r="17">
      <c r="A17" s="231" t="s">
        <v>12350</v>
      </c>
      <c r="B17" s="232" t="s">
        <v>12351</v>
      </c>
      <c r="C17" s="233">
        <f>COUNTIFS(Seeds!C:C,"=Identificar",Seeds!Z:Z,"*numberline*")</f>
        <v>3</v>
      </c>
      <c r="D17" s="233">
        <f>COUNTIFS(Seeds!C:C,"=Evocar",Seeds!Z:Z,"=*numberline*")</f>
        <v>0</v>
      </c>
      <c r="E17" s="233">
        <f>COUNTIFS(Seeds!C:C,"=Aplicar",Seeds!Z:Z,"=*numberline*")</f>
        <v>0</v>
      </c>
      <c r="F17" s="233">
        <f t="shared" si="1"/>
        <v>3</v>
      </c>
    </row>
    <row r="18">
      <c r="A18" s="231" t="s">
        <v>12352</v>
      </c>
      <c r="B18" s="232" t="s">
        <v>4184</v>
      </c>
      <c r="C18" s="233">
        <f>COUNTIFS(Seeds!C:C,"=Identificar",Seeds!Z:Z,"*orderNumbers*")</f>
        <v>5</v>
      </c>
      <c r="D18" s="233">
        <f>COUNTIFS(Seeds!C:C,"=Evocar",Seeds!Z:Z,"=*orderNumbers*")</f>
        <v>19</v>
      </c>
      <c r="E18" s="233">
        <f>COUNTIFS(Seeds!C:C,"=Aplicar",Seeds!Z:Z,"=*orderNumbers*")</f>
        <v>29</v>
      </c>
      <c r="F18" s="233">
        <f t="shared" si="1"/>
        <v>53</v>
      </c>
    </row>
    <row r="19">
      <c r="A19" s="231" t="s">
        <v>12353</v>
      </c>
      <c r="B19" s="232" t="s">
        <v>563</v>
      </c>
      <c r="C19" s="233">
        <f>COUNTIFS(Seeds!C:C,"=Identificar",Seeds!Z:Z,"*pathway*")</f>
        <v>3</v>
      </c>
      <c r="D19" s="233">
        <f>COUNTIFS(Seeds!C:C,"=Evocar",Seeds!Z:Z,"=*pathway*")</f>
        <v>0</v>
      </c>
      <c r="E19" s="233">
        <f>COUNTIFS(Seeds!C:C,"=Aplicar",Seeds!Z:Z,"=*pathway*")</f>
        <v>0</v>
      </c>
      <c r="F19" s="233">
        <f t="shared" si="1"/>
        <v>3</v>
      </c>
    </row>
    <row r="20">
      <c r="A20" s="231" t="s">
        <v>12354</v>
      </c>
      <c r="B20" s="232" t="s">
        <v>12355</v>
      </c>
      <c r="C20" s="233">
        <f>COUNTIFS(Seeds!C:C,"=Identificar",Seeds!Z:Z,"*pictograph*")</f>
        <v>10</v>
      </c>
      <c r="D20" s="233">
        <f>COUNTIFS(Seeds!C:C,"=Evocar",Seeds!Z:Z,"=*pictograph*")</f>
        <v>8</v>
      </c>
      <c r="E20" s="233">
        <f>COUNTIFS(Seeds!C:C,"=Aplicar",Seeds!Z:Z,"=*pictograph*")</f>
        <v>0</v>
      </c>
      <c r="F20" s="233">
        <f t="shared" si="1"/>
        <v>18</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2.88"/>
    <col customWidth="1" min="3" max="3" width="21.25"/>
  </cols>
  <sheetData>
    <row r="1">
      <c r="A1" s="235" t="str">
        <f>Seeds!AC1</f>
        <v>Referencia para ID</v>
      </c>
      <c r="B1" s="235" t="str">
        <f>Seeds!Z1</f>
        <v>JSON</v>
      </c>
      <c r="C1" s="235" t="str">
        <f>Seeds!AA1</f>
        <v>JSON brasileño</v>
      </c>
      <c r="D1" s="236" t="s">
        <v>12356</v>
      </c>
    </row>
    <row r="2" ht="15.75" customHeight="1">
      <c r="A2" s="237" t="str">
        <f>Seeds!AC2</f>
        <v>M5-G-15a-I-1</v>
      </c>
      <c r="B2" s="237" t="str">
        <f>Seeds!Z2</f>
        <v>{"id":"M5-G-15a-I-1","stimulus":"&lt;p&gt;Arrastra los paralelogramos con su fórmula de área correspondiente.&lt;/p&gt;","hint":"&lt;p&gt;Por ejemplo: área del rectángulo = base × altura.&lt;/p &gt;","feedback":"&lt;p&gt;El área de una figura es la medida de su superficie.&lt;/p&gt;","seed":{"parameters":[],"calculated":[{"name":"A1","label":"base × altura","function":"rectángulo","feedback":"&lt;p&gt;Área del rectángulo = base × altura&lt;/p&gt;"},{"name":"A2","label":"lado × lado","function":"cuadrado","feedback":"&lt;p&gt;Área del cuadrado = lado × lado&lt;/p&gt;"},{"name":"A3","label":"&lt;span class=\"fr-math-v2 fr-draggable\" contenteditable=\"false\" data-original-math=\"\\(\\frac{\\text{diagonal mayor × diagonal menor}}{\\text{2}}\\)\" draggable=\"true\"&gt;\\(\\frac{\\text{diagonal mayor × diagonal menor}}{\\text{2}}\\)&lt;/span&gt;","function":"rombo","feedback":"&lt;p&gt;Área del rombo = &lt;span class=\"fr-math-v2 fr-draggable\" contenteditable=\"false\" data-original-math=\"\\(\\frac{\\text{diagonal mayor × diagonal menor}}{\\text{2}}\\)\" draggable=\"true\"&gt;\\(\\frac{\\text{diagonal mayor × diagonal menor}}{\\text{2}}\\)&lt;/span&gt;&lt;/p&gt;"}],"uniques":true},"algorithm":{"name":"linkOperationResult","params":{"invert":true},"template":"Match list"}}</v>
      </c>
      <c r="C2" s="237" t="str">
        <f>Seeds!AA2</f>
        <v>{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D2" s="237">
        <f t="shared" ref="D2:D1318" si="1">IF(B2=C2,0,1)</f>
        <v>1</v>
      </c>
    </row>
    <row r="3" ht="15.75" customHeight="1">
      <c r="A3" s="237" t="str">
        <f>Seeds!AC3</f>
        <v>M5-G-15a-E-1</v>
      </c>
      <c r="B3" s="237" t="str">
        <f>Seeds!Z3</f>
        <v>{"id":"M5-G-15a-E-1","stimulus":"&lt;p&gt;Calcula el área del rectángulo de {{T1}} cm de base y {{T2}} cm de altura. Redondea el resultado a las centésimas.&lt;/p&gt;&lt;div style=\"display:flex; justify-content:center;\"&gt;&lt;img src=\"https://blueberry-assets.oneclick.es/M5_G_24a_1.svg\" width=\"300\"&gt;&lt;/img&gt;&lt;/div&gt;","template":"&lt;p&gt;El área del rectángulo es de {{response}} cm&lt;sup&gt;2&lt;/sup&gt;.&lt;/p&gt;","hint":"&lt;p style=\"text-align: center\"&gt;Área del rectángulo = base × altura&lt;/p&gt;","feedback":"&lt;p&gt;Para calcular el área del rectángulo, multiplica la base por la altura.&lt;/p&gt;&lt;p style=\"text-align: center\"&gt;Área = base × altura = {{T1}} cm × {{Q2}} cm = {{A1}} cm&lt;sup&gt;2&lt;/sup&gt;&lt;/p&gt;","seed":{"parameters":[{"name":"Q1","label":null,"min":0,"max":1,"step":0.1},{"name":"Q2","label":null,"min":2,"max":10,"step":0.1}],"calculated":[{"name":"A1","label":"","function":"Lemonlib.round({{T1}}*{{T2}}, 2)"},{"name":"T1","label":"","function":"Lemonlib.round({{Q2}}*3-0.5+{{Q1}}, 1)","temp":true},{"name":"T2","label":"","function":"Lemonlib.round({{Q2}}, 1)","temp":true}],"uniques":true},"algorithm":{"name":"calculateOperation","params":{"method":"equivLiteral","keyboard":"INTERMEDIATE"}}}</v>
      </c>
      <c r="C3" s="237" t="str">
        <f>Seeds!AA3</f>
        <v>{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D3" s="237">
        <f t="shared" si="1"/>
        <v>1</v>
      </c>
    </row>
    <row r="4" ht="15.75" customHeight="1">
      <c r="A4" s="237" t="str">
        <f>Seeds!AC4</f>
        <v>M5-G-15a-A-1</v>
      </c>
      <c r="B4" s="237" t="str">
        <f>Seeds!Z4</f>
        <v>{"id":"M5-G-15a-A-1","seed":{"parameters":[{"name":"Q1","label":null,"min":10,"max":90,"step":0.1},{"name":"Q2","label":null,"min":10,"max":90,"step":0.1}],"uniques":true},"scaffolding":[{"id":"step-0","stimulus":"&lt;p&gt;Un agricultor quiere cultivar arándanos en un campo de forma rectangular de {{T1}} m de largo por {{T3}} m de ancho. ¿De qué área dispone? Redondea el resultado a las centésimas.&lt;/p&gt;","template":"&lt;p&gt;Dispone de {{response}} m&lt;sup&gt;2&lt;/sup&gt; para plantar arándanos.&lt;/span&gt;&lt;/p&gt;","seed":{"parameters":[],"calculated":[{"name":"A1","function":"Lemonlib.round({{T1}}*{{T3}}, 2)"},{"name":"T1","function":"Lemonlib.round({{Q1}}*2-1+{{Q2}}, 1)","temp":true},{"name":"T2","function":"Lemonlib.round({{Q1}}, 1)","temp":true},{"name":"T3","function":"Lemonlib.round({{Q2}}, 1)","temp":true}]},"algorithm":{"name":"calculateOperation","params":{"method":"equivLiteral","keyboard":"INTERMEDIATE"}}},{"id":"step-1","stimulus":"&lt;p&gt;¿Cuáles son las medidas del campo rectangular?&lt;/p&gt;","template":"&lt;p&gt;Mide {{response}} m de largo y {{response}} m de ancho.&lt;/p&gt;","seed":{"calculated":[{"name":"1A1","label":"{{function}}","function":"Lemonlib.round({{Q1}}*2-1+{{Q2}}, 1)"},{"name":"1A1","label":"{{function}}","function":"Lemonlib.round({{Q2}}, 1)"}]},"algorithm":{"name":"calculateOperation","params":{"method":"equivLiteral","decimalPlaces":2,"keyboard":"INTERMEDIATE"}}},{"id":"step-2","stimulus":"&lt;p&gt;Según el enunciado, ¿qué hay que calcular?&lt;/p&gt;","seed":{"calculated":[{"name":"1-A1","label":"&lt;p&gt;El área del campo para cultivar.&lt;/p&gt;"},{"name":"1-A2","label":"&lt;p&gt;El perímetro del campo para cultivar.&lt;/p&gt;","incorrect":true},{"name":"1-A3","label":"&lt;p&gt;El volumen del campo para cultivar.&lt;/p&gt;","incorrect":true}]},"algorithm":{"name":"trueFalse","template":"Multiple choice – standard"}},{"id":"step-3","stimulus":"&lt;p&gt;¿Qué fórmula se utiliza para calcular el área total de un rectángulo?&lt;/p&gt;","seed":{"calculated":[{"name":"2-A1","label":"&lt;p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el área del campo.&lt;/p&gt;","template":"&lt;p style=\"text-align: center\"&gt;Área del rectángulo = base × altura = {{T1}} m × {{T3}} m = {{response}} m&lt;sup&gt;2&lt;/sup&gt;.&lt;/p&gt;","seed":{"calculated":[{"name":"3-A1","label":"{{function}}","function":"Lemonlib.round({{T1}}*{{T3}}, 2)"},{"name":"T1","function":"Lemonlib.round({{Q1}}*2-1+{{Q2}}, 1)","temp":true},{"name":"T3","function":"Lemonlib.round({{Q2}}, 1)","temp":true}]},"algorithm":{"name":"calculateOperation","params":{"method":"equivLiteral","decimalPlaces":2,"keyboard":"INTERMEDIATE"}}}]}</v>
      </c>
      <c r="C4" s="237" t="str">
        <f>Seeds!AA4</f>
        <v>{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D4" s="237">
        <f t="shared" si="1"/>
        <v>1</v>
      </c>
    </row>
    <row r="5" ht="15.75" customHeight="1">
      <c r="A5" s="237" t="str">
        <f>Seeds!AC5</f>
        <v>M5-G-15a-A-2</v>
      </c>
      <c r="B5" s="237" t="str">
        <f>Seeds!Z5</f>
        <v>{"id":"M5-G-15a-A-2","seed":{"parameters":[{"name":"Q1","label":null,"min":100,"max":150,"step":0.1},{"name":"Q2","label":null,"min":10,"max":50,"step":0.1}],"uniques":true},"scaffolding":[{"id":"step-0","stimulus":"&lt;p&gt;Lucía está haciendo una bufanda de colores que mide {{T2}} cm de largo y {{T3}} cm de ancho. Calcula el área total de la bufanda y redondea el resultado a las centésimas.&lt;/p&gt;","template":"&lt;p&gt;El área de la bufanda mide {{response}} cm&lt;sup&gt;2&lt;/sup&gt;.&lt;/p&gt;","seed":{"parameters":[],"calculated":[{"name":"A1","function":"Lemonlib.round({{T2}}*{{T3}},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1)","temp":true}]},"algorithm":{"name":"calculateOperation","params":{"method":"equivLiteral","keyboard":"INTERMEDIATE"}}},{"id":"step-1","stimulus":"&lt;p&gt;¿Cuánto mide la bufanda?&lt;/p&gt;","template":"&lt;p&gt;Tiene {{response}} cm de largo y {{response}} cm de ancho.&lt;/p&gt;","seed":{"calculated":[{"name":"T2","function":"Lemonlib.round({{Q1}}, 1)"},{"name":"T3","function":"Lemonlib.round({{Q2}}, 1)"}]},"algorithm":{"name":"calculateOperation","params":{"method":"equivLiteral","decimalPlaces":2,"keyboard":"INTERMEDIATE"}}},{"id":"step-2","stimulus":"&lt;p&gt;Según el enunciado, ¿qué hay que calcular?&lt;/p&gt;","seed":{"calculated":[{"name":"1-A1","label":"&lt;p&gt;El área total de la bufanda.&lt;/p&gt;"},{"name":"1-A2","label":"&lt;p&gt;La longitud de la bufanda.&lt;/p&gt;","incorrect":true},{"name":"1-A3","label":"&lt;p&gt;El perímetro de la bufanda.&lt;/p&gt;","incorrect":true}]},"algorithm":{"name":"trueFalse","template":"Multiple choice – standard"}},{"id":"step-3","stimulus":"&lt;p&gt;Para calcular el área total de la bufanda, ¿qué fórmula se utiliza?&lt;/p&gt;","seed":{"calculated":[{"name":"2-A1","label":"&lt;p style=\"text-align: center\"&gt;Área del triángulo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cuadrado = lado × lado&lt;/p&gt;","incorrect":true}]},"algorithm":{"name":"trueFalse","template":"Multiple choice – standard","params":{"showCheckIcon":false,"columns":3}}},{"id":"step-4","stimulus":"&lt;p&gt;Calcula el área de la bufanda.&lt;/p&gt;","template":"&lt;p style=\"text-align: center\"&gt;Área del rectángulo = base × altura = {{T2}} cm × {{T3}} cm = {{response}} cm&lt;sup&gt;2&lt;/sup&gt;.&lt;/p&gt;","seed":{"calculated":[{"name":"4-A1","label":"{{function}}","function":"Lemonlib.round({{T2}}*{{T3}}, 2)"},{"name":"T2","function":"Lemonlib.round({{Q1}}, 1)","temp":true},{"name":"T3","function":"Lemonlib.round({{Q2}}, 1)","temp":true}]},"algorithm":{"name":"calculateOperation","params":{"method":"equivLiteral","decimalPlaces":2,"keyboard":"INTERMEDIATE"}}}]}</v>
      </c>
      <c r="C5" s="237" t="str">
        <f>Seeds!AA5</f>
        <v>{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D5" s="237">
        <f t="shared" si="1"/>
        <v>1</v>
      </c>
    </row>
    <row r="6" ht="15.75" customHeight="1">
      <c r="A6" s="237" t="str">
        <f>Seeds!AC6</f>
        <v>M5-G-15a-A-3</v>
      </c>
      <c r="B6" s="237" t="str">
        <f>Seeds!Z6</f>
        <v>{"id":"M5-G-15a-A-3","seed":{"parameters":[{"name":"Q1","label":null,"min":10,"max":30,"step":0.05},{"name":"Q2","label":null,"min":10,"max":90,"step":0.1}],"uniques":true},"scaffolding":[{"id":"step-0","stimulus":"&lt;p&gt;¿Cuántos metros cuadrados se han alfombrado en una habitación cuadrada cuyos lados miden {{T1}} m? Redondea el resultado a las centésimas.&lt;/p&gt;","template":"&lt;p&gt;Se han alfombrado {{response}} m&lt;sup&gt;2&lt;/sup&gt;.&lt;/p&gt;","seed":{"parameters":[],"calculated":[{"name":"A1","function":"Lemonlib.round({{T1}}*{{T1}}, 2)"},{"name":"T1","function":"Lemonlib.round({{Q1}}, 2)","temp":true}]},"algorithm":{"name":"calculateOperation","params":{"method":"equivLiteral","keyboard":"INTERMEDIATE"}}},{"id":"step-1","stimulus":"&lt;p&gt;¿Qué forma tiene el suelo de la habitación?&lt;/p&gt;","template":"&lt;p&gt;Tiene forma de {{response}}.&lt;/p&gt;","seed":{"calculated":[{"name":"1A1","label":"cuadrado","function":""}]},"algorithm":{"name":"calculateOperation","template":"Cloze with text"}},{"id":"step-2","stimulus":"&lt;p&gt;Si hay que averiguar los metros cuadrados que están alfombrados en la habitación, ¿qué se tiene que calcular?&lt;/p&gt;","seed":{"calculated":[{"name":"1-A1","label":"&lt;p&gt;El área&lt;/p&gt;"},{"name":"1-A2","label":"&lt;p&gt;El volumen&lt;/p&gt;","incorrect":true},{"name":"1-A3","label":"&lt;p&gt;El perímetro&lt;/p&gt;","incorrect":true}]},"algorithm":{"name":"trueFalse","template":"Multiple choice – standard"}},{"id":"step-3","stimulus":"&lt;p&gt;¿Qué fórmula se utiliza para calcular el área que está alfombrada en la habitación?&lt;/p&gt;","seed":{"calculated":[{"name":"2-A1","label":"&lt;p style=\"text-align: center\"&gt;Área del cuadrado = &lt;span class=\"fr-math-v2 fr-draggable\" contenteditable=\"false\" data-original-math=\"\\(\\frac{\\text{base}\\ \\times \\ \\text{altura}}{2}\\)\" draggable=\"true\" style=\"opacity: 1;\"&gt;\\(\\frac{\\text{base}\\ \\times \\ \\text{altura}}{2}\\)&lt;/span&gt;&lt;/p&gt;","incorrect":true},{"name":"2-A2","label":"&lt;p style=\"text-align: center\"&gt;Área del cuadrado = base × altura&lt;/p&gt;","incorrect":true},{"name":"2-A3","label":"&lt;p style=\"text-align: center\"&gt;Área del cuadrado = lado × lado&lt;/p&gt;"}]},"algorithm":{"name":"trueFalse","template":"Multiple choice – standard","params":{"showCheckIcon":false,"columns":3}}},{"id":"step-4","stimulus":"&lt;p&gt;¿Cuántos metros cuadrados están alfombrados?&lt;/p&gt;","template":"&lt;p style=\"text-align: center\"&gt;Área del cuadrado = lado × lado = {{Q1}} m × {{Q1}} m = {{response}} m&lt;sup&gt;2&lt;/sup&gt;.&lt;/p&gt;","seed":{"calculated":[{"name":"4A1","function":"Lemonlib.round({{T1}}*{{T1}}, 2)"},{"name":"T1","function":"Lemonlib.round({{Q1}}, 2)","temp":true}]},"algorithm":{"name":"calculateOperation","params":{"method":"equivLiteral","decimalPlaces":2,"keyboard":"INTERMEDIATE"}}}]}</v>
      </c>
      <c r="C6" s="237" t="str">
        <f>Seeds!AA6</f>
        <v>{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D6" s="237">
        <f t="shared" si="1"/>
        <v>1</v>
      </c>
    </row>
    <row r="7" ht="15.75" customHeight="1">
      <c r="A7" s="237" t="str">
        <f>Seeds!AC7</f>
        <v>M5-G-15a-A-4</v>
      </c>
      <c r="B7" s="237" t="str">
        <f>Seeds!Z7</f>
        <v>{"id":"M5-G-15a-A-4","seed":{"parameters":[{"name":"Q1","label":null,"min":20,"max":50,"step":0.1},{"name":"Q2","label":null,"min":10,"max":30,"step":0.1}],"uniques":true},"scaffolding":[{"id":"step-0","stimulus":"&lt;p&gt;La tarta del cumpleaños de Julieta es rectangular y mide {{T2}} cm de largo y {{T3}} cm de ancho. Si la parte superior lleva una capa de chocolate, ¿cuánta superficie se ha cubierto? Redondea el resultado a las centésimas.&lt;/p&gt;","template":"&lt;p&gt;La superficie de tarta cubierta con chocolate es de {{response}} cm&lt;sup&gt;2&lt;/sup&gt;.&lt;/span&gt;&lt;/p&gt;","seed":{"parameters":[],"calculated":[{"name":"A1","function":"Lemonlib.round({{T2}}*{{T3}},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1)","temp":true}]},"algorithm":{"name":"calculateOperation","params":{"method":"equivLiteral","keyboard":"INTERMEDIATE"}}},{"id":"step-1","stimulus":"&lt;p&gt;¿Qué forma tiene el molde de la tarta?&lt;/p&gt;","template":"&lt;p&gt;Tiene forma de {{response}}.&lt;/p&gt;","seed":{"calculated":[{"name":"1A1","label":"rectángulo"}]},"algorithm":{"name":"calculateOperation","template":"Cloze with text"}},{"id":"step-2","stimulus":"&lt;p&gt;Según el enunciado, ¿qué hay que calcular?&lt;/p&gt;","seed":{"calculated":[{"name":"2-A1","label":"&lt;p&gt;La superficie cubierta con chocolate.&lt;/p&gt;"},{"name":"2-A2","label":"&lt;p&gt;El volumen del molde.&lt;/p&gt;","incorrect":true},{"name":"2-A3","label":"&lt;p&gt;La superficie de la tarta sin chocolate.&lt;/p&gt;","incorrect":true}]},"algorithm":{"name":"trueFalse","template":"Multiple choice – standard"}},{"id":"step-3","stimulus":"&lt;p&gt;¿Con qué fórmula se calcula la superficie rectangular cubierta de chocolate?&lt;/p&gt;","seed":{"calculated":[{"name":"2-A1","label":"&lt;p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la superficie de la tarta que está cubierta con chocolate.&lt;/p&gt;","template":"&lt;p style=\"text-align: center\"&gt;Área del rectángulo = base × altura = {{T2}} cm × {{T3}} cm = {{response}} cm&lt;sup&gt;2&lt;/sup&gt;.&lt;/p&gt;","seed":{"calculated":[{"name":"A1","function":"Lemonlib.round({{T2}}*{{T3}}, 2)"},{"name":"T2","function":"Lemonlib.round({{Q1}}, 1)","temp":true},{"name":"T3","function":"Lemonlib.round({{Q2}}, 1)","temp":true},{"name":"T1","function":"Lemonlib.round({{T2}}*2-1+{{T3}}, 1)","temp":true}]},"algorithm":{"name":"calculateOperation","params":{"method":"equivLiteral","decimalPlaces":2,"keyboard":"INTERMEDIATE"}}}]}</v>
      </c>
      <c r="C7" s="237" t="str">
        <f>Seeds!AA7</f>
        <v>{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D7" s="237">
        <f t="shared" si="1"/>
        <v>1</v>
      </c>
    </row>
    <row r="8" ht="15.75" customHeight="1">
      <c r="A8" s="237" t="str">
        <f>Seeds!AC8</f>
        <v>M5-G-15a-A-5</v>
      </c>
      <c r="B8" s="237" t="str">
        <f>Seeds!Z8</f>
        <v>{
    "id": "M5-G-15a-A-5",
    "seed": {
        "parameters": [
            {
                "name": "Q1",
                "label": null,
                "min": 10,
                "max": 20,
                "step": 1
            },
            {
                "name": "Q2",
                "label": null,
                "min": 25,
                "max": 50,
                "step": 1
            }
        ],
        "uniques": true
    },
    "scaffolding": [
        {
            "id": "step-0",
            "stimulus": "&lt;p&gt;Ignacio quiere montar una cometa como esta. ¿Cuántos cm&lt;sup&gt;2&lt;/sup&gt; de tela necesita?&lt;/p&gt;&lt;div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"&lt;p&gt;Necesita {{response}} cm&lt;sup&gt;2&lt;/sup&gt; de tela.&lt;/p&gt;",
            "seed": {
                "parameters": [],
                "calculated": [
                    {
                        "name": "A1",
                        "function": "{{T1}}*{{Q1}}/2"
                    },
                    {
                        "name": "T1",
                        "function": "{{Q2}}*2-15+{{Q1}}",
                        "temp": true
                    }
                ]
            },
            "algorithm": {
                "name": "calculateOperation",
                "params": {
                    "method": "equivLiteral",
                    "keyboard": "INTERMEDIATE"
                }
            }
        },
        {
            "id": "step-1",
            "stimulus": "&lt;p&gt;¿Cuál es la forma de la cometa?&lt;/p&gt;",
            "template": "&lt;p&gt;Tiene forma de {{response}}.&lt;/p&gt;",
            "seed": {
                "calculated": [
                    {
                        "name": "1A1",
                        "label": "rombo",
                        "function": ""
                    }
                ]
            },
            "algorithm": {
                "name": "calculateOperation",
                "template": "Cloze with text"
            }
        },
        {
            "id": "step-2",
            "stimulus": "&lt;p&gt;Según el enunciado, ¿qué hay que calcular?&lt;/p&gt;",
            "seed": {
                "calculated": [
                    {
                        "name": "2-A1",
                        "label": "&lt;p&gt;El área de tela que Ignacio necesita.&lt;/p&gt;"
                    },
                    {
                        "name": "2-A2",
                        "label": "&lt;p&gt;El largo de las varillas de la cometa.&lt;/p&gt;",
                        "incorrect": true
                    },
                    {
                        "name": "2-A3",
                        "label": "&lt;p&gt;El perímetro de la cometa.&lt;/p&gt;",
                        "incorrect": true
                    }
                ]
            },
            "algorithm": {
                "name": "trueFalse",
                "template": "Multiple choice – standard"
            }
        },
        {
            "id": "step-3",
            "stimulus": "&lt;p&gt;¿Qué operaciones hay que realizar para hallar los cm&lt;sup&gt;2&lt;/sup&gt; que se necesitan de tela?&lt;/p&gt;",
            "seed": {
                "calculated": [
                    {
                        "name": "3-A1",
                        "label": "&lt;p style=\"text-align: center\"&gt;Área del rombo = &lt;span class=\"fr-math-v2 fr-draggable\" contenteditable=\"false\" data-original-math=\"\\(\\frac{\\text{diagonal mayor}\\ + \\ \\text{diagonal menor}}{2}\\)\" draggable=\"true\" style=\"opacity: 1;\"&gt;\\(\\frac{\\text{diagonal mayor}\\ + \\ \\text{diagonal menor}}{2}\\)&lt;/span&gt;&lt;/p&gt;",
                        "incorrect": true
                    },
                    {
                        "name": "3-A2",
                        "label": "&lt;p style=\"text-align: center\"&gt;Área del rombo = &lt;span class=\"fr-math-v2 fr-draggable\" contenteditable=\"false\" data-original-math=\"\\(\\frac{\\text{diagonal mayor}\\ - \\ \\text{diagonal menor}}{2}\\)\" draggable=\"true\" style=\"opacity: 1;\"&gt;\\(\\frac{\\text{diagonal mayor}\\ - \\ \\text{diagonal menor}}{2}\\)&lt;/span&gt;&lt;/p&gt;",
                        "incorrect": true
                    },
                    {
                        "name": "3-A3",
                        "label": "&lt;p style=\"text-align: center\"&gt;Área del rombo = &lt;span class=\"fr-math-v2 fr-draggable\" contenteditable=\"false\" data-original-math=\"\\(\\frac{\\text{diagonal mayor}\\ \\times \\ \\text{diagonal menor}}{2}\\)\" draggable=\"true\" style=\"opacity: 1;\"&gt;\\(\\frac{\\text{diagonal mayor}\\ \\times \\ \\text{diagonal menor}}{2}\\)&lt;/span&gt;&lt;/p&gt;"
                    }
                ]
            },
            "algorithm": {
                "name": "trueFalse",
                "template": "Multiple choice – standard","params":{"showCheckIcon":false,"columns":3}
            }
        },
        {
            "id": "step-4",
            "stimulus": "&lt;p&gt;Calcula cuántos cm&lt;sup&gt;2&lt;/sup&gt; de tela se necesitan para cubrir la cometa.&lt;/p&gt;",
            "template": "&lt;p style=\"text-align: center\"&gt;Área del rombo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v>
      </c>
      <c r="C8" s="237" t="str">
        <f>Seeds!AA8</f>
        <v>{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D8" s="237">
        <f t="shared" si="1"/>
        <v>1</v>
      </c>
    </row>
    <row r="9" ht="15.75" customHeight="1">
      <c r="A9" s="237" t="str">
        <f>Seeds!AC9</f>
        <v>M5-G-15a-A-6</v>
      </c>
      <c r="B9" s="237" t="str">
        <f>Seeds!Z9</f>
        <v>{"id":"M5-G-15a-A-6","seed":{"parameters":[{"name":"Q1","label":null,"min":1,"max":3,"step":0.2},{"name":"Q2","label":null,"min":0,"max":0.2,"step":0.1}],"uniques":true},"scaffolding":[{"id":"step-0","stimulus":"&lt;p&gt;Un joyero quiere que las gemas de sus anillos sean como las de la imagen. ¿Cuál es el área de cada una? Redondea el resultado a las centésimas.&lt;/p&gt;&lt;div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cm&lt;/span&gt;&lt;/div&gt;&lt;/div&gt;&lt;/div&gt;&lt;/div&gt;","template":"&lt;p&gt;Las gemas son de {{response}} cm&lt;sup&gt;2&lt;/sup&gt;.&lt;/p&gt;","seed":{"parameters":[],"calculated":[{"name":"A1","function":"Lemonlib.round({{Q1}}*{{T1}}, 2)"},{"name":"T1","function":"Lemonlib.round({{Q1}}*3/2+{{Q2}}-0.1, 2)","temp":true}]},"algorithm":{"name":"calculateOperation","params":{"method":"equivLiteral","keyboard":"INTERMEDIATE"}}},{"id":"step-1","stimulus":"&lt;p&gt;¿Qué medidas tienen las gemas?&lt;/p&gt;","template":"&lt;p&gt;Tiene {{response}} cm de base y {{response}} cm de altura.&lt;/p&gt;","seed":{"calculated":[{"name":"1A1","label":"{{function}}","function":"Lemonlib.round({{Q1}}*3/2+{{Q2}}-0.1, 2)"},{"name":"1A2","label":"{{Q1}}","function":""}]},"algorithm":{"name":"calculateOperation","template":"Cloze with text"}},{"id":"step-2","stimulus":"&lt;p&gt;¿Qué quiere calcular el joyero?&lt;/p&gt;","seed":{"calculated":[{"name":"2-A1","label":"&lt;p&gt;La cantidad de gemas.&lt;/p&gt;","incorrect":true},{"name":"2-A2","label":"&lt;p&gt;El perímetro de las gemas.&lt;/p&gt;","incorrect":true},{"name":"2-A3","label":"&lt;p&gt;El área de las gemas.&lt;/p&gt;"}]},"algorithm":{"name":"trueFalse","template":"Multiple choice – standard"}},{"id":"step-3","stimulus":"&lt;p&gt;¿Con qué fórmula se puede calcular el área de estas gemas con forma de romboide?&lt;/p&gt;","seed":{"calculated":[{"name":"3-A1","label":"&lt;p style=\"text-align: center\"&gt;Área del romboide = &lt;span class=\"fr-math-v2 fr-draggable\" contenteditable=\"false\" data-original-math=\"\\(\\frac{\\text{base}\\ \\times \\ \\text{altura}}{2}\\)\" draggable=\"true\" style=\"opacity: 1;\"&gt;\\(\\frac{\\text{base}\\ \\times \\ \\text{altura}}{2}\\)&lt;/span&gt;&lt;/p&gt;","incorrect":true},{"name":"3-A2","label":"&lt;p style=\"text-align: center\"&gt;Área del romboide = lado × lado&lt;/p&gt;","incorrect":true},{"name":"3-A3","label":"&lt;p style=\"text-align: center\"&gt;Área del romboide = base × altura&lt;/p&gt;"}]},"algorithm":{"name":"trueFalse","template":"Multiple choice – standard","params":{"showCheckIcon":false,"columns":3}}},{"id":"step-4","stimulus":"&lt;p&gt;Calcula el área de las gemas.&lt;/p&gt;","template":"&lt;p style=\"text-align: center\"&gt;Área del romboide = base × altura = {{T1}} cm × {{Q1}} cm = {{response}} cm&lt;sup&gt;2&lt;/sup&gt;.&lt;/p&gt;","seed":{"calculated":[{"name":"A1","function":"Lemonlib.round({{Q1}}*{{T1}}, 2)"},{"name":"T1","function":"Lemonlib.round({{Q1}}*3/2+{{Q2}}-0.1, 2)","temp":true}]},"algorithm":{"name":"calculateOperation","params":{"method":"equivLiteral","decimalPlaces":2,"keyboard":"INTERMEDIATE"}}}]}</v>
      </c>
      <c r="C9" s="237" t="str">
        <f>Seeds!AA9</f>
        <v>{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D9" s="237">
        <f t="shared" si="1"/>
        <v>1</v>
      </c>
    </row>
    <row r="10" ht="15.75" customHeight="1">
      <c r="A10" s="237" t="str">
        <f>Seeds!AC10</f>
        <v>M5-G-15b-I-1</v>
      </c>
      <c r="B10" s="237" t="str">
        <f>Seeds!Z10</f>
        <v>{
    "id": "M5-G-15b-I-1",
    "stimulus": "&lt;p&gt;Selecciona la fórmula del área del triángulo.&lt;/p&gt;",
    "hint": "&lt;p&gt;No hay que confundir la fórmula del área del triángulo con las del área de los paralelogramos.&lt;/p&gt;",
    "feedback": "&lt;p&gt;La respuesta correcta es:&lt;/p&gt;&lt;p style=\"text-align: center\"&gt;&lt;span class=\"fr-math-v2 fr-draggable\" contenteditable=\"false\" data-original-math=\"\\(\\frac{\\text{base × altura}}{\\text{2}}\\)\" draggable=\"true\"&gt;\\(\\frac{\\text{base × altura}}{\\text{2}}\\)&lt;/span&gt;&lt;/p&gt;",
    "seed": {
        "parameters": [],
        "calculated": [
            {
                "name": "A1",
                "label": "Área = base × altura",
                "function": "",
                "feedback": "&lt;p&gt;Esta es la fórmula del área del rectángulo y el romboide.&lt;/p&gt;",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mayor × diagonal menor)}}{\\text{2}}\\)\" draggable=\"true\"&gt;\\(\\frac{\\text{(diagonal mayor × diagonal menor)}}{\\text{2}}\\)&lt;/span&gt;",
                "feedback": "&lt;p&gt;Esta es la fórmula del área del rombo.&lt;/p&gt;",
                "function": "",
                "incorrect": true
            },
            {
                "name": "A4",
                "label": "Área = lado × lado",
                "function": "",
                "feedback": "&lt;p&gt;Esta es la fórmula del área del cuadrado.&lt;/p&gt;",
                "incorrect": true
            },
            {
                "name": "A5",
                "label": "Área = &lt;span class=\"fr-math-v2 fr-draggable\" contenteditable=\"false\" data-original-math=\"\\(\\frac{\\text{(base + base × altura)}}{\\text{2}}\\)\" draggable=\"true\"&gt;\\(\\frac{\\text{(base + base × altura)}}{\\text{2}}\\)&lt;/span&gt;",
                "function": "",
                "feedback": "&lt;p&gt;Esta es la fórmula del área del trapecio.&lt;/p&gt;",
                "incorrect": true
            },
            {
                "name": "A6",
                "label": "Área = π × r&lt;sup&gt;2&lt;/sup&gt;",
                "function": "",
                "feedback": "&lt;p&gt;Esta es la fórmula del área del círculo.&lt;/p&gt;",
                "incorrect": true
            }
        ],
        "uniques": true
    },
    "algorithm": {
        "name": "trueFalse",
        "template": "Multiple choice – standard",
        "params": {
            "countCorrect": 1,
            "countIncorrect": 2,
            "showCheckIcon": false,
            "columns": 3
        }
    }
}</v>
      </c>
      <c r="C10" s="237" t="str">
        <f>Seeds!AA10</f>
        <v>{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D10" s="237">
        <f t="shared" si="1"/>
        <v>1</v>
      </c>
    </row>
    <row r="11" ht="15.75" customHeight="1">
      <c r="A11" s="237" t="str">
        <f>Seeds!AC11</f>
        <v>M5-G-15b-E-1</v>
      </c>
      <c r="B11" s="237" t="str">
        <f>Seeds!Z11</f>
        <v>{
    "id": "M5-G-15b-E-1",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"equivSymbolic",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"1-A1",
                        "label": "&lt;p&gt;El área del triángulo.&lt;/p&gt;"
                    },
                    {
                        "name": "1-A2",
                        "label": "&lt;p&gt;El perímetro del triángulo.&lt;/p&gt;",
                        "incorrect": true
                    },
                    {
                        "name": "1-A3",
                        "label": "&lt;p&gt;La altura del triángulo.&lt;/p&gt;",
                        "incorrect": true
                    }
                ]
            },
            "algorithm": {
                "name": "trueFalse",
                "template": "Multiple choice – standard"
            }
        },
        {
            "id": "step-3",
            "stimulus": "&lt;p&gt;¿Con qué fórmula se calcula el área de un triángulo?&lt;/p&gt;",
            "seed": {
                "calculated": [
                    {
                        "name": "2-A1",
                        "label": "&lt;p style=\"text-align: center\"&gt;Área de un triángulo&lt;span class=\"fr-math-v2 fr-draggable\" contenteditable=\"false\" data-original-math=\"\\(\\text{}\\ =\\ \\frac{\\text{base}\\ \\times \\ \\text{altura}}{2}\\)\" draggable=\"true\" style=\"opacity: 1;\"&gt;\\(\\text{}\\ =\\ \\frac{\\text{base}\\ \\times \\ \\text{altura}}{2}\\)&lt;/span&gt;&lt;/p&gt;"
                    },
                    {
                        "name": "2-A2",
                        "label": "&lt;p style=\"text-align: center\"&gt;Área de un triángulo = lado × lado × 2&lt;/p&gt;",
                        "incorrect": true
                    },
                    {
                        "name": "2-A3",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v>
      </c>
      <c r="C11" s="237" t="str">
        <f>Seeds!AA11</f>
        <v>{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D11" s="237">
        <f t="shared" si="1"/>
        <v>1</v>
      </c>
    </row>
    <row r="12" ht="15.75" customHeight="1">
      <c r="A12" s="237" t="str">
        <f>Seeds!AC12</f>
        <v>M5-G-15b-E-2</v>
      </c>
      <c r="B12" s="237" t="str">
        <f>Seeds!Z12</f>
        <v>{
    "id": "M5-G-15b-E-2",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"equivLiteral",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
        },
        {
            "id": "step-3",
            "stimulus": "&lt;p&gt;¿Con qué fórmula se calcula el área de un triángulo?&lt;/p&gt;",
            "seed": {
                "calculated": [
                    {
                        "name": "3-A1",
                        "label": "&lt;p style=\"text-align: center\"&gt;Área de un triángulo&lt;span class=\"fr-math-v2 fr-draggable\" contenteditable=\"false\" data-original-math=\"\\(\\text{}\\ =\\ \\frac{\\text{base}\\ \\times \\ \\text{altura}}{2}\\)\" draggable=\"true\" style=\"opacity: 1;\"&gt;\\(\\text{}\\ =\\ \\frac{\\text{base}\\ \\times \\ \\text{altura}}{2}\\)&lt;/span&gt;&lt;/p&gt;"
                    },
                    {
                        "name": "3-A2",
                        "label": "&lt;p style=\"text-align: center\"&gt;Área de un triángulo = base × lado × 2&lt;/p&gt;",
                        "incorrect": true
                    },
                    {
                        "name": "3-A3",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 = &lt;span class=\"fr-math-v2 fr-draggable\" contenteditable=\"false\" data-original-math=\"\\(\\text{Área}\\ \\frac{\\text{base}\\ \\times \\ \\text{altura}}{2}\\)\" draggable=\"true\" style=\"opacity: 1;\"&gt;\\(\\text{}\\ \\frac{\\text{base}\\ \\times \\ \\text{altura}}{2}\\)&lt;/span&gt;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v>
      </c>
      <c r="C12" s="237" t="str">
        <f>Seeds!AA12</f>
        <v>{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D12" s="237">
        <f t="shared" si="1"/>
        <v>1</v>
      </c>
    </row>
    <row r="13" ht="15.75" customHeight="1">
      <c r="A13" s="237" t="str">
        <f>Seeds!AC13</f>
        <v>M5-G-15b-A-1</v>
      </c>
      <c r="B13" s="237" t="str">
        <f>Seeds!Z13</f>
        <v>{"id":"M5-G-15b-A-1","seed":{"parameters":[{"name":"Q1","label":null,"min":3,"max":6,"step":0.1},{"name":"Q2","label":null,"min":2,"max":3,"step":0.1}],"uniques":true},"scaffolding":[{"id":"step-0","stimulus":"&lt;p&gt;La vela del velero de Nacho tiene una base que mide {{T1}} m y una altura de {{Q2}} m. Calcula el área de la vela.&lt;/p&gt;","template":"&lt;p&gt;El área de la vela es de {{response}} m&lt;sup&gt;2&lt;/sup&gt;.&lt;/span&gt;&lt;/p&gt;","seed":{"parameters":[],"calculated":[{"name":"A1","function":"Lemonlib.round({{T1}}*{{Q2}}/2, 3)"},{"name":"T1","function":"Lemonlib.round({{Q1}}, 1)","temp":true}]},"algorithm":{"name":"calculateOperation","params":{"method":"equivLiteral","keyboard":"INTERMEDIATE"}}},{"id":"step-1","stimulus":"&lt;p&gt;¿Cuál es la forma geométrica de una vela de velero?&lt;/p&gt;","seed":{"calculated":[{"name":"1-A1","label":"&lt;p&gt;Triángulo&lt;/p&gt;"},{"name":"1-A2","label":"&lt;p&gt;Cuadrado&lt;/p&gt;","incorrect":true},{"name":"1-A3","label":"&lt;p&gt;Rectángulo&lt;/p&gt;","incorrect":true}]},"algorithm":{"name":"trueFalse","template":"Multiple choice – standard"}},{"id":"step-2","stimulus":"&lt;p&gt;Según el enunciado, ¿qué hay que calcular?&lt;/p&gt;","seed":{"calculated":[{"name":"2-A1","label":"&lt;p&gt;El área de la vela.&lt;/p&gt;"},{"name":"2-A2","label":"&lt;p&gt;El perímetro de la vela.&lt;/p&gt;","incorrect":true},{"name":"2-A3","label":"&lt;p&gt;La base y la altura de la vela.&lt;/p&gt;","incorrect":true}]},"algorithm":{"name":"trueFalse","template":"Multiple choice – standard"}},{"id":"step-3","stimulus":"&lt;p&gt;¿Con qué fórmula se calcula el área de la vela?&lt;/p&gt;","seed":{"calculated":[{"name":"2-A1","label":"&lt;p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base × altura&lt;/p&gt;","incorrect":true},{"name":"2-A3","label":"&lt;p style=\"text-align: center\"&gt;Área del triángulo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standard","params":{"showCheckIcon":false,"columns":3}}},{"id":"step-4","stimulus":"&lt;p&gt;Calcula el área de la vela con la fórmula del apartado anterior.&lt;/p&gt;","template":"&lt;p style=\"text-align: center\"&gt;Área del triángulo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m&lt;sup&gt;2&lt;/sup&gt;.&lt;/p&gt;","seed":{"calculated":[{"name":"A1","function":"Lemonlib.round({{T1}}*{{Q2}}/2, 3)"},{"name":"T1","function":"Lemonlib.round({{Q1}}, 1)","temp":true}]},"algorithm":{"name":"calculateOperation","params":{"method":"equivLiteral","decimalPlaces":2,"keyboard":"INTERMEDIATE"}}}]}</v>
      </c>
      <c r="C13" s="237" t="str">
        <f>Seeds!AA13</f>
        <v>{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D13" s="237">
        <f t="shared" si="1"/>
        <v>1</v>
      </c>
    </row>
    <row r="14" ht="15.75" customHeight="1">
      <c r="A14" s="237" t="str">
        <f>Seeds!AC14</f>
        <v>M5-G-15b-A-2</v>
      </c>
      <c r="B14" s="237" t="str">
        <f>Seeds!Z14</f>
        <v>{
    "id": "M5-G-15b-A-2",
    "seed": {
        "parameters": [
            {
                "name": "Q1",
                "label": null,
                "min": 1,
                "max": 15,
                "step": 0.1
            },
            {
                "name": "Q2",
                "label": null,
                "min": 0,
                "max": 1,
                "step": 0.1
            }
        ],
        "uniques": true
    },
    "scaffolding": [
        {
            "id": "step-0",
            "stimulus": "&lt;p&gt;Una guirnalda está formada por varios triángulos de igual tamaño como los de la figura. Calcula el área que ocupa cada uno y redondea el resultado a las centésimas.&lt;/p&gt;&lt;div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"&lt;p&gt;El área de cada triángulo es de {{response}} cm&lt;sup&gt;2&lt;/sup&gt;.&lt;/p&gt;",
            "seed": {
                "parameters": [],
                "calculated": [
                    {
                        "name": "A1",
                        "function": "Lemonlib.round({{Q1}}*{{T1}}/2, 2)"
                    },
                    {
                        "name": "T1",
                        "function": "Lemonlib.round({{Q1}}*2-0.5+{{Q2}}, 2)",
                        "temp": true
                    }
                ]
            },
            "algorithm": {
                "name": "calculateOperation",
                "params": {
                    "method": "equivLiteral",
                    "keyboard": "INTERMEDIATE"
                }
            }
        },
        {
            "id": "step-1",
            "stimulus": "&lt;p&gt;¿Cuáles son las medidas de los triángulos de la guirnalda?&lt;/p&gt;",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"&lt;p&gt;Según el enunciado, ¿qué hay que calcular?&lt;/p&gt;",
            "seed": {
                "calculated": [
                    {
                        "name": "2-A1",
                        "label": "&lt;p&gt;El área de cada triángulo.&lt;/p&gt;"
                    },
                    {
                        "name": "2-A2",
                        "label": "&lt;p&gt;El perímetro de cada triángulo.&lt;/p&gt;",
                        "incorrect": true
                    },
                    {
                        "name": "2-A3",
                        "label": "&lt;p&gt;El número de triángulos.&lt;/p&gt;",
                        "incorrect": true
                    }
                ]
            },
            "algorithm": {
                "name": "trueFalse",
                "template": "Multiple choice – standard"
            }
        },
        {
            "id": "step-3",
            "stimulus": "&lt;p&gt;¿Con qué fórmula se calcula el área de un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"&lt;p&gt;Calcula el área de cada triángulo.&lt;/p&gt;",
            "template": "&lt;p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v>
      </c>
      <c r="C14" s="237" t="str">
        <f>Seeds!AA14</f>
        <v>{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D14" s="237">
        <f t="shared" si="1"/>
        <v>1</v>
      </c>
    </row>
    <row r="15" ht="15.75" customHeight="1">
      <c r="A15" s="237" t="str">
        <f>Seeds!AC15</f>
        <v>M5-G-15b-A-3</v>
      </c>
      <c r="B15" s="237" t="str">
        <f>Seeds!Z15</f>
        <v>{
    "id": "M5-G-15b-A-3",
    "seed": {
        "parameters": [
            {
                "name": "Q1",
                "label": null,
                "min": 2,
                "max": 4,
                "step": 0.1
            }
        ],
        "uniques": true
    },
    "scaffolding": [
        {
            "id": "step-0",
            "stimulus": "&lt;p&gt;Claudia quiere armar un rompecabezas con piezas triangulares como las de la imagen. ¿Cuál es la superficie de cada pieza? Redondea el resultado a las centésimas.&lt;/p&gt;&lt;div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"&lt;p&gt;La superficie de cada pieza mide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"&lt;p&gt;¿Qué medidas tienen cada una de las piezas triangulares del rompecabezas?&lt;/p&gt;",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"&lt;p&gt;Según el enunciado, ¿qué hay que calcular?&lt;/p&gt;",
            "seed": {
                "calculated": [
                    {
                        "name": "2-A1",
                        "label": "&lt;p&gt;El área de cada pieza.&lt;/p&gt;"
                    },
                    {
                        "name": "2-A2",
                        "label": "&lt;p&gt;El área que ocupa el rompecabezas.&lt;/p&gt;",
                        "incorrect": true
                    },
                    {
                        "name": "2-A3",
                        "label": "&lt;p&gt;El perímetro de cada pieza.&lt;/p&gt;",
                        "incorrect": true
                    }
                ]
            },
            "algorithm": {
                "name": "trueFalse",
                "template": "Multiple choice – standard"
            }
        },
        {
            "id": "step-3",
            "stimulus": "&lt;p&gt;¿Con qué fórmula se calcula el área de cada pieza triangular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"&lt;p&gt;Utiliza la fórmula del área de un triángulo para calcular el área de una pieza.&lt;/p&gt;",
            "template": "&lt;p style=\"text-align: center\"&gt;Área del triángulo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v>
      </c>
      <c r="C15" s="237" t="str">
        <f>Seeds!AA15</f>
        <v>{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D15" s="237">
        <f t="shared" si="1"/>
        <v>1</v>
      </c>
    </row>
    <row r="16" ht="15.75" customHeight="1">
      <c r="A16" s="237" t="str">
        <f>Seeds!AC16</f>
        <v>M5-G-15b-A-4</v>
      </c>
      <c r="B16" s="237" t="str">
        <f>Seeds!Z16</f>
        <v>{"id":"M5-G-15b-A-4","seed":{"parameters":[{"name":"Q1","label":null,"min":3,"max":6,"step":0.1},{"name":"Q2","label":null,"min":0,"max":1,"step":0.1}],"uniques":true},"scaffolding":[{"id":"step-0","stimulus":"&lt;p&gt;Para un evento se van a preparar &lt;i&gt;snacks&lt;/i&gt; de queso con moldes triangulares iguales a los de la imagen. Calcula el área de cada &lt;i&gt;snack&lt;/i&gt; y redondea el resultado a las centésimas.&lt;/p&gt;&lt;div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cm&lt;/span&gt;&lt;/div&gt;&lt;/div&gt;&lt;/div&gt;&lt;/div&gt;","template":"&lt;p&gt;El área de cada &lt;i&gt;snack&lt;/i&gt; es de {{response}} cm&lt;sup&gt;2&lt;/sup&gt;.&lt;/p&gt;","seed":{"parameters":[],"calculated":[{"name":"A1","function":"Lemonlib.round({{T2}}*{{T1}}/2, 2)"},{"name":"T2","function":"Lemonlib.round({{Q1}}, 1)","temp":true},{"name":"T1","function":"Lemonlib.round({{T2}}*2-0.5+{{T2}}, 2)","temp":true}]},"algorithm":{"name":"calculateOperation","params":{"method":"equivLiteral","keyboard":"INTERMEDIATE"}}},{"id":"step-1","stimulus":"&lt;p&gt;¿Qué medidas tienen los moldes triangulares?&lt;/p&gt;","template":"&lt;p&gt;Sus bases miden {{response}} cm y sus alturas {{response}} cm.&lt;/p&gt;","seed":{"calculated":[{"name":"1-A1","label":"","function":"Lemonlib.round({{Q1}}, 1)"},{"name":"1-A2","label":"","function":"Lemonlib.round({{T2}}*2-0.5+{{T2}}, 2)"},{"name":"T2","function":"Lemonlib.round({{Q1}}, 1)","temp":true},{"name":"T1","function":"Lemonlib.round({{T2}}*2-0.5+{{T2}}, 2)","temp":true}]},"algorithm":{"name":"calculateOperation","params":{"method":"equivLiteral","keyboard":"INTERMEDIATE"}}},{"id":"step-2","stimulus":"&lt;p&gt;Según el enunciado, ¿qué hay que calcular?&lt;/p&gt;","seed":{"calculated":[{"name":"2-A1","label":"&lt;p&gt;El área de cada &lt;i&gt;snack&lt;/i&gt;&lt;/p&gt;"},{"name":"2-A2","label":"&lt;p&gt;El perímetro de cada &lt;i&gt;snack&lt;/i&gt;&lt;/p&gt;","incorrect":true},{"name":"2-A3","label":"&lt;p&gt;El volumen de cada &lt;i&gt;snack&lt;/i&gt;&lt;/p&gt;","incorrect":true}]},"algorithm":{"name":"trueFalse","template":"Multiple choice – standard"}},{"id":"step-3","stimulus":"&lt;p&gt;¿Con cuál de estas fórmulas se puede calcular el área de un &lt;i&gt;snack&lt;/i&gt; triángular?&lt;/p&gt;","seed":{"calculated":[{"name":"2-A1","label":"&lt;p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standard","params":{"showCheckIcon":false,"columns":3}}},{"id":"step-4","stimulus":"&lt;p&gt;Completa la fórmula para obtener el área de cada &lt;i&gt;snack&lt;/i&gt;.&lt;/p&gt;","template":"&lt;p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cm&lt;sup&gt;2&lt;/sup&gt;.&lt;/p&gt;","seed":{"calculated":[{"name":"A1","function":"Lemonlib.round({{T2}}*{{T1}}/2, 2)"},{"name":"T2","function":"Lemonlib.round({{Q1}}, 1)","temp":true},{"name":"T1","function":"Lemonlib.round({{T2}}*2-0.5+{{T2}}, 2)","temp":true}]},"algorithm":{"name":"calculateOperation","params":{"method":"equivLiteral","decimalPlaces":2,"keyboard":"INTERMEDIATE"}}}]}</v>
      </c>
      <c r="C16" s="237" t="str">
        <f>Seeds!AA16</f>
        <v>{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D16" s="237">
        <f t="shared" si="1"/>
        <v>1</v>
      </c>
    </row>
    <row r="17" ht="15.75" customHeight="1">
      <c r="A17" s="237" t="str">
        <f>Seeds!AC17</f>
        <v>M5-G-15b-A-5</v>
      </c>
      <c r="B17" s="237" t="str">
        <f>Seeds!Z17</f>
        <v>{"id":"M5-G-15b-A-5","seed":{"parameters":[{"name":"Q1","label":null,"min":10,"max":50,"step":0.1},{"name":"Q2","label":null,"min":15,"max":65,"step":0.1}],"uniques":true},"scaffolding":[{"id":"step-0","stimulus":"&lt;p&gt;En una ciudad se va a construir un campo de golf en un espacio con forma de triángulo. La base de este triángulo mide {{T1}} m y su altura {{T2}} m. ¿De qué área se dispone para instalar el campo de golf? Redondea el resultado a las centésimas si es necesario.&lt;/p&gt;","template":"&lt;p&gt;Se dispone de {{response}} m&lt;sup&gt;2&lt;/sup&gt; para construir el campo de golf.&lt;/p&gt;","seed":{"parameters":[],"calculated":[{"name":"A1","function":"Lemonlib.round({{T1}}*{{T2}}/2, 2)"},{"name":"T1","function":"Lemonlib.round({{Q1}}, 1)","temp":true},{"name":"T2","function":"Lemonlib.round({{Q2}}, 1)","temp":true}]},"algorithm":{"name":"calculateOperation","params":{"method":"equivLiteral","keyboard":"INTERMEDIATE"}}},{"id":"step-1","stimulus":"&lt;p&gt;¿Cómo es el espacio en el que se va a construir el campo de golf?&lt;/p&gt;","seed":{"calculated":[{"name":"1-A1","label":"Tiene forma de triángulo."},{"name":"1-A2","label":"Tiene forma de cuadrado.","incorrect":true},{"name":"1-A3","label":"Tiene forma de rectángulo.","incorrect":true}]},"algorithm":{"name":"trueFalse","template":"Multiple choice – standard"}},{"id":"step-2","stimulus":"&lt;p&gt;Según el enunciado, ¿qué hay que calcular?&lt;/p&gt;","seed":{"calculated":[{"name":"2-A1","label":"&lt;p&gt;El área del campo de golf.&lt;/p&gt;"},{"name":"2-A2","label":"&lt;p&gt;El perímetro del campo de golf.&lt;/p&gt;","incorrect":true},{"name":"2-A3","label":"&lt;p&gt;El área de la ciudad.&lt;/p&gt;","incorrect":true}]},"algorithm":{"name":"trueFalse","template":"Multiple choice – standard"}},{"id":"step-3","stimulus":"&lt;p&gt;¿Cuál es la fórmula para calcular el área de un espacio triangular?&lt;/p&gt;","seed":{"calculated":[{"name":"2-A1","label":"&lt;p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standard","params":{"showCheckIcon":false,"columns":3}}},{"id":"step-4","stimulus":"&lt;p&gt;Con la fórmula anterior, calcula el área del espacio disponible para el campo de golf.&lt;/p&gt;","template":"&lt;p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m&lt;sup&gt;2&lt;/sup&gt;.&lt;/p&gt;","seed":{"calculated":[{"name":"A1","function":"Lemonlib.round({{T1}}*{{T2}}/2, 2)"},{"name":"T1","function":"Lemonlib.round({{Q1}}, 1)","temp":true},{"name":"T2","function":"Lemonlib.round({{Q2}}, 1)","temp":true}]},"algorithm":{"name":"calculateOperation","params":{"method":"equivLiteral","decimalPlaces":2,"keyboard":"INTERMEDIATE"}}}]}</v>
      </c>
      <c r="C17" s="237" t="str">
        <f>Seeds!AA17</f>
        <v>{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D17" s="237">
        <f t="shared" si="1"/>
        <v>1</v>
      </c>
    </row>
    <row r="18" ht="15.75" customHeight="1">
      <c r="A18" s="237" t="str">
        <f>Seeds!AC18</f>
        <v>M5-G-15c-I-1</v>
      </c>
      <c r="B18" s="237" t="str">
        <f>Seeds!Z18</f>
        <v>{"id":"M5-G-15c-I-1","stimulus":"&lt;p&gt;Indica cuál de estas fórmulas corresponde con el área de un trapecio.&lt;/p&gt;","hint":"&lt;p style=\"text-align: center\"&gt;Área del trapecio = &lt;span class=\"fr-math-v2 fr-draggable\" contenteditable=\"false\" data-original-math=\"\\(\\frac{\\text{(base mayor + base menor) × altura}}{2}\\)\" draggable=\"true\" style=\"opacity: 1;\"&gt;\\(\\frac{\\text{(base mayor + base menor) × altura}}{2}\\)&lt;/span&gt;.&lt;/p&gt;","feedback":"&lt;p&gt;La respuesta correcta es:&lt;/p&gt;&lt;p style=\"text-align: center\"&gt;Área del trapecio = &lt;span class=\"fr-math-v2 fr-draggable\" contenteditable=\"false\" data-original-math=\"\\(\\frac{\\text{(base mayor + base menor) × altura}}{2}\\)\" draggable=\"true\" style=\"opacity: 1;\"&gt;\\(\\frac{\\text{(base mayor + base menor) × altura}}{2}\\)&lt;/span&gt;.&lt;/p&gt;","seed":{"parameters":[],"calculated":[{"name":"A1","label":"Área = &lt;span class=\"fr-math-v2 fr-draggable\" contenteditable=\"false\" data-original-math=\"\\(\\frac{\\text{(base mayor + base menor) × altura}}{\\text{2}}\\)\" draggable=\"true\"&gt;\\(\\frac{\\text{(base mayor + base menor) × altura}}{\\text{2}}\\)&lt;/span&gt;","function":""},{"name":"A2","label":"Área = base mayor + base menor","function":"","feedback":"&lt;p&gt;El resultado de esta operación es una longitud, no un área.&lt;/p&gt;","incorrect":true},{"name":"A3","label":"Área = &lt;span class=\"fr-math-v2 fr-draggable\" contenteditable=\"false\" data-original-math=\"\\(\\frac{\\text{(base mayor + base menor)}}{\\text{2}}\\)\" draggable=\"true\"&gt;\\(\\frac{\\text{(base mayor + base menor)}}{\\text{2}}\\)","function":"","feedback":"&lt;p&gt;Se parece a la fórmula del área del trapecio, pero le falta multiplicar por la altura.&lt;/p&gt;","incorrect":true},{"name":"A4","label":"Área = (base mayor + base menor) × altura","function":"","feedback":"&lt;p&gt;Se parece a la fórmula del área del trapecio, pero le falta dividir entre 2.&lt;/p&gt;","incorrect":true},{"name":"A5","label":"Área = base × altura","function":"","feedback":"&lt;p&gt;Esta es la fórmula del área del rectángulo y del romboide.&lt;/p&gt;","incorrect":true},{"name":"A6","label":"Área = &lt;span class=\"fr-math-v2 fr-draggable\" contenteditable=\"false\" data-original-math=\"\\(\\frac{\\text{(diagonal mayor + diagonal menor)}}{\\text{2}}\\)\" draggable=\"true\"&gt;\\(\\frac{\\text{(diagonal mayor + diagonal menor)}}{\\text{2}}\\)","function":"","feedback":"&lt;p&gt;Esta es la fórmula del área del rombo.&lt;/p&gt;","incorrect":true}],"uniques":true},"algorithm":{"name":"trueFalse","template":"Multiple choice – standard","params":{"countCorrect":1,"countIncorrect":2,"showCheckIcon":true}}}</v>
      </c>
      <c r="C18" s="237" t="str">
        <f>Seeds!AA18</f>
        <v>{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D18" s="237">
        <f t="shared" si="1"/>
        <v>1</v>
      </c>
    </row>
    <row r="19" ht="15.75" customHeight="1">
      <c r="A19" s="237" t="str">
        <f>Seeds!AC19</f>
        <v>M5-G-15c-E-1</v>
      </c>
      <c r="B19" s="237" t="str">
        <f>Seeds!Z19</f>
        <v>{
    "id": "M5-G-15c-E-1",
    "stimulus": "&lt;p&gt;Calcula el área del siguiente trapecio.&lt;/p&gt;&lt;div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"&lt;p&gt;El área del trapecio mide {{response}} cm&lt;sup&gt;2&lt;/sup&gt;.&lt;/p&gt;",
    "hint": "&lt;p style=\"text-align: center\"&gt;Área del trapecio = &lt;span class=\"fr-math-v2 fr-draggable\" contenteditable=\"false\" data-original-math=\"\\(\\frac{\\text{(base mayor + base menor) × altura}}{\\text{2}}\\)\" draggable=\"true\"&gt;\\(\\frac{\\text{(base mayor + base menor) × altura}}{\\text{2}}\\)&lt;/span&gt;&lt;/p&gt;",
    "feedback": "&lt;p&gt;Para calcular el área del trapecio, utiliza la siguiente fórmula:&lt;/p&gt;&lt;p style=\"text-align: center\"&gt;Área del trapecio = &lt;span class=\"fr-math-v2 fr-draggable\" contenteditable=\"false\" data-original-math=\"\\(\\frac{\\text{(base mayor + base menor) × altura}}{\\text{2}}\\)\" draggable=\"true\"&gt;\\(\\frac{\\text{(base mayor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v>
      </c>
      <c r="C19" s="237" t="str">
        <f>Seeds!AA19</f>
        <v>{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D19" s="237">
        <f t="shared" si="1"/>
        <v>1</v>
      </c>
    </row>
    <row r="20" ht="15.75" customHeight="1">
      <c r="A20" s="237" t="str">
        <f>Seeds!AC20</f>
        <v>M5-G-15c-A-1</v>
      </c>
      <c r="B20" s="237" t="str">
        <f>Seeds!Z20</f>
        <v>{"id":"M5-G-15c-A-1","seed":{"parameters":[{"name":"Q1","label":null,"min":5,"max":10,"step":1},{"name":"Q2","label":null,"min":0,"max":1,"step":0.1}],"uniques":true},"scaffolding":[{"id":"step-0","stimulus":"&lt;p&gt;Julia va a mudarse a un piso cuya planta tiene las medidas de la siguiente imagen. ¿Cuál es su superficie? Redondea el resultado a las centésimas.&lt;/p&gt;&lt;div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m&lt;/span&gt;&lt;/div&gt;&lt;/div&gt;&lt;/div&gt;&lt;/div&gt;","template":"&lt;p&gt;El piso tiene una superficie de {{response}} m&lt;sup&gt;2&lt;/sup&gt;.&lt;/p&gt;","seed":{"parameters":[],"calculated":[{"name":"T1","label":"","function":"{{Q1}}*1.5","temp":"true"},{"name":"T2","label":"","function":"{{Q1}}-0.5+{{Q2}}","temp":"true"},{"name":"A1","label":"","function":"Lemonlib.round(({{Q1}}+{{T1}})*{{T2}}/2, 2)"}]},"algorithm":{"name":"calculateOperation","params":{"method":"equivLiteral","keyboard":"INTERMEDIATE"}}},{"id":"step-1","stimulus":"&lt;p&gt;¿Cuál es la figura geométrica del suelo del departamento?&lt;/p&gt;","seed":{"calculated":[{"name":"1-A1","label":"Trapecio"},{"name":"1-A2","label":"Romboide","incorrect":true},{"name":"1-A3","label":"Rombo","incorrect":true}]},"algorithm":{"name":"trueFalse","template":"Multiple choice – standard"}},{"id":"step-2","stimulus":"&lt;p&gt;¿Cuáles son las medidas de ese trapecio?&lt;/p&gt;","template":"&lt;p&gt;Base mayor = {{response}} m&lt;/p&gt;&lt;p&gt;Base menor = {{response}} m&lt;/p&gt;&lt;p&gt;Altura = {{response}} m&lt;/p&gt;","seed":{"calculated":[{"name":"2A1","label":"","function":"{{Q1}}*1.5"},{"name":"2A2","label":"","function":"{{Q1}}"},{"name":"2A3","label":"","function":"{{Q1}}-0.5+{{Q2}}"}]},"algorithm":{"name":"calculateOperation","params":{"method":"equivLiteral","keyboard":"INTERMEDIATE"}}},{"id":"step-3","stimulus":"&lt;p&gt;Según el enunciado, ¿qué hay que calcular?&lt;/p&gt;","seed":{"calculated":[{"name":"2-A1","label":"&lt;p&gt;La superficie del piso.&lt;/p&gt;"},{"name":"2-A2","label":"&lt;p&gt;El perímetro del piso.&lt;/p&gt;","incorrect":true},{"name":"2-A3","label":"&lt;p&gt;La longitud de los lados del piso.&lt;/p&gt;","incorrect":true}]},"algorithm":{"name":"trueFalse","template":"Multiple choice – standard"}},{"id":"step-4","stimulus":"&lt;p&gt;¿Cuál es la fórmula para calcular el área de un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lado × lado&lt;/p&gt;","incorrect":true}]},"algorithm":{"name":"trueFalse","template":"Multiple choice – standard","params":{"showCheckIcon":false,"columns":3}}},{"id":"step-5","stimulus":"&lt;p&gt;Calcula la superficie del piso usando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m&lt;sup&gt;2&lt;/sup&gt;.&lt;/p&gt;","seed":{"calculated":[{"name":"T1","label":"","function":"{{Q1}}*1.5","temp":"true"},{"name":"T2","label":"","function":"{{Q1}}-0.5+{{Q2}}","temp":"true"},{"name":"A1","label":"","function":"Lemonlib.round(({{Q1}}+{{T1}})*{{T2}}/2, 2)"}]},"algorithm":{"name":"calculateOperation","params":{"method":"equivLiteral","decimalPlaces":2,"keyboard":"INTERMEDIATE"}}}]}</v>
      </c>
      <c r="C20" s="237" t="str">
        <f>Seeds!AA20</f>
        <v>{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D20" s="237">
        <f t="shared" si="1"/>
        <v>1</v>
      </c>
    </row>
    <row r="21" ht="15.75" customHeight="1">
      <c r="A21" s="237" t="str">
        <f>Seeds!AC21</f>
        <v>M5-G-15c-A-2</v>
      </c>
      <c r="B21" s="237" t="str">
        <f>Seeds!Z21</f>
        <v>{"id":"M5-G-15c-A-2","seed":{"parameters":[{"name":"Q1","label":null,"min":100,"max":150,"step":1},{"name":"Q2","label":null,"min":50,"max":99,"step":1},{"name":"Q3","label":null,"min":50,"max":100,"step":1}],"uniques":true},"scaffolding":[{"id":"step-0","stimulus":"&lt;p&gt;Un carpintero está cubriendo con melamina mesas de trabajo trapeciales. En estos trapecios, las bases miden &lt;span class=\"no-break\"&gt;{{Q1}} cm&lt;/span&gt; y &lt;span class=\"no-break\"&gt;{{Q2}} cm&lt;/span&gt; y su altura es de &lt;span class=\"no-break\"&gt;{{Q3}} cm.&lt;/span&gt; ¿Cuánta superficie cubrirá con melamina en cada mesa?&lt;/p&gt;","template":"&lt;p&gt;La superficie cubierta de melanina en una mesa es de {{response}} cm&lt;sup&gt;2&lt;/sup&gt;.&lt;/p&gt;","seed":{"parameters":[],"calculated":[{"name":"A1","function":"({{Q1}}+{{Q2}})*{{Q3}}/2"}]},"algorithm":{"name":"calculateOperation","params":{"method":"equivLiteral","keyboard":"INTERMEDIATE"}}},{"id":"step-1","stimulus":"&lt;p&gt;¿Qué medidas tienen las mesas de trabajo del carpintero?&lt;/p&gt;","template":"&lt;p&gt;Base mayor = {{response}} cm&lt;/p&gt;&lt;p&gt;Base menor = {{response}} cm&lt;/p&gt;&lt;p&gt;Altura = {{response}} cm&lt;/p&gt;","seed":{"calculated":[{"name":"2A1","label":"","function":"{{Q1}}"},{"name":"2A2","label":"","function":"{{Q2}}"},{"name":"2A3","label":"","function":"{{Q3}}"}]},"algorithm":{"name":"calculateOperation","params":{"method":"equivLiteral","keyboard":"INTERMEDIATE"}}},{"id":"step-2","stimulus":"&lt;p&gt;Según el enunciado, ¿qué hay que calcular?&lt;/p&gt;","seed":{"calculated":[{"name":"2-A1","label":"&lt;p&gt;La superficie de una mesa.&lt;/p&gt;"},{"name":"2-A2","label":"&lt;p&gt;El volúmen de una mesa.&lt;/p&gt;","incorrect":true},{"name":"2-A3","label":"&lt;p&gt;El perímetro de una mesa.&lt;/p&gt;","incorrect":true}]},"algorithm":{"name":"trueFalse","template":"Multiple choice – standard"}},{"id":"step-3","stimulus":"&lt;p&gt;Selecciona la fórmula para calcular la superficie de una mesa con forma de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 \\text{base menor)}\\ \\times \\ \\text{altura)}}{2}\\)\" draggable=\"true\" style=\"opacity: 1;\"&gt;\\(\\frac{\\text{(base mayor}\\ + \\ \\text{base menor)}\\ \\times \\ \\text{altura}}{2}\\)&lt;/span&gt;&lt;/p&gt;"},{"name":"2-A3","label":"&lt;p style=\"text-align: center\"&gt;Área del trapecio = base × altura&lt;/p&gt;","incorrect":true}]},"algorithm":{"name":"trueFalse","template":"Multiple choice – standard","params":{"showCheckIcon":false,"columns":3}}},{"id":"step-4","stimulus":"&lt;p&gt;Calcula la superficie de una mesa utilizando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m&lt;sup&gt;2&lt;/sup&gt;.&lt;/p&gt;","seed":{"calculated":[{"name":"A1","function":"({{Q1}}+{{Q2}})*{{Q3}}/2"}]},"algorithm":{"name":"calculateOperation","params":{"method":"equivLiteral","decimalPlaces":2,"keyboard":"INTERMEDIATE"}}}]}</v>
      </c>
      <c r="C21" s="237" t="str">
        <f>Seeds!AA21</f>
        <v>{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D21" s="237">
        <f t="shared" si="1"/>
        <v>1</v>
      </c>
    </row>
    <row r="22" ht="15.75" customHeight="1">
      <c r="A22" s="237" t="str">
        <f>Seeds!AC22</f>
        <v>M5-G-15c-A-3</v>
      </c>
      <c r="B22" s="237" t="str">
        <f>Seeds!Z22</f>
        <v>{"id":"M5-G-15c-A-3","seed":{"parameters":[{"name":"Q1","label":null,"min":10,"max":15,"step":1},{"name":"Q2","label":null,"min":1,"max":2,"step":0.1}],"uniques":true},"scaffolding":[{"id":"step-0","stimulus":"&lt;p&gt;En un polideportivo municipal se quiere instalar una piscina con forma de trapecio como esta. ¿Qué superficie se necesita para instalarla?&lt;/p&gt;&lt;div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m&lt;/span&gt;&lt;/div&gt;&lt;/div&gt;&lt;/div&gt;&lt;/div&gt;","template":"&lt;p&gt;La superficie que se necesita para instalar la piscina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que tendrá la piscina?&lt;/p&gt;","template":"&lt;p&gt;Base mayor = {{response}} m&lt;/p&gt;&lt;p&gt;Base menor = {{response}} m&lt;/p&gt;&lt;p&gt;Altura = {{response}} m&lt;/p&gt;","seed":{"calculated":[{"name":"2A1","label":"{{T1}}","function":"Lemonlib.round({{Q1}}*3, 2)"},{"name":"2A2","label":"{{Q1}}","function":"{{Q1}}"},{"name":"2A3","label":"{{T2}}","function":"Lemonlib.round(1.5*{{Q1}}+{{Q2}}, 2)"}]},"algorithm":{"name":"calculateOperation","params":{"method":"equivLiteral","keyboard":"INTERMEDIATE"}}},{"id":"step-2","stimulus":"&lt;p&gt;Según el enunciado, ¿qué hay que calcular?&lt;/p&gt;","seed":{"calculated":[{"name":"2-A1","label":"&lt;p&gt;La superficie de la piscina.&lt;/p&gt;"},{"name":"2-A2","label":"&lt;p&gt;El perímetro de la piscina.&lt;/p&gt;","incorrect":true},{"name":"2-A3","label":"&lt;p&gt;El volumen de la piscina.&lt;/p&gt;","incorrect":true}]},"algorithm":{"name":"trueFalse","template":"Multiple choice – standard"}},{"id":"step-3","stimulus":"&lt;p&gt;Selecciona la fórmula correcta para poder calcular el área de una piscina con forma de trapecio.&lt;/p&gt;","seed":{"calculated":[{"name":"2-A1","label":"&lt;p style=\"text-align: center\"&gt;Área del trapecio = &lt;span class=\"fr-math-v2 fr-draggable\" contenteditable=\"false\" data-original-math=\"\\(\\frac{\\text{diagonal mayor}\\ \\times \\ \\text{diagonal menor}}{2}\\)\" draggable=\"true\" style=\"opacity: 1;\"&gt;\\(\\frac{\\text{diagonal mayor}\\ \\times \\ \\text{diagonal menor}}{2}\\)&lt;/span&gt;&lt;/p&gt;","incorrect":true},{"name":"2-A2","label":"&lt;p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base × altura&lt;/p&gt;","incorrect":true}]},"algorithm":{"name":"trueFalse","template":"Multiple choice – standard","params":{"showCheckIcon":false,"columns":3}}},{"id":"step-4","stimulus":"&lt;p&gt;Con la fórmula anterior, calcula los metros cuadrados de la piscina.&lt;/p&gt;","template":"&lt;p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2)","temp":true}]},"algorithm":{"name":"calculateOperation","params":{"method":"equivLiteral","decimalPlaces":2,"keyboard":"INTERMEDIATE"}}}]}</v>
      </c>
      <c r="C22" s="237" t="str">
        <f>Seeds!AA22</f>
        <v>{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D22" s="237">
        <f t="shared" si="1"/>
        <v>1</v>
      </c>
    </row>
    <row r="23" ht="15.75" customHeight="1">
      <c r="A23" s="237" t="str">
        <f>Seeds!AC23</f>
        <v>M5-G-15c-A-4</v>
      </c>
      <c r="B23" s="237" t="str">
        <f>Seeds!Z23</f>
        <v>{"id":"M5-G-15c-A-4","seed":{"parameters":[{"name":"Q1","label":null,"min":20,"max":25,"step":0.1},{"name":"Q2","label":null,"min":25.1,"max":30,"step":0.1},{"name":"Q3","label":null,"min":20,"max":30,"step":1}],"uniques":true},"scaffolding":[{"id":"step-0","stimulus":"&lt;p&gt;El arquitecto de una obra tiene que construir una casa sobre un terreno con forma de trapecio. Las bases de esta figura miden {{Q1}} m y {{Q2}} m, y su altura es de {{Q3}} m. Calcula el área que tiene el terreno y redondea el resultado a las centésimas si es necesario.&lt;/p&gt;","template":"&lt;p&gt;El terreno tiene {{response}} m&lt;sup&gt;2&lt;/sup&gt; de área.&lt;/p&gt;","seed":{"parameters":[],"calculated":[{"name":"A1","label":"","function":"Lemonlib.round(({{Q1}}+{{Q2}})*{{Q3}}/2, 2)"}]},"algorithm":{"name":"calculateOperation","params":{"method":"equivLiteral","decimalPlaces":2,"keyboard":"INTERMEDIATE"}}},{"id":"step-1","stimulus":"&lt;p&gt;¿Cuáles son las medidas del terreno?&lt;/p&gt;","template":"&lt;p&gt;Base mayor = {{response}} m&lt;/p&gt;&lt;p&gt;Base menor = {{response}} m&lt;/p&gt;&lt;p&gt;Altura = {{response}} m&lt;/p&gt;","seed":{"calculated":[{"name":"A2","function":"{{Q2}}"},{"name":"A3","function":"{{Q1}}"},{"name":"A4","function":"{{Q3}}"}]},"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 menor}}{2}\\)\" draggable=\"true\" style=\"opacity: 1;\"&gt;\\(\\frac{\\text{base}\\ \\times \\ \\text{altura menor}}{2}\\)&lt;/span&gt;&lt;/p&gt;","incorrect":true},{"name":"2-A3","label":"&lt;p style=\"text-align: center\"&gt;Área del trapecio = base × altura&lt;/p&gt;","incorrect":true}]},"algorithm":{"name":"trueFalse","template":"Multiple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m&lt;sup&gt;2&lt;/sup&gt;.&lt;/p&gt;","seed":{"calculated":[{"name":"A1","label":"","function":"Lemonlib.round(({{Q1}}+{{Q2}})*{{Q3}}/2, 2)"}]},"algorithm":{"name":"calculateOperation","params":{"method":"equivLiteral","decimalPlaces":2,"keyboard":"INTERMEDIATE"}}}]}</v>
      </c>
      <c r="C23" s="237" t="str">
        <f>Seeds!AA23</f>
        <v>{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D23" s="237">
        <f t="shared" si="1"/>
        <v>1</v>
      </c>
    </row>
    <row r="24" ht="15.75" customHeight="1">
      <c r="A24" s="237" t="str">
        <f>Seeds!AC24</f>
        <v>M5-G-15c-A-5</v>
      </c>
      <c r="B24" s="237" t="str">
        <f>Seeds!Z24</f>
        <v>{"id":"M5-G-15c-A-5","seed":{"parameters":[{"name":"Q1","label":null,"min":4,"max":8,"step":1},{"name":"Q2","label":null,"min":0,"max":1,"step":0.1}],"uniques":true},"scaffolding":[{"id":"step-0","stimulus":"&lt;p&gt;En un parque se quiere plantar césped en un terreno con forma de trapecio. Calcula qué superficie se va a cubrir.&lt;/p&gt;&lt;div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m&lt;/span&gt;&lt;/div&gt;&lt;/div&gt;&lt;/div&gt;&lt;/div&gt;","template":"&lt;p&gt;El terreno que se va a plantar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del terreno?&lt;/p&gt;","template":"&lt;p&gt;Base mayor = {{response}} m&lt;/p&gt;&lt;p&gt;Base menor = {{response}} m&lt;/p&gt;&lt;p&gt;Altura = {{response}} m&lt;/p&gt;","seed":{"calculated":[{"name":"T1","function":"Lemonlib.round({{Q1}}*3, 2)","temp":true},{"name":"T2","function":"Lemonlib.round(1.5*{{Q1}}+{{Q2}}, 2)","temp":true},{"name":"A2","function":"{{T1}}"},{"name":"A3","function":"{{Q1}}"},{"name":"A4","function":"{{T2}}"}]},"algorithm":{"name":"calculateOperation","params":{"method":"equivLiteral","keyboard":"INTERMEDIATE"}}},{"id":"step-2","stimulus":"&lt;p&gt;Según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\\text{altura}}{2}\\)\" draggable=\"true\" style=\"opacity: 1;\"&gt;\\(\\frac{\\text{base}\\ \\times \\ \\text{altura}}{2}\\)&lt;/span&gt;&lt;/p&gt;","incorrect":true},{"name":"2-A3","label":"&lt;p style=\"text-align: center\"&gt;Área del trapecio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2)","temp":true}]},"algorithm":{"name":"calculateOperation","params":{"method":"equivLiteral","keyboard":"INTERMEDIATE"}}}]}</v>
      </c>
      <c r="C24" s="237" t="str">
        <f>Seeds!AA24</f>
        <v>{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D24" s="237">
        <f t="shared" si="1"/>
        <v>1</v>
      </c>
    </row>
    <row r="25" ht="15.75" customHeight="1">
      <c r="A25" s="237" t="str">
        <f>Seeds!AC25</f>
        <v>M5-G-15d-I-1</v>
      </c>
      <c r="B25" s="237" t="str">
        <f>Seeds!Z25</f>
        <v>{"id":"M5-G-15d-I-1","stimulus":"&lt;p&gt;Arrastra la fórmula del área del polígono regular.&lt;/p&gt;","template":"&lt;p style=\"text-align: center\"&gt;Área del polígono regular = {{response}}&lt;/p&gt;","feedback":"&lt;p style=\"text-align: center\"&gt;Área de un polígono regular = &lt;span class=\"fr-math-v2 fr-draggable\" contenteditable=\"false\" data-original-math=\"\\(\\frac{\\text{perímetro × apotema}}{\\text{2}}\\)\" draggable=\"true\"&gt;\\(\\frac{\\text{perímetro × apotema}}{\\text{2}}\\)&lt;/span&gt;&lt;/p&gt;","hint":"&lt;p&gt;El área de un polígono regular depende del perímetro y de la apotema.&lt;/p&gt;","seed":{"parameters":[],"calculated":[{"name":"A1","label":"&lt;span class=\"fr-math-v2 fr-draggable\" contenteditable=\"false\" data-original-math=\"\\(\\frac{\\text{perímetro × apotema}}{\\text{2}}\\)\" draggable=\"true\"&gt;\\(\\frac{\\text{perímetro × apotema}}{\\text{2}}\\)&lt;/span&gt;"},{"name":"A2","label":"lado × lado","incorrect":true},{"name":"A3","label":"&lt;span class=\"fr-math-v2 fr-draggable\" contenteditable=\"false\" data-original-math=\"\\(\\frac{\\text{base × altura}}{\\text{2}}\\)\" draggable=\"true\"&gt;\\(\\frac{\\text{base × altura}}{\\text{2}}\\)&lt;/span&gt;","incorrect":true},{"name":"A4","label":"&lt;span class=\"fr-math-v2 fr-draggable\" contenteditable=\"false\" data-original-math=\"\\(\\frac{\\text{diagonal mayor × diagonal menor}}{\\text{2}}\\)\" draggable=\"true\"&gt;\\(\\frac{\\text{diagonal mayor × diagonal menor}}{\\text{2}}\\)&lt;/span&gt;","incorrect":true},{"name":"A5","label":"π × radio&lt;sup&gt;2&lt;/sup&gt;","incorrect":true},{"name":"A6","label":"&lt;span class=\"fr-math-v2 fr-draggable\" contenteditable=\"false\" data-original-math=\"\\(\\frac{\\text{(base mayor + base menor) × altura}}{\\text{2}}\\)\" draggable=\"true\"&gt;\\(\\frac{\\text{(base mayor + base menor) × altura}}{\\text{2}}\\)&lt;/span&gt;","incorrect":true}],"uniques":true},"algorithm":{"name":"calculateOperation","template":"Cloze with drag &amp; drop","params":{"keyboard":"INTERMEDIATE"}}}</v>
      </c>
      <c r="C25" s="237" t="str">
        <f>Seeds!AA25</f>
        <v>{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D25" s="237">
        <f t="shared" si="1"/>
        <v>1</v>
      </c>
    </row>
    <row r="26" ht="15.75" customHeight="1">
      <c r="A26" s="237" t="str">
        <f>Seeds!AC26</f>
        <v>M5-G-15d-E-1</v>
      </c>
      <c r="B26" s="237" t="str">
        <f>Seeds!Z26</f>
        <v>{"id":"M5-G-15d-E-1","seed":{"parameters":[{"name":"Q1","label":null,"min":2,"max":10,"step":1}],"uniques":true},"scaffolding":[{"id":"step-0","stimulus":"&lt;p&gt;Calcula el área de este hexágono regular. Redondea el resultado a las centésimas.&lt;/p&gt;&lt;div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cm&lt;/span&gt;&lt;/div&gt;&lt;/div&gt;&lt;/div&gt;&lt;/div&gt;","template":"&lt;p&gt;El área del hexágono regular mide {{response}} cm&lt;sup&gt;2&lt;/sup&gt;.&lt;/p&gt;","seed":{"parameters":[],"calculated":[{"name":"A1","function":"Lemonlib.round(6*{{Q1}}*{{T1}}/2, 2)"},{"name":"T1","function":"Lemonlib.round({{Q1}}*0.87, 2)","temp":true}]},"algorithm":{"name":"calculateOperation","params":{"method":"equivLiteral","keyboard":"INTERMEDIATE"}}},{"id":"step-1","stimulus":"&lt;p&gt;¿Cuánto miden los lados del hexágono? ¿Y su apotema?&lt;/p&gt;","template":"&lt;p&gt;Los lados del hexágono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del hexágono.&lt;/p&gt;"},{"name":"2-A2","label":"&lt;p&gt;El perímetro del hexágono.&lt;/p&gt;","incorrect":true},{"name":"2-A3","label":"&lt;p&gt;El volumen del hexágono.&lt;/p&gt;","incorrect":true}]},"algorithm":{"name":"trueFalse","template":"Multiple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26" s="237" t="str">
        <f>Seeds!AA26</f>
        <v>{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26" s="237">
        <f t="shared" si="1"/>
        <v>1</v>
      </c>
    </row>
    <row r="27" ht="15.75" customHeight="1">
      <c r="A27" s="237" t="str">
        <f>Seeds!AC27</f>
        <v>M5-G-15d-A-1</v>
      </c>
      <c r="B27" s="237" t="str">
        <f>Seeds!Z27</f>
        <v>{"id":"M5-G-15d-A-1","seed":{"parameters":[{"name":"Q1","label":null,"min":4,"max":5,"step":0.1}],"uniques":true},"scaffolding":[{"id":"step-0","stimulus":"&lt;p&gt;Calcula el área de un reloj de pared con forma de octógono regular con las medidas de la siguiente imagen. Redondea el resultado a las centésimas.&lt;/p&gt;&lt;div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cm&lt;/span&gt;&lt;/div&gt;&lt;/div&gt;&lt;/div&gt;&lt;/div&gt;","template":"&lt;p&gt;El área del reloj es de {{response}} cm&lt;sup&gt;2&lt;/sup&gt;.&lt;/p&gt;","seed":{"parameters":[],"calculated":[{"name":"A1","function":"Lemonlib.round(8*{{Q1}}*{{T1}}/2 , 2)"},{"name":"T1","function":"Lemonlib.round({{Q1}}*1.2, 2)","temp":true}]},"algorithm":{"name":"calculateOperation","params":{"method":"equivLiteral","keyboard":"INTERMEDIATE"}}},{"id":"step-1","stimulus":"&lt;p&gt;¿Cuánto miden los lados del reloj? ¿Y su apotema?&lt;/p&gt;","template":"&lt;p&gt;Los lados del reloj miden {{response}} cm.&lt;/p&gt;&lt;p&gt;La apotema mide {{response}} cm.&lt;/p&gt;","seed":{"calculated":[{"name":"2A1","label":"","function":"{{Q1}}"},{"name":"2A2","label":"","function":"Lemonlib.round({{Q1}}*1.2, 2)"}]},"algorithm":{"name":"calculateOperation","params":{"method":"equivLiteral","keyboard":"INTERMEDIATE"}}},{"id":"step-2","stimulus":"&lt;p&gt;Según el enunciado, ¿qué hay que calcular?&lt;/p&gt;","seed":{"calculated":[{"name":"2-A1","label":"&lt;p&gt;El área del reloj.&lt;/p&gt;"},{"name":"2-A2","label":"&lt;p&gt;El perímetro del reloj.&lt;/p&gt;","incorrect":true},{"name":"2-A3","label":"&lt;p&gt;El volumen del reloj.&lt;/p&gt;","incorrect":true}]},"algorithm":{"name":"trueFalse","template":"Multiple choice – standard"}},{"id":"step-3","stimulus":"&lt;p&gt;¿Cómo se calcula el área de un octógono?&lt;/p&gt;","seed":{"calculated":[{"name":"2-A1","label":"&lt;p style=\"text-align: center\"&gt;Área del octógono = &lt;span class=\"fr-math-v2 fr-draggable\" contenteditable=\"false\" data-original-math=\"\\(\\frac{\\text{perímetro)}\\ \\times \\ \\text{apotema)}}{2}\\)\" draggable=\"true\" style=\"opacity: 1;\"&gt;\\(\\frac{\\text{perímetro}\\ \\times \\ \\text{apotema}}{2}\\)&lt;/span&gt;&lt;/p&gt;"},{"name":"2-A2","label":"&lt;p style=\"text-align: center\"&gt;Área del octógono = base × altura&lt;/p&gt;","incorrect":true},{"name":"2-A3","label":"&lt;p style=\"text-align: center\"&gt;Área del octógono = π × radio&lt;sup&gt;2&lt;/sup&gt;&lt;/p&gt;","incorrect":true}]},"algorithm":{"name":"trueFalse","template":"Multiple choice – standard","params":{"showCheckIcon":false,"columns":3}}},{"id":"step-4","stimulus":"&lt;p&gt;Usando la fórmula anterior, halla el área del octógono. Redondea el resultado a las centésimas.&lt;/p&gt;","template":"&lt;p style=\"text-align: center\"&gt;Área del octógono = &lt;span class=\"fr-math-v2 fr-draggable\" contenteditable=\"false\" data-original-math=\"\\(\\frac{\\text{perímetro)}\\ \\times \\ \\text{apotema)}}{2}\\)\" draggable=\"true\" style=\"opacity: 1;\"&gt;\\(\\frac{\\text{perímetro}\\ \\times \\ \\text{apotema}}{2}\\)&lt;/span&gt; = &lt;span class=\"fr-math-v2 fr-draggable\" contenteditable=\"false\" data-original-math=\"\\(\\frac{\\text{8}\\ \\times \\ \\text{{{Q1}}}\\ \\times \\ \\text{{{T1}}}}{2}\\)\" draggable=\"true\" style=\"opacity: 1;\"&gt;\\(\\frac{\\text{8}\\ \\times \\ \\text{{{Q1}}}\\ \\times \\ \\text{{{T1}}}}{2}\\)&lt;/span&gt; = {{response}} cm&lt;sup&gt;2&lt;/sup&gt;.&lt;/p&gt;","seed":{"calculated":[{"name":"A1","function":"Lemonlib.round(8*{{Q1}}*{{T1}}/2, 2)"},{"name":"T1","function":"Lemonlib.round({{Q1}}*1.2, 2)","temp":true}]},"algorithm":{"name":"calculateOperation","params":{"method":"equivLiteral","keyboard":"INTERMEDIATE"}}}]}</v>
      </c>
      <c r="C27" s="237" t="str">
        <f>Seeds!AA27</f>
        <v>{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D27" s="237">
        <f t="shared" si="1"/>
        <v>1</v>
      </c>
    </row>
    <row r="28" ht="15.75" customHeight="1">
      <c r="A28" s="237" t="str">
        <f>Seeds!AC28</f>
        <v>M5-G-15d-A-2</v>
      </c>
      <c r="B28" s="237" t="str">
        <f>Seeds!Z28</f>
        <v>{"id":"M5-G-15d-A-2","seed":{"parameters":[{"name":"Q1","label":null,"min":2,"max":5,"step":0.1}],"uniques":true},"scaffolding":[{"id":"step-0","stimulus":"&lt;p&gt;Roberto ha pintado un mandala con forma de pentágono regular con las medidas que tiene la siguiente figura. Calcula su área y redondea el resultado a las centésimas.&lt;/p&gt;&lt;div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cm&lt;/span&gt;&lt;/div&gt;&lt;/div&gt;&lt;/div&gt;&lt;/div&gt;","template":"&lt;p&gt;El área del mandala mide {{response}} cm&lt;sup&gt;2&lt;/sup&gt;.&lt;/p&gt;","seed":{"parameters":[],"calculated":[{"name":"A1","function":"Lemonlib.round(5*{{Q1}}*{{T1}}/2 , 2)"},{"name":"T1","function":"Lemonlib.round({{Q1}}*0.69, 2)","temp":true}]},"algorithm":{"name":"calculateOperation","params":{"method":"equivLiteral","keyboard":"INTERMEDIATE"}}},{"id":"step-1","stimulus":"&lt;p&gt;¿Cuánto miden los lados de la figura? ¿Y su apotema?&lt;/p&gt;","template":"&lt;p&gt;Los lados de la figura miden {{response}} cm.&lt;/p&gt;&lt;p&gt;La apotema mide {{response}} cm.&lt;/p&gt;","seed":{"calculated":[{"name":"2A1","label":"","function":"{{Q1}}"},{"name":"2A2","label":"","function":"Lemonlib.round({{Q1}}*0.69, 2)"}]},"algorithm":{"name":"calculateOperation","params":{"method":"equivLiteral","keyboard":"INTERMEDIATE"}}},{"id":"step-2","stimulus":"&lt;p&gt;Según el enunciado, ¿qué hay que calcular?&lt;/p&gt;","seed":{"calculated":[{"name":"2-A1","label":"&lt;p&gt;El área de la figura del mandala.&lt;/p&gt;"},{"name":"2-A2","label":"&lt;p&gt;El perímetro de la figura del mandala.&lt;/p&gt;","incorrect":true},{"name":"2-A3","label":"&lt;p&gt;El volumen de la figura del mandala.&lt;/p&gt;","incorrect":true}]},"algorithm":{"name":"trueFalse","template":"Multiple choice – standard"}},{"id":"step-3","stimulus":"&lt;p&gt;¿Cómo se calcula el área de un pentágono?&lt;/p&gt;","seed":{"calculated":[{"name":"2-A1","label":"&lt;p style=\"text-align: center\"&gt;Área del pentágono = &lt;span class=\"fr-math-v2 fr-draggable\" contenteditable=\"false\" data-original-math=\"\\(\\frac{\\text{perímetro)}\\ \\times \\ \\text{apotema)}}{2}\\)\" draggable=\"true\" style=\"opacity: 1;\"&gt;\\(\\frac{\\text{perímetro}\\ \\times \\ \\text{apotema}}{2}\\)&lt;/span&gt;&lt;/p&gt;"},{"name":"2-A2","label":"&lt;p style=\"text-align: center\"&gt;Área del pentágono = base × altura&lt;/p&gt;","incorrect":true},{"name":"2-A3","label":"&lt;p style=\"text-align: center\"&gt;Área del pentágono = π × radio&lt;sup&gt;2&lt;/sup&gt;&lt;/p&gt;","incorrect":true}]},"algorithm":{"name":"trueFalse","template":"Multiple choice – standard","params":{"showCheckIcon":false,"columns":3}}},{"id":"step-4","stimulus":"&lt;p&gt;Usando la fórmula anterior, halla el área del pentágono. Redondea el resultado a las centésimas.&lt;/p&gt;","template":"&lt;p style=\"text-align: center\"&gt;Área del pentágono = &lt;span class=\"fr-math-v2 fr-draggable\" contenteditable=\"false\" data-original-math=\"\\(\\frac{\\text{perímetro)}\\ \\times \\ \\text{apotema)}}{2}\\)\" draggable=\"true\" style=\"opacity: 1;\"&gt;\\(\\frac{\\text{perímetro}\\ \\times \\ \\text{apotema}}{2}\\)&lt;/span&gt; = &lt;span class=\"fr-math-v2 fr-draggable\" contenteditable=\"false\" data-original-math=\"\\(\\frac{\\text{5}\\ \\times \\ \\text{{{Q1}}}\\ \\times \\ \\text{{{T1}}}}{2}\\)\" draggable=\"true\" style=\"opacity: 1;\"&gt;\\(\\frac{\\text{5}\\ \\times \\ \\text{{{Q1}}}\\ \\times \\ \\text{{{T1}}}}{2}\\)&lt;/span&gt; = {{response}} cm&lt;sup&gt;2&lt;/sup&gt;.&lt;/p&gt;","seed":{"calculated":[{"name":"A1","function":"Lemonlib.round(5*{{Q1}}*{{T1}}/2, 2)"},{"name":"T1","function":"Lemonlib.round({{Q1}}*0.69, 2)","temp":true}]},"algorithm":{"name":"calculateOperation","params":{"method":"equivLiteral","keyboard":"INTERMEDIATE"}}}]}</v>
      </c>
      <c r="C28" s="237" t="str">
        <f>Seeds!AA28</f>
        <v>{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D28" s="237">
        <f t="shared" si="1"/>
        <v>1</v>
      </c>
    </row>
    <row r="29" ht="15.75" customHeight="1">
      <c r="A29" s="237" t="str">
        <f>Seeds!AC29</f>
        <v>M5-G-15d-A-3</v>
      </c>
      <c r="B29" s="237" t="str">
        <f>Seeds!Z29</f>
        <v>{"id":"M5-G-15d-A-3","seed":{"parameters":[{"name":"Q1","label":null,"min":8,"max":15,"step":1}],"uniques":true},"scaffolding":[{"id":"step-0","stimulus":"&lt;p&gt;La base de la carpa de un circo tiene forma de heptágono regular con las medidas de la siguiente imagen. ¿Cuál es su área?&lt;div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m&lt;/span&gt;&lt;/div&gt;&lt;/div&gt;&lt;/div&gt;&lt;/div&gt;","template":"&lt;p&gt;La planta de la carpa ocupa un área de {{response}} m&lt;sup&gt;2&lt;/sup&gt;.&lt;/p&gt;","seed":{"parameters":[],"calculated":[{"name":"A1","function":"Lemonlib.round(7*{{Q1}}*{{T1}}/2, 2)"},{"name":"T1","function":"Lemonlib.round(1.04*{{Q1}}, 2)","temp":true}]},"algorithm":{"name":"calculateOperation","params":{"method":"equivLiteral","keyboard":"INTERMEDIATE"}}},{"id":"step-1","stimulus":"&lt;p&gt;¿Cuánto miden los lados de la base de la carpa? ¿Y su apotema?&lt;/p&gt;","template":"&lt;p&gt;Los lados de la base de la carpa miden {{response}} m.&lt;/p&gt;&lt;p&gt;La apotema mide {{response}} m.&lt;/p&gt;","seed":{"calculated":[{"name":"2A1","label":"","function":"{{Q1}}"},{"name":"2A2","label":"","function":"Lemonlib.round({{Q1}}*1.04, 2)"}]},"algorithm":{"name":"calculateOperation","params":{"method":"equivLiteral","keyboard":"INTERMEDIATE"}}},{"id":"step-2","stimulus":"&lt;p&gt;Según el enunciado, ¿qué hay que calcular?&lt;/p&gt;","seed":{"calculated":[{"name":"2-A1","label":"&lt;p&gt;El área de la base de la carpa.&lt;/p&gt;"},{"name":"2-A2","label":"&lt;p&gt;El perímetro de la base de la carpa.&lt;/p&gt;","incorrect":true},{"name":"2-A3","label":"&lt;p&gt;El volumen de la base de la carpa.&lt;/p&gt;","incorrect":true}]},"algorithm":{"name":"trueFalse","template":"Multiple choice – standard"}},{"id":"step-3","stimulus":"&lt;p&gt;¿Cómo se calcula el área de un heptágono?&lt;/p&gt;","seed":{"calculated":[{"name":"2-A1","label":"&lt;p style=\"text-align: center\"&gt;Área del heptágono = &lt;span class=\"fr-math-v2 fr-draggable\" contenteditable=\"false\" data-original-math=\"\\(\\frac{\\text{perímetro)}\\ \\times \\ \\text{apotema)}}{2}\\)\" draggable=\"true\" style=\"opacity: 1;\"&gt;\\(\\frac{\\text{perímetro}\\ \\times \\ \\text{apotema}}{2}\\)&lt;/span&gt;&lt;/p&gt;"},{"name":"2-A2","label":"&lt;p style=\"text-align: center\"&gt;Área del heptágono = base × altura&lt;/p&gt;","incorrect":true},{"name":"2-A3","label":"&lt;p style=\"text-align: center\"&gt;Área del heptágono = π × radio&lt;sup&gt;2&lt;/sup&gt;&lt;/p&gt;","incorrect":true}]},"algorithm":{"name":"trueFalse","template":"Multiple choice – standard","params":{"showCheckIcon":false,"columns":3}}},{"id":"step-4","stimulus":"&lt;p&gt;Usando la fórmula anterior, halla el área del heptágono.&lt;/p&gt;","template":"&lt;p style=\"text-align: center\"&gt;Área del heptágono = &lt;span class=\"fr-math-v2 fr-draggable\" contenteditable=\"false\" data-original-math=\"\\(\\frac{\\text{perímetro)}\\ \\times \\ \\text{apotema)}}{2}\\)\" draggable=\"true\" style=\"opacity: 1;\"&gt;\\(\\frac{\\text{perímetro}\\ \\times \\ \\text{apotema}}{2}\\)&lt;/span&gt; = &lt;span class=\"fr-math-v2 fr-draggable\" contenteditable=\"false\" data-original-math=\"\\(\\frac{\\text{7}\\ \\times \\ \\text{{{Q1}}}\\ \\times \\ \\text{{{T1}}}}{2}\\)\" draggable=\"true\" style=\"opacity: 1;\"&gt;\\(\\frac{\\text{7}\\ \\times \\ \\text{{{Q1}}}\\ \\times \\ \\text{{{T1}}}}{2}\\)&lt;/span&gt; = {{response}} m&lt;sup&gt;2&lt;/sup&gt;.&lt;/p&gt;","seed":{"calculated":[{"name":"A1","function":"Lemonlib.round(7*{{Q1}}*{{T1}}/2, 2)"},{"name":"T1","function":"Lemonlib.round({{Q1}}*1.04, 2)","temp":true}]},"algorithm":{"name":"calculateOperation","params":{"method":"equivLiteral","keyboard":"INTERMEDIATE"}}}]}</v>
      </c>
      <c r="C29" s="237" t="str">
        <f>Seeds!AA29</f>
        <v>{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D29" s="237">
        <f t="shared" si="1"/>
        <v>1</v>
      </c>
    </row>
    <row r="30" ht="15.75" customHeight="1">
      <c r="A30" s="237" t="str">
        <f>Seeds!AC30</f>
        <v>M5-G-15d-A-4</v>
      </c>
      <c r="B30" s="237" t="str">
        <f>Seeds!Z30</f>
        <v>{"id":"M5-G-15d-A-4","seed":{"parameters":[{"name":"Q1","label":null,"min":2,"max":3,"step":0.1}],"uniques":true},"scaffolding":[{"id":"step-0","stimulus":"&lt;p&gt;Vera quiere cubrir una pared de la cocina con azulejos con forma de hexágono regular cuyos lados miden {{Q1}} cm y sus apotemas {{T1}} cm. Para calcular la cantidad de azulejos que va a colocar necesita saber el área de cada uno. Redondea el resultado a las centésimas.&lt;/p&gt;","template":"&lt;p&gt;El área de cada azulejo mide {{response}} cm&lt;sup&gt;2&lt;/sup&gt;.&lt;/p&gt;","seed":{"parameters":[],"calculated":[{"name":"A1","function":"Lemonlib.round(6*{{Q1}}*{{T1}}/2, 2)"},{"name":"T1","function":"Lemonlib.round({{Q1}}*0.87, 2)","temp":true}]},"algorithm":{"name":"calculateOperation","params":{"method":"equivLiteral","keyboard":"INTERMEDIATE"}}},{"id":"step-1","stimulus":"&lt;p&gt;¿Cuánto miden los lados de los azulejos? ¿Y sus apotemas?&lt;/p&gt;","template":"&lt;p&gt;Los lados de los azulejos miden {{response}} cm.&lt;/p&gt;&lt;p&gt;Las apotemas miden {{response}} cm.&lt;/p&gt;","seed":{"calculated":[{"name":"2A1","label":"","function":"{{Q1}}"},{"name":"2A2","label":"","function":"Lemonlib.round({{Q1}}*0.87, 2)"}]},"algorithm":{"name":"calculateOperation","params":{"method":"equivLiteral","keyboard":"INTERMEDIATE"}}},{"id":"step-2","stimulus":"&lt;p&gt;Según el enunciado, ¿qué hay que calcular?&lt;/p&gt;","seed":{"calculated":[{"name":"2-A1","label":"&lt;p&gt;El área de un azulejo.&lt;/p&gt;"},{"name":"2-A2","label":"&lt;p&gt;El perímetro de un azulejo.&lt;/p&gt;","incorrect":true},{"name":"2-A3","label":"&lt;p&gt;El volumen de un azulejo.&lt;/p&gt;","incorrect":true}]},"algorithm":{"name":"trueFalse","template":"Multiple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30" s="237" t="str">
        <f>Seeds!AA30</f>
        <v>{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0" s="237">
        <f t="shared" si="1"/>
        <v>1</v>
      </c>
    </row>
    <row r="31" ht="15.75" customHeight="1">
      <c r="A31" s="237" t="str">
        <f>Seeds!AC31</f>
        <v>M5-G-15d-A-5</v>
      </c>
      <c r="B31" s="237" t="str">
        <f>Seeds!Z31</f>
        <v>{"id":"M5-G-15d-A-5","seed":{"parameters":[{"name":"Q1","label":null,"min":50,"max":100,"step":1}],"uniques":true},"scaffolding":[{"id":"step-0","stimulus":"&lt;p&gt;Para los días de mucho sol en la playa, un hotel ofrece sombrillas con forma de hexágonos regulares planos. Los lados de estos hexágonos miden {{Q1}} cm y sus apotemas {{T1}} cm. ¿Cuál es la superficie de la sombrilla? Redondea el resultado a las centésimas.&lt;/p&gt;","template":"&lt;p&gt;El área de la sombrilla mide {{response}} cm&lt;sup&gt;2&lt;/sup&gt;.&lt;/p&gt;","seed":{"parameters":[],"calculated":[{"name":"A1","function":"Lemonlib.round(6*{{Q1}}*{{T1}}/2, 2)"},{"name":"T1","function":"Lemonlib.round({{Q1}}*0.87, 2)","temp":true}]},"algorithm":{"name":"calculateOperation","params":{"method":"equivLiteral","keyboard":"INTERMEDIATE"}}},{"id":"step-1","stimulus":"&lt;p&gt;¿Cuánto miden los lados de la sombrilla? ¿Y su apotema?&lt;/p&gt;","template":"&lt;p&gt;Los lados de la sombrilla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 una sombrilla.&lt;/p&gt;"},{"name":"2-A2","label":"&lt;p&gt;El perímetro de una sombrilla.&lt;/p&gt;","incorrect":true},{"name":"2-A3","label":"&lt;p&gt;El volumen de una sombrilla.&lt;/p&gt;","incorrect":true}]},"algorithm":{"name":"trueFalse","template":"Multiple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31" s="237" t="str">
        <f>Seeds!AA31</f>
        <v>{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1" s="237">
        <f t="shared" si="1"/>
        <v>1</v>
      </c>
    </row>
    <row r="32" ht="15.75" customHeight="1">
      <c r="A32" s="237" t="str">
        <f>Seeds!AC32</f>
        <v>M5-G-15e-I-1</v>
      </c>
      <c r="B32" s="237" t="str">
        <f>Seeds!Z32</f>
        <v>{
    "id": "M5-G-15e-I-1",
    "stimulus": "&lt;p&gt;Elige la fórmula correcta para hallar el área del círculo.&lt;/p&gt;",
    "feedback": "&lt;p&gt;El área del círculo se calcula con la siguiente fórmula:&lt;/p&gt;&lt;p style=\"text-align: center\"&gt;Área = π × radio&lt;sup&gt;2&lt;/sup&gt;&lt;/p&gt;",
    "hint": "&lt;p&gt;En la fórmula del área del círculo se utiliza el valor de π.&lt;/p&gt;",
    "seed": {
        "parameters": [],
        "calculated": [
            {
                "name": "A1",
                "label": "π × radio&lt;sup&gt;2&lt;/sup&gt;"
            },
            {
                "name": "A2",
                "label": "&lt;span class=\"fr-math-v2 fr-draggable\" contenteditable=\"false\" data-original-math=\"\\(\\frac{\\text{π × radio}^2}{\\text{2}}\\)\" draggable=\"true\"&gt;\\(\\frac{\\text{π × radio}^2}{\\text{2}}\\)&lt;/span&gt;",
                "incorrect": true,
                "feedback": "&lt;p&gt;En la fórmula del área del círculo no hay que dividir entre dos.&lt;/p&gt;"
            },
            {
                "name": "A3",
                "label": "&lt;span class=\"fr-math-v2 fr-draggable\" contenteditable=\"false\" data-original-math=\"\\(\\frac{\\text{π × radio}}{\\text{2}}\\)\" draggable=\"true\"&gt;\\(\\frac{\\text{π × radio}}{\\text{2}}\\)&lt;/span&gt;",
                "incorrect": true,
                "feedback": "&lt;p&gt;En la fórmula del área del círculo hay que elevar al cuadrado el radio, no dividirlo entre dos.&lt;/p&gt;"
            },
            {
                "name": "A4",
                "label": "base × altura",
                "incorrect": true,
                "feedback": "&lt;p&gt;Esta es la fórmula del área del rectángulo y del romboide.&lt;/p&gt;"
            },
            {
                "name": "A5",
                "label": "lado × lado",
                "incorrect": true,
                "feedback": "&lt;p&gt;Esta es la fórmula del área del cuadrado.&lt;/p&gt;"
            },
            {
                "name": "A6",
                "label": "&lt;span class=\"fr-math-v2 fr-draggable\" contenteditable=\"false\" data-original-math=\"\\(\\frac{\\text{base × altura}}{\\text{2}}\\)\" draggable=\"true\"&gt;\\(\\frac{\\text{base × altura}}{\\text{2}}\\)&lt;/span&gt;",
                "incorrect": true,
                "feedback": "&lt;p&gt;Esta es la fórmula del área del triángulo.&lt;/p&gt;"
            }
        ],
        "uniques": true
    },
    "algorithm": {
        "name": "trueFalse",
        "template": "Multiple choice – standard",
        "params": {
            "countCorrect": 1,
            "countIncorrect": 2,
            "showCheckIcon": false,
            "columns": 3
        }
    }
}</v>
      </c>
      <c r="C32" s="237" t="str">
        <f>Seeds!AA32</f>
        <v>{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D32" s="237">
        <f t="shared" si="1"/>
        <v>1</v>
      </c>
    </row>
    <row r="33" ht="15.75" customHeight="1">
      <c r="A33" s="237" t="str">
        <f>Seeds!AC33</f>
        <v>M5-G-15e-E-1</v>
      </c>
      <c r="B33" s="237" t="str">
        <f>Seeds!Z33</f>
        <v>{"id":"M5-G-15e-E-1","seed":{"parameters":[{"name":"Q1","label":null,"min":3,"max":10,"step":0.5}],"uniques":true},"scaffolding":[{"id":"step-0","stimulus":"&lt;p&gt;Calcula el área de este círculo. Utiliza el valor de π hasta las centésimas.&lt;div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cm&lt;/span&gt;&lt;/div&gt;&lt;/div&gt;&lt;/div&gt;&lt;/div&gt;","template":"&lt;p&gt;El área del círculo mide {{response}} cm&lt;sup&gt;2&lt;/sup&gt;.&lt;/p&gt;","seed":{"parameters":[],"calculated":[{"name":"A1","function":"Lemonlib.round(3.14*{{Q1}}*{{Q1}}, 2)"}]},"algorithm":{"name":"calculateOperation","params":{"method":"equivLiteral","keyboard":"INTERMEDIATE"}}},{"id":"step-1","stimulus":"&lt;p&gt;¿Cuánto mide el radio del círculo?&lt;/p&gt;","template":"&lt;p&gt;Mide {{response}} cm.&lt;/p&gt;","seed":{"calculated":[{"name":"2A1","label":"","function":"{{Q1}}"}]},"algorithm":{"name":"calculateOperation","params":{"method":"equivLiteral","keyboard":"INTERMEDIATE"}}},{"id":"step-2","stimulus":"&lt;p&gt;Según el enunciado, ¿qué hay que calcular?&lt;/p&gt;","seed":{"calculated":[{"name":"2-A1","label":"&lt;p&gt;El área del círculo.&lt;/p&gt;"},{"name":"2-A2","label":"&lt;p&gt;El diámetro del círculo.&lt;/p&gt;","incorrect":true},{"name":"2-A3","label":"&lt;p&gt;El radio del círculo.&lt;/p&gt;","incorrect":true}]},"algorithm":{"name":"trueFalse","template":"Multiple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del círculo. Utiliza el valor de π hasta las centésimas.&lt;/p&gt;","template":"&lt;p style=\"text-align: center\"&gt;Área del círculo = π × radio&lt;sup&gt;2&lt;/sup&gt; = 3.14 × {{Q1}}&lt;sup&gt;2&lt;/sup&gt; = {{response}} cm&lt;sup&gt;2&lt;/sup&gt;&lt;/p&gt;","seed":{"calculated":[{"name":"A1","function":"Lemonlib.round(3.14*{{Q1}}*{{Q1}}, 2)"}]},"algorithm":{"name":"calculateOperation","params":{"method":"equivLiteral","keyboard":"INTERMEDIATE"}}}]}</v>
      </c>
      <c r="C33" s="237" t="str">
        <f>Seeds!AA33</f>
        <v>{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D33" s="237">
        <f t="shared" si="1"/>
        <v>1</v>
      </c>
    </row>
    <row r="34" ht="15.75" customHeight="1">
      <c r="A34" s="237" t="str">
        <f>Seeds!AC34</f>
        <v>M5-G-15e-A-1</v>
      </c>
      <c r="B34" s="237" t="str">
        <f>Seeds!Z34</f>
        <v>{"id":"M5-G-15e-A-1","seed":{"parameters":[{"name":"Q1","label":null,"min":3,"max":5,"step":0.1}],"uniques":true},"scaffolding":[{"id":"step-0","stimulus":"&lt;p&gt;Ignacio ha preparado galletitas de forma circular con un molde de radio {{Q1}} cm. ¿Qué superficie tiene cada galleta? Utiliza el valor de π hasta las centésimas y redondea el resultado a la misma unidad.&lt;/p&gt;","template":"&lt;p&gt;Cada galleta es de {{response}} cm&lt;sup&gt;2&lt;/sup&gt;.&lt;/p&gt;","seed":{"parameters":[],"calculated":[{"name":"A1","function":"Lemonlib.round(3.14*{{Q1}}*{{Q1}}, 2)"}]},"algorithm":{"name":"calculateOperation","params":{"method":"equivLiteral","keyboard":"INTERMEDIATE"}}},{"id":"step-1","stimulus":"&lt;p&gt;¿Cuánto mide el radio de cada galleta?&lt;/p&gt;","template":"&lt;p&gt;Mide {{response}} cm.&lt;/p&gt;","seed":{"calculated":[{"name":"2A1","label":"","function":"{{Q1}}"}]},"algorithm":{"name":"calculateOperation","params":{"method":"equivLiteral","keyboard":"INTERMEDIATE"}}},{"id":"step-2","stimulus":"&lt;p&gt;Según el enunciado, ¿qué hay que calcular?&lt;/p&gt;","seed":{"calculated":[{"name":"2-A1","label":"&lt;p&gt;El área de cada galleta.&lt;/p&gt;"},{"name":"2-A2","label":"&lt;p&gt;El diámetro de cada galleta.&lt;/p&gt;","incorrect":true},{"name":"2-A3","label":"&lt;p&gt;El radio de cada galleta.&lt;/p&gt;","incorrect":true}]},"algorithm":{"name":"trueFalse","template":"Multiple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 la galleta. Utiliza el valor de π hasta las centésimas y redondea el resultado a la misma unidad.&lt;/p&gt;","template":"&lt;p style=\"text-align: center\"&gt;Área de cada galleta = π × radio&lt;sup&gt;2&lt;/sup&gt; = 3.14 × {{Q1}}&lt;sup&gt;2&lt;/sup&gt; = {{response}} cm&lt;sup&gt;2&lt;/sup&gt;&lt;/p&gt;","seed":{"calculated":[{"name":"A1","function":"Lemonlib.round(3.14*{{Q1}}*{{Q1}}, 2)"}]},"algorithm":{"name":"calculateOperation","params":{"method":"equivLiteral","keyboard":"INTERMEDIATE"}}}]}</v>
      </c>
      <c r="C34" s="237" t="str">
        <f>Seeds!AA34</f>
        <v>{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D34" s="237">
        <f t="shared" si="1"/>
        <v>1</v>
      </c>
    </row>
    <row r="35" ht="15.75" customHeight="1">
      <c r="A35" s="237" t="str">
        <f>Seeds!AC35</f>
        <v>M5-G-15e-A-2</v>
      </c>
      <c r="B35" s="237" t="str">
        <f>Seeds!Z35</f>
        <v>{
    "id": "M5-G-15e-A-2",
    "seed": {
        "parameters": [
            {
                "name": "Q1",
                "label": null,
                "min": 2,
                "max": 3,
                "step": 0.1
            }
        ],
        "uniques": true
    },
    "scaffolding": [
        {
            "id": "step-0",
            "stimulus": "&lt;p&gt;La medalla para el ganador de una competición tienen la forma de un círculo con un radio de {{Q1}} cm. Calcula el área de la medalla. Utiliza el valor de π hasta las centésimas y redondea el resultado a la misma unidad.&lt;/p&gt;",
            "template": "&lt;p&gt;El área de la medalla es de {{response}} cm&lt;sup&gt;2&lt;/sup&gt;&lt;/p&gt;",
            "seed": {
                "parameters": [],
                "calculated": [
                    {
                        "name": "A1",
                        "function": "Lemonlib.round(3.14*{{Q1}}*{{Q1}}, 2)"
                    }
                ]
            },
            "algorithm": {
                "name": "calculateOperation",
                "params": {
                    "method": "equivLiteral",
                    "keyboard": "INTERMEDIATE"
                }
            }
        },
        {
            "id": "step-1",
            "stimulus": "&lt;p&gt;¿Cuánto mide el radio de la medalla?&lt;/p&gt;",
            "template": "&lt;p&gt;Mide {{response}} cm.&lt;/p&gt;",
            "seed": {
                "calculated": [
                    {
                        "name": "2A1",
                        "label": "",
                        "function": "{{Q1}}"
                    }
                ]
            },
            "algorithm": {
                "name": "calculateOperation",
                "params": {
                    "method": "equivLiteral",
                    "keyboard": "INTERMEDIATE"
                }
            }
        },
        {
            "id": "step-2",
            "stimulus": "&lt;p&gt;Según el enunciado, ¿qué hay que calcular?&lt;/p&gt;",
            "seed": {
                "calculated": [
                    {
                        "name": "2-A1",
                        "label": "&lt;p&gt;El área de la medalla.&lt;/p&gt;"
                    },
                    {
                        "name": "2-A2",
                        "label": "&lt;p&gt;El diámetro de la medalla.&lt;/p&gt;",
                        "incorrect": true
                    },
                    {
                        "name": "2-A3",
                        "label": "&lt;p&gt;El radio de la medalla.&lt;/p&gt;",
                        "incorrect": true
                    }
                ]
            },
            "algorithm": {
                "name": "trueFalse",
                "template": "Multiple choice – standard"
            }
        },
        {
            "id": "step-3",
            "stimulus": "&lt;p&gt;¿Cómo se calcula el área de un círculo?&lt;/p&gt;",
            "seed": {
                "calculated": [
                    {
                        "name": "2-A1",
                        "label": "&lt;p style=\"text-align: center\"&gt;Área del círculo = π × radio&lt;sup&gt;2&lt;/sup&gt;&lt;/p&gt;"
                    },
                    {
                        "name": "2-A2",
                        "label": "&lt;p style=\"text-align: center\"&gt;Área del círculo = π × radio × 2&lt;/p&gt;",
                        "incorrect": true
                    },
                    {
                        "name": "2-A3",
                        "label": "&lt;p style=\"text-align: center\"&gt;Área del círculo = 2 × π × radio&lt;sup&gt;2&lt;/sup&gt;&lt;/p&gt;",
                        "incorrect": true
                    }
                ]
            },
            "algorithm": {
                "name": "trueFalse",
                "template": "Multiple choice – standard",
                "params": {
                    "showCheckIcon": false,
                    "columns": 3
                }
            }
        },
        {
            "id": "step-4",
            "stimulus": "&lt;p&gt;Usa la fórmula anterior para hallar el área de la medalla. Utiliza el valor de π hasta las centésimas y redondea el resultado a la misma unidad.&lt;/p&gt;",
            "template": "&lt;p style=\"text-align: center\"&gt;Área de la medalla = π × radio&lt;sup&gt;2&lt;/sup&gt; = 3.14 × {{Q1}}&lt;sup&gt;2&lt;/sup&gt; = {{response}} cm&lt;sup&gt;2&lt;/sup&gt;&lt;/p&gt;",
            "seed": {
                "calculated": [
                    {
                        "name": "A1",
                        "function": "Lemonlib.round(3.14*{{Q1}}*{{Q1}}, 2)"
                    }
                ]
            },
            "algorithm": {
                "name": "calculateOperation",
                "params": {
                    "method": "equivLiteral",
                    "keyboard": "INTERMEDIATE"
                }
            }
        }
    ]
}</v>
      </c>
      <c r="C35" s="237" t="str">
        <f>Seeds!AA35</f>
        <v>{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D35" s="237">
        <f t="shared" si="1"/>
        <v>1</v>
      </c>
    </row>
    <row r="36" ht="15.75" customHeight="1">
      <c r="A36" s="237" t="str">
        <f>Seeds!AC36</f>
        <v>M5-G-15e-A-3</v>
      </c>
      <c r="B36" s="237" t="str">
        <f>Seeds!Z36</f>
        <v>{"id":"M5-G-15e-A-3","seed":{"parameters":[{"name":"Q1","label":null,"min":10,"max":20,"step":0.1}],"uniques":true},"scaffolding":[{"id":"step-0","stimulus":"&lt;p&gt;El letrero de una &lt;i&gt;boutique&lt;/i&gt; tiene forma circular. Si su radio es de {{Q1}} cm, ¿cuánto mide su área? Utiliza el valor de π hasta las centésimas y redondea el resultado a la misma unidad.&lt;/p&gt;","template":"&lt;p&gt;El área que ocupa el letrero es de {{response}} cm&lt;sup&gt;2&lt;/sup&gt;.&lt;/p&gt;","seed":{"parameters":[],"calculated":[{"name":"A1","function":"Lemonlib.round(3.14*{{Q1}}*{{Q1}}, 2)"}]},"algorithm":{"name":"calculateOperation","params":{"method":"equivLiteral","keyboard":"INTERMEDIATE"}}},{"id":"step-1","stimulus":"&lt;p&gt;¿Cuánto mide el radio del letrero?&lt;/p&gt;","template":"&lt;p&gt;Mide {{response}} cm.&lt;/p&gt;","seed":{"calculated":[{"name":"2A1","label":"","function":"{{Q1}}"}]},"algorithm":{"name":"calculateOperation","params":{"method":"equivLiteral","keyboard":"INTERMEDIATE"}}},{"id":"step-2","stimulus":"&lt;p&gt;Según el enunciado, ¿qué hay que calcular?&lt;/p&gt;","seed":{"calculated":[{"name":"2-A1","label":"&lt;p&gt;El área del letrero.&lt;/p&gt;"},{"name":"2-A2","label":"&lt;p&gt;El diámetro del letrero.&lt;/p&gt;","incorrect":true},{"name":"2-A3","label":"&lt;p&gt;El radio del letrero.&lt;/p&gt;","incorrect":true}]},"algorithm":{"name":"trueFalse","template":"Multiple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del letrero. Utiliza el valor de π hasta las centésimas y redondea el resultado a la misma unidad.&lt;/p&gt;","template":"&lt;p style=\"text-align: center\"&gt;Área del letrero = π × radio&lt;sup&gt;2&lt;/sup&gt; = 3.14 × {{Q1}}&lt;sup&gt;2&lt;/sup&gt; = {{response}} cm&lt;sup&gt;2&lt;/sup&gt;&lt;/p&gt;","seed":{"calculated":[{"name":"A1","function":"Lemonlib.round(3.14*{{Q1}}*{{Q1}}, 2)"}]},"algorithm":{"name":"calculateOperation","params":{"method":"equivLiteral","keyboard":"INTERMEDIATE"}}}]}</v>
      </c>
      <c r="C36" s="237" t="str">
        <f>Seeds!AA36</f>
        <v>{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D36" s="237">
        <f t="shared" si="1"/>
        <v>1</v>
      </c>
    </row>
    <row r="37" ht="15.75" customHeight="1">
      <c r="A37" s="237" t="str">
        <f>Seeds!AC37</f>
        <v>M5-G-15e-A-4</v>
      </c>
      <c r="B37" s="237" t="str">
        <f>Seeds!Z37</f>
        <v>{"id":"M5-G-15e-A-4","seed":{"parameters":[{"name":"Q1","label":null,"min":1,"max":2,"step":0.1}],"uniques":true},"scaffolding":[{"id":"step-0","stimulus":"&lt;p&gt;Una modista utiliza lentejuelas circulares con un radio de {{Q1}} mm para los vestidos de fiesta. ¿Cuál es el área de una lentejuela? Utiliza el valor de π hasta las centésimas y redondea el resultado a la misma unidad.&lt;/p&gt;","template":"&lt;p&gt;Cada lentejuela ocupa un área de {{response}} mm&lt;sup&gt;2&lt;/sup&gt;.&lt;/p&gt;","seed":{"parameters":[],"calculated":[{"name":"A1","function":"Lemonlib.round(3.14*{{Q1}}*{{Q1}}, 2)"}]},"algorithm":{"name":"calculateOperation","params":{"method":"equivLiteral","keyboard":"INTERMEDIATE"}}},{"id":"step-1","stimulus":"&lt;p&gt;¿Cuánto mide el radio de cada lentejuela?&lt;/p&gt;","template":"&lt;p&gt;Mide {{response}} mm.&lt;/p&gt;","seed":{"calculated":[{"name":"2A1","label":"","function":"{{Q1}}"}]},"algorithm":{"name":"calculateOperation","params":{"method":"equivLiteral","keyboard":"INTERMEDIATE"}}},{"id":"step-2","stimulus":"&lt;p&gt;Según el enunciado, ¿qué hay que calcular?&lt;/p&gt;","seed":{"calculated":[{"name":"2-A1","label":"&lt;p&gt;El área de una lentejuela.&lt;/p&gt;"},{"name":"2-A2","label":"&lt;p&gt;El diámetro de una lentejuela.&lt;/p&gt;","incorrect":true},{"name":"2-A3","label":"&lt;p&gt;El radio de una lentejuela.&lt;/p&gt;","incorrect":true}]},"algorithm":{"name":"trueFalse","template":"Multiple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una lentejuela. Utiliza el valor de π hasta las centésimas y redondea el resultado a la misma unidad.&lt;/p&gt;","template":"&lt;p style=\"text-align: center\"&gt;Área de una lentejuela = π × radio&lt;sup&gt;2&lt;/sup&gt; = 3.14 × {{Q1}}&lt;sup&gt;2&lt;/sup&gt; = {{response}} mm&lt;sup&gt;2&lt;/sup&gt;&lt;/p&gt;","seed":{"calculated":[{"name":"A1","function":"Lemonlib.round(3.14*{{Q1}}*{{Q1}}, 2)"}]},"algorithm":{"name":"calculateOperation","params":{"method":"equivLiteral","keyboard":"INTERMEDIATE"}}}]}</v>
      </c>
      <c r="C37" s="237" t="str">
        <f>Seeds!AA37</f>
        <v>{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D37" s="237">
        <f t="shared" si="1"/>
        <v>1</v>
      </c>
    </row>
    <row r="38" ht="15.75" customHeight="1">
      <c r="A38" s="237" t="str">
        <f>Seeds!AC38</f>
        <v>M5-G-15e-A-5</v>
      </c>
      <c r="B38" s="237" t="str">
        <f>Seeds!Z38</f>
        <v>{"id":"M5-G-15e-A-5","seed":{"parameters":[{"name":"Q1","label":null,"min":25,"max":35,"step":0.1}],"uniques":true},"scaffolding":[{"id":"step-0","stimulus":"&lt;p&gt;Los ojos de buey de un barco tienen un radio de {{Q1}} cm. ¿Cuánto mide la superficie de cada uno? Utiliza el valor de π hasta las centésimas y redondea el resultado a la misma unidad.&lt;/p&gt;","template":"&lt;p&gt;La superficie de cada ventana mide {{response}} cm&lt;sup&gt;2&lt;/sup&gt;.&lt;/p&gt;","seed":{"parameters":[],"calculated":[{"name":"A1","function":"Lemonlib.round(3.14*{{Q1}}*{{Q1}}, 2)"}]},"algorithm":{"name":"calculateOperation","params":{"method":"equivLiteral","keyboard":"INTERMEDIATE"}}},{"id":"step-1","stimulus":"&lt;p&gt;¿Cuánto mide el radio de cada ojo de buey?&lt;/p&gt;","template":"&lt;p&gt;Mide {{response}} cm.&lt;/p&gt;","seed":{"calculated":[{"name":"2A1","label":"","function":"{{Q1}}"}]},"algorithm":{"name":"calculateOperation","params":{"method":"equivLiteral","keyboard":"INTERMEDIATE"}}},{"id":"step-2","stimulus":"&lt;p&gt;Según el enunciado, ¿qué hay que calcular?&lt;/p&gt;","seed":{"calculated":[{"name":"2-A1","label":"&lt;p&gt;El área de cada ojo de buey.&lt;/p&gt;"},{"name":"2-A2","label":"&lt;p&gt;El diámetro de cada ojo de buey.&lt;/p&gt;","incorrect":true},{"name":"2-A3","label":"&lt;p&gt;El radio de cada ojo de buey.&lt;/p&gt;","incorrect":true}]},"algorithm":{"name":"trueFalse","template":"Multiple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cada ventana. Utiliza el valor de π hasta las centésimas y redondea el resultado a la misma unidad.&lt;/p&gt;","template":"&lt;p style=\"text-align: center\"&gt;Área de cada ventana = π × radio&lt;sup&gt;2&lt;/sup&gt; = 3.14 × {{Q1}}&lt;sup&gt;2&lt;/sup&gt; = {{response}} cm&lt;sup&gt;2&lt;/sup&gt;&lt;/p&gt;","seed":{"calculated":[{"name":"A1","function":"Lemonlib.round(3.14*{{Q1}}*{{Q1}}, 2)"}]},"algorithm":{"name":"calculateOperation","params":{"method":"equivLiteral","keyboard":"INTERMEDIATE"}}}]}</v>
      </c>
      <c r="C38" s="237" t="str">
        <f>Seeds!AA38</f>
        <v>{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D38" s="237">
        <f t="shared" si="1"/>
        <v>1</v>
      </c>
    </row>
    <row r="39" ht="15.75" customHeight="1">
      <c r="A39" s="237" t="str">
        <f>Seeds!AC39</f>
        <v>M5-G-1a-I-1</v>
      </c>
      <c r="B39" s="237" t="str">
        <f>Seeds!Z39</f>
        <v>{
    "id": "M5-G-1a-I-1",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"&lt;p&gt;La primera coordenada de un punto se refiere al eje horizontal, mientras que su segunda coordenada al eje vertical.&lt;/p&gt;",
    "hint": "&lt;p&gt;La posición de un punto se determina con dos coordenadas. La primera es del eje horizontal y la segunda, del eje vertical.&lt;/p&gt;",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en realidad son las coordenadas del punto {{Q2}}.&lt;/p&gt;",
                "incorrect": true
            },
            {
                "name": "A6",
                "label": "{{Q6}} = (2, 5)",
                "feedback": "&lt;p&gt;(2, 5) en realidad son las coordenadas del punto {{Q1}}.&lt;/p&gt;",
                "incorrect": true
            },
            {
                "name": "A7",
                "label": "{{Q7}} = (0, 6)",
                "feedback": "&lt;p&gt;(0, 6) en realidad son las coordenadas del punto {{Q3}}.&lt;/p&gt;",
                "incorrect": true
            },
            {
                "name": "A8",
                "label": "{{Q8}} = (3, 3)",
                "feedback": "&lt;p&gt;(3, 3) en realidad son las coordenadas del punto {{Q4}}.&lt;/p&gt;",
                "incorrect": true
            }
        ],
        "uniques": true
    },
    "algorithm": {
        "name": "trueFalse",
        "template": "Multiple choice – multiple response",
        "params": {
            "countCorrect": 2,
            "countIncorrect": 1,
            "showCheckIcon": false,
            "columns": 3
        }
    }
}</v>
      </c>
      <c r="C39" s="237" t="str">
        <f>Seeds!AA39</f>
        <v>{"id":"M5-G-1a-I-1","stimulus":"&lt;p&gt;Selecione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D39" s="237">
        <f t="shared" si="1"/>
        <v>1</v>
      </c>
    </row>
    <row r="40" ht="15.75" customHeight="1">
      <c r="A40" s="237" t="str">
        <f>Seeds!AC40</f>
        <v>M5-G-1a-E-1</v>
      </c>
      <c r="B40" s="237" t="str">
        <f>Seeds!Z40</f>
        <v>{"id":"M5-G-1a-E-1","stimulus":"&lt;p&gt;¿En cuál de estas imágenes aparece representado el punto {{Q1}}?&lt;/p&gt;","feedback":"&lt;p&gt;La primera coordenada de un punto se refiere al eje horizontal, mientras que su segunda coordenada al eje vertical.&lt;/p&gt;","hint":"&lt;p&gt;La posición de un punto se determina con dos coordenadas. La primera es del eje horizontal y la segunda, del eje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C40" s="237" t="str">
        <f>Seeds!AA40</f>
        <v>{"id":"M5-G-1a-E-1","stimulus":"&lt;p&gt;Em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D40" s="237">
        <f t="shared" si="1"/>
        <v>1</v>
      </c>
    </row>
    <row r="41" ht="15.75" customHeight="1">
      <c r="A41" s="237" t="str">
        <f>Seeds!AC41</f>
        <v>M5-G-1a-A-1</v>
      </c>
      <c r="B41" s="237" t="str">
        <f>Seeds!Z41</f>
        <v>{
    "id": "M5-G-1a-A-1",
    "stimulus": "&lt;p&gt;Para un trabajo de ciencias, el profesor les ha dado a los alumnos la siguiente tabla con las coordenadas de varias estrellas. Completa las oraciones con las coordenadas de los puntos.&lt;/p&gt;&lt;div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"&lt;p&gt;La estrella {{Q1}} está en la posición ({{response}}, {{response}}).&lt;/p&gt;&lt;p&gt;La estrella {{Q2}} está en la posición ({{response}}, {{response}}).&lt;/p&gt;&lt;p&gt;La estrella {{Q3}} está en la posición ({{response}}, {{response}}).&lt;/p&gt;",
    "hint": "&lt;p&gt;La posición de un punto se determina con dos coordenadas. La primera es del eje horizontal y la segunda, del eje vertical.&lt;/p &gt;",
    "feedback": "&lt;p&gt;La primera coordenada de un punto se refiere al eje horizontal, mientras que su segunda coordenada al eje vertical.&lt;/p&gt;",
    "seed": {
        "parameters": [
            {
                "name": "Q1",
                "list": [
                    "A",
                    "B",
                    "C",
                    "D",
                    "E"
                ]
            },
            {
                "name": "Q2",
                "list": [
                    "A",
                    "B",
                    "C",
                    "D",
                    "E"
                ]
            },
            {
                "name": "Q3",
                "list": [
                    "A",
                    "B",
                    "C",
                    "D",
                    "E"
                ]
            },
            {
                "name": "Q4",
                "list": [
                    "A",
                    "B",
                    "C",
                    "D",
                    "E"
                ]
            },
            {
                "name": "Q5",
                "list": [
                    "A",
                    "B",
                    "C",
                    "D",
                    "E"
                ]
            }
        ],
        "calculated": [
            {
                "name": "A1",
                "label": "5",
                "function": "2",
                "feedback": "&lt;p&gt;La coordenada del eje horizontal de la estrella {{Q1}} es {{function}}.&lt;/p&gt;"
            },
            {
                "name": "A2",
                "label": "2",
                "function": "5",
                "feedback": "&lt;p&gt;La coordenada del eje vertical de la estrella {{Q1}} es {{function}}.&lt;/p&gt;"
            },
            {
                "name": "A3",
                "label": "4",
                "function": "1",
                "feedback": "&lt;p&gt;La coordenada del eje horizontal de la estrella {{Q2}} es {{function}}.&lt;/p&gt;"
            },
            {
                "name": "A4",
                "label": "1",
                "function": "4",
                "feedback": "&lt;p&gt;La coordenada del eje vertical de la estrella {{Q2}} es {{function}}.&lt;/p&gt;"
            },
            {
                "name": "A5",
                "label": "3",
                "function": "3",
                "feedback": "&lt;p&gt;La coordenada del eje horizontal de la estrella {{Q3}} es {{function}}.&lt;/p&gt;"
            },
            {
                "name": "A6",
                "label": "3",
                "function": "3",
                "feedback": "&lt;p&gt;La coordenada del eje vertical de la estrella {{Q3}} es {{function}}.&lt;/p&gt;"
            }
        ],
        "uniques": true
    },
    "algorithm": {
        "name": "calculateOperation",
        "params": {
            "method": "equivLiteral",
            "keyboard": "NUMERICAL"
        }
    }
}</v>
      </c>
      <c r="C41" s="237" t="str">
        <f>Seeds!AA41</f>
        <v>{"id":"M5-G-1a-A-1","stimulus":"&lt;p&gt;Para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D41" s="237">
        <f t="shared" si="1"/>
        <v>1</v>
      </c>
    </row>
    <row r="42" ht="15.75" customHeight="1">
      <c r="A42" s="237" t="str">
        <f>Seeds!AC42</f>
        <v>M5-G-1a-A-2</v>
      </c>
      <c r="B42" s="237" t="str">
        <f>Seeds!Z42</f>
        <v>{"id":"M5-G-1a-A-2","stimulus":"&lt;p&gt;A Juan le han regalado un juego de hundir la flota. Completa las oraciones con las coordenadas de los barcos en el tablero.&lt;/p&gt;&lt;div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color:white\"&gt;{{Q5}}&lt;/span&gt;&lt;/div&gt;&lt;/div&gt;&lt;/div&gt;&lt;/div&gt;","template":"&lt;p&gt;El barco {{Q1}} está en la posición ({{response}}, {{response}}).&lt;/p&gt;&lt;p&gt;El barco {{Q2}} está en la posición ({{response}}, {{response}}).&lt;/p&gt;&lt;p&gt;El barco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label":"0","function":"0","feedback":"&lt;p&gt;La coordenada del eje horizontal del barco {{Q1}} es 0.&lt;/p&gt;"},{"name":"A2","label":"6","function":"6","feedback":"&lt;p&gt;La coordenada del eje vertical del barco {{Q1}} es {{function}}."},{"name":"A3","label":"1","function":"1","feedback":"&lt;p&gt;La coordenada del eje horizontal del barco {{Q2}} es {{function}}.&lt;/p&gt;"},{"name":"A4","label":"2","function":"2","feedback":"&lt;p&gt;La coordenada del eje vertical del barco {{Q2}} es {{function}}."},{"name":"A5","label":"6","function":"6","feedback":"&lt;p&gt;La coordenada del eje horizontal del barco {{Q3}} es {{function}}.&lt;/p&gt;"},{"name":"A6","label":"4","function":"4","feedback":"&lt;p&gt;La coordenada del eje vertical del barco {{Q3}} es {{function}}.&lt;/p&gt;"}],"uniques":true},"algorithm":{"name":"calculateOperation","params":{"method":"equivLiteral","keyboard":"NUMERICAL"
        }
    }
}</v>
      </c>
      <c r="C42" s="237" t="str">
        <f>Seeds!AA42</f>
        <v>{"id":"M5-G-1a-A-2","stimulus":"&lt;p&gt;Fábio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D42" s="237">
        <f t="shared" si="1"/>
        <v>1</v>
      </c>
    </row>
    <row r="43" ht="15.75" customHeight="1">
      <c r="A43" s="237" t="str">
        <f>Seeds!AC43</f>
        <v>M5-G-1a-A-3</v>
      </c>
      <c r="B43" s="237" t="str">
        <f>Seeds!Z43</f>
        <v>{"id":"M5-G-1a-A-3","stimulus":"&lt;p&gt;En una ciudad entregan mapas a los turistas para localizar diferentes puntos de interés. Completa las oraciones con las coordenadas de los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40.5601%;\"&gt;{{Q5}}&lt;/span&gt;&lt;/div&gt;&lt;/div&gt;&lt;/div&gt;&lt;/div&gt;","template":"&lt;p&gt;El punto turístico {{Q1}} se encuentra en la posición ({{response}}, {{response}}).&lt;/p&gt;&lt;p&gt;El punto turístico {{Q2}} se encuentra en la posición ({{response}}, {{response}}).&lt;/p&gt;&lt;p&gt;El punto turístico {{Q3}} se encuentra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2","feedback":"&lt;p&gt;La coordenada del eje horizontal del punto turístico {{Q1}} es 2.&lt;/p&gt;"},{"name":"A2","function":"1","feedback":"&lt;p&gt;La coordenada del eje vertical del punto turístico {{Q1}} es 1.&lt;/p&gt;"},{"name":"A3","function":"3","feedback":"&lt;p&gt;La coordenada del eje horizontal del punto turístico {{Q2}} es 3.&lt;/p&gt;"},{"name":"A4","function":"0","feedback":"&lt;p&gt;La coordenada del eje vertical del punto turístico {{Q2}} es 0.&lt;/p&gt;"},{"name":"A5","function":"4","feedback":"&lt;p&gt;La coordenada del eje horizontal del punto turístico {{Q3}} es 4.&lt;/p&gt;"},{"name":"A6","function":"5","feedback":"&lt;p&gt;La coordenada del eje vertical del punto turístico {{Q3}} es 5.&lt;/p&gt;"}],"uniques":true},"algorithm":{"name":"calculateOperation","params":{"method":"equivLiteral","keyboard":"NUMERICAL"
        }
    }
}</v>
      </c>
      <c r="C43" s="237" t="str">
        <f>Seeds!AA43</f>
        <v>{"id":"M5-G-1a-A-3","stimulus":"&lt;p&gt;Em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D43" s="237">
        <f t="shared" si="1"/>
        <v>1</v>
      </c>
    </row>
    <row r="44" ht="15.75" customHeight="1">
      <c r="A44" s="237" t="str">
        <f>Seeds!AC44</f>
        <v>M5-G-1a-A-4</v>
      </c>
      <c r="B44" s="237" t="str">
        <f>Seeds!Z44</f>
        <v>{"id":"M5-G-1a-A-4","stimulus":"&lt;p&gt;Localiza los siguientes puntos en 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1","feedback":"&lt;p&gt;La coordenada del eje horizontal del punto {{Q1}} es 1.&lt;/p&gt;"},{"name":"A2","function":"5","feedback":"&lt;p&gt;La coordenada del eje vertical del punto {{Q1}} es 5.&lt;/p&gt;"},{"name":"A3","function":"2","feedback":"&lt;p&gt;La coordenada del eje horizontal del punto {{Q2}} es 2.&lt;/p&gt;"},{"name":"A4","function":"3","feedback":"&lt;p&gt;La coordenada del eje vertical del punto {{Q2}} es 3.&lt;/p&gt;"},{"name":"A5","function":"4","feedback":"&lt;p&gt;La coordenada del eje horizontal del punto {{Q3}} es 4.&lt;/p&gt;"},{"name":"A6","function":"3","feedback":"&lt;p&gt;La coordenada del eje vertical del punto {{Q3}} es 3.&lt;/p&gt;"}],"uniques":true},"algorithm":{"name":"calculateOperation","params":{"method":"equivLiteral","keyboard":"NUMERICAL"}}}</v>
      </c>
      <c r="C44" s="237" t="str">
        <f>Seeds!AA44</f>
        <v>{"id":"M5-G-1a-A-4","stimulus":"&lt;p&gt;Localize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D44" s="237">
        <f t="shared" si="1"/>
        <v>1</v>
      </c>
    </row>
    <row r="45" ht="15.75" customHeight="1">
      <c r="A45" s="237" t="str">
        <f>Seeds!AC45</f>
        <v>M5-G-1a-A-5</v>
      </c>
      <c r="B45" s="237" t="str">
        <f>Seeds!Z45</f>
        <v>{"id":"M5-G-1a-A-5","stimulus":"&lt;p&gt;Un radar detecta los diferentes puntos de ubicación de varios aviones durante un trayecto. Completa las oraciones con sus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20.5068%;\"&gt;{{Q5}}&lt;/span&gt;&lt;/div&gt;&lt;/div&gt;&lt;/div&gt;&lt;/div&gt;","template":"&lt;p&gt;El avión {{Q1}} está en la posición ({{response}}, {{response}}).&lt;/p&gt;&lt;p&gt;El avión {{Q2}} está en la posición ({{response}}, {{response}}).&lt;/p&gt;&lt;p&gt;El avión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5","feedback":"&lt;p&gt;La coordenada del eje horizontal del avión {{Q1}} es 5.&lt;/p&gt;"},{"name":"A2","function":"1","feedback":"&lt;p&gt;La coordenada del eje vertical del avión {{Q1}} es 1."},{"name":"A3","function":"0","feedback":"&lt;p&gt;La coordenada del eje horizontal del avión {{Q2}} es 0.&lt;/p&gt;"},{"name":"A4","function":"2","feedback":"&lt;p&gt;La coordenada del eje vertical del avión {{Q2}} es 2.&lt;/p&gt;"},{"name":"A5","function":"4","feedback":"&lt;p&gt;La coordenada del eje horizontal del avión {{Q3}} es 4.&lt;/p&gt;"},{"name":"A6","function":"3","feedback":"&lt;p&gt;La coordenada del eje vertical del avión {{Q3}} es 3.&lt;/p&gt;"}],"uniques":true},"algorithm":{"name":"calculateOperation","params":{"method":"equivLiteral","keyboard":"NUMERICAL"}}}</v>
      </c>
      <c r="C45" s="237" t="str">
        <f>Seeds!AA45</f>
        <v>{"id":"M5-G-1a-A-5","stimulus":"&lt;p&gt;Um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D45" s="237">
        <f t="shared" si="1"/>
        <v>1</v>
      </c>
    </row>
    <row r="46" ht="15.75" customHeight="1">
      <c r="A46" s="237" t="str">
        <f>Seeds!AC49</f>
        <v>M5-G-2a-I-1</v>
      </c>
      <c r="B46" s="237" t="str">
        <f>Seeds!Z49</f>
        <v>{"id":"M5-G-2a-I-1","stimulus":"&lt;p&gt;Arrastra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src=\"https://blueberry-assets.oneclick.es/M5_G_2a_2.svg\" style=\"width:130px\"&gt;&lt;/div&gt;"},{"name":"A2","label":"&lt;div style=\"display:flex; justify-content:center;\"&gt;&lt;img src=\"https://blueberry-assets.oneclick.es/M5_G_2a_3.svg\" style=\"width:130px\"&gt;&lt;/div&gt;","incorrect":true},{"name":"A3","label":"&lt;div style=\"display:flex; justify-content:center;\"&gt;&lt;img src=\"https://blueberry-assets.oneclick.es/M5_G_2a_4.svg\" style=\"width:130px\"&gt;&lt;/div&gt;","incorrect":true},{"name":"A4","label":"&lt;div style=\"display:flex; justify-content:center;\"&gt;&lt;img src=\"https://blueberry-assets.oneclick.es/M5_G_2a_5.svg\" style=\"width:130px\"&gt;&lt;/div&gt;","incorrect":true}],"uniques":true},"algorithm":{"name":"labelImage","template":"LabelImageDragDropV2","params":{"image":{"src":"https://blueberry-assets.oneclick.es/M5_G_2a_1.png","width":260,"height":260,"alt":"","title":"","percent":1},"responses":[{"x":130,"y":0,"z":15,"width":130,"height":260,"pointer":""}],"fontSize":18}}}</v>
      </c>
      <c r="C46" s="237" t="str">
        <f>Seeds!AA49</f>
        <v>{"id":"M5-G-2a-I-1","stimulus":"&lt;p&gt;Arraste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D46" s="237">
        <f t="shared" si="1"/>
        <v>1</v>
      </c>
    </row>
    <row r="47" ht="15.75" customHeight="1">
      <c r="A47" s="237" t="str">
        <f>Seeds!AC50</f>
        <v>M5-G-2a-I-2</v>
      </c>
      <c r="B47" s="237" t="str">
        <f>Seeds!Z50</f>
        <v>{"id":"M5-G-2a-I-2","stimulus":"&lt;p&gt;Arrastra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C47" s="237" t="str">
        <f>Seeds!AA50</f>
        <v>{"id":"M5-G-2a-I-2","stimulus":"&lt;p&gt;Arraste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D47" s="237">
        <f t="shared" si="1"/>
        <v>1</v>
      </c>
    </row>
    <row r="48" ht="15.75" customHeight="1">
      <c r="A48" s="237" t="str">
        <f>Seeds!AC51</f>
        <v>M5-G-2a-I-3</v>
      </c>
      <c r="B48" s="237" t="str">
        <f>Seeds!Z51</f>
        <v>{"id":"M5-G-2a-I-3","stimulus":"&lt;p&gt;Arrastra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C48" s="237" t="str">
        <f>Seeds!AA51</f>
        <v>{"id":"M5-G-2a-I-3","stimulus":"&lt;p&gt;Arraste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D48" s="237">
        <f t="shared" si="1"/>
        <v>1</v>
      </c>
    </row>
    <row r="49" ht="15.75" customHeight="1">
      <c r="A49" s="237" t="str">
        <f>Seeds!AC52</f>
        <v>M5-G-2a-E-1</v>
      </c>
      <c r="B49" s="237" t="str">
        <f>Seeds!Z52</f>
        <v>{"id":"M5-G-2a-E-1","stimulus":"&lt;p&gt;Haz clic en el cuadrado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eje de simetría no divide al cuadrado en dos partes simétricas.&lt;/p&gt;"},{"name":"A4","label":"&lt;div style=\"display:flex; justify-content:center;\"&gt;&lt;img src='https://blueberry-assets.oneclick.es/M5_G_2a_19.svg' width=\"300\"&gt;&lt;/div&gt;","function":"","incorrect":true,"feedback":"&lt;p&gt;Este eje de simetría no divide al cuadrado en dos partes simétricas.&lt;/p&gt;"},{"name":"A5","label":"&lt;div style=\"display:flex; justify-content:center;\"&gt;&lt;img src='https://blueberry-assets.oneclick.es/M5_G_2a_20.svg' width=\"300\"&gt;&lt;/div&gt;","function":"","incorrect":true,"feedback":"&lt;p&gt;Este eje de simetría no divide al cuadrado en dos partes simétricas.&lt;/p&gt;"},{"name":"A6","label":"&lt;div style=\"display:flex; justify-content:center;\"&gt;&lt;img src='https://blueberry-assets.oneclick.es/M5_G_2a_21.svg' width=\"300\"&gt;&lt;/div&gt;","function":"","incorrect":true,"feedback":"&lt;p&gt;Este eje de simetría no divide al cuadrado en dos partes simétricas.&lt;/p&gt;"}],"uniques":true},"algorithm":{"name":"trueFalse","template":"Multiple choice – standard","params":{"countCorrect":1,"countIncorrect":2,"showCheckIcon":false,"columns":3}}}</v>
      </c>
      <c r="C49" s="237" t="str">
        <f>Seeds!AA52</f>
        <v>{"id":"M5-G-2a-E-1","stimulus":"&lt;p&gt;Clique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D49" s="237">
        <f t="shared" si="1"/>
        <v>1</v>
      </c>
    </row>
    <row r="50" ht="15.75" customHeight="1">
      <c r="A50" s="237" t="str">
        <f>Seeds!AC53</f>
        <v>M5-G-2a-E-2</v>
      </c>
      <c r="B50" s="237" t="str">
        <f>Seeds!Z53</f>
        <v>{"id":"M5-G-2a-E-2","stimulus":"&lt;p&gt;Haz clic en el trapecio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eje de simetría no divide al trapecio en dos partes simétricas.&lt;/p&gt;"},{"name":"A3","label":"&lt;div style=\"display:flex; justify-content:center;\"&gt;&lt;img src='https://blueberry-assets.oneclick.es/M5_G_2a_24.svg' width=\"300\"&gt;&lt;/div&gt;","function":"","incorrect":true,"feedback":"&lt;p&gt;Este eje de simetría no divide al trapecio en dos partes simétricas.&lt;/p&gt;"},{"name":"A4","label":"&lt;div style=\"display:flex; justify-content:center;\"&gt;&lt;img src='https://blueberry-assets.oneclick.es/M5_G_2a_25.svg' width=\"300\"&gt;&lt;/div&gt;","function":"","incorrect":true,"feedback":"&lt;p&gt;Este eje de simetría no divide al trapecio en dos partes simétricas.&lt;/p&gt;"},{"name":"A5","label":"&lt;div style=\"display:flex; justify-content:center;\"&gt;&lt;img src='https://blueberry-assets.oneclick.es/M5_G_2a_26.svg' width=\"300\"&gt;&lt;/div&gt;","function":"","incorrect":true,"feedback":"&lt;p&gt;Este eje de simetría no divide al trapecio en dos partes simétricas.&lt;/p&gt;"},{"name":"A6","label":"&lt;div style=\"display:flex; justify-content:center;\"&gt;&lt;img src='https://blueberry-assets.oneclick.es/M5_G_2a_27.svg' width=\"300\"&gt;&lt;/div&gt;","function":"","incorrect":true,"feedback":"&lt;p&gt;Este eje de simetría no divide al trapecio en dos partes simétricas.&lt;/p&gt;"}],"uniques":true},"algorithm":{"name":"trueFalse","template":"Multiple choice – standard","params":{"countCorrect":1,"countIncorrect":2,"showCheckIcon":false,"columns":3}}}</v>
      </c>
      <c r="C50" s="237" t="str">
        <f>Seeds!AA53</f>
        <v>{"id":"M5-G-2a-E-2","stimulus":"&lt;p&gt;Clique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D50" s="237">
        <f t="shared" si="1"/>
        <v>1</v>
      </c>
    </row>
    <row r="51" ht="15.75" customHeight="1">
      <c r="A51" s="237" t="str">
        <f>Seeds!AC54</f>
        <v>M5-G-2a-E-3</v>
      </c>
      <c r="B51" s="237" t="str">
        <f>Seeds!Z54</f>
        <v>{"id":"M5-G-2a-E-3","stimulus":"&lt;p&gt;Haz clic en el rectángulo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eje de simetría no divide al rectángulo en dos partes simétricas.&lt;/p&gt;"},{"name":"A4","label":"&lt;div style=\"display:flex; justify-content:center;\"&gt;&lt;img src='https://blueberry-assets.oneclick.es/M5_G_2a_31.svg' width=\"300\"&gt;&lt;/div&gt;","function":"","incorrect":true,"feedback":"&lt;p&gt;Este eje de simetría no divide al rectángulo en dos partes simétricas.&lt;/p&gt;"},{"name":"A5","label":"&lt;div style=\"display:flex; justify-content:center;\"&gt;&lt;img src='https://blueberry-assets.oneclick.es/M5_G_2a_32.svg' width=\"300\"&gt;&lt;/div&gt;","function":"","incorrect":true,"feedback":"&lt;p&gt;Este eje de simetría no divide al rectángulo en dos partes simétricas.&lt;/p&gt;"},{"name":"A6","label":"&lt;div style=\"display:flex; justify-content:center;\"&gt;&lt;img src='https://blueberry-assets.oneclick.es/M5_G_2a_33.svg' width=\"300\"&gt;&lt;/div&gt;","function":"","incorrect":true,"feedback":"&lt;p&gt;Este eje de simetría no divide al rectángulo en dos partes simétricas.&lt;/p&gt;"}],"uniques":true},"algorithm":{"name":"trueFalse","template":"Multiple choice – standard","params":{"countCorrect":1,"countIncorrect":2,"showCheckIcon":false,"columns":3}}}</v>
      </c>
      <c r="C51" s="237" t="str">
        <f>Seeds!AA54</f>
        <v>{"id":"M5-G-2a-E-3","stimulus":"&lt;p&gt;Clique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D51" s="237">
        <f t="shared" si="1"/>
        <v>1</v>
      </c>
    </row>
    <row r="52" ht="15.75" customHeight="1">
      <c r="A52" s="237" t="str">
        <f>Seeds!AC55</f>
        <v>M5-G-2a-A-1</v>
      </c>
      <c r="B52" s="237" t="str">
        <f>Seeds!Z55</f>
        <v>{"id":"M5-G-2a-A-1","stimulus":"&lt;p&gt;Mariana tiene que recortar imágenes que sean simétricas y llevarlas al colegio. Selecciona cuáles de las imágenes que ha recortado sirven para sus deberes.&lt;/p&gt;","hint":"&lt;p&gt;Una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src=\"https://blueberry-assets.oneclick.es/M5_G_2a_63.svg\" width=\"300\"&gt;&lt;/img&gt;","function":"","feedback":"&lt;p&gt;Esta cometa es simétrica porque un eje vertical la divide en dos mitades simétricas.&lt;/p&gt;"},{"name":"A2","label":"&lt;div style=\"display:flex; justify-content:center;\"&gt;&lt;img src=\"https://blueberry-assets.oneclick.es/M5_G_2a_64.svg\" width=\"300\"&gt;&lt;/img&gt;","function":"","feedback":"&lt;p&gt;Esta silla es simétrica porque un eje vertical la divide en dos mitades simétricas.&lt;/p&gt;"},{"name":"A3","label":"&lt;div style=\"display:flex; justify-content:center;\"&gt;&lt;img src=\"https://blueberry-assets.oneclick.es/M5_G_2a_65.svg\" width=\"300\"&gt;&lt;/img&gt;","function":"","feedback":"&lt;p&gt;Estas gafas son simétricas porque un eje vertical las divide en dos mitades simétricas.&lt;/p&gt;"},{"name":"A4","label":"&lt;div style=\"display:flex; justify-content:center;\"&gt;&lt;img src=\"https://blueberry-assets.oneclick.es/M5_G_2a_66.svg\" width=\"300\"&gt;&lt;/img&gt;","function":"","incorrect":true,"feedback":"&lt;p&gt;Este cubo de Rubik no es simétrico porque sus dos mitades no coinciden cuando se divide la imagen por un eje de simetría.&lt;/p&gt;"},{"name":"A5","label":"&lt;div style=\"display:flex; justify-content:center;\"&gt;&lt;img src=\"https://blueberry-assets.oneclick.es/M5_G_2a_67.svg\" width=\"300\"&gt;&lt;/img&gt;","function":"","incorrect":true,"feedback":"&lt;p&gt;Esta casa no es simétrica porque sus dos mitades no coinciden cuando se divide la imagen por un eje de simetría.&lt;/p&gt;"},{"name":"A6","label":"&lt;div style=\"display:flex; justify-content:center;\"&gt;&lt;img src=\"https://blueberry-assets.oneclick.es/M5_G_2a_68.svg\" width=\"300\"&gt;&lt;/img&gt;","function":"","incorrect":true,"feedback":"&lt;p&gt;Esta lavadora no es simétrica porque sus dos mitades no coinciden cuando se divide la imagen por un eje de simetría.&lt;/p&gt;"},{"name":"A7","label":"&lt;div style=\"display:flex; justify-content:center;\"&gt;&lt;img src=\"https://blueberry-assets.oneclick.es/M5_G_2a_69.svg\" width=\"300\"&gt;&lt;/img&gt;","function":"","incorrect":true,"feedback":"&lt;p&gt;Esta nube no es simétrica porque sus dos mitades no coinciden cuando se divide la imagen por un eje de simetría.&lt;/p&gt;"}],"uniques":true},"algorithm":{"name":"trueFalse","template":"Multiple choice – multiple response","params":{"countCorrect":2,"countIncorrect":1,"showCheckIcon":false,"columns":3}}}</v>
      </c>
      <c r="C52" s="237" t="str">
        <f>Seeds!AA55</f>
        <v>{"id":"M5-G-2a-A-1","stimulus":"&lt;p&gt;Como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D52" s="237">
        <f t="shared" si="1"/>
        <v>1</v>
      </c>
    </row>
    <row r="53" ht="15.75" customHeight="1">
      <c r="A53" s="237" t="str">
        <f>Seeds!AC56</f>
        <v>M5-G-2a-A-2</v>
      </c>
      <c r="B53" s="237" t="str">
        <f>Seeds!Z56</f>
        <v>{"id":"M5-G-2a-A-2","stimulus":"&lt;p&gt;Selecciona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src=\"https://blueberry-assets.oneclick.es/M5_G_2a_57.svg\" width=\"300\"&gt;&lt;/img&gt;&lt;/div&gt;","function":""},{"name":"A2","label":"&lt;div style=\"display:flex; justify-content:center;\"&gt;&lt;img src=\"https://blueberry-assets.oneclick.es/M5_G_2a_58.svg\" width=\"300\"&gt;&lt;/img&gt;&lt;/div&gt;","function":""},{"name":"A3","label":"&lt;div style=\"display:flex; justify-content:center;\"&gt;&lt;img src=\"https://blueberry-assets.oneclick.es/M5_G_2a_59.svg\" width=\"300\"&gt;&lt;/img&gt;&lt;/div&gt;","function":""},{"name":"A4","label":"&lt;div style=\"display:flex; justify-content:center;\"&gt;&lt;img src=\"https://blueberry-assets.oneclick.es/M5_G_2a_60.svg\" width=\"300\"&gt;&lt;/img&gt;&lt;/div&gt;","function":"","incorrect":true,"feedback":"&lt;p&gt;La catedral de San Basilio no es simétrica porque sus dos mitades no coinciden cuando se divide la imagen por un eje de simetría.&lt;/p&gt;"},{"name":"A5","label":"&lt;div style=\"display:flex; justify-content:center;\"&gt;&lt;img src=\"https://blueberry-assets.oneclick.es/M5_G_2a_61.svg\" width=\"300\"&gt;&lt;/img&gt;&lt;/div&gt;","function":"","incorrect":true,"feedback":"&lt;p&gt;La Estatua de la Libertad no es simétrica porque sus dos mitades no coinciden cuando se divide la imagen por un eje de simetría.&lt;/p&gt;"},{"name":"A6","label":"&lt;div style=\"display:flex; justify-content:center;\"&gt;&lt;img src=\"https://blueberry-assets.oneclick.es/M5_G_2a_62.svg\" width=\"300\"&gt;&lt;/img&gt;&lt;/div&gt;","function":"","incorrect":true,"feedback":"&lt;p&gt;La ópera de Sídney no es simétrica porque sus dos mitades no coinciden cuando se divide la imagen por un eje de simetría.&lt;/p&gt;"}],"uniques":true},"algorithm":{"name":"trueFalse","template":"Multiple choice – multiple response","params":{"countCorrect":3,"countIncorrect":3,"showCheckIcon":false,"columns":3}}}</v>
      </c>
      <c r="C53" s="237" t="str">
        <f>Seeds!AA56</f>
        <v>{"id":"M5-G-2a-A-2","stimulus":"&lt;p&gt;Indique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D53" s="237">
        <f t="shared" si="1"/>
        <v>1</v>
      </c>
    </row>
    <row r="54" ht="15.75" customHeight="1">
      <c r="A54" s="237" t="str">
        <f>Seeds!AC57</f>
        <v>M5-G-2a-A-3</v>
      </c>
      <c r="B54" s="237" t="str">
        <f>Seeds!Z57</f>
        <v>{"id":"M5-G-2a-A-3","stimulus":"&lt;p&gt;Tomás ha conseguido los siguientes objetos en un juego de ordenador. Clica sobre los que son simétricos.&lt;/p&gt;","hint":"&lt;p&gt;Una imagen es simétrica si sus mitades coinciden cuando se dobla esta figura por un eje de simetría.&lt;/p &gt;","feedback":"&lt;p&gt;Una imagen es simétrica si sus mitades coinciden cuando se dobla esta figura por un eje de simetría.&lt;/p&gt;","seed":{"parameters":[{"name":"Q1","label":null,"min":3,"max":8,"step":1},{"name":"Q2","label":null,"min":2,"max":8,"step":1}],"calculated":[{"name":"A1","label":"&lt;div style=\"display:flex; justify-content:center;\"&gt;&lt;img src=\"https://blueberry-assets.oneclick.es/M5_G_2a_50.svg\" style=\"width:300px\"&gt;","function":"","feedback":"&lt;p&gt;Este buzón es simétrico porque un eje vertical lo divide en dos mitades simétricas.&lt;/p&gt;"},{"name":"A2","label":"&lt;div style=\"display:flex; justify-content:center;\"&gt;&lt;img src=\"https://blueberry-assets.oneclick.es/M5_G_2a_51.svg\" style=\"width:300px\"&gt;","function":"","feedback":"&lt;p&gt;Este tranvía es simétrico porque un eje vertical lo divide en dos mitades simétricas.&lt;/p&gt;"},{"name":"A3","label":"&lt;div style=\"display:flex; justify-content:center;\"&gt;&lt;img src=\"https://blueberry-assets.oneclick.es/M5_G_2a_52.svg\" style=\"width:300px\"&gt;","function":"","feedback":"&lt;p&gt;Esta señal de prohibido es simétrica porque un eje horizontal lo divide en dos mitades simétricas.&lt;/p&gt;"},{"name":"A4","label":"&lt;div style=\"display:flex; justify-content:center;\"&gt;&lt;img src=\"https://blueberry-assets.oneclick.es/M5_G_2a_53.svg\" style=\"width:300px\"&gt;","function":"","feedback":"&lt;p&gt;Esta papelera es simétrica porque un eje vertical la divide en dos mitades simétricas.&lt;/p&gt;"},{"name":"A5","label":"&lt;div style=\"display:flex; justify-content:center;\"&gt;&lt;img src=\"https://blueberry-assets.oneclick.es/M5_G_2a_54.svg\" style=\"width:300px\"&gt;","function":"","incorrect":true,"feedback":"&lt;p&gt;Esta farola no es simétrica porque sus dos mitades no coinciden cuando se divide la imagen por un eje de simetría.&lt;/p&gt;"},{"name":"A6","label":"&lt;div style=\"display:flex; justify-content:center;\"&gt;&lt;img src=\"https://blueberry-assets.oneclick.es/M5_G_2a_55.svg\" style=\"width:300px\"&gt;","function":"","incorrect":true,"feedback":"&lt;p&gt;Este coche no es simétrico porque sus dos mitades no coinciden cuando se divide la imagen por un eje de simetría.&lt;/p&gt;"},{"name":"A7","label":"&lt;div style=\"display:flex; justify-content:center;\"&gt;&lt;img src=\"https://blueberry-assets.oneclick.es/M5_G_2a_56.svg\" style=\"width:300px\"&gt;","function":"","incorrect":true,"feedback":"&lt;p&gt;Esta fuente no es simétrica porque sus dos mitades no coinciden cuando se divide la imagen por un eje de simetría.&lt;/p&gt;"}],"uniques":true},"algorithm":{"name":"trueFalse","template":"Multiple choice – multiple response","params":{"countCorrect":2,"countIncorrect":1,"showCheckIcon":false,"columns":3}}}</v>
      </c>
      <c r="C54" s="237" t="str">
        <f>Seeds!AA57</f>
        <v>{"id":"M5-G-2a-A-3","stimulus":"&lt;p&gt;Tomás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D54" s="237">
        <f t="shared" si="1"/>
        <v>1</v>
      </c>
    </row>
    <row r="55" ht="15.75" customHeight="1">
      <c r="A55" s="237" t="str">
        <f>Seeds!AC58</f>
        <v>M5-G-2a-A-4</v>
      </c>
      <c r="B55" s="237" t="str">
        <f>Seeds!Z58</f>
        <v>{"id":"M5-G-2a-A-4","stimulus":"&lt;p&gt;Durante un paseo por el bosque, un grupo de amigos tomó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style=\"width:300px\"&gt;","incorrect":true,"feedback":"&lt;p&gt;La zarza no es simétrica porque sus dos mitades no coinciden cuando se divide la imagen por un eje de simetría.&lt;/p&gt;"},{"name":"A6","label":"&lt;div style=\"display:flex; justify-content:center;\"&gt;&lt;img src=\"https://blueberry-assets.oneclick.es/M5_G_2a_39.svg\" style=\"width:300px\"&gt;","incorrect":true,"feedback":"&lt;p&gt;La cueva no es simétrica porque sus dos mitades no coinciden cuando se divide la imagen por un eje de simetría.&lt;/p&gt;"},{"name":"A7","label":"&lt;div style=\"display:flex; justify-content:center;\"&gt;&lt;img src=\"https://blueberry-assets.oneclick.es/M5_G_2a_40.svg\" style=\"width:200px\"&gt;","incorrect":true,"feedback":"&lt;p&gt;La huella de oso no es simétrica porque sus dos mitades no coinciden cuando se divide la imagen por un eje de simetría.&lt;/p&gt;"}],"uniques":true},"algorithm":{"name":"trueFalse","template":"Multiple choice - multiple responses","params":{"countCorrect":2,"countIncorrect":1,"showCheckIcon":false,"columns":3}}}</v>
      </c>
      <c r="C55" s="237" t="str">
        <f>Seeds!AA58</f>
        <v>{"id":"M5-G-2a-A-4","stimulus":"&lt;p&gt;Durante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D55" s="237">
        <f t="shared" si="1"/>
        <v>1</v>
      </c>
    </row>
    <row r="56" ht="15.75" customHeight="1">
      <c r="A56" s="237" t="str">
        <f>Seeds!AC59</f>
        <v>M5-G-2a-A-5</v>
      </c>
      <c r="B56" s="237" t="str">
        <f>Seeds!Z59</f>
        <v>{"id":"M5-G-2a-A-5","stimulus":"&lt;p&gt;Laura es aficionada al fútbol y colecciona escudos de clubes como los siguientes. Selecciona los que son simétricos.&lt;/p&gt;","hint":"&lt;p&gt;Una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no es simétrico porque sus dos mitades no coinciden cuando se divide la imagen por un eje de simetría.&lt;/p&gt;"},{"name":"A5","label":"&lt;div style=\"display:flex; justify-content:center;\"&gt;&lt;img src=\"https://blueberry-assets.oneclick.es/M5_G_2a_45.svg\" style=\"width:300px\"&gt;","function":"","incorrect":true,"feedback":"&lt;p&gt;Este escudo no es simétrico porque sus dos mitades no coinciden cuando se divide la imagen por un eje de simetría.&lt;/p&gt;"},{"name":"A6","label":"&lt;div style=\"display:flex; justify-content:center;\"&gt;&lt;img src=\"https://blueberry-assets.oneclick.es/M5_G_2a_46.svg\" style=\"width:300px\"&gt;","function":"","incorrect":true,"feedback":"&lt;p&gt;Este escudo no es simétrico porque sus dos mitades no coinciden cuando se divide la imagen por un eje de simetría.&lt;/p&gt;"},{"name":"A7","label":"&lt;div style=\"display:flex; justify-content:center;\"&gt;&lt;img src=\"https://blueberry-assets.oneclick.es/M5_G_2a_47.svg\" style=\"width:300px\"&gt;","function":"","feedback":"&lt;p&gt;Este escudo es simétrico porque un eje horizontal lo divide en dos mitades simétricas.&lt;/p&gt;"},{"name":"A8","label":"&lt;div style=\"display:flex; justify-content:center;\"&gt;&lt;img src=\"https://blueberry-assets.oneclick.es/M5_G_2a_48.svg\" style=\"width:300px\"&gt;","function":"","feedback":"&lt;p&gt;Este escudo es simétrico porque un eje horizontal lo divide en dos mitades simétricas.&lt;/p&gt;"},{"name":"A9","label":"&lt;div style=\"display:flex; justify-content:center;\"&gt;&lt;img src=\"https://blueberry-assets.oneclick.es/M5_G_2a_49.svg\" style=\"width:300px\"&gt;","function":"","incorrect":true,"feedback":"&lt;p&gt;Este escudo no es simétrico porque sus dos mitades no coinciden cuando se divide la imagen por un eje de simetría.&lt;/p&gt;"}],"uniques":true},"algorithm":{"name":"trueFalse","template":"Multiple choice – multiple response","params":{"countCorrect":2,"countIncorrect":1,"showCheckIcon":false,"columns":3}}}</v>
      </c>
      <c r="C56" s="237" t="str">
        <f>Seeds!AA59</f>
        <v>{"id":"M5-G-2a-A-5","stimulus":"&lt;p&gt;Marcela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D56" s="237">
        <f t="shared" si="1"/>
        <v>1</v>
      </c>
    </row>
    <row r="57" ht="15.75" customHeight="1">
      <c r="A57" s="237" t="str">
        <f>Seeds!AC60</f>
        <v>M5-G-2b-I-1</v>
      </c>
      <c r="B57" s="237" t="str">
        <f>Seeds!Z60</f>
        <v>{"id":"M5-G-2b-I-1","stimulus":"&lt;p&gt;Selecciona cuál de las siguientes imágenes se ha formado por traslación de la siguiente.&lt;/p&gt;&lt;div style=\"display:flex; justify-content:center;\"&gt;&lt;img src=\"https://blueberry-assets.oneclick.es/M5_G_2b_1.svg\" width=\"300\"&gt;&lt;/img&gt;&lt;/div&gt;","hint":"&lt;p&gt;Una imagen trasladada es la que se desplaza desde su posición original.&lt;/p &gt;","feedback":"&lt;p&gt;La cámara trasladada se ha movido a la derecha de la posición orginal.&lt;/p&gt;","seed":{"parameters":[],"calculated":[{"name":"A1","label":"&lt;div style=\"display:flex; justify-content:center;\"&gt;&lt;img src=\"https://blueberry-assets.oneclick.es/M5_G_2b_4.svg\" width=\"300\"&gt;&lt;/img&gt;&lt;/div&gt;","function":""},{"name":"A2","label":"&lt;div style=\"display:flex; justify-content:center;\"&gt;&lt;img src=\"https://blueberry-assets.oneclick.es/M5_G_2b_2.svg\" width=\"300\"&gt;&lt;/img&gt;&lt;/div&gt;","function":"","incorrect":true,"feedback":"&lt;p&gt;Esta cámara está girada 90°.&lt;/p&gt;"},{"name":"A3","label":"&lt;div style=\"display:flex; justify-content:center;\"&gt;&lt;img src=\"https://blueberry-assets.oneclick.es/M5_G_2b_3.svg\" width=\"300\"&gt;&lt;/img&gt;&lt;/div&gt;","function":"","incorrect":true,"feedback":"&lt;p&gt;Esta cámara es simétrica a la original.&lt;/p&gt;"}],"uniques":true},"algorithm":{"name":"trueFalse","template":"Multiple choice – standard","params":{"countCorrect":1,"countIncorrect":2,"showCheckIcon":false,"columns":3}}}</v>
      </c>
      <c r="C57" s="237" t="str">
        <f>Seeds!AA60</f>
        <v>{"id":"M5-G-2b-I-1","stimulus":"&lt;p&gt;Selecione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D57" s="237">
        <f t="shared" si="1"/>
        <v>1</v>
      </c>
    </row>
    <row r="58" ht="15.75" customHeight="1">
      <c r="A58" s="237" t="str">
        <f>Seeds!AC61</f>
        <v>M5-G-2b-I-2</v>
      </c>
      <c r="B58" s="237" t="str">
        <f>Seeds!Z61</f>
        <v>{
    "id": "M5-G-2b-I-2",
    "stimulus": "&lt;p&gt;Selecciona cuál de las siguientes imágenes se ha formado por traslación de la siguiente.&lt;/p&gt;&lt;div style=\"display:flex; justify-content:center;\"&gt;&lt;img src=\"https://blueberry-assets.oneclick.es/M5_G_2b_5.svg\" width=\"300\"&gt;&lt;/img&gt;&lt;/div&gt;",
    "hint": "&lt;p&gt;Una imagen trasladada es la que se desplaza desde su posición original.&lt;/p &gt;",
    "feedback": "&lt;p&gt;La canasta trasladada se ha movido a la derecha de la posición orginal.&lt;/p&gt;",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src=\"https://blueberry-assets.oneclick.es/M5_G_2b_6.svg\" width=\"300\"&gt;&lt;/img&gt;&lt;/div&gt;",
                "function": "",
                "incorrect": true,
                "feedback": "&lt;p&gt;Esta canasta está girada 90°.&lt;/p&gt;"
            },
            {
                "name": "A3",
                "label": "&lt;div style=\"display:flex; justify-content:center;\"&gt;&lt;img src=\"https://blueberry-assets.oneclick.es/M5_G_2b_7.svg\" width=\"300\"&gt;&lt;/img&gt;&lt;/div&gt;",
                "function": "",
                "incorrect": true,
                "feedback": "&lt;p&gt;Esta canasta es simétrica respecto a la original.&lt;/p&gt;"
            }
        ],
        "uniques": true
    },
    "algorithm": {
        "name": "trueFalse",
        "template": "Multiple choice – standard",
        "params": {
            "countCorrect": 1,
            "countIncorrect": 2,
            "showCheckIcon": false,
            "columns": 3
        }
    }
}</v>
      </c>
      <c r="C58" s="237" t="str">
        <f>Seeds!AA61</f>
        <v>{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D58" s="237">
        <f t="shared" si="1"/>
        <v>1</v>
      </c>
    </row>
    <row r="59" ht="15.75" customHeight="1">
      <c r="A59" s="237" t="str">
        <f>Seeds!AC62</f>
        <v>M5-G-2b-I-3</v>
      </c>
      <c r="B59" s="237" t="str">
        <f>Seeds!Z62</f>
        <v>{
    "id": "M5-G-2b-I-3",
    "stimulus": "&lt;p&gt;Selecciona cuál de las siguientes imágenes se ha formado por traslación de la siguiente.&lt;/p&gt;&lt;div style=\"display:flex; justify-content:center;\"&gt;&lt;img src=\"https://blueberry-assets.oneclick.es/M5_G_2b_13.svg\" width=\"300\"&gt;&lt;/img&gt;&lt;/div&gt;",
    "hint": "&lt;p&gt;Una imagen trasladada es la que se desplaza desde su posición original.&lt;/p &gt;",
    "feedback": "&lt;p&gt;El pulverizador trasladado se ha movido a la derecha de la posición orginal.&lt;/p&gt;",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está girado 90°.&lt;/p&gt;"
            },
            {
                "name": "A3",
                "label": "&lt;div style=\"display:flex; justify-content:center;\"&gt;&lt;img src=\"https://blueberry-assets.oneclick.es/M5_G_2b_15.svg\" width=\"300\"&gt;&lt;/img&gt;&lt;/div&gt;",
                "function": "",
                "incorrect": true,
                "feedback": "&lt;p&gt;Este pulverizador es simétrico al original.&lt;/p&gt;"
            }
        ],
        "uniques": true
    },
    "algorithm": {
        "name": "trueFalse",
        "template": "Multiple choice – standard",
        "params": {
            "countCorrect": 1,
            "countIncorrect": 2,
            "showCheckIcon": false,
            "columns": 3
        }
    }
}</v>
      </c>
      <c r="C59" s="237" t="str">
        <f>Seeds!AA62</f>
        <v>{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D59" s="237">
        <f t="shared" si="1"/>
        <v>1</v>
      </c>
    </row>
    <row r="60" ht="15.75" customHeight="1">
      <c r="A60" s="237" t="str">
        <f>Seeds!AC63</f>
        <v>M5-G-2c-I-1</v>
      </c>
      <c r="B60" s="237" t="str">
        <f>Seeds!Z63</f>
        <v>{
    "id": "M5-G-2c-I-1",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true
        }
    }
}</v>
      </c>
      <c r="C60" s="237" t="str">
        <f>Seeds!AA63</f>
        <v>{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D60" s="237">
        <f t="shared" si="1"/>
        <v>1</v>
      </c>
    </row>
    <row r="61" ht="15.75" customHeight="1">
      <c r="A61" s="237" t="str">
        <f>Seeds!AC64</f>
        <v>M5-G-2d-I-1</v>
      </c>
      <c r="B61" s="237" t="str">
        <f>Seeds!Z64</f>
        <v>{"id":"M5-G-2d-I-1","stimulus":"&lt;p&gt;Vicente ha enterrado en la playa un regalo para su amiga Andrea. Para que lo encuentre le ha dado estas instrucciones. ¿Dónde está el regalo?&lt;/p&gt;","feedback":"Mueve el personaje siguiendo las instrucciones.","hint":"Recorre la cuadrícula siguiendo las instrucciones.","algorithm":{"name":"pathway","params":{"directions":6,"icon":"https://lemonade-assets.oneclick.es/pathway/farmer.png","background":"https://lemonade-assets.oneclick.es/pathway/bck1.png"}}}</v>
      </c>
      <c r="C61" s="237" t="str">
        <f>Seeds!AA64</f>
        <v>{"id":"M5-G-2d-I-1","stimulus":"&lt;p&gt;Lorenzo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D61" s="237">
        <f t="shared" si="1"/>
        <v>1</v>
      </c>
    </row>
    <row r="62" ht="15.75" customHeight="1">
      <c r="A62" s="237" t="str">
        <f>Seeds!AC65</f>
        <v>M5-G-2d-I-2</v>
      </c>
      <c r="B62" s="237" t="str">
        <f>Seeds!Z65</f>
        <v>{"id":"M5-G-2d-I-2","stimulus":"&lt;p&gt;Nicolás se ha disfrazado de pirata y tiene que seguir estas instrucciones para llegar a la cabaña donde se celebra la fiesta. Ayúdale a encontrarla.&lt;/p&gt;","feedback":"Mueve el personaje siguiendo las instrucciones.","hint":"Recorre la cuadrícula siguiendo las instrucciones.","algorithm":{"name":"pathway","params":{"directions":6,"icon":"https://lemonade-assets.oneclick.es/pathway/pirate.png","background":"https://lemonade-assets.oneclick.es/pathway/bck2.png"}}}</v>
      </c>
      <c r="C62" s="237" t="str">
        <f>Seeds!AA65</f>
        <v>{"id":"M5-G-2d-I-2","stimulus":"&lt;p&gt;Nicholas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D62" s="237">
        <f t="shared" si="1"/>
        <v>1</v>
      </c>
    </row>
    <row r="63" ht="15.75" customHeight="1">
      <c r="A63" s="237" t="str">
        <f>Seeds!AC66</f>
        <v>M5-G-2d-I-3</v>
      </c>
      <c r="B63" s="237" t="str">
        <f>Seeds!Z66</f>
        <v>{"id":"M5-G-2d-I-3","stimulus":"&lt;p&gt;El minero ha perdido su linterna mientras llegaba a su puesto de trabajo, pero se acuerda del trayecto que ha recorrido. Sigue las instrucciones para llevar al minero hasta la linterna.&lt;/p&gt;","feedback":"Mueve el personaje siguiendo las instrucciones.","hint":"Recorre la cuadrícula siguiendo las instrucciones.","algorithm":{"name":"pathway","params":{"directions":6,"icon":"https://lemonade-assets.oneclick.es/pathway/worker.png","background":"https://lemonade-assets.oneclick.es/pathway/bck3.png"}}}</v>
      </c>
      <c r="C63" s="237" t="str">
        <f>Seeds!AA66</f>
        <v>{"id":"M5-G-2d-I-3","stimulus":"&lt;p&gt;O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D63" s="237">
        <f t="shared" si="1"/>
        <v>1</v>
      </c>
    </row>
    <row r="64" ht="15.75" customHeight="1">
      <c r="A64" s="237" t="str">
        <f>Seeds!AC67</f>
        <v>M5-G-3a-I-1</v>
      </c>
      <c r="B64" s="237" t="str">
        <f>Seeds!Z67</f>
        <v>{"id":"M5-G-3a-I-1","stimulus":"&lt;p&gt;En un plano de escala 1:{{Q2}} hay un objeto de {{Q1}} cm. ¿Cómo se calcula su medida real?&lt;/p&gt;","hint":"&lt;p&gt;La escala indica que 1 cm del plano equivale a {{Q2}} cm en la vida real.&lt;/p&gt;","feedback":"&lt;p&gt;Una escala muestra la relación que existe entre las medidas de un plano y las medidas reales. Si 1 cm del plano equivale a {{Q2}} cm de la vida real, la distancia real de {{Q1}} cm se calcula operando así:&lt;/p&gt;&lt;p style=\"text-align: center\"&gt;{{Q1}} cm × {{Q2}} = {{T1}}cm&lt;/p&gt;","seed":{"parameters":[{"name":"Q1","label":null,"min":1,"max":10,"step":0.1},{"name":"Q2","label":null,"min":100,"max":200,"step":10}],"calculated":[{"name":"A1","label":"{{Q1}} cm × {{Q2}} = {{T1}}","function":""},{"name":"A2","label":"{{Q1}} cm = {{Q2}}","function":"","incorrect":true},{"name":"A3","label":"{{Q1}} cm + {{Q2}} = {{T2}}","function":"","incorrect":true},{"name":"A4","label":"{{Q2}} cm : {{Q1}} = {{T3}}","function":"","incorrect":true},{"name":"A5","label":"{{Q2}} cm − {{Q1}} = {{T4}}","function":"","incorrect":true},{"name":"T1","label":"","function":"Lemonlib.round({{Q1}}*{{Q2}}, 2)","temp":true},{"name":"T2","label":"","function":"Lemonlib.round({{Q1}}+{{Q2}}, 2)","temp":true},{"name":"T3","label":"","function":"Lemonlib.round({{Q2}}/{{Q1}}, 2)","temp":true},{"name":"T4","label":"","function":"Lemonlib.round({{Q2}}-{{Q1}}, 2)","temp":true}],"uniques":true},"algorithm":{"name":"trueFalse","template":"Multiple choice – standard","params":{"countCorrect":1,"countIncorrect":2,"showCheckIcon":true}}}</v>
      </c>
      <c r="C64" s="237" t="str">
        <f>Seeds!AA67</f>
        <v>{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D64" s="237">
        <f t="shared" si="1"/>
        <v>1</v>
      </c>
    </row>
    <row r="65" ht="15.75" customHeight="1">
      <c r="A65" s="237" t="str">
        <f>Seeds!AC68</f>
        <v>M5-G-3a-E-1</v>
      </c>
      <c r="B65" s="237" t="str">
        <f>Seeds!Z68</f>
        <v>{"id":"M5-G-3a-E-1","seed":{"parameters":[{"name":"Q1","label":null,"min":50,"max":100,"step":10},{"name":"Q2","label":null,"min":2,"max":20,"step":0.1}],"uniques":true},"scaffolding":[{"id":"step-0","stimulus":"&lt;p&gt;En un plano con escala 1:{{T1}} dos puntos están separados por {{Q1}} cm. ¿Cuánto mide esa distancia en realidad?&lt;/p&gt;","template":"&lt;p&gt;{{Q1}} cm en el mapa equivalen a {{response}} cm.&lt;/p&gt;","seed":{"parameters":[],"calculated":[{"name":"A1","function":"Lemonlib.round({{Q1}}*{{T1}}, 2)"},{"name":"T1","function":"Lemonlib.round({{Q2}}, 1)","temp":true}]},"algorithm":{"name":"calculateOperation","params":{"method":"equivLiteral","keyboard":"INTERMEDIATE"}}},{"id":"step-1","stimulus":"&lt;p&gt;¿Cuál es la escala del plano? ¿Cuál es la distancia que separa ambos puntos sobre el mapa?&lt;/p&gt;","template":"&lt;p&gt;La escala del plano es 1:{{response}}.&lt;/p&gt;&lt;p&gt;Los dos puntos están separados sobre el mapa {{response}} cm.&lt;/p&gt;","seed":{"calculated":[{"name":"2A1","label":"","function":"{{Q2}}"},{"name":"2A2","label":"","function":"{{Q1}}"}]},"algorithm":{"name":"calculateOperation","params":{"method":"equivLiteral","keyboard":"INTERMEDIATE"}}},{"id":"step-2","stimulus":"&lt;p&gt;Según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del plano y la distancia real.&lt;/p&gt;","incorrect":true}]},"algorithm":{"name":"trueFalse","template":"Multiple choice – standard"}},{"id":"step-3","stimulus":"&lt;p&gt;¿Cómo se calcula la distancia real entre los dos puntos?&lt;/p&gt;","seed":{"calculated":[{"name":"2-A1","label":"&lt;p&gt;Distancia real = distancia en el plano × segundo término de la escala&lt;/p&gt;"},{"name":"2-A2","label":"&lt;p&gt;Distancia real = distancia en el plano + segundo término de la escala&lt;/p&gt;","incorrect":true},{"name":"2-A3","label":"&lt;p&gt;Distancia real = segundo término de la escala : distancia en el plano&lt;/p&gt;","incorrect":true},{"name":"2-A4","label":"&lt;p&gt;Distancia real = segundo término de la escala − distancia en el plano&lt;/p&gt;","incorrect":true}]},"algorithm":{"name":"trueFalse","template":"Multiple choice – standard"}},{"id":"step-4","stimulus":"&lt;p&gt;Ahora completa la fórmula anterior para calcular la distancia real entre ambos puntos.&lt;/p&gt;","template":"&lt;p style=\"text-align: center\"&gt;Distancia real = distancia en el plano × segundo término de la escala = {{Q1}} cm × {{Q2}} = {{response}} cm&lt;/p&gt;","seed":{"calculated":[{"name":"A1","function":"Lemonlib.round({{Q1}}*{{Q2}}, 2)"}]},"algorithm":{"name":"calculateOperation","params":{"method":"equivLiteral","decimalPlaces":2,"keyboard":"INTERMEDIATE"}}}]}</v>
      </c>
      <c r="C65" s="237" t="str">
        <f>Seeds!AA68</f>
        <v>{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D65" s="237">
        <f t="shared" si="1"/>
        <v>1</v>
      </c>
    </row>
    <row r="66" ht="15.75" customHeight="1">
      <c r="A66" s="237" t="str">
        <f>Seeds!AC69</f>
        <v>M5-G-3a-A-1</v>
      </c>
      <c r="B66" s="237" t="str">
        <f>Seeds!Z69</f>
        <v>{"id":"M5-G-3a-A-1","seed":{"parameters":[{"name":"Q1","label":null,"min":10,"max":20,"step":1},{"name":"Q2","label":null,"min":2,"max":6,"step":1}],"uniques":true},"scaffolding":[{"id":"step-0","stimulus":"&lt;p&gt;Zoe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cm.&lt;/p&gt;","seed":{"parameters":[],"calculated":[{"name":"A1","label":"{{function}})","function":"{{Q1}}*{{Q2}}"}]},"algorithm":{"name":"calculateOperation","params":{"method":"equivLiteral","keyboard":"INTERMEDIATE"}}},{"id":"step-1","stimulus":"&lt;p&gt;¿Cuál es la escala del dibujo que está haciendo Zoe? ¿Cuánto mide el dibujo del oso?&lt;/p&gt;","template":"&lt;p&gt;La escala del dibujo es 1:{{response}}.&lt;/p&gt;&lt;p&gt;El dibujo del oso mide {{response}} cm.&lt;/p&gt;","seed":{"calculated":[{"name":"2A1","label":"","function":"{{Q2}}"},{"name":"2A2","label":"","function":"{{Q1}}"}]},"algorithm":{"name":"calculateOperation","params":{"method":"equivLiteral","keyboard":"INTERMEDIATE"}}},{"id":"step-2","stimulus":"&lt;p&gt;Según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standard"}},{"id":"step-3","stimulus":"&lt;p&gt;¿Cómo se calcula la medida real del peluche?&lt;/p&gt;","seed":{"calculated":[{"name":"2-A1","label":"&lt;p&gt;Altura real del peluche = altura del dibujo × segundo término de la escala&lt;/p&gt;"},{"name":"2-A2","label":"&lt;p&gt;Altura real del peluche = altura del dibujo + segundo término de la escala&lt;/p&gt;","incorrect":true},{"name":"2-A3","label":"&lt;p&gt;Altura real del peluche = segundo término de la escala : altura del dibujo&lt;/p&gt;","incorrect":true},{"name":"2-A4","label":"&lt;p&gt;Altura real del peluche = segundo término de la escala − altura del dibujo&lt;/p&gt;","incorrect":true}]},"algorithm":{"name":"trueFalse","template":"Multiple choice – standard"}},{"id":"step-4","stimulus":"&lt;p&gt;Ahora completa la fórmula anterior para calcular la altura real del peluche.&lt;/p&gt;","template":"&lt;p style=\"text-align: center\"&gt;Altura real del peluche = altura del dibujo × segundo término de la escala = {{Q1}} cm × {{Q2}} = {{response}} cm&lt;/p&gt;","seed":{"calculated":[{"name":"A1","function":"{{Q1}}*{{Q2}}"}]},"algorithm":{"name":"calculateOperation","params":{"method":"equivLiteral","keyboard":"INTERMEDIATE"}}}]}</v>
      </c>
      <c r="C66" s="237" t="str">
        <f>Seeds!AA69</f>
        <v>{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D66" s="237">
        <f t="shared" si="1"/>
        <v>1</v>
      </c>
    </row>
    <row r="67" ht="15.75" customHeight="1">
      <c r="A67" s="237" t="str">
        <f>Seeds!AC70</f>
        <v>M5-G-3a-A-2</v>
      </c>
      <c r="B67" s="237" t="str">
        <f>Seeds!Z70</f>
        <v>{"id":"M5-G-3a-A-2","seed":{"parameters":[{"name":"Q1","label":null,"min":20,"max":30,"step":1},{"name":"Q2","label":null,"min":200,"max":300,"step":10}],"uniques":true},"scaffolding":[{"id":"step-0","stimulus":"&lt;p&gt;En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cm.&lt;/p&gt;","seed":{"parameters":[],"calculated":[{"name":"A1","label":"{{function}})","function":"{{Q1}}*{{Q2}}"}]},"algorithm":{"name":"calculateOperation","params":{"method":"equivLiteral","keyboard":"INTERMEDIATE"}}},{"id":"step-1","stimulus":"&lt;p&gt;¿Qué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cm.&lt;/p&gt;","seed":{"calculated":[{"name":"2A1","label":"","function":"{{Q2}}"},{"name":"2A2","label":"","function":"{{Q1}}"}]},"algorithm":{"name":"calculateOperation","params":{"method":"equivLiteral","keyboard":"INTERMEDIATE"}}},{"id":"step-2","stimulus":"&lt;p&gt;Según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standard"}},{"id":"step-3","stimulus":"&lt;p&gt;¿Cómo se calcula la altura real del faro?&lt;/p&gt;","seed":{"calculated":[{"name":"2-A1","label":"&lt;p&gt;Altura real del faro = altura de la réplica × segundo término de la escala&lt;/p&gt;"},{"name":"2-A2","label":"&lt;p&gt;Altura real del faro = altura de la réplica + segundo término de la escala&lt;/p&gt;","incorrect":true},{"name":"2-A3","label":"&lt;p&gt;Altura real del faro = segundo término de la escala : altura de la réplica&lt;/p&gt;","incorrect":true},{"name":"2-A4","label":"&lt;p&gt;Altura real del faro = segundo término de la escala − altura de la réplica&lt;/p&gt;","incorrect":true}]},"algorithm":{"name":"trueFalse","template":"Multiple choice – standard"}},{"id":"step-4","stimulus":"&lt;p&gt;Ahora completa la fórmula anterior para calcular la altura real del faro.&lt;/p&gt;","template":"&lt;p style=\"text-align: center\"&gt;Altura real del faro = altura de la réplica × segundo término de la escala = {{Q1}} cm × {{Q2}} = {{response}} cm&lt;/p&gt;","seed":{"calculated":[{"name":"A1","function":"{{Q1}}*{{Q2}}"}]},"algorithm":{"name":"calculateOperation","params":{"method":"equivLiteral","keyboard":"INTERMEDIATE"}}}]}</v>
      </c>
      <c r="C67" s="237" t="str">
        <f>Seeds!AA70</f>
        <v>{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D67" s="237">
        <f t="shared" si="1"/>
        <v>1</v>
      </c>
    </row>
    <row r="68" ht="15.75" customHeight="1">
      <c r="A68" s="237" t="str">
        <f>Seeds!AC71</f>
        <v>M5-G-3a-A-3</v>
      </c>
      <c r="B68" s="237" t="str">
        <f>Seeds!Z71</f>
        <v>{"id":"M5-G-3a-A-3","seed":{"parameters":[{"name":"Q1","label":null,"min":10,"max":50,"step":1},{"name":"Q2","label":null,"min":100000,"max":150000,"step":10000}],"uniques":true},"scaffolding":[{"id":"step-0","stimulus":"&lt;p&gt;Un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cm.&lt;/p&gt;","seed":{"parameters":[],"calculated":[{"name":"A1","label":"{{function}})","function":"{{Q1}}*{{Q2}}"}]},"algorithm":{"name":"calculateOperation","params":{"method":"equivLiteral","keyboard":"INTERMEDIATE"}}},{"id":"step-1","stimulus":"&lt;p&gt;¿Cuál es la escala del mapa? Sobre el mapa, ¿cuántos cm ha recorrido el turista?&lt;/p&gt;","template":"&lt;p&gt;La escala es 1:{{response}}.&lt;/p&gt;&lt;p&gt;El turista ha recorrido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standard"}},{"id":"step-3","stimulus":"&lt;p&gt;¿Cómo se calcula la distancia real que ha recorrido el turista?&lt;/p&gt;","seed":{"calculated":[{"name":"2-A1","label":"&lt;p&gt;Distancia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ha recorrido el turista.&lt;/p&gt;","template":"&lt;p style=\"text-align: center\"&gt;Distancia real = distancia en el mapa × segundo término de la escala = {{Q1}} cm × {{Q2}} = {{response}} cm&lt;/p&gt;","seed":{"calculated":[{"name":"A1","function":"{{Q1}}*{{Q2}}"}]},"algorithm":{"name":"calculateOperation","params":{"method":"equivLiteral","keyboard":"INTERMEDIATE"}}}]}</v>
      </c>
      <c r="C68" s="237" t="str">
        <f>Seeds!AA71</f>
        <v>{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D68" s="237">
        <f t="shared" si="1"/>
        <v>1</v>
      </c>
    </row>
    <row r="69" ht="15.75" customHeight="1">
      <c r="A69" s="237" t="str">
        <f>Seeds!AC72</f>
        <v>M5-G-3a-A-4</v>
      </c>
      <c r="B69" s="237" t="str">
        <f>Seeds!Z72</f>
        <v>{"id":"M5-G-3a-A-4","seed":{"parameters":[{"name":"Q1","label":null,"min":30,"max":50,"step":1},{"name":"Q2","label":null,"min":50,"max":150,"step":10}],"uniques":true},"scaffolding":[{"id":"step-0","stimulus":"&lt;p&gt;En el Museo Naval hay una maqueta de una antigua embarcación a escala 1:{{Q2}}. Si la maqueta mide {{Q1}} cm de eslora, ¿cuál es la medida real de la embarcación?&lt;/p&gt;","template":"&lt;p&gt;La medida real es de {{response}} cm.&lt;/p&gt;","seed":{"parameters":[],"calculated":[{"name":"A1","label":"{{function}})","function":"{{Q1}}*{{Q2}}"}]},"algorithm":{"name":"calculateOperation","params":{"method":"equivLiteral","keyboard":"INTERMEDIATE"}}},{"id":"step-1","stimulus":"&lt;p&gt;¿Cuál es la escala de la maqueta? ¿Cuántos cm mide la eslora de la maqueta?&lt;/p&gt;","template":"&lt;p&gt;La escala es 1:{{response}}.&lt;/p&gt;&lt;p&gt;La eslora de la maqueta mide {{response}} cm.&lt;/p&gt;","seed":{"calculated":[{"name":"2A1","label":"","function":"{{Q2}}"},{"name":"2A2","label":"","function":"{{Q1}}"}]},"algorithm":{"name":"calculateOperation","params":{"method":"equivLiteral","keyboard":"INTERMEDIATE"}}},{"id":"step-2","stimulus":"&lt;p&gt;Según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standard"}},{"id":"step-3","stimulus":"&lt;p&gt;¿Cómo se calcula la medida real de la embarcación?&lt;/p&gt;","seed":{"calculated":[{"name":"2-A1","label":"&lt;p&gt;Medida real de la embarcación = medida de la maqueta × segundo término de la escala&lt;/p&gt;"},{"name":"2-A2","label":"&lt;p&gt;Medida real de la embarcación = medida de la maqueta + segundo término de la escala&lt;/p&gt;","incorrect":true},{"name":"2-A3","label":"&lt;p&gt;Medida real de la embarcación = segundo término de la escala : medida de la maqueta&lt;/p&gt;","incorrect":true},{"name":"2-A4","label":"&lt;p&gt;Medida real de la embarcación = segundo término de la escala − medida de la maqueta&lt;/p&gt;","incorrect":true}]},"algorithm":{"name":"trueFalse","template":"Multiple choice – standard"}},{"id":"step-4","stimulus":"&lt;p&gt;Ahora completa la fórmula anterior para calcular la medida real de la embarcación.&lt;/p&gt;","template":"&lt;p style=\"text-align: center\"&gt;Medida real de la embarcación = medida de la maqueta × segundo término de la escala = {{Q1}} cm × {{Q2}} = {{response}} cm&lt;/p&gt;","seed":{"calculated":[{"name":"A1","function":"{{Q1}}*{{Q2}}"}]},"algorithm":{"name":"calculateOperation","params":{"method":"equivLiteral","keyboard":"INTERMEDIATE"}}}]}</v>
      </c>
      <c r="C69" s="237" t="str">
        <f>Seeds!AA72</f>
        <v>{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D69" s="237">
        <f t="shared" si="1"/>
        <v>1</v>
      </c>
    </row>
    <row r="70" ht="15.75" customHeight="1">
      <c r="A70" s="237" t="str">
        <f>Seeds!AC73</f>
        <v>M5-G-3a-A-5</v>
      </c>
      <c r="B70" s="237" t="str">
        <f>Seeds!Z73</f>
        <v>{"id":"M5-G-3a-A-5","seed":{"parameters":[{"name":"Q1","label":null,"min":25,"max":40,"step":1},{"name":"Q2","label":null,"min":4000,"max":5000,"step":100}],"uniques":true},"scaffolding":[{"id":"step-0","stimulus":"&lt;p&gt;Unos excursionistas llevan durante una ruta por la sierra un mapa a escala 1:{{Q2}}. Como el recorrido que van a realizar corresponde a {{Q1}} cm del mapa, ¿qué distancia real van a andar?&lt;/p&gt;","template":"&lt;p&gt;Recorrerán {{response}} cm reales durante la excursión.&lt;/p&gt;","seed":{"parameters":[],"calculated":[{"name":"A1","label":"{{function}})","function":"{{Q1}}*{{Q2}}"}]},"algorithm":{"name":"calculateOperation","params":{"method":"equivLiteral","keyboard":"INTERMEDIATE"}}},{"id":"step-1","stimulus":"&lt;p&gt;¿Cuál es la escala del mapa? ¿Cuántos cm van a recorrer sobre el mapa?&lt;/p&gt;","template":"&lt;p&gt;La escala es 1:{{response}}.&lt;/p&gt;&lt;p&gt;Van a recorrer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standard"}},{"id":"step-3","stimulus":"&lt;p&gt;¿Cómo se calcula la distancia real que van a recorrer los excursionistas?&lt;/p&gt;","seed":{"calculated":[{"name":"2-A1","label":"&lt;p&gt;Distancia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recorrerán.&lt;/p&gt;","template":"&lt;p style=\"text-align: center\"&gt;Distancia real = distancia en el mapa × segundo término de la escala = {{Q1}} cm × {{Q2}} = {{response}} cm&lt;/p&gt;","seed":{"calculated":[{"name":"A1","function":"{{Q1}}*{{Q2}}"}]},"algorithm":{"name":"calculateOperation","params":{"method":"equivLiteral","keyboard":"INTERMEDIATE"}}}]}</v>
      </c>
      <c r="C70" s="237" t="str">
        <f>Seeds!AA73</f>
        <v>{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D70" s="237">
        <f t="shared" si="1"/>
        <v>1</v>
      </c>
    </row>
    <row r="71" ht="15.75" customHeight="1">
      <c r="A71" s="237" t="str">
        <f>Seeds!AC74</f>
        <v>M5-G-18a-I-1</v>
      </c>
      <c r="B71" s="237" t="str">
        <f>Seeds!Z74</f>
        <v>{"id":"M5-G-18a-I-1","stimulus":"&lt;p&gt;El perímetro de la primera figura mide {{T1}} cm y el ángulo &lt;span class=\"fr-math-v2 fr-draggable\" contenteditable=\"false\" data-original-math=\"\\(\\hat{\\text{A}}\\)\" draggable=\"true\"&gt;\\(\\hat{\\text{A}}\\)&lt;/span&gt;, 54°.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C71" s="237" t="str">
        <f>Seeds!AA74</f>
        <v>{"id":"M5-G-18a-I-1","stimulus":"&lt;p&gt;O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D71" s="237">
        <f t="shared" si="1"/>
        <v>1</v>
      </c>
    </row>
    <row r="72" ht="15.75" customHeight="1">
      <c r="A72" s="237" t="str">
        <f>Seeds!AC75</f>
        <v>M5-G-18a-I-2</v>
      </c>
      <c r="B72" s="237" t="str">
        <f>Seeds!Z75</f>
        <v>{"id":"M5-G-18a-I-2","stimulus":"&lt;p&gt;El perímetro de la primera figura mide {{Q1}} cm y el ángulo &lt;span class=\"fr-math-v2 fr-draggable\" contenteditable=\"false\" data-original-math=\"\\(\\hat{\\text{A}}\\)\" draggable=\"true\"&gt;\\(\\hat{\\text{A}}\\)&lt;/span&gt;, 65°.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tercera parte, mientras que las amplitudes de los ángulos son las mi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C72" s="237" t="str">
        <f>Seeds!AA75</f>
        <v>{"id":"M5-G-18a-I-2","stimulus":"&lt;p&gt;O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D72" s="237">
        <f t="shared" si="1"/>
        <v>1</v>
      </c>
    </row>
    <row r="73" ht="15.75" customHeight="1">
      <c r="A73" s="237" t="str">
        <f>Seeds!AC76</f>
        <v>M5-G-18a-E-1</v>
      </c>
      <c r="B73" s="237" t="str">
        <f>Seeds!Z76</f>
        <v>{"id":"M5-G-18a-E-1","stimulus":"&lt;p&gt;El perímetro de la primera figura mide {{Q1}} cm y el ángulo &lt;span class=\"fr-math-v2 fr-draggable\" contenteditable=\"false\" data-original-math=\"\\(\\hat{\\text{A}}\\)\" draggable=\"true\"&gt;\\(\\hat{\\text{A}}\\)&lt;/span&gt;, 230°.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12,"max":20,"step":1}],"calculated":[{"name":"A1","label":"{{function}}","function":"{{Q1}}*2"},{"name":"A2","label":"{{function}}","function":"230"}],"uniques":true},"algorithm":{"name":"calculateOperation","params":{"method":"equivLiteral","keyboard":"NUMERICAL"}}}</v>
      </c>
      <c r="C73" s="237" t="str">
        <f>Seeds!AA76</f>
        <v>{"id":"M5-G-18a-E-1","stimulus":"&lt;p&gt;O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D73" s="237">
        <f t="shared" si="1"/>
        <v>1</v>
      </c>
    </row>
    <row r="74" ht="15.75" customHeight="1">
      <c r="A74" s="237" t="str">
        <f>Seeds!AC77</f>
        <v>M5-G-18a-E-2</v>
      </c>
      <c r="B74" s="237" t="str">
        <f>Seeds!Z77</f>
        <v>{"id":"M5-G-18a-E-2","stimulus":"&lt;p&gt;El perímetro de la primera figura mide {{Q1}} cm y el ángulo &lt;span class=\"fr-math-v2 fr-draggable\" contenteditable=\"false\" data-original-math=\"\\(\\hat{\\text{A}}\\)\" draggable=\"true\"&gt;\\(\\hat{\\text{A}}\\)&lt;/span&gt;, 28°.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mitad, mientras que las amplitudes de los ángulos son las mismas.&lt;/p&gt;","seed":{"parameters":[{"name":"Q1","label":null,"min":22,"max":50,"step":2}],"calculated":[{"name":"A1","label":"{{function}}","function":"{{Q1}}/2"},{"name":"A2","label":"{{function}}","function":"28"}],"uniques":true},"algorithm":{"name":"calculateOperation","params":{"method":"equivLiteral","keyboard":"NUMERICAL"}}}</v>
      </c>
      <c r="C74" s="237" t="str">
        <f>Seeds!AA77</f>
        <v>{"id":"M5-G-18a-E-2","stimulus":"&lt;p&gt;O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D74" s="237">
        <f t="shared" si="1"/>
        <v>1</v>
      </c>
    </row>
    <row r="75" ht="15.75" customHeight="1">
      <c r="A75" s="237" t="str">
        <f>Seeds!AC78</f>
        <v>M5-G-18a-A-1</v>
      </c>
      <c r="B75" s="237" t="str">
        <f>Seeds!Z78</f>
        <v>{"id":"M5-G-18a-A-1","stimulus":"&lt;p&gt;Nuria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Nuria?&lt;/p&gt;","template":"&lt;p&gt;El perímetro del segundo rectángulo mide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50,"step":2}],"calculated":[{"name":"A1","label":"{{function}}","function":"{{Q1}}*2"}],"uniques":true},"algorithm":{"name":"calculateOperation","params":{"method":"equivLiteral","keyboard":"NUMERICAL"}}}</v>
      </c>
      <c r="C75" s="237" t="str">
        <f>Seeds!AA78</f>
        <v>{"id":"M5-G-18a-A-1","stimulus":"&lt;p&gt;Alice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D75" s="237">
        <f t="shared" si="1"/>
        <v>1</v>
      </c>
    </row>
    <row r="76" ht="15.75" customHeight="1">
      <c r="A76" s="237" t="str">
        <f>Seeds!AC79</f>
        <v>M5-G-18a-A-2</v>
      </c>
      <c r="B76" s="237" t="str">
        <f>Seeds!Z79</f>
        <v>{"id":"M5-G-18a-A-2","stimulus":"&lt;p&gt;Una empresa de refrescos quiere que la nueva etiqueta de sus botellas tenga las mismas proporciones, pero el lado de la base sea la mitad de grande que el de la etiqueta original. Si el perímetro de las etiquetas antiguas medía {{Q1}} cm, ¿cuánto medirá el perímetro de las nuevas?&lt;/p&gt;&lt;div style=\"display:flex; justify-content:center;\"&gt;&lt;img src=\"http:\\drive.google.com\\uc?export=view&amp;id=1WuLHF6CZ0DqpW7CqShtZmGzDI9i5gIAf\" width=\"400\"&gt;&lt;/div&gt;","template":"&lt;p&gt;El perímetro de las nuevas etiquetas medirá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30,"step":2}],"calculated":[{"name":"A1","label":"{{function}}","function":"{{Q1}}/2"}],"uniques":true},"algorithm":{"name":"calculateOperation","params":{"method":"equivLiteral","keyboard":"NUMERICAL"}}}</v>
      </c>
      <c r="C76" s="237" t="str">
        <f>Seeds!AA79</f>
        <v>{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D76" s="237">
        <f t="shared" si="1"/>
        <v>1</v>
      </c>
    </row>
    <row r="77" ht="15.75" customHeight="1">
      <c r="A77" s="237" t="str">
        <f>Seeds!AC80</f>
        <v>M5-G-18a-A-3</v>
      </c>
      <c r="B77" s="237" t="str">
        <f>Seeds!Z80</f>
        <v>{"id":"M5-G-18a-A-3","stimulus":"&lt;p&gt;Sobre el plano de una casa, una habitación rectangular tiene un perímetro de {{Q1}} cm. Cuando se construya la casa, los lados pequeños de la habitación medirán {{Q2}} veces más. ¿Cuál será el perímetro de la habitación construida?&lt;/p&gt;","template":"&lt;p&gt;El perímetro de la habitación construida será 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12,"max":20,"step":1},{"name":"Q2","label":null,"min":80,"max":100,"step":10}],"calculated":[{"name":"A1","label":"{{function}}","function":"{{Q1}}*{{Q2}}"}],"uniques":true},"algorithm":{"name":"calculateOperation","params":{"method":"equivLiteral","keyboard":"NUMERICAL"}}}</v>
      </c>
      <c r="C77" s="237" t="str">
        <f>Seeds!AA80</f>
        <v>{"id":"M5-G-18a-A-3","stimulus":"&lt;p&gt;Na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D77" s="237">
        <f t="shared" si="1"/>
        <v>1</v>
      </c>
    </row>
    <row r="78" ht="15.75" customHeight="1">
      <c r="A78" s="237" t="str">
        <f>Seeds!AC81</f>
        <v>M5-G-18a-A-4</v>
      </c>
      <c r="B78" s="237" t="str">
        <f>Seeds!Z81</f>
        <v>{"id":"M5-G-18a-A-4","stimulus":"&lt;p&gt;En un papel se ha dibujado un triángulo con un ángulo superior de {{Q1}}°. Si aumentamos proporcionalmente el tamaño del dibujo al {{Q2}}, ¿cuál será la amplitud de ese mismo ángulo en el nuevo triángulo?&lt;/p&gt;","template":"&lt;p&gt;La amplitud del ángulo será de {{response}}° .&lt;/p&gt;","hint":"&lt;p&gt;En la ampliación o la reducción de una figura los ángulos son congruentes y los lados, proporcionales.&lt;/p&gt;","feedback":"&lt;p&gt;En dos figuras proporcionales los ángulos son congruentes, es decir, sus amplitudes son las mismas.&lt;/p&gt;","seed":{"parameters":[{"name":"Q1","label":null,"min":30,"max":100,"step":1},{"name":"Q2","list":["doble","triple"]}],"calculated":[{"name":"A1","label":"{{function}}","function":"{{Q1}}"}],"uniques":true},"algorithm":{"name":"calculateOperation","params":{"method":"equivLiteral","keyboard":"NUMERICAL"}}}</v>
      </c>
      <c r="C78" s="237" t="str">
        <f>Seeds!AA81</f>
        <v>{"id":"M5-G-18a-A-4","stimulus":"&lt;p&gt;Um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D78" s="237">
        <f t="shared" si="1"/>
        <v>1</v>
      </c>
    </row>
    <row r="79" ht="15.75" customHeight="1">
      <c r="A79" s="237" t="str">
        <f>Seeds!AC82</f>
        <v>M5-G-18a-A-5</v>
      </c>
      <c r="B79" s="237" t="str">
        <f>Seeds!Z82</f>
        <v>{"id":"M5-G-18a-A-5","stimulus":"&lt;p&gt;Sobre el plano, una de las esquinas de un jardín que se va a construir tiene un ángulo de {{Q1}}°. Si el jardín tendrá un tamaño {{Q2}} veces mayor que el plano, ¿cuál será el tamaño de ese ángulo cuando se construya?&lt;/p&gt;","template":"&lt;p&gt;El ángulo medirá {{response}}°.&lt;/p&gt;","hint":"&lt;p&gt;En la ampliación o la reducción de una figura los ángulos son congruentes y los lados, proporcionales.&lt;/p&gt;","feedback":"&lt;p&gt;En dos figuras proporcionales los ángulos son congruentes, es decir, sus amplitudes son las mismas.&lt;/p&gt;","seed":{"parameters":[{"name":"Q1","label":null,"min":60,"max":120,"step":5},{"name":"Q2","label":null,"min":50,"max":100,"step":10}],"calculated":[{"name":"A1","label":"{{function}}","function":"{{Q1}}"}],"uniques":true},"algorithm":{"name":"calculateOperation","params":{"method":"equivLiteral","keyboard":"NUMERICAL"}}}</v>
      </c>
      <c r="C79" s="237" t="str">
        <f>Seeds!AA82</f>
        <v>{"id":"M5-G-18a-A-5","stimulus":"&lt;p&gt;Na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D79" s="237">
        <f t="shared" si="1"/>
        <v>1</v>
      </c>
    </row>
    <row r="80" ht="15.75" customHeight="1">
      <c r="A80" s="237" t="str">
        <f>Seeds!AC83</f>
        <v>M5-G-4a-I-1</v>
      </c>
      <c r="B80" s="237" t="str">
        <f>Seeds!Z83</f>
        <v>{"id":"M5-G-4a-I-1","stimulus":"&lt;p&gt;Selecciona la imagen ampliada de este iglú.&lt;/p&gt;&lt;div style=\"display:flex; justify-content:center;\"&gt;&lt;img src=\"https://blueberry-assets.oneclick.es/M5_G_4a_2.svg\" width=\"300\"&gt;&lt;/div&gt;","hint":"&lt;p&gt;En una figura ampliada todas las medidas de la figura original están multiplicadas por el mismo valor.&lt;/p &gt;","feedback":"&lt;p&gt;La imagen ampliada del iglú es aquella en la que todas las medidas de la imagen original están multiplicadas por el mismo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es una imagen reducida de la original porque todas las medidas de la imagen original están divididas por el mismo valor.&lt;/p&gt;"},{"name":"A3","label":"&lt;div style=\"display:flex; justify-content:center;\"&gt;&lt;img src=\"https://blueberry-assets.oneclick.es/M5_G_4a_4.svg\"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0" s="237" t="str">
        <f>Seeds!AA83</f>
        <v>{"id":"M5-G-4a-I-1","stimulus":"&lt;p&gt;Selecione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0" s="237">
        <f t="shared" si="1"/>
        <v>1</v>
      </c>
    </row>
    <row r="81" ht="15.75" customHeight="1">
      <c r="A81" s="237" t="str">
        <f>Seeds!AC84</f>
        <v>M5-G-4a-I-2</v>
      </c>
      <c r="B81" s="237" t="str">
        <f>Seeds!Z84</f>
        <v>{"id":"M5-G-4a-I-2","stimulus":"&lt;p&gt;Selecciona la imagen ampliada de este koala.&lt;/p&gt;&lt;div style=\"display:flex; justify-content:center;\"&gt;&lt;img src=\"https://blueberry-assets.oneclick.es/M5_G_4a_6.svg\" width=\"300\"&gt;&lt;/div&gt;","hint":"&lt;p&gt;En una figura ampliada todas las medidas de la figura original están multiplicadas por el mismo valor.&lt;/p &gt;","feedback":"&lt;p&gt;La imagen ampliada del koala es aquella en la que todas las medidas de la imagen original están multiplicadas por el mismo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es una imagen reducida de la original porque todas las medidas de la imagen original están divididas por el mismo valor.&lt;/p&gt;"},{"name":"A3","label":"&lt;div style=\"display:flex; justify-content:center;\"&gt;&lt;img src=\"https://blueberry-assets.oneclick.es/M5_G_4a_8.svg\"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1" s="237" t="str">
        <f>Seeds!AA84</f>
        <v>{"id":"M5-G-4a-I-2","stimulus":"&lt;p&gt;Selecione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D81" s="237">
        <f t="shared" si="1"/>
        <v>1</v>
      </c>
    </row>
    <row r="82" ht="15.75" customHeight="1">
      <c r="A82" s="237" t="str">
        <f>Seeds!AC85</f>
        <v>M5-G-4a-I-3</v>
      </c>
      <c r="B82" s="237" t="str">
        <f>Seeds!Z85</f>
        <v>{"id":"M5-G-4a-I-3","stimulus":"&lt;p&gt;Selecciona la imagen ampliada de esta calculadora.&lt;/p&gt;&lt;div style=\"display:flex; justify-content:center;\"&gt;&lt;img src=\"https://blueberry-assets.oneclick.es/M5_G_4a_10.svg\" width=\"300\"&gt;&lt;/div&gt;","hint":"&lt;p&gt;En una figura ampliada todas las medidas de la figura original están multiplicadas por el mismo valor.&lt;/p &gt;","feedback":"&lt;p&gt;La imagen ampliada de la calculadora es aquella en la que todas las medidas de la imagen original están multiplicadas por el mismo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es una imagen reducida de la original porque todas las medidas de la imagen original están divididas por el mismo valor.&lt;/p&gt;"},{"name":"A3","label":"&lt;div style=\"display:flex; justify-content:center;\"&gt;&lt;img src=\"https://blueberry-assets.oneclick.es/M5_G_4a_12.svg\"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2" s="237" t="str">
        <f>Seeds!AA85</f>
        <v>{"id":"M5-G-4a-I-3","stimulus":"&lt;p&gt;Selecione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2" s="237">
        <f t="shared" si="1"/>
        <v>1</v>
      </c>
    </row>
    <row r="83" ht="15.75" customHeight="1">
      <c r="A83" s="237" t="str">
        <f>Seeds!AC86</f>
        <v>M5-G-4b-I-1</v>
      </c>
      <c r="B83" s="237" t="str">
        <f>Seeds!Z86</f>
        <v>{"id":"M5-G-4b-I-1","stimulus":"&lt;p&gt;Selecciona la imagen reducida de esta botella.&lt;/p&gt;&lt;div style=\"display:flex; justify-content:center;\"&gt;&lt;img src=\"https://blueberry-assets.oneclick.es/M5_G_4b_3.svg\" width=\"150\"&gt;&lt;/div&gt;","hint":"&lt;p&gt;En una figura reducida todas las medidas de la figura original están divididas por el mismo valor.&lt;/p&gt;","feedback":"&lt;p&gt;La imagen reducida de la botella es aquella en la que todas las medidas de la imagen original están divididas por el mismo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es una imagen ampliada de la original porque todas las medidas de la imagen original están multiplicadas por el mismo valor.&lt;p/&gt;"},{"name":"A3","label":"&lt;div style=\"display:flex; justify-content:center;\"&gt;&lt;img src=\"https://blueberry-assets.oneclick.es/M5_G_4b_1.svg\" width=\"150\"&gt;","incorrect":true,"feedback":"&lt;p&gt;Esta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3" s="237" t="str">
        <f>Seeds!AA86</f>
        <v>{"id":"M5-G-4b-I-1","stimulus":"&lt;p&gt;Selecione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3" s="237">
        <f t="shared" si="1"/>
        <v>1</v>
      </c>
    </row>
    <row r="84" ht="15.75" customHeight="1">
      <c r="A84" s="237" t="str">
        <f>Seeds!AC87</f>
        <v>M5-G-4b-I-2</v>
      </c>
      <c r="B84" s="237" t="str">
        <f>Seeds!Z87</f>
        <v>{"id":"M5-G-4b-I-2","stimulus":"&lt;p&gt;Selecciona la imagen reducida de esta palmera.&lt;/p&gt;&lt;div style=\"display:flex; justify-content:center;\"&gt;&lt;img src=\"https://blueberry-assets.oneclick.es/M5_G_4b_7.svg\" width=\"250\"&gt;&lt;/div&gt;","hint":"&lt;p&gt;En una figura reducida todas las medidas de la figura original están divididas por el mismo valor.&lt;/p&gt;","feedback":"&lt;p&gt;La imagen reducida de la palmera es aquella en la que todas las medidas de la imagen original están divididas por el mismo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es una imagen ampliada de la original porque todas las medidas de la imagen original están multiplicadas por el mismo valor.&lt;p/&gt;"},{"name":"A3","label":"&lt;div style=\"display:flex; justify-content:center;\"&gt;&lt;img src=\"https://blueberry-assets.oneclick.es/M5_G_4b_5.svg\" width=\"200\"&gt;","incorrect":true,"feedback":"&lt;p&gt;Esta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4" s="237" t="str">
        <f>Seeds!AA87</f>
        <v>{"id":"M5-G-4b-I-2","stimulus":"&lt;p&gt;Selecione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4" s="237">
        <f t="shared" si="1"/>
        <v>1</v>
      </c>
    </row>
    <row r="85" ht="15.75" customHeight="1">
      <c r="A85" s="237" t="str">
        <f>Seeds!AC88</f>
        <v>M5-G-4b-I-3</v>
      </c>
      <c r="B85" s="237" t="str">
        <f>Seeds!Z88</f>
        <v>{"id":"M5-G-4b-I-3","stimulus":"&lt;p&gt;Selecciona la imagen reducida de este barco.&lt;/p&gt;&lt;div style=\"display:flex; justify-content:center;\"&gt;&lt;img src=\"https://blueberry-assets.oneclick.es/M5_G_2b_11.svg\" width=\"300\"&gt;&lt;/div&gt;","hint":"&lt;p&gt;En una figura reducida todas las medidas de la figura original están divididas por el mismo valor.&lt;/p&gt;","feedback":"&lt;p&gt;La imagen reducida del barco es aquella en la que todas las medidas de la imagen original están divididas por el mismo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es una imagen ampliada de la original porque todas las medidas de la imagen original están multiplicadas por el mismo valor.&lt;p/&gt;"},{"name":"A3","label":"&lt;div style=\"display:flex; justify-content:center;\"&gt;&lt;img src=\"https://blueberry-assets.oneclick.es/M5_G_2b_9.svg\" width=\"300\"&gt;","incorrect":true,"feedback":"&lt;p&gt;Esta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5" s="237" t="str">
        <f>Seeds!AA88</f>
        <v>{"id":"M5-G-4b-I-3","stimulus":"&lt;p&gt;Selecione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5" s="237">
        <f t="shared" si="1"/>
        <v>1</v>
      </c>
    </row>
    <row r="86" ht="15.75" customHeight="1">
      <c r="A86" s="237" t="str">
        <f>Seeds!AC89</f>
        <v>M5-G-5a-I-1</v>
      </c>
      <c r="B86" s="237" t="str">
        <f>Seeds!Z89</f>
        <v>{"id":"M5-G-5a-I-1","stimulus":"&lt;p&gt;Indica si las siguientes afirmaciones son verdaderas o falsas.&lt;/p&gt;","hint":"&lt;p&gt;Las rectas, las semirrectas y los segmentos se diferencian en cómo están acotados en sus extremos.&lt;/p&gt;","feedback":"&lt;p&gt;Una &lt;b&gt;recta&lt;/b&gt; es una sucesión de puntos en la misma dirección sin principio o fin. Una &lt;b&gt;semirrecta&lt;/b&gt; empieza en un punto y se extiende hasta el infinito. Un &lt;b&gt;segmento&lt;/b&gt; es un fragmento de recta comprendido entre dos puntos.&lt;/p&gt;","seed":{"parameters":[],"calculated":[{"name":"A1","label":"Una recta es una sucesión de puntos."},{"name":"A2","label":"Una recta no tiene principio ni fin."},{"name":"A3","label":"Un segmento es la parte de la recta limitada por dos puntos."},{"name":"A4","label":"Un punto divide a una recta en dos semirrectas."},{"name":"A5","label":"Una semirrecta es el punto medio de una recta.","incorrect":true,"feedback":"&lt;p&gt;Es incorrecta porque el punto medio de una recta la divide en dos semirrectas.&lt;/p&gt;"},{"name":"A6","label":"Una recta tiene un punto inicial y se extiende hasta el infinito.","incorrect":true,"feedback":"&lt;p&gt;Es incorrecta porque una recta no tiene ni principio ni fin.&lt;/p&gt;"},{"name":"A7","label":"Un segmento no tiene principio ni fin.","incorrect":true,"feedback":"&lt;p&gt;Es incorrecta porque un segmento se define entre dos puntos de inicio y fin.&lt;/p&gt;"},{"name":"A8","label":"Una semirrecta es la parte de la recta limitada por dos puntos.","incorrect":true,"feedback":"&lt;p&gt;Es incorrecta porque una semirrecta empieza en un punto y se extiende hasta el infinito.&lt;/p&gt;"},{"name":"A9","label":"Un punto divide a un segmento en dos semirrectas.","incorrect":true,"feedback":"&lt;p&gt;Es incorrecta porque al dividir un segmento se obtienen dos segmentos.&lt;/p&gt;"}],"uniques":true},"algorithm":{"name":"trueFalse","template":"Choice matrix – inline","params":{"countCorrect":2,"countIncorrect":1,"showCheckIcon":false,"options":["Verdadero","Falso"]}}}</v>
      </c>
      <c r="C86" s="237" t="str">
        <f>Seeds!AA89</f>
        <v>{"id":"M5-G-5a-I-1","stimulus":"&lt;p&gt;Indique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D86" s="237">
        <f t="shared" si="1"/>
        <v>1</v>
      </c>
    </row>
    <row r="87" ht="15.75" customHeight="1">
      <c r="A87" s="237" t="str">
        <f>Seeds!AC90</f>
        <v>M5-G-5a-E-1</v>
      </c>
      <c r="B87" s="237" t="str">
        <f>Seeds!Z90</f>
        <v>{
    "id": "M5-G-5a-E-1",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"M5_G_5a_3.png",
                    "M5_G_5a_4.png"
                ]
            },
            {
                "name": "Q2",
                "label": null,
                "list": [
                    "M5_G_5a_1.png",
                    "M5_G_5a_2.png"
                ]
            },
            {
                "name": "Q3",
                "label": null,
                "list": [
                    "M5_G_5a_5.png",
                    "M5_G_5a_6.png"
                ]
            }
        ],
        "calculated": [
            {
                "name": "A1",
                "label": "Recta",
                "function": ""
            },
            {
                "name": "A2",
                "label": "Semirrecta",
                "function": ""
            },
            {
                "name": "A3",
                "label": "Segmento",
                "function": ""
            }
        ],
        "uniques": true
    },
    "algorithm": {
        "name": "calculateOperation",
        "template": "Cloze with text"
    }
}</v>
      </c>
      <c r="C87" s="237" t="str">
        <f>Seeds!AA90</f>
        <v>{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D87" s="237">
        <f t="shared" si="1"/>
        <v>1</v>
      </c>
    </row>
    <row r="88" ht="15.75" customHeight="1">
      <c r="A88" s="237" t="str">
        <f>Seeds!AC91</f>
        <v>M5-G-5a-E-2</v>
      </c>
      <c r="B88" s="237" t="str">
        <f>Seeds!Z91</f>
        <v>{
    "id": "M5-G-5a-E-2",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"Q1",
                "label": null,
                "list": [
                    "M5_G_5a_3.png",
                    "M5_G_5a_4.png"
                ]
            },
            {
                "name": "Q3",
                "label": null,
                "list": [
                    "M5_G_5a_5.png",
                    "M5_G_5a_6.png"
                ]
            }
        ],
        "calculated": [
            {
                "name": "A1",
                "label": "Semirrecta",
                "function": ""
            },
            {
                "name": "A2",
                "label": "Recta",
                "function": ""
            },
            {
                "name": "A3",
                "label": "Segmento",
                "function": ""
            }
        ],
        "uniques": true
    },
    "algorithm": {
        "name": "calculateOperation",
        "template": "Cloze with text"
    }
}</v>
      </c>
      <c r="C88" s="237" t="str">
        <f>Seeds!AA91</f>
        <v>{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D88" s="237">
        <f t="shared" si="1"/>
        <v>1</v>
      </c>
    </row>
    <row r="89" ht="15.75" customHeight="1">
      <c r="A89" s="237" t="str">
        <f>Seeds!AC92</f>
        <v>M5-G-5a-E-3</v>
      </c>
      <c r="B89" s="237" t="str">
        <f>Seeds!Z92</f>
        <v>{
    "id": "M5-G-5a-E-3",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"Q3",
                "label": null,
                "list": [
                    "M5_G_5a_3.png",
                    "M5_G_5a_4.png"
                ]
            },
            {
                "name": "Q1",
                "label": null,
                "list": [
                    "M5_G_5a_5.png",
                    "M5_G_5a_6.png"
                ]
            }
        ],
        "calculated": [
            {
                "name": "A1",
                "label": "Segmento",
                "function": ""
            },
            {
                "name": "A2",
                "label": "Recta",
                "function": ""
            },
            {
                "name": "A3",
                "label": "Semirrecta",
                "function": ""
            }
        ],
        "uniques": true
    },
    "algorithm": {
        "name": "calculateOperation",
        "template": "Cloze with text"
    }
}</v>
      </c>
      <c r="C89" s="237" t="str">
        <f>Seeds!AA92</f>
        <v>{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D89" s="237">
        <f t="shared" si="1"/>
        <v>1</v>
      </c>
    </row>
    <row r="90" ht="15.75" customHeight="1">
      <c r="A90" s="237" t="str">
        <f>Seeds!AC93</f>
        <v>M5-G-6a-I-1</v>
      </c>
      <c r="B90" s="237" t="str">
        <f>Seeds!Z93</f>
        <v>{"id":"M5-G-6a-I-1","stimulus":"&lt;p&gt;Selecciona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&lt;i&gt;d&lt;/i&gt; es perpendicular a la recta &lt;i&gt;b.&lt;/i&gt;","feedback":"&lt;p&gt;Las rectas &lt;i&gt;d&lt;/i&gt; y &lt;i&gt;b&lt;/i&gt; son perpendiculares porque se cortan en un punto y forman ángulos rectos.&lt;/p&gt;"},{"name":"A2","label":"La recta &lt;i&gt;b&lt;/i&gt; es perpendicular a la recta &lt;i&gt;c.&lt;/i&gt;","feedback":"&lt;p&gt;Las rectas &lt;i&gt;b&lt;/i&gt; y &lt;i&gt;c&lt;/i&gt; son perpendiculares porque se cortan en un punto y forman ángulos rectos.&lt;/p&gt;"},{"name":"A3","label":"La recta &lt;i&gt;c&lt;/i&gt; es paralela a la recta &lt;i&gt;d.&lt;/i&gt;","feedback":"&lt;p&gt;Las rectas &lt;i&gt;c&lt;/i&gt; y &lt;i&gt;d&lt;/i&gt; son paralelas porque no tienen puntos en común.&lt;/p&gt;"},{"name":"A4","label":"La recta &lt;i&gt;a&lt;/i&gt; es oblicua a la recta &lt;i&gt;b.&lt;/i&gt;","feedback":"&lt;p&gt;Las rectas &lt;i&gt;a&lt;/i&gt; y &lt;i&gt;b&lt;/i&gt; son oblicuas porque tienen un punto en común y forman ángulos distintos a 90°.&lt;/p&gt;"},{"name":"A5","label":"La recta &lt;i&gt;a&lt;/i&gt; es paralela a la recta &lt;i&gt;b.&lt;/i&gt;","incorrect":true,"feedback":"&lt;p&gt;Las rectas &lt;i&gt;a&lt;/i&gt; y &lt;i&gt;b&lt;/i&gt; no son paralelas porque tienen un punto en común.&lt;/p&gt;"},{"name":"A6","label":"La recta &lt;i&gt;d&lt;/i&gt; es perpendicular a la recta &lt;i&gt;a.&lt;/i&gt;","incorrect":true,"feedback":"&lt;p&gt;Las rectas &lt;i&gt;d&lt;/i&gt; y &lt;i&gt;a&lt;/i&gt; no son perpendiculares porque sus ángulos no son rectos.&lt;/p&gt;"},{"name":"A7","label":"La recta &lt;i&gt;c&lt;/i&gt; es oblicua a la recta &lt;i&gt;d.&lt;/i&gt;","incorrect":true,"feedback":"&lt;p&gt;Las rectas &lt;i&gt;c&lt;/i&gt; y &lt;i&gt;d&lt;/i&gt; no son oblicuas porque no comparten ningún punto.&lt;/p&gt;"},{"name":"A8","label":"La recta &lt;i&gt;b&lt;/i&gt; es oblicua a la recta &lt;i&gt;d.&lt;/i&gt;","incorrect":true,"feedback":"&lt;p&gt;Las rectas &lt;i&gt;b&lt;/i&gt; y &lt;i&gt;d&lt;/i&gt; no son oblicuas porque sus ángulos son rectos.&lt;/p&gt;"}],"uniques":true},"algorithm":{"name":"trueFalse","template":"Choice matrix – inline","params":{"countCorrect":2,"countIncorrect":1,"showCheckIcon":false,"options":["Verdadero","Falso"]}}}</v>
      </c>
      <c r="C90" s="237" t="str">
        <f>Seeds!AA93</f>
        <v>{"id":"M5-G-6a-I-1","stimulus":"&lt;p&gt;Indique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D90" s="237">
        <f t="shared" si="1"/>
        <v>1</v>
      </c>
    </row>
    <row r="91" ht="15.75" customHeight="1">
      <c r="A91" s="237" t="str">
        <f>Seeds!AC94</f>
        <v>M5-G-6a-I-2</v>
      </c>
      <c r="B91" s="237" t="str">
        <f>Seeds!Z94</f>
        <v>{"id":"M5-G-6a-I-2","stimulus":"&lt;p&gt;Selecciona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&lt;i&gt;b&lt;/i&gt; es perpendicular a la recta &lt;i&gt;d.&lt;/i&gt;","feedback":"&lt;p&gt;&lt;Las rectas &lt;i&gt;b&lt;/i&gt; y &lt;i&gt;d&lt;/i&gt; son perpendiculares porque se cortan en un punto y forman ángulos rectos.&lt;/p&gt;"},{"name":"A2","label":"La recta &lt;i&gt;b&lt;/i&gt; es paralela a la recta &lt;i&gt;c.&lt;/i&gt;","feedback":"&lt;p&gt;Las rectas &lt;i&gt;b&lt;/i&gt; y &lt;i&gt;c&lt;/i&gt; son paralelas porque no tienen puntos en común.&lt;/p&gt;"},{"name":"A3","label":"La recta &lt;i&gt;c&lt;/i&gt; es perpendicular a la recta &lt;i&gt;d.&lt;/i&gt;","feedback":"&lt;p&gt;Las rectas &lt;i&gt;c&lt;/i&gt; y &lt;i&gt;d&lt;/i&gt; son perpendiculares porque se cortan en un punto y forman ángulos rectos.&lt;/p&gt;"},{"name":"A4","label":"La recta &lt;i&gt;a&lt;/i&gt; es oblicua a la recta &lt;i&gt;b.&lt;/i&gt;","feedback":"&lt;p&gt;Las rectas &lt;i&gt;a&lt;/i&gt; y &lt;i&gt;b&lt;/i&gt; son oblicuas porque tienen un punto en común y forman ángulos distintos a 90°.&lt;/p&gt;"},{"name":"A5","label":"La recta &lt;i&gt;a&lt;/i&gt; es paralela a la recta &lt;i&gt;d.&lt;/i&gt;","incorrect":true,"feedback":"&lt;p&gt;Las rectas &lt;i&gt;a&lt;/i&gt; y &lt;i&gt;d&lt;/i&gt; no son paralelas porque tienen un punto en común.&lt;/p&gt;"},{"name":"A6","label":"La recta &lt;i&gt;d&lt;/i&gt; es perpendicular a la recta &lt;i&gt;a.&lt;/i&gt;","incorrect":true,"feedback":" &lt;p&gt;Las rectas &lt;i&gt;d&lt;/i&gt; y &lt;i&gt;a&lt;/i&gt; no son perpendiculares porque sus ángulos no son rectos.&lt;/p&gt;"},{"name":"A7","label":"La recta &lt;i&gt;c&lt;/i&gt; es oblícua a la recta &lt;i&gt;d.&lt;/i&gt;","incorrect":true,"feedback":"&lt;p&gt;Las rectas &lt;i&gt;c&lt;/i&gt; y &lt;i&gt;d&lt;/i&gt; no son oblicuas porque sus ángulos son rectos.&lt;/p&gt;"},{"name":"A8","label":"La recta &lt;i&gt;d&lt;/i&gt; es oblicua a la recta &lt;i&gt;b.&lt;/i&gt;","incorrect":true,"feedback":"&lt;p&gt;Las rectas &lt;i&gt;d&lt;/i&gt; y &lt;i&gt;b&lt;/i&gt; no son oblicuas porque sus ángulos son rectos.&lt;/p&gt;"}],"uniques":true},"algorithm":{"name":"trueFalse","template":"Choice matrix – inline","params":{"countCorrect":2,"countIncorrect":1,"showCheckIcon":false,"options":["Verdadero","Falso"]}}}</v>
      </c>
      <c r="C91" s="237" t="str">
        <f>Seeds!AA94</f>
        <v>{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D91" s="237">
        <f t="shared" si="1"/>
        <v>1</v>
      </c>
    </row>
    <row r="92" ht="15.75" customHeight="1">
      <c r="A92" s="237" t="str">
        <f>Seeds!AC95</f>
        <v>M5-G-6a-E-1</v>
      </c>
      <c r="B92" s="237" t="str">
        <f>Seeds!Z95</f>
        <v>{
    "id": "M5-G-6a-E-1",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"Q1",
                "label": null,
                "list": [
                    "M5_G_6a_3.svg",
                    "M5_G_6a_4.svg"
                ]
            },
            {
                "name": "Q2",
                "label": null,
                "list": [
                    "M5_G_6a_5.svg",
                    "M5_G_6a_6.svg"
                ]
            },
            {
                "name": "Q3",
                "label": null,
                "list": [
                    "M5_G_6a_7.svg",
                    "M5_G_6a_8.svg"
                ]
            }
        ],
        "calculated": [
            {
                "name": "A1",
                "label": "paralelas",
                "function": ""
            },
            {
                "name": "A2",
                "label": "oblicuas",
                "function": ""
            },
            {
                "name": "A3",
                "label": "perpendiculares",
                "function": ""
            }
        ],
        "uniques": true
    },
    "algorithm": {
        "name": "calculateOperation",
        "template": "Cloze with text"
    }
}</v>
      </c>
      <c r="C92" s="237" t="str">
        <f>Seeds!AA95</f>
        <v>{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D92" s="237">
        <f t="shared" si="1"/>
        <v>1</v>
      </c>
    </row>
    <row r="93" ht="15.75" customHeight="1">
      <c r="A93" s="237" t="str">
        <f>Seeds!AC96</f>
        <v>M5-G-6a-E-2</v>
      </c>
      <c r="B93" s="237" t="str">
        <f>Seeds!Z96</f>
        <v>{
    "id": "M5-G-6a-E-2",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"oblicuas",
                "function": ""
            }
        ],
        "uniques": true
    },
    "algorithm": {
        "name": "calculateOperation",
        "template": "Cloze with text"
    }
}</v>
      </c>
      <c r="C93" s="237" t="str">
        <f>Seeds!AA96</f>
        <v>{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D93" s="237">
        <f t="shared" si="1"/>
        <v>1</v>
      </c>
    </row>
    <row r="94" ht="15.75" customHeight="1">
      <c r="A94" s="237" t="str">
        <f>Seeds!AC97</f>
        <v>M5-G-6a-E-3</v>
      </c>
      <c r="B94" s="237" t="str">
        <f>Seeds!Z97</f>
        <v>{
    "id": "M5-G-6a-E-3",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"Q3",
                "label": null,
                "list": [
                    "M5_G_6a_3.svg",
                    "M5_G_6a_4.svg"
                ]
            },
            {
                "name": "Q1",
                "label": null,
                "list": [
                    "M5_G_6a_5.svg",
                    "M5_G_6a_6.svg"
                ]
            },
            {
                "name": "Q2",
                "label": null,
                "list": [
                    "M5_G_6a_7.svg",
                    "M5_G_6a_8.svg"
                ]
            }
        ],
        "calculated": [
            {
                "name": "A1",
                "label": "oblicuas",
                "function": ""
            },
            {
                "name": "A2",
                "label": "perpendiculares",
                "function": ""
            },
            {
                "name": "A3",
                "label": "paralelas",
                "function": ""
            }
        ],
        "uniques": true
    },
    "algorithm": {
        "name": "calculateOperation",
        "template": "Cloze with text"
    }
}</v>
      </c>
      <c r="C94" s="237" t="str">
        <f>Seeds!AA97</f>
        <v>{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D94" s="237">
        <f t="shared" si="1"/>
        <v>1</v>
      </c>
    </row>
    <row r="95" ht="15.75" customHeight="1">
      <c r="A95" s="237" t="str">
        <f>Seeds!AC98</f>
        <v>M5-G-22a-I-1</v>
      </c>
      <c r="B95" s="237" t="str">
        <f>Seeds!Z98</f>
        <v>{"id":"M5-G-22a-I-1","stimulus":"&lt;p&gt;Haz clic en las circunferencias exteriores.&lt;/p&gt;","hint":"&lt;p&gt;Las circunferencias interiores y exteriores no tienen ningún punto en común.&lt;/p&gt;","feedback":"&lt;p&gt;Las circunferencias interiores y exteriores no tienen ningún punto en común.&lt;/p&gt;","seed":{"parameters":[],"calculated":[{"name":"A1","label":"&lt;div style=\"display:flex; justify-content:center;\"&gt;&lt;img src=\"https://blueberry-assets.oneclick.es/M5_G_6b_1.svg\" width=\"300\"&gt;"},{"name":"A2","label":"&lt;div style=\"display:flex; justify-content:center;\"&gt;&lt;img src=\"https://blueberry-assets.oneclick.es/M5_G_6b_4.svg\" width=\"300\"&gt;","incorrect":true,"feedback":"&lt;p&gt;Estas circunferencias son tangentes interiores porque tienen un punto en común y una está dentro de la otra.&lt;/p&gt;"},{"name":"A3","label":"&lt;div style=\"display:flex; justify-content:center;\"&gt;&lt;img src=\"https://blueberry-assets.oneclick.es/M5_G_6b_3.svg\" width=\"300\"&gt;","incorrect":true,"feedback":"&lt;p&gt;Estas circunferencias son tangentes exteriores porque tienen un punto en común y ninguna está dentro de la otra.&lt;/p&gt;"},{"name":"A4","label":"&lt;div style=\"display:flex; justify-content:center;\"&gt;&lt;img src=\"https://blueberry-assets.oneclick.es/M5_G_6b_2.svg\" width=\"300\"&gt;","incorrect":true,"feedback":"&lt;p&gt;Estas circunferencias son interiores porque no comparten ningún punto y una está dentro de la otra.&lt;/p&gt;"},{"name":"A5","label":"&lt;div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v>
      </c>
      <c r="C95" s="237" t="str">
        <f>Seeds!AA98</f>
        <v>{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D95" s="237">
        <f t="shared" si="1"/>
        <v>1</v>
      </c>
    </row>
    <row r="96" ht="15.75" customHeight="1">
      <c r="A96" s="237" t="str">
        <f>Seeds!AC99</f>
        <v>M5-G-22a-I-2</v>
      </c>
      <c r="B96" s="237" t="str">
        <f>Seeds!Z99</f>
        <v>{"id":"M5-G-22a-I-2","stimulus":"&lt;p&gt;Haz clic en las circunferencias tangentes.&lt;/p&gt;","hint":"&lt;p&gt;Las circunferencias tangentes, interiores y exteriores, tienen un punto en común.&lt;/p&gt;","feedback":"&lt;p&gt;Dos circunferencias interiores o exteriores son tangentes cuando tienen un punto en común.&lt;/p&gt;","seed":{"parameters":[],"calculated":[{"name":"A1","label":"&lt;div style=\"display:flex; justify-content:center;\"&gt;&lt;img src=\"https://blueberry-assets.oneclick.es/M5_G_6b_1.svg\" width=\"300\"&gt;","incorrect":true,"feedback":"&lt;p&gt;Estas circunferencias son exteriores porque no tienen puntos en común y ninguna está dentro de la otra.&lt;/p&gt;"},{"name":"A2","label":"&lt;div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width=\"300\"&gt;"},{"name":"A4","label":"&lt;div style=\"display:flex; justify-content:center;\"&gt;&lt;img src=\"https://blueberry-assets.oneclick.es/M5_G_6b_4.svg\" width=\"300\"&gt;"},{"name":"A5","label":"&lt;div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v>
      </c>
      <c r="C96" s="237" t="str">
        <f>Seeds!AA99</f>
        <v>{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D96" s="237">
        <f t="shared" si="1"/>
        <v>1</v>
      </c>
    </row>
    <row r="97" ht="15.75" customHeight="1">
      <c r="A97" s="237" t="str">
        <f>Seeds!AC100</f>
        <v>M5-G-22a-I-3</v>
      </c>
      <c r="B97" s="237" t="str">
        <f>Seeds!Z100</f>
        <v>{"id":"M5-G-22a-I-3","stimulus":"&lt;p&gt;Haz clic en las circunferencias secantes.&lt;/p&gt;","hint":"&lt;p&gt;Las circunferencias secantes tienen dos puntos en común.&lt;/p&gt;","feedback":"&lt;p&gt;Dos circunferencias son secantes cuando tienen dos puntos en común.&lt;/p&gt;","seed":{"parameters":[],"calculated":[{"name":"A2","label":"&lt;div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width=\"300\"&gt;","incorrect":true,"feedback":"&lt;p&gt;Estas circunferencias son tangentes exteriores porque solo tienen un punto en común y ninguna está dentro de la otra.&lt;/p&gt;"},{"name":"A4","label":"&lt;div style=\"display:flex; justify-content:center;\"&gt;&lt;img src=\"https://blueberry-assets.oneclick.es/M5_G_6b_4.svg\" width=\"300\"&gt;","incorrect":true,"feedback":"&lt;p&gt;Estas circunferencias son tangentes interiores porque solo tienen un punto en común y una está dentro de la otra.&lt;/p&gt;"},{"name":"A5","label":"&lt;div style=\"display:flex; justify-content:center;\"&gt;&lt;img src=\"https://blueberry-assets.oneclick.es/M5_G_6b_5.svg\" width=\"300\"&gt;"}],"uniques":true},"algorithm":{"name":"trueFalse","template":"Multiple choice – standard","params":{"countCorrect":1,"countIncorrect":2,"showCheckIcon":false,"columns":3}}}</v>
      </c>
      <c r="C97" s="237" t="str">
        <f>Seeds!AA100</f>
        <v>{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D97" s="237">
        <f t="shared" si="1"/>
        <v>1</v>
      </c>
    </row>
    <row r="98" ht="15.75" customHeight="1">
      <c r="A98" s="237" t="str">
        <f>Seeds!AC101</f>
        <v>M5-G-22a-E-1</v>
      </c>
      <c r="B98" s="237" t="str">
        <f>Seeds!Z101</f>
        <v>{"id":"M5-G-22a-E-1","stimulus":"&lt;p&gt;Escribe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src='https://blueberry-assets.oneclick.es/M5_G_6b_5.svg'&gt;&lt;/div&gt;&lt;/td&gt;&lt;td style=\"width: 25%; text-align: center;border:none;\"&gt;&lt;div style=\"display:flex; justify-content:center;\"&gt;&lt;img src='https://blueberry-assets.oneclick.es/M5_G_6b_3.svg'&gt;&lt;/div&gt;&lt;/td&gt;&lt;td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v>
      </c>
      <c r="C98" s="237" t="str">
        <f>Seeds!AA101</f>
        <v>{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8" s="237">
        <f t="shared" si="1"/>
        <v>1</v>
      </c>
    </row>
    <row r="99" ht="15.75" customHeight="1">
      <c r="A99" s="237" t="str">
        <f>Seeds!AC102</f>
        <v>M5-G-22a-E-2</v>
      </c>
      <c r="B99" s="237" t="str">
        <f>Seeds!Z102</f>
        <v>{"id":"M5-G-22a-E-2","stimulus":"&lt;p&gt;Escribe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v>
      </c>
      <c r="C99" s="237" t="str">
        <f>Seeds!AA102</f>
        <v>{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9" s="237">
        <f t="shared" si="1"/>
        <v>1</v>
      </c>
    </row>
    <row r="100" ht="15.75" customHeight="1">
      <c r="A100" s="237" t="str">
        <f>Seeds!AC103</f>
        <v>M5-G-22a-E-3</v>
      </c>
      <c r="B100" s="237" t="str">
        <f>Seeds!Z103</f>
        <v>{"id":"M5-G-22a-E-3","stimulus":"&lt;p&gt;Escribe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src='https://blueberry-assets.oneclick.es/M5_G_6b_5.svg'&gt;&lt;/div&gt;&lt;/td&gt;&lt;/tr&gt;&lt;/tbody&gt;&lt;/table&gt;","hint":"&lt;p&gt;Las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v>
      </c>
      <c r="C100" s="237" t="str">
        <f>Seeds!AA103</f>
        <v>{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D100" s="237">
        <f t="shared" si="1"/>
        <v>1</v>
      </c>
    </row>
    <row r="101" ht="15.75" customHeight="1">
      <c r="A101" s="237" t="str">
        <f>Seeds!AC104</f>
        <v>M5-G-22b-I-1</v>
      </c>
      <c r="B101" s="237" t="str">
        <f>Seeds!Z104</f>
        <v>{
    "id": "M5-G-22b-I-1",
    "stimulus": "&lt;p&gt;Indica qué posición ocupa la recta respecto a cada circunferencia.&lt;/p&gt;&lt;div style=\"display:flex; justify-content:center;\"&gt;&lt;img src='https://blueberry-assets.oneclick.es/{{Q1}}' width=\"450\"&gt;&lt;/div&gt;",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"M5_G_6c_1.svg",
                    "M5_G_6c_2.svg"
                ]
            }
        ],
        "calculated": [
            {
                "name": "A11",
                "label": "tangente",
                "group": 1,
                "incorrect": true,
                "feedback": "&lt;p&gt;La recta es &lt;b&gt;secante&lt;/b&gt; a la circunferencia porque tienen dos puntos en común.&lt;/p&gt;"
            },
            {
                "name": "A12",
                "label": "secante",
                "group": 1
            },
            {
                "name": "A13",
                "label": "exterior",
                "group": 1,
                "incorrect": true,
                "feedback": "&lt;p&gt;La recta es &lt;b&gt;secante&lt;/b&gt; a la circunferencia porque tienen dos puntos en común.&lt;/p&gt;"
            },
            {
                "name": "A21",
                "label": "0",
                "group": 2,
                "incorrect": true,
                "feedback": "&lt;p&gt;Las rectas secantes tienen &lt;b&gt;dos&lt;/b&gt; puntos en común con una circunferencia.&lt;/p&gt;"
            },
            {
                "name": "A22",
                "label": "1",
                "group": 2,
                "incorrect": true,
                "feedback": "&lt;p&gt;Las rectas secantes tienen &lt;b&gt;dos&lt;/b&gt; puntos en común con una circunferencia.&lt;/p&gt;"
            },
            {
                "name": "A23",
                "label": "2",
                "group": 2
            },
            {
                "name": "A31",
                "label": "tangente",
                "group": 3
            },
            {
                "name": "A32",
                "label": "secante",
                "group": 3,
                "incorrect": true,
                "feedback": "&lt;p&gt;La recta es &lt;b&gt;tangente&lt;/b&gt; a la circunferencia porque tienen un punto en común.&lt;/p&gt;"
            },
            {
                "name": "A33",
                "label": "exterior",
                "group": 3,
                "incorrect": true,
                "feedback": "&lt;p&gt;La recta es &lt;b&gt;tangente&lt;/b&gt; a la circunferencia porque tienen un punto en común.&lt;/p&gt;"
            },
            {
                "name": "A41",
                "label": "0",
                "group": 4,
                "incorrect": true,
                "feedback": "&lt;p&gt;Las rectas tangentes tienen &lt;b&gt;un&lt;/b&gt; punto en común con una circunferencia.&lt;/p&gt;"
            },
            {
                "name": "A42",
                "label": "1",
                "group": 4
            },
            {
                "name": "A43",
                "label": "2",
                "group": 4,
                "incorrect": true,
                "feedback": "&lt;p&gt;Las rectas tangentes tienen &lt;b&gt;un&lt;/b&gt; punto en común con una circunferencia.&lt;/p&gt;"
            },
            {
                "name": "A51",
                "label": "tangente",
                "group": 5,
                "incorrect": true,
                "feedback": "&lt;p&gt;La recta es &lt;b&gt;exterior&lt;/b&gt; a la circunferencia porque no tienen puntos en común.&lt;/p&gt;"
            },
            {
                "name": "A52",
                "label": "secante",
                "group": 5,
                "incorrect": true,
                "feedback": "&lt;p&gt;La recta es &lt;b&gt;exterior&lt;/b&gt; a la circunferencia porque no tienen puntos en común.&lt;/p&gt;"
            },
            {
                "name": "A53",
                "label": "exterior",
                "group": 5
            },
            {
                "name": "A61",
                "label": "0",
                "group": 6
            },
            {
                "name": "A62",
                "label": "1",
                "group": 6,
                "incorrect": true,
                "feedback": "&lt;p&gt;Las rectas exteriores &lt;b&gt;no&lt;/b&gt; tienen puntos en común con una circunferencia.&lt;/p&gt;"
            },
            {
                "name": "A63",
                "label": "2",
                "group": 6,
                "incorrect": true,
                "feedback": "&lt;p&gt;Las rectas exteriores &lt;b&gt;no&lt;/b&gt; tienen puntos en común con una circunferencia.&lt;/p&gt;"
            }
        ],
        "uniques": true
    },
    "algorithm": {
        "name": "groupResponses",
        "template": "Cloze with drop down"
    }
}</v>
      </c>
      <c r="C101" s="237" t="str">
        <f>Seeds!AA104</f>
        <v>{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D101" s="237">
        <f t="shared" si="1"/>
        <v>1</v>
      </c>
    </row>
    <row r="102" ht="15.75" customHeight="1">
      <c r="A102" s="237" t="str">
        <f>Seeds!AC105</f>
        <v>M5-G-22b-I-2</v>
      </c>
      <c r="B102" s="237" t="str">
        <f>Seeds!Z105</f>
        <v>{
    "id": "M5-G-22b-I-2",
    "stimulus": "&lt;p&gt;Indica qué posición ocupa la recta respecto a cada circunferencia.&lt;/p&gt;&lt;div style=\"display:flex; justify-content:center;\"&gt;&lt;img src='https://blueberry-assets.oneclick.es/{{Q1}}' width=\"350\"&gt;&lt;/div&gt;",
    "template": "&lt;p&gt;Es una recta {{response}} a la circunferencia azul porque tiene {{response}} punto en común.&lt;/p&gt;&lt;p&gt;Es una recta {{response}} a la circunferencia verde porque tienen {{response}} puntos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"M5_G_6c_3.svg",
                    "M5_G_6c_4.svg"
                ]
            }
        ],
        "calculated": [
            {
                "name": "A11",
                "label": "tangente",
                "group": 1
            },
            {
                "name": "A12",
                "label": "secante",
                "group": 1,
                "incorrect": true,
                "feedback": "&lt;p&gt;La recta es &lt;b&gt;tangente&lt;/b&gt; a la circunferencia porque tienen un punto en común.&lt;/p&gt;"
            },
            {
                "name": "A13",
                "label": "exterior",
                "group": 1,
                "incorrect": true,
                "feedback": "&lt;p&gt;La recta es &lt;b&gt;tangente&lt;/b&gt; a la circunferencia porque tienen un punto en común.&lt;/p&gt;"
            },
            {
                "name": "A21",
                "label": "0",
                "group": 2,
                "incorrect": true,
                "feedback": "&lt;p&gt;Las rectas tangentes tienen &lt;b&gt;un&lt;/b&gt; punto en común con una circunferencia.&lt;/p&gt;"
            },
            {
                "name": "A22",
                "label": "1",
                "group": 2
            },
            {
                "name": "A23",
                "label": "2",
                "group": 2,
                "incorrect": true,
                "feedback": "&lt;p&gt;Las rectas tangentes tienen &lt;b&gt;un&lt;/b&gt; punto en común con una circunferencia.&lt;/p&gt;"
            },
            {
                "name": "A31",
                "label": "tangente",
                "group": 3,
                "incorrect": true,
                "feedback": "&lt;p&gt;La recta es &lt;b&gt;exterior&lt;/b&gt; a la circunferencia porque no tienen puntos en común.&lt;/p&gt;"
            },
            {
                "name": "A32",
                "label": "secante",
                "group": 3,
                "incorrect": true,
                "feedback": "&lt;p&gt;La recta es &lt;b&gt;exterior&lt;/b&gt; a la circunferencia porque no tienen puntos en común.&lt;/p&gt;"
            },
            {
                "name": "A33",
                "label": "exterior",
                "group": 3
            },
            {
                "name": "A41",
                "label": "0",
                "group": 4
            },
            {
                "name": "A42",
                "label": "1",
                "group": 4,
                "incorrect": true,
                "feedback": "&lt;p&gt;Las rectas exteriores &lt;b&gt;no&lt;/b&gt; tienen puntos en común con una circunferencia.&lt;/p&gt;"
            },
            {
                "name": "A43",
                "label": "2",
                "group": 4,
                "incorrect": true,
                "feedback": "&lt;p&gt;Las rectas exteriores &lt;b&gt;no&lt;/b&gt; tienen puntos en común con una circunferencia.&lt;/p&gt;"
            },
            {
                "name": "A51",
                "label": "tangente",
                "group": 5,
                "incorrect": true,
                "feedback": "&lt;p&gt;La recta es &lt;b&gt;secante&lt;/b&gt; a la circunferencia porque tienen dos puntos en común.&lt;/p&gt;"
            },
            {
                "name": "A52",
                "label": "secante",
                "group": 5
            },
            {
                "name": "A53",
                "label": "exterior",
                "group": 5,
                "incorrect": true,
                "feedback": "&lt;p&gt;La recta es &lt;b&gt;secante&lt;/b&gt; a la circunferencia porque tienen dos puntos en común.&lt;/p&gt;"
            },
            {
                "name": "A61",
                "label": "0",
                "group": 6,
                "incorrect": true,
                "feedback": "&lt;p&gt;Las rectas secantes tienen &lt;b&gt;dos&lt;/b&gt; puntos en común con una circunferencia.&lt;/p&gt;"
            },
            {
                "name": "A62",
                "label": "1",
                "group": 6,
                "incorrect": true,
                "feedback": "&lt;p&gt;Las rectas secantes tienen &lt;b&gt;dos&lt;/b&gt; puntos en común con una circunferencia.&lt;/p&gt;"
            },
            {
                "name": "A63",
                "label": "2",
                "group": 6
            }
        ],
        "uniques": true
    },
    "algorithm": {
        "name": "groupResponses",
        "template": "Cloze with drop down"
    }
}</v>
      </c>
      <c r="C102" s="237" t="str">
        <f>Seeds!AA105</f>
        <v>{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D102" s="237">
        <f t="shared" si="1"/>
        <v>1</v>
      </c>
    </row>
    <row r="103" ht="15.75" customHeight="1">
      <c r="A103" s="237" t="str">
        <f>Seeds!AC106</f>
        <v>M5-G-22b-E-1</v>
      </c>
      <c r="B103" s="237" t="str">
        <f>Seeds!Z106</f>
        <v>{
    "id": "M5-G-22b-E-1",
    "stimulus": "&lt;p&gt;Completa la información sobre la posición que ocupa la recta respecto a cada circunferencia. Escribe los números con cifras.&lt;/p&gt;&lt;div style=\"display:flex; justify-content:center;\"&gt;&lt;img src='https://blueberry-assets.oneclick.es/{{Q1}}' width=\"350\"&gt;&lt;/div&gt;",
    "template": "&lt;p&gt;Es una recta {{response}} a la circunferencia roja porque tienen {{response}} puntos en común.&lt;/p&gt;&lt;p&gt;Es una recta {{response}} a la circunferencia verde porque tienen {{response}} puntos en común.&lt;/p&gt;&lt;p&gt;Es una recta {{response}} a la circunferencia azul porque tiene {{response}} punto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"M5_G_6c_1.svg",
                    "M5_G_6c_2.svg"
                ]
            }
        ],
        "calculated": [
            {
                "name": "A1",
                "label": "exterior",
                "feedback": "&lt;p&gt;La recta es &lt;b&gt;exterior&lt;/b&gt; a la circunferencia porque no tienen puntos en común.&lt;/p&gt;"
            },
            {
                "name": "A2",
                "label": "{{function}}",
                "function": "0",
                "feedback": "&lt;p&gt;Las rectas exteriores &lt;b&gt;no&lt;/b&gt; tienen puntos en común con una circunferencia.&lt;/p&gt;"
            },
            {
                "name": "A3",
                "label": "secante",
                "feedback": "&lt;p&gt;La recta es &lt;b&gt;secante&lt;/b&gt; a la circunferencia porque tienen dos puntos en común.&lt;/p&gt;"
            },
            {
                "name": "A4",
                "label": "2",
                "feedback": "&lt;p&gt;Las rectas secantes tienen &lt;b&gt;dos&lt;/b&gt; puntos en común con una circunferencia.&lt;/p&gt;"
            },
            {
                "name": "A5",
                "label": "tangente",
                "feedback": "&lt;p&gt;La recta es &lt;b&gt;tangente&lt;/b&gt; a la circunferencia porque tienen un punto en común.&lt;/p&gt;"
            },
            {
                "name": "A6",
                "label": "1",
                "feedback": "&lt;p&gt;Las rectas tangentes tienen &lt;b&gt;un&lt;/b&gt; punto en común con una circunferencia.&lt;/p&gt;"
            }
        ],
        "uniques": true
    },
    "algorithm": {
        "name": "calculateOperation",
        "template": "Cloze with text"
    }
}</v>
      </c>
      <c r="C103" s="237" t="str">
        <f>Seeds!AA106</f>
        <v>{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D103" s="237">
        <f t="shared" si="1"/>
        <v>1</v>
      </c>
    </row>
    <row r="104" ht="15.75" customHeight="1">
      <c r="A104" s="237" t="str">
        <f>Seeds!AC107</f>
        <v>M5-G-22b-E-2</v>
      </c>
      <c r="B104" s="237" t="str">
        <f>Seeds!Z107</f>
        <v>{
    "id": "M5-G-22b-E-2",
    "stimulus": "&lt;p&gt;Completa la información sobre la posición que ocupa la recta respecto a cada circunferencia. Escribe los números con cifras.&lt;/p&gt;&lt;div style=\"display:flex; justify-content:center;\"&gt;&lt;img src='https://blueberry-assets.oneclick.es/{{Q1}}' width=\"300\"&gt;&lt;/div&gt;",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"M5_G_6c_3.svg",
                    "M5_G_6c_4.svg"
                ]
            }
        ],
        "calculated": [
            {
                "name": "A1",
                "label": "exterior",
                "feedback": "&lt;p&gt;La recta es &lt;b&gt;exterior&lt;/b&gt; a la circunferencia porque no tienen puntos en común.&lt;/p&gt;"
            },
            {
                "name": "A2",
                "label": "0",
                "feedback": "&lt;p&gt;Las rectas exteriores &lt;b&gt;no&lt;/b&gt; tienen puntos en común con una circunferencia.&lt;/p&gt;"
            },
            {
                "name": "A3",
                "label": "tangente",
                "feedback": "&lt;p&gt;La recta es &lt;b&gt;tangente&lt;/b&gt; a la circunferencia porque tienen un punto en común.&lt;/p&gt;"
            },
            {
                "name": "A4",
                "label": "1",
                "feedback": "&lt;p&gt;Las rectas tangentes tienen &lt;b&gt;un&lt;/b&gt; punto en común con una circunferencia.&lt;/p&gt;"
            },
            {
                "name": "A5",
                "label": "secante",
                "feedback": "&lt;p&gt;La recta es &lt;b&gt;secante&lt;/b&gt; a la circunferencia porque tienen dos puntos en común.&lt;/p&gt;"
            },
            {
                "name": "A6",
                "label": "2",
                "feedback": "&lt;p&gt;Las rectas secantes tienen &lt;b&gt;dos&lt;/b&gt; puntos en común con una circunferencia.&lt;/p&gt;"
            }
        ],
        "uniques": true
    },
    "algorithm": {
        "name": "calculateOperation",
        "template": "Cloze with text"
    }
}</v>
      </c>
      <c r="C104" s="237" t="str">
        <f>Seeds!AA107</f>
        <v>{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D104" s="237">
        <f t="shared" si="1"/>
        <v>1</v>
      </c>
    </row>
    <row r="105" ht="15.75" customHeight="1">
      <c r="A105" s="237" t="str">
        <f>Seeds!AC108</f>
        <v>M5-G-7a-I-1</v>
      </c>
      <c r="B105" s="237" t="str">
        <f>Seeds!Z108</f>
        <v>{"id":"M5-G-7a-I-1","stimulus":"&lt;p&gt;Indica si las siguientes afirmaciones son verdaderas o falsas.&lt;/p&gt;","hint":"&lt;p&gt;Los elementos básicos de un ángulo son: lados, amplitud y vértice.&lt;/p&gt;","feedback":"&lt;p&gt;La amplitud, los lados y el vértice son los tres elementos básicos de un ángulo.&lt;/p&gt;","seed":{"parameters":[],"calculated":[{"name":"A1","label":"Los tres elementos de un ángulo son los lados, la amplitud y el vértice.","feedback":"&lt;p&gt;Es verdadera porque un ángulo está compuesto por estos elementos básicos.&lt;/p&gt;"},{"name":"A2","label":"En todo ángulo, el vértice es el punto común de los dos lados.","feedback":"&lt;p&gt;Es verdadera porque el vértice es el punto donde se unen los lados.&lt;/p&gt;"},{"name":"A3","label":"La amplitud de un ángulo es la abertura comprendida entre dos semirrectas que se cortan en un punto.","feedback":"&lt;p&gt;Es verdadera porque la amplitud es la separación angular entre dos semirrectas.&lt;/p&gt;"},{"name":"A4","label":"Los lados de un ángulo son semirrectas con un origen en común.","feedback":"&lt;p&gt;Es verdadera porque un ángulo está limitado por dos semirrectas que se unen en un punto.&lt;/p&gt;"},{"name":"A5","label":"Los lados de un ángulo son segmentos.","incorrect":true,"feedback":"&lt;p&gt;Es falsa porque los lados de un ángulo son dos semirrectas que parten de un mismo origen.&lt;/p&gt;"},{"name":"A6","label":"El vértice de un ángulo es el punto medio de uno de sus lados.","incorrect":true,"feedback":"&lt;p&gt;Es falsa porque el vértice es el punto donde se unen los dos lados de un ángulo.&lt;/p&gt;"}],"uniques":true},"algorithm":{"name":"trueFalse","template":"Choice matrix – inline","params":{"countCorrect":2,"countIncorrect":1,"showCheckIcon":false,"options":["Verdadero","Falso"]}}}</v>
      </c>
      <c r="C105" s="237" t="str">
        <f>Seeds!AA108</f>
        <v>{"id":"M5-G-7a-I-1","stimulus":"&lt;p&gt;Indique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D105" s="237">
        <f t="shared" si="1"/>
        <v>1</v>
      </c>
    </row>
    <row r="106" ht="15.75" customHeight="1">
      <c r="A106" s="237" t="str">
        <f>Seeds!AC109</f>
        <v>M5-G-7a-E-1</v>
      </c>
      <c r="B106" s="237" t="str">
        <f>Seeds!Z109</f>
        <v>{"id":"M5-G-7a-E-1","stimulus":"&lt;p&gt;Selecciona la opción correcta.&lt;/p&gt;&lt;div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v>
      </c>
      <c r="C106" s="237" t="str">
        <f>Seeds!AA109</f>
        <v>{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D106" s="237">
        <f t="shared" si="1"/>
        <v>1</v>
      </c>
    </row>
    <row r="107" ht="15.75" customHeight="1">
      <c r="A107" s="237" t="str">
        <f>Seeds!AC110</f>
        <v>M5-G-7a-E-2</v>
      </c>
      <c r="B107" s="237" t="str">
        <f>Seeds!Z110</f>
        <v>{"id":"M5-G-7a-E-2","stimulus":"&lt;p&gt;Selecciona la opción correcta.&lt;/p&gt;&lt;div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v>
      </c>
      <c r="C107" s="237" t="str">
        <f>Seeds!AA110</f>
        <v>{"id":"M5-G-7a-E-2","stimulus":"&lt;p&gt;Selecione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D107" s="237">
        <f t="shared" si="1"/>
        <v>1</v>
      </c>
    </row>
    <row r="108" ht="15.75" customHeight="1">
      <c r="A108" s="237" t="str">
        <f>Seeds!AC111</f>
        <v>M5-G-23a-I-1</v>
      </c>
      <c r="B108" s="237" t="str">
        <f>Seeds!Z111</f>
        <v>{"id":"M5-G-23a-I-1","stimulus":"&lt;p&gt;Selecciona las afirmaciones que son correctas.&lt;/p&gt;","hint":"&lt;p&gt;Los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secantes).&lt;/p&gt;","seed":{"parameters":[],"calculated":[{"name":"A1","label":"Dos ángulos adyacentes son consecutivos.","function":""},{"name":"A2","label":"Dos ángulos adyacentes suman 180°.","function":""},{"name":"A3","label":"Los ángulos consecutivos tienen en común el vértice y un lado.","function":""},{"name":"A4","label":"Los ángulos opuestos por el vértice están formados por dos rectas secantes.","function":""},{"name":"A5","label":"Los ángulos consecutivos no comparten lados.","function":"","incorrect":true,"feedback":"&lt;p&gt;Los ángulos consecutivos comparten un lado.&lt;/p&gt;"},{"name":"A6","label":"Los ángulos adyacentes tienen un lado en común y suman 90°.","function":"","incorrect":true,"feedback":"&lt;p&gt;Los ángulos adyacentes suman 180°.&lt;/p&gt;"},{"name":"A7","label":"Los ángulos opuestos por el vértice se forman cuando dos rectas paralelas se cortan.","function":"","incorrect":true,"feedback":"&lt;p&gt;Los ángulos opuestos por el vértice se forman cuando dos rectas secantes se cortan.&lt;/p&gt;"}],"uniques":true},"algorithm":{"name":"trueFalse","template":"Multiple choice – multiple response","params":{"countCorrect":2,"countIncorrect":1,"showCheckIcon":true}}}</v>
      </c>
      <c r="C108" s="237" t="str">
        <f>Seeds!AA111</f>
        <v>{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D108" s="237">
        <f t="shared" si="1"/>
        <v>1</v>
      </c>
    </row>
    <row r="109" ht="15.75" customHeight="1">
      <c r="A109" s="237" t="str">
        <f>Seeds!AC112</f>
        <v>M5-G-23a-E-1</v>
      </c>
      <c r="B109" s="237" t="str">
        <f>Seeds!Z112</f>
        <v>{"id":"M5-G-23a-E-1","stimulus":"&lt;p&gt;Arrastra los nombres de los siguientes tipos de ángulos.&lt;/p&gt;","template":"&lt;table style=\"width: 100%;border:none;\"&gt;&lt;tbody&gt;&lt;tr&gt;&lt;td style=\"width: 25%; text-align: center;border:none;\"&gt;&lt;div style=\"display:flex; justify-content:center;\"&gt;&lt;img src='https://blueberry-assets.oneclick.es/M5_G_7b_1.svg'&gt;&lt;/div&gt;&lt;/td&gt;&lt;td style=\"width: 25%; text-align: center;border:none;\"&gt;&lt;div style=\"display:flex; justify-content:center;\"&gt;&lt;img src='https://blueberry-assets.oneclick.es/M5_G_7b_3.svg'&gt;&lt;/div&gt;&lt;/td&gt;&lt;td style=\"width: 25%; text-align: center;border:none;\"&gt;&lt;div style=\"display:flex; justify-content:center;\"&gt;&lt;img src='https://blueberry-assets.oneclick.es/M5_G_7b_5.svg'&gt;&lt;/div&gt;&lt;/td&gt;&lt;/tr&gt;&lt;tr&gt;&lt;td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consecutivos","feedback":"&lt;p&gt;Son consecutivos porque tienen un lado en común.&lt;/p&gt;"},{"name":"A2","label":"Ángulos adyacentes","feedback":"&lt;p&gt;Son adyacentes porque son consecutivos y suman 180°.&lt;/p&gt;"},{"name":"A3","label":"Ángulos opuestos por el vértice","feedback":"&lt;p&gt;Son opuestos por el vértice porque se forman forman cuando dos rectas secantes se cortan.&lt;/p&gt;"}],"uniques":true},"algorithm":{"name":"calculateOperation","template":"Cloze with drag &amp; drop","params":{"keyboard":"INTERMEDIATE"}}}</v>
      </c>
      <c r="C109" s="237" t="str">
        <f>Seeds!AA112</f>
        <v>{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D109" s="237">
        <f t="shared" si="1"/>
        <v>1</v>
      </c>
    </row>
    <row r="110" ht="15.75" customHeight="1">
      <c r="A110" s="237" t="str">
        <f>Seeds!AC113</f>
        <v>M5-G-23a-E-2</v>
      </c>
      <c r="B110" s="237" t="str">
        <f>Seeds!Z113</f>
        <v>{"id":"M5-G-23a-E-2","stimulus":"&lt;p&gt;Arrastra los nombres de los siguientes tipos de ángulos.&lt;/p&gt;","template":"&lt;table style=\"width: 100%;border:none;\"&gt;&lt;tbody&gt;&lt;tr&gt;&lt;td style=\"width: 25%; text-align: center;border:none;\"&gt;&lt;div style=\"display:flex; justify-content:center;\"&gt;&lt;img src='https://blueberry-assets.oneclick.es/M5_G_7b_6.svg'&gt;&lt;/div&gt;&lt;/td&gt;&lt;td style=\"width: 25%; text-align: center;border:none;\"&gt;&lt;div style=\"display:flex; justify-content:center;\"&gt;&lt;img src='https://blueberry-assets.oneclick.es/M5_G_7b_2.svg'&gt;&lt;/div&gt;&lt;/td&gt;&lt;td style=\"width: 25%; text-align: center;border:none;\"&gt;&lt;div style=\"display:flex; justify-content:center;\"&gt;&lt;img src='https://blueberry-assets.oneclick.es/M5_G_7b_4.svg'&gt;&lt;/div&gt;&lt;/td&gt;&lt;/tr&gt;&lt;tr&gt;&lt;td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opuestos por el vértice","feedback":"&lt;p&gt;Son opuestos por el vértice porque se forman forman cuando dos rectas secantes se cortan.&lt;/p&gt;"},{"name":"A2","label":"Ángulos consecutivos","feedback":"&lt;p&gt;Son consecutivos porque tienen un lado en común.&lt;/p&gt;"},{"name":"A3","label":"Ángulos adyacentes","feedback":"&lt;p&gt;Son adyacentes porque son consecutivos y suman 180°.&lt;/p&gt;"}],"uniques":true},"algorithm":{"name":"calculateOperation","template":"Cloze with drag &amp; drop","params":{"keyboard":"INTERMEDIATE"}}}</v>
      </c>
      <c r="C110" s="237" t="str">
        <f>Seeds!AA113</f>
        <v>{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D110" s="237">
        <f t="shared" si="1"/>
        <v>1</v>
      </c>
    </row>
    <row r="111" ht="15.75" customHeight="1">
      <c r="A111" s="237" t="str">
        <f>Seeds!AC114</f>
        <v>M5-G-23b-I-1</v>
      </c>
      <c r="B111" s="237" t="str">
        <f>Seeds!Z114</f>
        <v>{"id":"M5-G-23b-I-1","stimulus":"&lt;p&gt;¿Cuál de estas imágenes corresponde a una pareja de ángulos complementarios?&lt;/p&gt;","hint":"&lt;p&gt;Los ángulos complementarios suman 90°.&lt;/p&gt;","feedback":"&lt;p&gt;Dos ángulos son complementarios cuando suman 90°.&lt;/p&gt;","seed":{"parameters":[],"calculated":[{"name":"A1","label":"&lt;div style=\"display:flex; justify-content:center;\"&gt;&lt;img src='https://blueberry-assets.oneclick.es/M5_G_7c_1.svg' height=\"200\"&gt;"},{"name":"A2","label":"&lt;div style=\"display:flex; justify-content:center;\"&gt;&lt;img src='https://blueberry-assets.oneclick.es/M5_G_7c_2.svg' height=\"200\"&gt;","incorrect":true,"feedback":"&lt;p&gt;Estos ángulos suman 180°.&lt;/p&gt;"},{"name":"A3","label":"&lt;div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v>
      </c>
      <c r="C111" s="237" t="str">
        <f>Seeds!AA114</f>
        <v>{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D111" s="237">
        <f t="shared" si="1"/>
        <v>1</v>
      </c>
    </row>
    <row r="112" ht="15.75" customHeight="1">
      <c r="A112" s="237" t="str">
        <f>Seeds!AC115</f>
        <v>M5-G-23b-I-2</v>
      </c>
      <c r="B112" s="237" t="str">
        <f>Seeds!Z115</f>
        <v>{"id":"M5-G-23b-I-2","stimulus":"&lt;p&gt;¿Cuál de estas imágenes corresponde a una pareja de ángulos suplementarios?&lt;/p&gt;","hint":"&lt;p&gt;Los ángulos suplementarios suman 180°.&lt;/p&gt;","feedback":"&lt;p&gt;Dos ángulos son suplementarios cuando suman 180°.&lt;/p&gt;","seed":{"parameters":[],"calculated":[{"name":"A1","label":"&lt;div style=\"display:flex; justify-content:center;\"&gt;&lt;img src='https://blueberry-assets.oneclick.es/M5_G_7c_1.svg' height=\"200\"&gt;","incorrect":true,"feedback":"&lt;p&gt;Estos ángulos suman 90°.&lt;/p&gt;"},{"name":"A2","label":"&lt;div style=\"display:flex; justify-content:center;\"&gt;&lt;img src='https://blueberry-assets.oneclick.es/M5_G_7c_2.svg' height=\"200\"&gt;"},{"name":"A3","label":"&lt;div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v>
      </c>
      <c r="C112" s="237" t="str">
        <f>Seeds!AA115</f>
        <v>{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D112" s="237">
        <f t="shared" si="1"/>
        <v>1</v>
      </c>
    </row>
    <row r="113" ht="15.75" customHeight="1">
      <c r="A113" s="237" t="str">
        <f>Seeds!AC116</f>
        <v>M5-G-23b-E-1</v>
      </c>
      <c r="B113" s="237" t="str">
        <f>Seeds!Z116</f>
        <v>{"id":"M5-G-23b-E-1","stimulus":"&lt;p&gt;Observa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src='https://blueberry-assets.oneclick.es/M5_G_7c_1.svg'&gt;&lt;/div&gt;&lt;/td&gt;&lt;/tr&gt;&lt;tr&gt;&lt;td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180°.&lt;/p&gt;","seed":{"parameters":[],"calculated":[{"name":"A1","label":"Complementarios"},{"name":"A2","label":"Suplementarios"},{"name":"A3","label":"Complementarios"}],"uniques":true},"algorithm":{"name":"calculateOperation","template":"Cloze with text"}}</v>
      </c>
      <c r="C113" s="237" t="str">
        <f>Seeds!AA116</f>
        <v>{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D113" s="237">
        <f t="shared" si="1"/>
        <v>1</v>
      </c>
    </row>
    <row r="114" ht="15.75" customHeight="1">
      <c r="A114" s="237" t="str">
        <f>Seeds!AC117</f>
        <v>M5-G-23b-E-2</v>
      </c>
      <c r="B114" s="237" t="str">
        <f>Seeds!Z117</f>
        <v>{"id":"M5-G-23b-E-2","stimulus":"&lt;p&gt;Observa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src='https://blueberry-assets.oneclick.es/M5_G_7c_2.svg'&gt;&lt;/div&gt;&lt;/td&gt;&lt;/tr&gt;&lt;tr&gt;&lt;td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180°.&lt;/p&gt;","seed":{"parameters":[],"calculated":[{"name":"A1","label":"Complementarios"},{"name":"A2","label":"Suplementarios"},{"name":"A3","label":"Suplementarios"}],"uniques":true},"algorithm":{"name":"calculateOperation","template":"Cloze with text"}}</v>
      </c>
      <c r="C114" s="237" t="str">
        <f>Seeds!AA117</f>
        <v>{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D114" s="237">
        <f t="shared" si="1"/>
        <v>1</v>
      </c>
    </row>
    <row r="115" ht="15.75" customHeight="1">
      <c r="A115" s="237" t="str">
        <f>Seeds!AC118</f>
        <v>M5-G-23c-I-1</v>
      </c>
      <c r="B115" s="237" t="str">
        <f>Seeds!Z118</f>
        <v>{
    "id": "M5-G-23c-I-1",
    "stimulus": "&lt;p&gt;Si un ángulo mide {{Q1}}°, ¿cuál es la amplitud de su ángulo complementario?&lt;/p&gt;",
    "hint": "&lt;p&gt;Dos ángulos son complementarios cuando suman 90°.&lt;/p&gt;",
    "feedback": "&lt;p&gt;Dos ángulos son complementarios si entre los dos suman 90°. En este caso, {{Q1}}° + {{A2.label}} = 90°.&lt;/p&gt;",
    "seed": {
        "parameters": [
            {
                "name": "Q1",
                "label": null,
                "min": 10,
                "max": 80,
                "step": 1
            },
            {
                "name": "Q2",
                "label": null,
                "min": 10,
                "max": 80,
                "step": 1
            }
        ],
        "calculated": [
            {
                "name": "T1",
                "function": "{{Q1}}+180-{{Q2}}",
                "temp": true
            },
            {
                "name": "T2",
                "function": "{{Q1}}+90-{{Q2}}",
                "temp": true
            },
            {
                "name": "A1",
                "label": "{{function}}°",
                "function": "180-{{Q1}}",
                "incorrect": true,
                "feedback": "&lt;p&gt;La amplitud del ángulo complementario no mide {{function}}° porque {{function}}° + {{Q1}}° = 180°.&lt;/p&gt;"
            },
            {
                "name": "A2",
                "label": "{{function}}°",
                "function": "90-{{Q1}}"
            },
            {
                "name": "A3",
                "label": "{{function}}°",
                "function": "180-{{Q2}}",
                "incorrect": true,
                "feedback": "&lt;p&gt;La amplitud del ángulo complementario no mide {{function}}° porque {{function}}° + {{Q1}}° = {{T1}}°.&lt;/p&gt;"
            },
            {
                "name": "A4",
                "label": "{{function}}°",
                "function": "90-{{Q2}}",
                "incorrect": true,
                "feedback": "&lt;p&gt;La amplitud del ángulo complementario no mide {{function}}° porque {{function}}° + {{Q1}}° = {{T2}}°.&lt;/p&gt;"
            }
        ],
        "uniques": true
    },
    "algorithm": {
        "name": "trueFalse",
        "template": "Multiple choice – standard",
        "params": {
            "countCorrect": 1,
            "countIncorrect": 2,
            "showCheckIcon": false,
            "columns": 3
        }
    }
}</v>
      </c>
      <c r="C115" s="237" t="str">
        <f>Seeds!AA118</f>
        <v>{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D115" s="237">
        <f t="shared" si="1"/>
        <v>1</v>
      </c>
    </row>
    <row r="116" ht="15.75" customHeight="1">
      <c r="A116" s="237" t="str">
        <f>Seeds!AC119</f>
        <v>M5-G-23c-I-2</v>
      </c>
      <c r="B116" s="237" t="str">
        <f>Seeds!Z119</f>
        <v>{"id":"M5-G-23c-I-2","stimulus":"&lt;p&gt;Si un ángulo mide {{Q1}}°, ¿cuál es la amplitud de su ángulo suplementario?&lt;/p&gt;","hint":"&lt;p&gt;Dos ángulos son suplementarios cuando suman 180°.&lt;/p&gt;","feedback":"&lt;p&gt;Dos ángulos son suplementarios si entre los dos suman 180°. En este caso, {{Q1}}° + {{A3.label}} = 180°.&lt;/p&gt;","seed":{"parameters":[{"name":"Q1","label":null,"min":10,"max":80,"step":1},{"name":"Q2","label":null,"min":10,"max":80,"step":1}],"calculated":[{"name":"T1","function":"{{Q1}}*3","temp":true},{"name":"T2","function":"{{Q1}}+90-{{Q2}}","temp":true},{"name":"A1","label":"{{function}}°","function":"{{Q1}} + {{Q1}}","incorrect":true,"feedback":"&lt;p&gt;La amplitud del ángulo suplementario no mide {{function}}° porque {{function}}° + {{Q1}}° = {{T1}}°.&lt;/p&gt;"},{"name":"A2","label":"{{function}}°","function":"90-{{Q1}}","incorrect":true,"feedback":"&lt;p&gt;La amplitud del ángulo suplementario no mide {{function}}° porque {{function}}° + {{Q1}}° = 90°.&lt;/p&gt;"},{"name":"A3","label":"{{function}}°","function":"180-{{Q1}}"},{"name":"A4","label":"{{function}}°","function":"90-{{Q2}}","incorrect":true,"feedback":"&lt;p&gt;La amplitud del ángulo suplementario no mide {{function}}° porque {{function}}° + {{Q1}}° = {{T2}}°.&lt;/p&gt;"}],"uniques":true},"algorithm":{"name":"trueFalse","template":"Multiple choice – standard","params":{"countCorrect":1,"countIncorrect":2,"showCheckIcon":false,
            "columns": 3
        }
    }
}</v>
      </c>
      <c r="C116" s="237" t="str">
        <f>Seeds!AA119</f>
        <v>{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D116" s="237">
        <f t="shared" si="1"/>
        <v>1</v>
      </c>
    </row>
    <row r="117" ht="15.75" customHeight="1">
      <c r="A117" s="237" t="str">
        <f>Seeds!AC120</f>
        <v>M5-G-23c-E-1</v>
      </c>
      <c r="B117" s="237" t="str">
        <f>Seeds!Z120</f>
        <v>{
    "id": "M5-G-23c-E-1",
    "seed": {
        "parameters": [
            {
                "name": "Q1",
                "label": null,
                "min": 10,
                "max": 170,
                "step": 1
            }
        ],
        "uniques": true
    },
    "scaffolding": [
        {
            "id": "step-0",
            "stimulus": "&lt;p&gt;¿Qué amplitud tiene que tener el ángulo &lt;span class=\"fr-math-v2 fr-draggable\" contenteditable=\"false\" data-original-math=\"\\(\\hat{\\text{A}}\\)\" draggable=\"true\"&gt;\\(\\hat{\\text{A}}\\)&lt;/span&gt; para ser el suplementario de {{Q1}}°?&lt;/p&gt;",
            "template": "&lt;p&gt;El ángulo &lt;span class=\"fr-math-v2 fr-draggable\" contenteditable=\"false\" data-original-math=\"\\(\\hat{\\text{A}}\\)\" draggable=\"true\"&gt;\\(\\hat{\\text{A}}\\)&lt;/span&gt; tiene que medir {{response}}°.&lt;/p&gt;",
            "seed": {
                "calculated": [
                    {
                        "name": "A1",
                        "label": "",
                        "function": "180-{{Q1}} "
                    }
                ]
            },
            "algorithm": {
                "name": "calculateOperation",
                "params": {
                    "method": "equivLiteral",
                    "keyboard": "NUMERICAL"
                }
            }
        },
        {
            "id": "step-1",
            "stimulus": "&lt;p&gt;¿Cuánto mide el ángulo del enunciado?&lt;/p&gt;",
            "template": "&lt;p&gt;Mide {{response}}°.&lt;/p&gt;",
            "seed": {
                "calculated": [
                    {
                        "name": "2A1",
                        "label": "",
                        "function": "{{Q1}}"
                    }
                ]
            },
            "algorithm": {
                "name": "calculateOperation",
                "params": {
                    "method": "equivLiteral",
                    "keyboard": "NUMERICAL"
                }
            }
        },
        {
            "id": "step-2",
            "stimulus": "&lt;p&gt;¿Qué pide el enunciado que se calcule a partir de {{Q1}}°?&lt;/p&gt;",
            "seed": {
                "calculated": [
                    {
                        "name": "2-A1",
                        "label": "&lt;p&gt;La amplitud del ángulo suplementario &lt;span class=\"fr-math-v2 fr-draggable\" contenteditable=\"false\" data-original-math=\"\\(\\hat{\\text{A}}\\)\" draggable=\"true\"&gt;\\(\\hat{\\text{A}}\\)&lt;/span&gt;.&lt;/p&gt;"
                    },
                    {
                        "name": "2-A2",
                        "label": "&lt;p&gt;La amplitud del ángulo complementario &lt;span class=\"fr-math-v2 fr-draggable\" contenteditable=\"false\" data-original-math=\"\\(\\hat{\\text{A}}\\)\" draggable=\"true\"&gt;\\(\\hat{\\text{A}}\\)&lt;/span&gt;.&lt;/p&gt;",
                        "incorrect": true
                    },
                    {
                        "name": "2-A3",
                        "label": "&lt;p&gt;La amplitud del ángulo suplementario &lt;span class=\"fr-math-v2 fr-draggable\" contenteditable=\"false\" data-original-math=\"\\(\\hat{\\text{B}}\\)\" draggable=\"true\"&gt;\\(\\hat{\\text{B}}\\)&lt;/span&gt;.&lt;/p&gt;",
                        "incorrect": true
                    }
                ]
            },
            "algorithm": {
                "name": "trueFalse",
                "template": "Multiple choice – standard"
            }
        },
        {
            "id": "step-3",
            "stimulus": "&lt;p&gt;¿Cómo se calcula la amplitud del ángulo suplementario de {{Q1}}°?&lt;/p&gt;",
            "seed": {
                "calculated": [
                    {
                        "name": "2-A1",
                        "label": "&lt;p&gt;Restando {{Q1}}° a 180°.&lt;/p&gt;"
                    },
                    {
                        "name": "2-A2",
                        "label": "&lt;p&gt;Restando {{Q1}}° a 90°.&lt;/p&gt;",
                        "incorrect": true
                    },
                    {
                        "name": "2-A3",
                        "label": "&lt;p&gt;Sumando {{Q1}}° a 180°.&lt;/p&gt;",
                        "incorrect": true
                    },
                    {
                        "name": "2-A4",
                        "label": "&lt;p&gt;Sumando {{Q1}}° a 90°.&lt;/p&gt;",
                        "incorrect": true
                    }
                ]
            },
            "algorithm": {
                "name": "trueFalse",
                "template": "Multiple choice – standard",
                "params": {
                    "showCheckIcon": false,
                    "columns": 4
                }
            }
        },
        {
            "id": "step-4",
            "stimulus": "&lt;p&gt;Con todo lo anterior, calcula la amplitud del ángulo suplementario &lt;span class=\"fr-math-v2 fr-draggable\" contenteditable=\"false\" data-original-math=\"\\(\\hat{\\text{A}}\\)\" draggable=\"true\"&gt;\\(\\hat{\\text{A}}\\)&lt;/span&gt;.&lt;/p&gt;",
            "template": "&lt;p style=\"text-align: center\"&gt;Ángulo &lt;span class=\"fr-math-v2 fr-draggable\" contenteditable=\"false\" data-original-math=\"\\(\\hat{\\text{A}}\\)\" draggable=\"true\"&gt;\\(\\hat{\\text{A}}\\)&lt;/span&gt; = 180° − {{Q1}}° = {{response}}°&lt;/p&gt;",
            "seed": {
                "calculated": [
                    {
                        "name": "A1",
                        "function": "180-{{Q1}}"
                    }
                ]
            },
            "algorithm": {
                "name": "calculateOperation",
                "params": {
                    "method": "equivLiteral",
                    "keyboard": "NUMERICAL"
                }
            }
        }
    ]
}</v>
      </c>
      <c r="C117" s="237" t="str">
        <f>Seeds!AA120</f>
        <v>{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D117" s="237">
        <f t="shared" si="1"/>
        <v>1</v>
      </c>
    </row>
    <row r="118" ht="15.75" customHeight="1">
      <c r="A118" s="237" t="str">
        <f>Seeds!AC121</f>
        <v>M5-G-23c-E-2</v>
      </c>
      <c r="B118" s="237" t="str">
        <f>Seeds!Z121</f>
        <v>{"id":"M5-G-23c-E-2","seed":{"parameters":[{"name":"Q1","label":null,"min":10,"max":80,"step":1}],"uniques":true},"scaffolding":[{"id":"step-0","stimulus":"&lt;p&gt;¿Qué amplitud tiene que tener el ángulo &lt;span class=\"fr-math-v2 fr-draggable\" contenteditable=\"false\" data-original-math=\"\\(\\hat{\\text{A}}\\)\" draggable=\"true\"&gt;\\(\\hat{\\text{A}}\\)&lt;/span&gt; para ser el complementario de {{Q1}}°?&lt;/p&gt;","template":"&lt;p&gt;El ángulo &lt;span class=\"fr-math-v2 fr-draggable\" contenteditable=\"false\" data-original-math=\"\\(\\hat{\\text{A}}\\)\" draggable=\"true\"&gt;\\(\\hat{\\text{A}}\\)&lt;/span&gt; tiene que medir {{response}}°.&lt;/p&gt;","seed":{"calculated":[{"name":"A1","label":"","function":"90-{{Q1}} "}]},"algorithm":{"name":"calculateOperation","params":{"method":"equivLiteral","keyboard":"NUMERICAL"}}},{"id":"step-1","stimulus":"&lt;p&gt;¿Cuánto mide el ángulo del enunciado?&lt;/p&gt;","template":"&lt;p&gt;El ángulo mide {{response}}°.&lt;/p&gt;","seed":{"calculated":[{"name":"2A1","label":"","function":"{{Q1}}"}]},"algorithm":{"name":"calculateOperation","params":{"method":"equivLiteral","keyboard":"NUMERICAL"}}},{"id":"step-2","stimulus":"&lt;p&gt;¿Qué pide el enunciado que se calcule a partir de {{Q1}}°?&lt;/p&gt;","seed":{"calculated":[{"name":"2-A1","label":"&lt;p&gt;La amplitud del ángulo suplementario &lt;span class=\"fr-math-v2 fr-draggable\" contenteditable=\"false\" data-original-math=\"\\(\\hat{\\text{A}}\\)\" draggable=\"true\"&gt;\\(\\hat{\\text{A}}\\)&lt;/span&gt;.&lt;/p&gt;","incorrect":true},{"name":"2-A2","label":"&lt;p&gt;La amplitud del ángulo complementario &lt;span class=\"fr-math-v2 fr-draggable\" contenteditable=\"false\" data-original-math=\"\\(\\hat{\\text{A}}\\)\" draggable=\"true\"&gt;\\(\\hat{\\text{A}}\\)&lt;/span&gt;.&lt;/p&gt;"},{"name":"2-A3","label":"&lt;p&gt;La amplitud del ángulo complementario &lt;span class=\"fr-math-v2 fr-draggable\" contenteditable=\"false\" data-original-math=\"\\(\\hat{\\text{B}}\\)\" draggable=\"true\"&gt;\\(\\hat{\\text{B}}\\)&lt;/span&gt;.&lt;/p&gt;","incorrect":true}]},"algorithm":{"name":"trueFalse","template":"Multiple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&lt;span class=\"fr-math-v2 fr-draggable\" contenteditable=\"false\" data-original-math=\"\\(\\hat{\\text{A}}\\)\" draggable=\"true\"&gt;\\(\\hat{\\text{A}}\\)&lt;/span&gt;.&lt;/p&gt;","template":"&lt;p style=\"text-align: center\"&gt;Ángulo &lt;span class=\"fr-math-v2 fr-draggable\" contenteditable=\"false\" data-original-math=\"\\(\\hat{\\text{A}}\\)\" draggable=\"true\"&gt;\\(\\hat{\\text{A}}\\)&lt;/span&gt; = 90° − {{Q1}}° = {{response}}°&lt;/p&gt;","seed":{"calculated":[{"name":"A1","function":"90-{{Q1}}"}]},"algorithm":{"name":"calculateOperation","params":{"method":"equivLiteral","keyboard":"NUMERICAL"}}}]}</v>
      </c>
      <c r="C118" s="237" t="str">
        <f>Seeds!AA121</f>
        <v>{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D118" s="237">
        <f t="shared" si="1"/>
        <v>1</v>
      </c>
    </row>
    <row r="119" ht="15.75" customHeight="1">
      <c r="A119" s="237" t="str">
        <f>Seeds!AC122</f>
        <v>M5-G-23c-A-1</v>
      </c>
      <c r="B119" s="237" t="str">
        <f>Seeds!Z122</f>
        <v>{"id":"M5-G-23c-A-1","seed":{"parameters":[{"name":"Q1","label":null,"min":20,"max":70,"step":1}],"uniques":true},"scaffolding":[{"id":"step-0","stimulus":"&lt;p&gt;Al cortar una pizza, la amplitud del ángulo que forma una de las porciones es de {{Q1}}°. ¿Cuánto mide su ángulo complementario?&lt;/p&gt;","template":"&lt;p&gt;El ángulo complementario mide {{response}}°.&lt;/p&gt;","seed":{"calculated":[{"name":"A1","label":"","function":"90-{{Q1}} "}]},"algorithm":{"name":"calculateOperation","params":{"method":"equivLiteral","keyboard":"NUMERICAL"}}},{"id":"step-1","stimulus":"&lt;p&gt;¿Cuánto mide la amplitud del ángulo de la porción de pizza?&lt;/p&gt;","template":"&lt;p&gt;Mide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19" s="237" t="str">
        <f>Seeds!AA122</f>
        <v>{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19" s="237">
        <f t="shared" si="1"/>
        <v>1</v>
      </c>
    </row>
    <row r="120" ht="15.75" customHeight="1">
      <c r="A120" s="237" t="str">
        <f>Seeds!AC123</f>
        <v>M5-G-23c-A-2</v>
      </c>
      <c r="B120" s="237" t="str">
        <f>Seeds!Z123</f>
        <v>{"id":"M5-G-23c-A-2","seed":{"parameters":[{"name":"Q1","label":null,"min":90,"max":170,"step":1}],"uniques":true},"scaffolding":[{"id":"step-0","stimulus":"&lt;p&gt;El respaldo de una hamaca está inclinado {{Q1}}°. ¿Cuál es la amplitud de su ángulo suplementario?&lt;/p&gt;","template":"&lt;p&gt;La amplitud del ángulo suplementario mide {{response}}°.&lt;/p&gt;","seed":{"calculated":[{"name":"A1","label":"","function":"180-{{Q1}} "}]},"algorithm":{"name":"calculateOperation","params":{"method":"equivLiteral","keyboard":"NUMERICAL"}}},{"id":"step-1","stimulus":"&lt;p&gt;¿Qué amplitud tiene el respaldo de la hamaca?&lt;/p&gt;","template":"&lt;p&gt;Tiene una amplitud 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v>
      </c>
      <c r="C120" s="237" t="str">
        <f>Seeds!AA123</f>
        <v>{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0" s="237">
        <f t="shared" si="1"/>
        <v>1</v>
      </c>
    </row>
    <row r="121" ht="15.75" customHeight="1">
      <c r="A121" s="237" t="str">
        <f>Seeds!AC124</f>
        <v>M5-G-23c-A-3</v>
      </c>
      <c r="B121" s="237" t="str">
        <f>Seeds!Z124</f>
        <v>{"id":"M5-G-23c-A-3","seed":{"parameters":[{"name":"Q1","label":null,"min":20,"max":70,"step":1}],"uniques":true},"scaffolding":[{"id":"step-0","stimulus":"&lt;p&gt;La puerta de la habitación de Eliseo está abierta con una amplitud de {{Q1}}°. ¿Cuál es la amplitud del ángulo complementario?&lt;/p&gt;","template":"&lt;p&gt;La amplitud del ángulo complementario mide {{response}}°.&lt;/p&gt;","seed":{"calculated":[{"name":"A1","label":"","function":"90-{{Q1}} "}]},"algorithm":{"name":"calculateOperation","params":{"method":"equivLiteral","keyboard":"NUMERICAL"}}},{"id":"step-1","stimulus":"&lt;p&gt;¿Cuánto ha abierto Eliseo la puerta?&lt;/p&gt;","template":"&lt;p&gt;La ha abierto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21" s="237" t="str">
        <f>Seeds!AA124</f>
        <v>{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1" s="237">
        <f t="shared" si="1"/>
        <v>1</v>
      </c>
    </row>
    <row r="122" ht="15.75" customHeight="1">
      <c r="A122" s="237" t="str">
        <f>Seeds!AC125</f>
        <v>M5-G-23c-A-4</v>
      </c>
      <c r="B122" s="237" t="str">
        <f>Seeds!Z125</f>
        <v>{"id":"M5-G-23c-A-4","seed":{"parameters":[{"name":"Q1","label":null,"min":20,"max":100,"step":1}],"uniques":true},"scaffolding":[{"id":"step-0","stimulus":"&lt;p&gt;A Eusebio se le ha roto el abanico en un ángulo de {{Q1}}°. ¿Cuál es la amplitud de su ángulo suplementario?&lt;/p&gt;","template":"&lt;p&gt;El ángulo suplementario mide {{response}}°.&lt;/p&gt;","seed":{"calculated":[{"name":"A1","label":"","function":"180-{{Q1}} "}]},"algorithm":{"name":"calculateOperation","params":{"method":"equivLiteral","keyboard":"NUMERICAL"}}},{"id":"step-1","stimulus":"&lt;p&gt;¿Cuánto mide el ángulo en el que se ha roto el abanico?&lt;/p&gt;","template":"&lt;p&gt;Mide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v>
      </c>
      <c r="C122" s="237" t="str">
        <f>Seeds!AA125</f>
        <v>{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2" s="237">
        <f t="shared" si="1"/>
        <v>1</v>
      </c>
    </row>
    <row r="123" ht="15.75" customHeight="1">
      <c r="A123" s="237" t="str">
        <f>Seeds!AC126</f>
        <v>M5-G-23c-A-5</v>
      </c>
      <c r="B123" s="237" t="str">
        <f>Seeds!Z126</f>
        <v>{"id":"M5-G-23c-A-5","seed":{"parameters":[{"name":"Q1","label":null,"min":60,"max":80,"step":1}],"uniques":true},"scaffolding":[{"id":"step-0","stimulus":"&lt;p&gt;En la clase de &lt;i&gt;ballet,&lt;/i&gt; Clara está aprendiendo a hacer un &lt;i&gt;attitude,&lt;/i&gt; una postura en la que las piernas se abren en un ángulo de 90°. Si ha conseguido llegar a una amplitud de {{Q1}}°, ¿cuánto mide el ángulo complementario a este?&lt;/p&gt;","template":"&lt;p&gt;Su ángulo complementario mide {{response}}°.&lt;/p&gt;","seed":{"calculated":[{"name":"A1","label":"","function":"90-{{Q1}} "}]},"algorithm":{"name":"calculateOperation","params":{"method":"equivLiteral","keyboard":"NUMERICAL"}}},{"id":"step-1","stimulus":"&lt;p&gt;¿A qué amplitud ha llegado Clara en clase de &lt;i&gt;ballet&lt;/i&gt;?&lt;/p&gt;","template":"&lt;p&gt;Ha llegado a los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23" s="237" t="str">
        <f>Seeds!AA126</f>
        <v>{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3" s="237">
        <f t="shared" si="1"/>
        <v>1</v>
      </c>
    </row>
    <row r="124" ht="15.75" customHeight="1">
      <c r="A124" s="237" t="str">
        <f>Seeds!AC127</f>
        <v>M5-G-7e-I-1</v>
      </c>
      <c r="B124" s="237" t="str">
        <f>Seeds!Z127</f>
        <v>{"id":"M5-G-7e-I-1","stimulus":"&lt;p&gt;Arrastra los nombres de los siguientes tipos de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180°).&lt;/p&gt;","seed":{"parameters":[],"calculated":[{"name":"A1","label":"Agudo","feedback":"&lt;p&gt;En la imagen hay un ángulo agudo, ya que mide menos de 90°.&lt;/p&gt;"},{"name":"A2","label":"Llano","feedback":"&lt;p&gt;En la imagen hay un ángulo llano, ya que mide 180°.&lt;/p&gt;"},{"name":"A3","label":"Recto","feedback":"&lt;p&gt;En la imagen hay un ángulo recto, ya que mide 90°.&lt;/p&gt;"},{"name":"A4","label":"Obtuso","feedback":"&lt;p&gt;En la imagen hay un ángulo obtuso, ya que mide más de 90°.&lt;/p&gt;"}],"uniques":true},"algorithm":{"name":"calculateOperation","template":"Cloze with drag &amp; drop","params":{"keyboard":"INTERMEDIATE"}}}</v>
      </c>
      <c r="C124" s="237" t="str">
        <f>Seeds!AA127</f>
        <v>{"id":"M5-G-7e-I-1","stimulus":"&lt;p&gt;Arraste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D124" s="237">
        <f t="shared" si="1"/>
        <v>1</v>
      </c>
    </row>
    <row r="125" ht="15.75" customHeight="1">
      <c r="A125" s="237" t="str">
        <f>Seeds!AC128</f>
        <v>M5-G-7e-I-2</v>
      </c>
      <c r="B125" s="237" t="str">
        <f>Seeds!Z128</f>
        <v>{"id":"M5-G-7e-I-2","stimulus":"&lt;p&gt;Arrastra los nombres de los siguientes tipos de ángulos.&lt;/p&gt;","template":"&lt;table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180°).&lt;/p&gt;","seed":{"parameters":[],"calculated":[{"name":"A1","label":"Llano","feedback":"&lt;p&gt;En la imagen hay un ángulo llano, ya que mide 180°.&lt;/p&gt;"},{"name":"A2","label":"Obtuso","feedback":"&lt;p&gt;En la imagen hay un ángulo obtuso, ya que mide más de 90°.&lt;/p&gt;"},{"name":"A3","label":"Agudo","feedback":"&lt;p&gt;En la imagen hay un ángulo agudo, ya que mide menos de 90°.&lt;/p&gt;"},{"name":"A4","label":"Recto","feedback":"&lt;p&gt;En la imagen hay un ángulo recto, ya que mide 90°.&lt;/p&gt;"}],"uniques":true},"algorithm":{"name":"calculateOperation","template":"Cloze with drag &amp; drop","params":{"keyboard":"INTERMEDIATE"}}}</v>
      </c>
      <c r="C125" s="237" t="str">
        <f>Seeds!AA128</f>
        <v>{"id":"M5-G-7e-I-2","stimulus":"&lt;p&gt;Arraste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D125" s="237">
        <f t="shared" si="1"/>
        <v>1</v>
      </c>
    </row>
    <row r="126" ht="15.75" customHeight="1">
      <c r="A126" s="237" t="str">
        <f>Seeds!AC129</f>
        <v>M5-G-7e-E-1</v>
      </c>
      <c r="B126" s="237" t="str">
        <f>Seeds!Z129</f>
        <v>{"id":"M5-G-7e-E-1","stimulus":"&lt;p&gt;¿De qué tipo son los siguientes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180°).&lt;/p&gt;","seed":{"parameters":[],"calculated":[{"name":"A1","label":"agudo"},{"name":"A2","label":"obtuso"},{"name":"A3","label":"recto"},{"name":"A4","label":"llano"}],"uniques":true},"algorithm":{"name":"calculateOperation","template":"Cloze with text"}}</v>
      </c>
      <c r="C126" s="237" t="str">
        <f>Seeds!AA129</f>
        <v>{"id":"M5-G-7e-E-1","stimulus":"&lt;p&gt;De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D126" s="237">
        <f t="shared" si="1"/>
        <v>1</v>
      </c>
    </row>
    <row r="127" ht="15.75" customHeight="1">
      <c r="A127" s="237" t="str">
        <f>Seeds!AC130</f>
        <v>M5-G-7e-E-2</v>
      </c>
      <c r="B127" s="237" t="str">
        <f>Seeds!Z130</f>
        <v>{"id":"M5-G-7e-E-2","stimulus":"&lt;p&gt;¿De qué tipo son los siguientes ángulos?&lt;/p&gt;","template":"&lt;table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180°).&lt;/p&gt;","seed":{"parameters":[],"calculated":[{"name":"A1","label":"obtuso"},{"name":"A2","label":"agudo"},{"name":"A3","label":"recto"},{"name":"A4","label":"llano"}],"uniques":true},"algorithm":{"name":"calculateOperation","template":"Cloze with text"}}</v>
      </c>
      <c r="C127" s="237" t="str">
        <f>Seeds!AA130</f>
        <v>{"id":"M5-G-7e-E-2","stimulus":"&lt;p&gt;De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D127" s="237">
        <f t="shared" si="1"/>
        <v>1</v>
      </c>
    </row>
    <row r="128" ht="15.75" customHeight="1">
      <c r="A128" s="237" t="str">
        <f>Seeds!AC131</f>
        <v>M5-G-8a-I-1</v>
      </c>
      <c r="B128" s="237" t="str">
        <f>Seeds!Z131</f>
        <v>{"id":"M5-G-8a-I-1","stimulus":"&lt;p&gt;Selecciona cuál de las siguientes afirmaciones es correcta.&lt;/p&gt;","hint":"&lt;p&gt;Una bisectriz divide un ángulo en dos ángulos de igual amplitud.&lt;/p&gt;","feedback":"&lt;p&gt;La bisectriz de un ángulo es una semirrecta que empieza en el vértice y que lo divide en dos ángulos de igual amplitud.&lt;/p&gt;","seed":{"parameters":[],"calculated":[{"name":"A1","label":"Una bisectriz divide a un ángulo en otros dos de igual amplitud."},{"name":"A2","label":"Una bisectriz es una semirrecta que divide a un ángulo en otros dos ángulos iguales."},{"name":"A3","label":"Una bisectriz tiene su origen en el vértice de un ángulo."},{"name":"A4","label":"Una bisectriz es un segmento que une dos puntos de un lado del ángulo.","incorrect":true},{"name":"A5","label":"Una bisectriz es una recta perpendicular a los lados del ángulo.","incorrect":true},{"name":"A6","label":"Una bisectriz es una recta paralela a los lados del ángulo.","incorrect":true}],"uniques":true},"algorithm":{"name":"trueFalse","template":"Multiple choice – standard","params":{"countCorrect":1,"countIncorrect":2,"showCheckIcon":true}}}</v>
      </c>
      <c r="C128" s="237" t="str">
        <f>Seeds!AA131</f>
        <v>{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D128" s="237">
        <f t="shared" si="1"/>
        <v>1</v>
      </c>
    </row>
    <row r="129" ht="15.75" customHeight="1">
      <c r="A129" s="237" t="str">
        <f>Seeds!AC132</f>
        <v>M5-G-8a-E-1</v>
      </c>
      <c r="B129" s="237" t="str">
        <f>Seeds!Z132</f>
        <v>{"id":"M5-G-8a-E-1","stimulus":"&lt;p&gt;Selecciona el ángulo en el que se ha trazado bien su bisectriz.&lt;/p&gt;","hint":"&lt;p&gt;Una bisectriz divide un ángulo en dos ángulos de igual amplitud.&lt;/p&gt;","feedback":"&lt;p&gt;La bisectriz de un ángulo es una semirrecta que empieza en el vértice y que lo divide en dos ángulos de igual amplitud.&lt;/p&gt;","seed":{"parameters":[],"calculated":[{"name":"A1","label":"&lt;div style=\"display:flex; justify-content:center;\"&gt;&lt;img src='https://blueberry-assets.oneclick.es/M5_G_8a_1.svg' width=\"300\"&gt;&lt;/div&gt;"},{"name":"A2","label":"&lt;div style=\"display:flex; justify-content:center;\"&gt;&lt;img src='https://blueberry-assets.oneclick.es/M5_G_8a_2.svg' width=\"300\"&gt;&lt;/div&gt;"},{"name":"A3","label":"&lt;div style=\"display:flex; justify-content:center;\"&gt;&lt;img src='https://blueberry-assets.oneclick.es/M5_G_8a_3.svg' width=\"300\"&gt;&lt;/div&gt;"},{"name":"A4","label":"&lt;div style=\"display:flex; justify-content:center;\"&gt;&lt;img src='https://blueberry-assets.oneclick.es/M5_G_8a_4.svg' width=\"300\"&gt;","incorrect":true,"feedback":"&lt;p&gt;En este ángulo de 60° cada mitad mide 40° y 20°.&lt;/p&gt;"},{"name":"A5","label":"&lt;div style=\"display:flex; justify-content:center;\"&gt;&lt;img src='https://blueberry-assets.oneclick.es/M5_G_8a_5.svg' width=\"300\"&gt;&lt;/div&gt;","incorrect":true,"feedback":"&lt;p&gt;En este ángulo de 120° cada mitad mide 40° y 80°.&lt;/p&gt;"},{"name":"A6","label":"&lt;div style=\"display:flex; justify-content:center;\"&gt;&lt;img src='https://blueberry-assets.oneclick.es/M5_G_8a_6.svg' width=\"300\"&gt;","incorrect":true,"feedback":"&lt;p&gt;En este ángulo de 90° cada mitad mide 30° y 60°.&lt;/p&gt;"}],"uniques":true},"algorithm":{"name":"trueFalse","template":"Multiple choice – standard","params":{"countCorrect":1,"countIncorrect":2,"showCheckIcon":false,"columns":3}}}</v>
      </c>
      <c r="C129" s="237" t="str">
        <f>Seeds!AA132</f>
        <v>{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D129" s="237">
        <f t="shared" si="1"/>
        <v>1</v>
      </c>
    </row>
    <row r="130" ht="15.75" customHeight="1">
      <c r="A130" s="237" t="str">
        <f>Seeds!AC133</f>
        <v>M5-G-8b-I-1</v>
      </c>
      <c r="B130" s="237" t="str">
        <f>Seeds!Z133</f>
        <v>{"id":"M5-G-8b-I-1","stimulus":"&lt;p&gt;¿Cuál de las siguientes imágenes representa una mediatriz?&lt;/p&gt;","hint":"&lt;p&gt;La mediatriz de un segmento es la recta perpendicular al segmento que lo divide en dos partes iguales.&lt;/p&gt;","feedback":"&lt;p&gt;La mediatriz de un segmento es la recta perpendicular al segmento que lo divide en dos partes iguales.&lt;/p&gt;","seed":{"parameters":[],"calculated":[{"name":"A1","label":"&lt;div style=\"display:flex; justify-content:center;\"&gt;&lt;img src='https://blueberry-assets.oneclick.es/M5_G_8b_1.svg' width=\"300\"&gt;&lt;/div&gt;"},{"name":"A2","label":"&lt;div style=\"display:flex; justify-content:center;\"&gt;&lt;img src='https://blueberry-assets.oneclick.es/M5_G_8b_2.svg' width=\"300\"&gt;&lt;/div&gt;","incorrect":true,"feedback":"&lt;p&gt;La recta que corta al segmento no lo divide en dos partes iguales.&lt;/p&gt;"},{"name":"A3","label":"&lt;div style=\"display:flex; justify-content:center;\"&gt;&lt;img src='https://blueberry-assets.oneclick.es/M5_G_8b_3.svg' width=\"300\"&gt;&lt;/div&gt;","incorrect":true,"feedback":"&lt;p&gt;La recta no es perpendicular al segmento.&lt;/p&gt;"},{"name":"A4","label":"&lt;div style=\"display:flex; justify-content:center;\"&gt;&lt;img src='https://blueberry-assets.oneclick.es/M5_G_8b_4.svg' width=\"300\"&gt;&lt;/div&gt;","incorrect":true,"feedback":"&lt;p&gt;La recta no corta al segmento en dos partes.&lt;/p&gt;"}],"uniques":true},"algorithm":{"name":"trueFalse","template":"Multiple choice – standard","params":{"countCorrect":1,"countIncorrect":2,"showCheckIcon":false,"columns":3}}}</v>
      </c>
      <c r="C130" s="237" t="str">
        <f>Seeds!AA133</f>
        <v>{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D130" s="237">
        <f t="shared" si="1"/>
        <v>1</v>
      </c>
    </row>
    <row r="131" ht="15.75" customHeight="1">
      <c r="A131" s="237" t="str">
        <f>Seeds!AC134</f>
        <v>M5-G-8b-E-1</v>
      </c>
      <c r="B131" s="237" t="str">
        <f>Seeds!Z134</f>
        <v>{"id":"M5-G-8b-E-1","stimulus":"&lt;p&gt;Selecciona la definición correcta de la mediatriz.&lt;/p&gt;","hint":"&lt;p&gt;La mediatriz de un segmento es una recta perpendicular.&lt;/p&gt;","feedback":"&lt;p&gt;La mediatriz de un segmento es la recta perpendicular al segmento que lo divide en dos partes iguales.&lt;/p&gt;","seed":{"parameters":[],"calculated":[{"name":"A1","label":"La mediatriz es la recta perpendicular a un segmento que lo divide en dos partes iguales"},{"name":"A2","label":"La mediatriz es la recta oblicua a un segmento que lo divide en dos partes iguales.","incorrect":true,"feedback":"&lt;p&gt;La mediatriz es una recta &lt;b&gt;perpendicular&lt;/b&gt; a un segmento.&lt;/p&gt;"},{"name":"A3","label":"La mediatriz es la recta perpendicular a un ángulo que lo divide en dos partes iguales.","incorrect":true,"feedback":"&lt;p&gt;La mediatriz es una recta perpendicular a un &lt;b&gt;segmento&lt;/b&gt;.&lt;/p&gt;"},{"name":"A4","label":"La mediatriz es la recta perpendicular a un segmento que lo divide en dos.","incorrect":true,"feedback":"&lt;p&gt;La mediatriz divide un segmento en &lt;b&gt;dos partes iguales&lt;/b&gt;.&lt;/p&gt;"},{"name":"A5","label":"La mediatriz es la recta paralela a un segmento que lo divide en dos partes iguales.","incorrect":true,"feedback":"&lt;p&gt;La mediatriz es una recta &lt;b&gt;perpendicular&lt;/b&gt; a un segmento.&lt;/p&gt;"},{"name":"A6","label":"La mediatriz es la bisectriz de un segmento que lo divide en dos partes iguales.","incorrect":true,"feedback":"&lt;p&gt;La mediatriz es una &lt;b&gt;recta perpendicular&lt;/b&gt; a un segmento.&lt;/p&gt;"}],"uniques":true},"algorithm":{"name":"trueFalse","template":"Multiple choice – standard","params":{"countCorrect":1,"countIncorrect":2,"showCheckIcon":true}}}</v>
      </c>
      <c r="C131" s="237" t="str">
        <f>Seeds!AA134</f>
        <v>{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D131" s="237">
        <f t="shared" si="1"/>
        <v>1</v>
      </c>
    </row>
    <row r="132" ht="15.75" customHeight="1">
      <c r="A132" s="237" t="str">
        <f>Seeds!AC135</f>
        <v>M5-G-9a-I-1</v>
      </c>
      <c r="B132" s="237" t="str">
        <f>Seeds!Z135</f>
        <v>{
    "id": "M5-G-9a-I-1",
    "stimulus": "&lt;p&gt;Indica si las siguientes afirmaciones son verdaderas o falsas.&lt;/p&gt;",
    "hint": "&lt;p&gt;Los elementos básicos de un polígono son: vértices, ángulos interiores, lados y diagonales.&lt;/p&gt;",
    "feedback": "&lt;p&gt;Los elementos básicos que componen un polígono son los vértices, los ángulos interiores, los lados y las diagonales.&lt;/p&gt;",
    "seed": {
        "parameters": [],
        "calculated": [
            {
                "name": "A1",
                "label": "Un hexágono tiene 6 lados."
            },
            {
                "name": "A2",
                "label": "Un octógono tiene 8 lados."
            },
            {
                "name": "A3",
                "label": "En un pentágono regular se pueden marcar 2 diagonales desde uno de los vértices."
            },
            {
                "name": "A4",
                "label": "En un hexágono regular se pueden marcar 3 diagonales desde uno de los vértices."
            },
            {
                "name": "A5",
                "label": "Un heptágono tiene 7 vértices."
            },
            {
                "name": "A6",
                "label": "Un pentágono tiene 5 vértices."
            },
            {
                "name": "A7",
                "label": "Un eneágono tiene 9 ángulos interiores."
            },
            {
                "name": "A8",
                "label": "Un pentágono tiene 5 ángulos interiores."
            },
            {
                "name": "A9",
                "label": "Un hexágono tiene 7 lados.",
                "incorrect": true,
                "feedback": "&lt;p&gt;Es falsa. Un hexágono se compone de 6 lados.&lt;/p&gt;"
            },
            {
                "name": "A10",
                "label": "Un pentágono tiene 8 lados.",
                "incorrect": true,
                "feedback": "&lt;p&gt;Es falsa. Un pentágono se compone de 5 lados.&lt;/p&gt;"
            },
            {
                "name": "A11",
                "label": "En un pentágono regular se pueden marcar 3 diagonales desde uno de los vértices.",
                "incorrect": true,
                "feedback": "&lt;p&gt;Es falsa. Desde uno de los vértices de un pentágono regular se pueden marcar 2 diagonales.&lt;/p&gt;"
            },
            {
                "name": "A12",
                "label": "En un heptágono regular se pueden marcar 3 diagonales desde uno de los vértices.",
                "incorrect": true,
                "feedback": "&lt;p&gt;Es falsa. Desde uno de los vértices de un heptágono regular se pueden marcar 4 diagonales.&lt;/p&gt;"
            },
            {
                "name": "A13",
                "label": "Un heptágono tiene 8 vértices.",
                "incorrect": true,
                "feedback": "&lt;p&gt;Es falsa. Un heptágono tiene 7 vértices.&lt;/p&gt;"
            },
            {
                "name": "A14",
                "label": "Un cuadrilátero tiene 5 vértices.",
                "incorrect": true,
                "feedback": "&lt;p&gt;Es falsa. Un cuadrilátero tiene 4 vértices.&lt;/p&gt;"
            },
            {
                "name": "A15",
                "label": "Un eneágono tiene 10 ángulos interiores.",
                "incorrect": true,
                "feedback": "&lt;p&gt;Es falsa. Un eneágono tiene 9 ángulos interiores.&lt;/p&gt;"
            },
            {
                "name": "A16",
                "label": "Un decágono tiene 5 ángulos interiores.",
                "incorrect": true,
                "feedback": "&lt;p&gt;Es falsa. Un decágono tiene 10 ángulos interiores.&lt;/p&gt;"
            }
        ],
        "uniques": true
    },
    "algorithm": {
        "name": "trueFalse",
        "template": "Choice matrix – inline",
        "params": {
            "countCorrect": 2,
            "countIncorrect": 1,
            "showCheckIcon": false,
            "options": [
                "Verdadero",
                "Falso"
            ]
        }
    }
}</v>
      </c>
      <c r="C132" s="237" t="str">
        <f>Seeds!AA135</f>
        <v>{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D132" s="237">
        <f t="shared" si="1"/>
        <v>1</v>
      </c>
    </row>
    <row r="133" ht="15.75" customHeight="1">
      <c r="A133" s="237" t="str">
        <f>Seeds!AC136</f>
        <v>M5-G-9a-E-1</v>
      </c>
      <c r="B133" s="237" t="str">
        <f>Seeds!Z136</f>
        <v>{"id":"M5-G-9a-E-1","stimulus":"&lt;p&gt;Completa la siguiente información sobre este polígono.&lt;/p&gt;&lt;div style=\"display:flex; justify-content:center;\"&gt;&lt;img src='https://blueberry-assets.oneclick.es/M5_G_9a_2.svg' width=\"300\"&gt;&lt;/div&gt;","template":"&lt;p&gt;Número de vértices: {{response}}&lt;/p&gt;&lt;p&gt;Número de lados: {{response}}&lt;/p&gt;&lt;p&gt;Número de diagonales desde un vértice: {{response}}&lt;/p&gt;&lt;p&gt;Número de ángulos interiores: {{response}}&lt;/p&gt;","hint":"&lt;p&gt;Los heptágonos tienen el mismo número de lados, vértices y ángulos.&lt;/p&gt;","feedback":"&lt;p&gt;Este heptágono es un polígono regular que tiene 7 vértices, 7 lados y 7 ángulos interiores. Desde uno de sus vértices se pueden trazar 4 diagonales.&lt;/p&gt;&lt;div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C133" s="237" t="str">
        <f>Seeds!AA136</f>
        <v>{"id":"M5-G-9a-E-1","stimulus":"&lt;p&gt;Preencha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D133" s="237">
        <f t="shared" si="1"/>
        <v>1</v>
      </c>
    </row>
    <row r="134" ht="15.75" customHeight="1">
      <c r="A134" s="237" t="str">
        <f>Seeds!AC137</f>
        <v>M5-G-9a-E-2</v>
      </c>
      <c r="B134" s="237" t="str">
        <f>Seeds!Z137</f>
        <v>{"id":"M5-G-9a-E-2","stimulus":"&lt;p&gt;Completa la siguiente información sobre este polígono.&lt;/p&gt;&lt;div style=\"display:flex; justify-content:center;\"&gt;&lt;img src='https://blueberry-assets.oneclick.es/M5_G_9a_3.svg' width=\"300\"&gt;&lt;/div&gt;","template":"&lt;p&gt;Número de vértices: {{response}}&lt;/p&gt;&lt;p&gt;Número de lados: {{response}}&lt;/p&gt;&lt;p&gt;Número de diagonales desde un vértice: {{response}}&lt;/p&gt;&lt;p&gt;Número de ángulos interiores: {{response}}&lt;/p&gt;","hint":"&lt;p&gt;Los octógonos tienen el mismo número de lados, vértices y ángulos.&lt;/p&gt;","feedback":"&lt;p&gt;Este octógono es un polígono regular que tiene 8 vértices, 8 lados y 8 ángulos interiores. Desde uno de sus vértices se pueden trazar 5 diagonales.&lt;/p&gt;&lt;div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C134" s="237" t="str">
        <f>Seeds!AA137</f>
        <v>{"id":"M5-G-9a-E-2","stimulus":"&lt;p&gt;Preencha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D134" s="237">
        <f t="shared" si="1"/>
        <v>1</v>
      </c>
    </row>
    <row r="135" ht="15.75" customHeight="1">
      <c r="A135" s="237" t="str">
        <f>Seeds!AC138</f>
        <v>M5-G-9a-E-3</v>
      </c>
      <c r="B135" s="237" t="str">
        <f>Seeds!Z138</f>
        <v>{"id":"M5-G-9a-E-3","stimulus":"&lt;p&gt;Completa la siguiente información sobre este polígono.&lt;/p&gt;&lt;div style=\"display:flex; justify-content:center;\"&gt;&lt;img src='https://blueberry-assets.oneclick.es/M5_G_9a_1.svg' width=\"300\"&gt;&lt;/div&gt;","template":"&lt;p&gt;Número de vértices: {{response}}&lt;/p&gt;&lt;p&gt;Número de lados: {{response}}&lt;/p&gt;&lt;p&gt;Número de diagonales desde un vértice: {{response}}&lt;/p&gt;&lt;p&gt;Número de ángulos interiores: {{response}}&lt;/p&gt;","hint":"&lt;p&gt;Los pentágonos tienen el mismo número de lados, vértices y ángulos.&lt;/p&gt;","feedback":"&lt;p&gt;Este pentágono es un polígono regular que tiene 5 vértices, 5 lados y 5 ángulos interiores. Desde uno de sus vértices se pueden trazar 2 diagonales.&lt;/p&gt;&lt;div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C135" s="237" t="str">
        <f>Seeds!AA138</f>
        <v>{"id":"M5-G-9a-E-3","stimulus":"&lt;p&gt;Preencha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D135" s="237">
        <f t="shared" si="1"/>
        <v>1</v>
      </c>
    </row>
    <row r="136" ht="15.75" customHeight="1">
      <c r="A136" s="237" t="str">
        <f>Seeds!AC139</f>
        <v>M5-G-9b-I-1</v>
      </c>
      <c r="B136" s="237" t="str">
        <f>Seeds!Z139</f>
        <v>{"id":"M5-G-9b-I-1","stimulus":"&lt;p&gt;Arrasta cada número de lados hasta su polígono correspondiente.&lt;/p&gt;","hint":"&lt;p&gt;El prefijo &lt;i&gt;penta&lt;/i&gt; significa cinco y &lt;i&gt;hexa&lt;/i&gt;, seis.&lt;/p&gt;","feedback":"&lt;p&gt;Los polígonos se pueden clasificar según el número de lados.&lt;/p&gt;","seed":{"parameters":[],"calculated":[{"name":"A1","label":"Pentágono","function":"5 lados","feedback":"&lt;p&gt;El pentágono es un polígono de 5 lados.&lt;/p&gt;"},{"name":"A2","label":"Hexágono","function":"6 lados","feedback":"&lt;p&gt;El hexágono es un polígono de 6 lados.&lt;/p&gt;"},{"name":"A3","label":"Heptágono","function":"7 lados","feedback":"&lt;p&gt;El heptágono es un polígono de 7 lados.&lt;/p&gt;"},{"name":"A4","label":"Octógono","function":"8 lados","feedback":"&lt;p&gt;El octógono es un polígono de 8 lados.&lt;/p&gt;"},{"name":"A5","label":"Eneágono","function":"9 lados","feedback":"&lt;p&gt;El eneágono es un polígono de 9 lados.&lt;/p&gt;"},{"name":"A6","label":"Decágono","function":"10 lados","feedback":"&lt;p&gt;El decágono es un polígono de 10 lados.&lt;/p&gt;"}],"isNumToWords":true,"uniques":true},"algorithm":{"name":"linkOperationResult","params":{"invert":true},"template":"Match list"}}</v>
      </c>
      <c r="C136" s="237" t="str">
        <f>Seeds!AA139</f>
        <v>{"id":"M5-G-9b-I-1","stimulus":"&lt;p&gt;Arraste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D136" s="237">
        <f t="shared" si="1"/>
        <v>1</v>
      </c>
    </row>
    <row r="137" ht="15.75" customHeight="1">
      <c r="A137" s="237" t="str">
        <f>Seeds!AC140</f>
        <v>M5-G-9b-E-1</v>
      </c>
      <c r="B137" s="237" t="str">
        <f>Seeds!Z140</f>
        <v>{"id":"M5-G-9b-E-1","stimulus":"&lt;p&gt;Escribe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lados.&lt;/p&gt;"},{"name":"A2","label":"Heptágono","function":"","feedback":"&lt;p&gt;Este polígono se llama heptágono porque tiene 7 lados.&lt;/p&gt;"},{"name":"A3","label":"Decágono","function":"","feedback":"&lt;p&gt;Este polígono se llama decágono porque tiene 10 lados.&lt;/p&gt;"}],"uniques":true},"algorithm":{"name":"calculateOperation","template":"Cloze with text"}}</v>
      </c>
      <c r="C137" s="237" t="str">
        <f>Seeds!AA140</f>
        <v>{"id":"M5-G-9b-E-1","stimulus":"&lt;p&gt;Escreva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D137" s="237">
        <f t="shared" si="1"/>
        <v>1</v>
      </c>
    </row>
    <row r="138" ht="15.75" customHeight="1">
      <c r="A138" s="237" t="str">
        <f>Seeds!AC141</f>
        <v>M5-G-9b-E-2</v>
      </c>
      <c r="B138" s="237" t="str">
        <f>Seeds!Z141</f>
        <v>{"id":"M5-G-9b-E-2","stimulus":"&lt;p&gt;Escribe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src='https://blueberry-assets.oneclick.es/M5_G_9b_5.svg'&gt;&lt;/div&gt;&lt;/td&gt;&lt;/tr&gt;&lt;/tbody&gt;&lt;/table&gt;","hint":"&lt;p&gt;El hexágono es un polígono de 6 lados.&lt;/p&gt;","feedback":"&lt;p&gt;Los polígonos se pueden clasificar según el número de lados.&lt;/p&gt;","seed":{"parameters":[],"calculated":[{"name":"A1","label":"Octógono","function":"","feedback":"&lt;p&gt;Este polígono se llama octógono porque tiene 8 lados.&lt;/p&gt;"},{"name":"A2","label":"Hexágono","function":"","feedback":"&lt;p&gt;Este polígono se llama hexágono porque tiene 6 lados.&lt;/p&gt;"},{"name":"A3","label":"Eneágono","function":"","feedback":"&lt;p&gt;Este polígono se llama eneágono porque tiene 9 lados.&lt;/p&gt;"}],"uniques":true},"algorithm":{"name":"calculateOperation","template":"Cloze with text"}}</v>
      </c>
      <c r="C138" s="237" t="str">
        <f>Seeds!AA141</f>
        <v>{"id":"M5-G-9b-E-2","stimulus":"&lt;p&gt;Escreva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D138" s="237">
        <f t="shared" si="1"/>
        <v>1</v>
      </c>
    </row>
    <row r="139" ht="15.75" customHeight="1">
      <c r="A139" s="237" t="str">
        <f>Seeds!AC142</f>
        <v>M5-G-9b-E-3</v>
      </c>
      <c r="B139" s="237" t="str">
        <f>Seeds!Z142</f>
        <v>{"id":"M5-G-9b-E-3","stimulus":"&lt;p&gt;Escribe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lados.&lt;/p&gt;"},{"name":"A2","label":"Decágono","function":"","feedback":"&lt;p&gt;Este polígono se llama decágono porque tiene 10 lados.&lt;/p&gt;"},{"name":"A3","label":"Octógono","function":"","feedback":"&lt;p&gt;Este polígono se llama octógono porque tiene 8 lados.&lt;/p&gt;"}],"uniques":true},"algorithm":{"name":"calculateOperation","template":"Cloze with text"}}</v>
      </c>
      <c r="C139" s="237" t="str">
        <f>Seeds!AA142</f>
        <v>{"id":"M5-G-9b-E-3","stimulus":"&lt;p&gt;Escreva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D139" s="237">
        <f t="shared" si="1"/>
        <v>1</v>
      </c>
    </row>
    <row r="140" ht="15.75" customHeight="1">
      <c r="A140" s="237" t="str">
        <f>Seeds!AC143</f>
        <v>M5-G-9c-I-1</v>
      </c>
      <c r="B140" s="237" t="str">
        <f>Seeds!Z143</f>
        <v>{
    "id": "M5-G-9c-I-1",
    "stimulus": "&lt;p&gt;Selecciona los polígonos convexos.&lt;/p&gt;",
    "hint": "&lt;p&gt;Si todos los ángulos interiores del polígono miden menos de 180°, es un polígono convexo.&lt;/p&gt;",
    "feedback": "&lt;p&gt;Un polígono es convexo si todos sus ángulos interiores miden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C140" s="237" t="str">
        <f>Seeds!AA143</f>
        <v>{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D140" s="237">
        <f t="shared" si="1"/>
        <v>1</v>
      </c>
    </row>
    <row r="141" ht="15.75" customHeight="1">
      <c r="A141" s="237" t="str">
        <f>Seeds!AC144</f>
        <v>M5-G-9c-I-2</v>
      </c>
      <c r="B141" s="237" t="str">
        <f>Seeds!Z144</f>
        <v>{
    "id": "M5-G-9c-I-2",
    "stimulus": "&lt;p&gt;Selecciona los polígonos cóncavos.&lt;/p&gt;",
    "hint": "&lt;p&gt;Un polígono es cóncavo si alguno de sus ángulos interiores mide más de 180°.&lt;/p&gt;",
    "feedback": "&lt;p&gt;Un polígono es cóncavo si alguno de sus ángulos interiores mide más de 180° o si alguno de sus vértices apunta al interior del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C141" s="237" t="str">
        <f>Seeds!AA144</f>
        <v>{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D141" s="237">
        <f t="shared" si="1"/>
        <v>1</v>
      </c>
    </row>
    <row r="142" ht="15.75" customHeight="1">
      <c r="A142" s="237" t="str">
        <f>Seeds!AC145</f>
        <v>M5-G-9c-E-1</v>
      </c>
      <c r="B142" s="237" t="str">
        <f>Seeds!Z145</f>
        <v>{
    "id": "M5-G-9c-E-1",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"M5_G_9c_1.svg",
                    "M5_G_9c_2.svg",
                    "M5_G_9c_3.svg",
                    "M5_G_9c_4.svg",
                    "M5_G_9c_5.svg"
                ]
            }
        ],
        "calculated": [
            {
                "name": "A1",
                "label": "cóncavo"
            },
            {
                "name": "A2",
                "label": "cóncavo"
            },
            {
                "name": "A3",
                "label": "convexo"
            }
        ],
        "uniques": true
    },
    "algorithm": {
        "name": "calculateOperation",
        "template": "Cloze with text"
    }
}</v>
      </c>
      <c r="C142" s="237" t="str">
        <f>Seeds!AA145</f>
        <v>{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D142" s="237">
        <f t="shared" si="1"/>
        <v>1</v>
      </c>
    </row>
    <row r="143" ht="15.75" customHeight="1">
      <c r="A143" s="237" t="str">
        <f>Seeds!AC146</f>
        <v>M5-G-9c-E-2</v>
      </c>
      <c r="B143" s="237" t="str">
        <f>Seeds!Z146</f>
        <v>{
    "id": "M5-G-9c-E-2",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"cóncavo"
            },
            {
                "name": "A2",
                "label": "convexo"
            },
            {
                "name": "A3",
                "label": "convexo"
            }
        ],
        "uniques": true
    },
    "algorithm": {
        "name": "calculateOperation",
        "template": "Cloze with text"
    }
}</v>
      </c>
      <c r="C143" s="237" t="str">
        <f>Seeds!AA146</f>
        <v>{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D143" s="237">
        <f t="shared" si="1"/>
        <v>1</v>
      </c>
    </row>
    <row r="144" ht="15.75" customHeight="1">
      <c r="A144" s="237" t="str">
        <f>Seeds!AC147</f>
        <v>M5-G-9d-I-1</v>
      </c>
      <c r="B144" s="237" t="str">
        <f>Seeds!Z147</f>
        <v>{"id":"M5-G-9d-I-1","stimulus":"&lt;p&gt;Selecciona los polígonos regulares.&lt;/p&gt;","hint":"&lt;p&gt;Los polígonos regulares tienen sus lados y ángulos iguales.&lt;/p&gt;","feedback":"&lt;p&gt;Un polígono regular tiene todos sus lados y ángulos iguales.&lt;/p&gt;","seed":{"parameters":[],"calculated":[{"name":"A1","label":"&lt;div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C144" s="237" t="str">
        <f>Seeds!AA147</f>
        <v>{"id":"M5-G-9d-I-1","stimulus":"&lt;p&gt;Selecione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D144" s="237">
        <f t="shared" si="1"/>
        <v>1</v>
      </c>
    </row>
    <row r="145" ht="15.75" customHeight="1">
      <c r="A145" s="237" t="str">
        <f>Seeds!AC148</f>
        <v>M5-G-9d-I-2</v>
      </c>
      <c r="B145" s="237" t="str">
        <f>Seeds!Z148</f>
        <v>{"id":"M5-G-9d-I-2","stimulus":"&lt;p&gt;Selecciona los polígonos irregulares.&lt;/p&gt;","hint":"&lt;p&gt;Los polígonos irregulares tienen lados y ángulos diferentes entre sí.&lt;/p&gt;","feedback":"&lt;p&gt;Un polígono irregular tiene lados y ángulos diferentes entre sí.&lt;/p&gt;","seed":{"parameters":[],"calculated":[{"name":"A1","label":"&lt;div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C145" s="237" t="str">
        <f>Seeds!AA148</f>
        <v>{"id":"M5-G-9d-I-2","stimulus":"&lt;p&gt;Selecione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D145" s="237">
        <f t="shared" si="1"/>
        <v>1</v>
      </c>
    </row>
    <row r="146" ht="15.75" customHeight="1">
      <c r="A146" s="237" t="str">
        <f>Seeds!AC149</f>
        <v>M5-G-9d-E-1</v>
      </c>
      <c r="B146" s="237" t="str">
        <f>Seeds!Z149</f>
        <v>{
    "id": "M5-G-9d-E-1",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C146" s="237" t="str">
        <f>Seeds!AA149</f>
        <v>{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D146" s="237">
        <f t="shared" si="1"/>
        <v>1</v>
      </c>
    </row>
    <row r="147" ht="15.75" customHeight="1">
      <c r="A147" s="237" t="str">
        <f>Seeds!AC150</f>
        <v>M5-G-9d-E-2</v>
      </c>
      <c r="B147" s="237" t="str">
        <f>Seeds!Z150</f>
        <v>{
    "id": "M5-G-9d-E-2",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C147" s="237" t="str">
        <f>Seeds!AA150</f>
        <v>{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D147" s="237">
        <f t="shared" si="1"/>
        <v>1</v>
      </c>
    </row>
    <row r="148" ht="15.75" customHeight="1">
      <c r="A148" s="237" t="str">
        <f>Seeds!AC151</f>
        <v>M5-G-17a-I-1</v>
      </c>
      <c r="B148" s="237" t="str">
        <f>Seeds!Z151</f>
        <v>{"id":"M5-G-17a-I-1","stimulus":"&lt;p&gt;Indica cuál de estos cálculos permite hallar el perímetro de un polígono.&lt;/p&gt;","hint":"&lt;p&gt;El perímetro de un polígono se calcula sumando la longitud de sus lados.&lt;/p&gt;","feedback":"&lt;p&gt;El perímetro de un polígono se obtiene con la &lt;b&gt;suma&lt;/b&gt; de las longitudes de todos sus lados.&lt;/p&gt;","seed":{"parameters":[],"calculated":[{"name":"A1","label":"La suma de la longitud de todos sus lados.","function":""},{"name":"A2","label":"La suma de la longitud de todos sus lados dividida entre dos.","function":"","incorrect":true},{"name":"A3","label":"El producto de la longitud de todos sus lados.","function":"","incorrect":true},{"name":"A4","label":"El cuadrado de la suma de la longitud de todos sus lados.","function":"","incorrect":true},{"name":"A5","label":"La suma de la longitud de todos sus lados multiplicado por dos.","function":"","incorrect":true},{"name":"A6","label":"El cuadrado del número de lados multiplicado por dos.","function":"","incorrect":true}],"uniques":true},"algorithm":{"name":"trueFalse","template":"Multiple choice – standard","params":{"countCorrect":1,"countIncorrect":2,"showCheckIcon":true}}}</v>
      </c>
      <c r="C148" s="237" t="str">
        <f>Seeds!AA151</f>
        <v>{"id":"M5-G-17a-I-1","stimulus":"&lt;p&gt;Indique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D148" s="237">
        <f t="shared" si="1"/>
        <v>1</v>
      </c>
    </row>
    <row r="149" ht="15.75" customHeight="1">
      <c r="A149" s="237" t="str">
        <f>Seeds!AC152</f>
        <v>M5-G-17a-E-1</v>
      </c>
      <c r="B149" s="237" t="str">
        <f>Seeds!Z152</f>
        <v>{"id":"M5-G-17a-E-1","stimulus":"&lt;p&gt;Calcula el perímetro de este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C149" s="237" t="str">
        <f>Seeds!AA152</f>
        <v>{"id":"M5-G-17a-E-1","stimulus":"&lt;p&gt;Encontre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D149" s="237">
        <f t="shared" si="1"/>
        <v>1</v>
      </c>
    </row>
    <row r="150" ht="15.75" customHeight="1">
      <c r="A150" s="237" t="str">
        <f>Seeds!AC153</f>
        <v>M5-G-17a-E-2</v>
      </c>
      <c r="B150" s="237" t="str">
        <f>Seeds!Z153</f>
        <v>{"id":"M5-G-17a-E-2","stimulus":"&lt;p&gt;Calcula el perímetro de este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C150" s="237" t="str">
        <f>Seeds!AA153</f>
        <v>{"id":"M5-G-17a-E-2","stimulus":"&lt;p&gt;Encontre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D150" s="237">
        <f t="shared" si="1"/>
        <v>1</v>
      </c>
    </row>
    <row r="151" ht="15.75" customHeight="1">
      <c r="A151" s="237" t="str">
        <f>Seeds!AC154</f>
        <v>M5-G-17a-E-3</v>
      </c>
      <c r="B151" s="237" t="str">
        <f>Seeds!Z154</f>
        <v>{"id":"M5-G-17a-E-3","stimulus":"&lt;p&gt;Calcula el perímetro de este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cm&lt;/span&gt;&lt;/div&gt;&lt;/div&gt;&lt;/div&gt;&lt;/div&gt;","template":"&lt;p&gt;El perímetro mide {{response}} cm.&lt;/p&gt;","hint":"&lt;p&gt;El perímetro de un polígono se calcula sumando la longitud de sus lados.&lt;/p&gt;","feedback":"&lt;p&gt;El perímetro de un polígono se obtiene sumando la longitud de todos sus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C151" s="237" t="str">
        <f>Seeds!AA154</f>
        <v>{"id":"M5-G-17a-E-3","stimulus":"&lt;p&gt;Encontre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D151" s="237">
        <f t="shared" si="1"/>
        <v>1</v>
      </c>
    </row>
    <row r="152" ht="15.75" customHeight="1">
      <c r="A152" s="237" t="str">
        <f>Seeds!AC155</f>
        <v>M5-G-17a-A-1</v>
      </c>
      <c r="B152" s="237" t="str">
        <f>Seeds!Z155</f>
        <v>{"id":"M5-G-17a-A-1","seed":{"parameters":[{"name":"Q1","label":null,"min":10,"max":80,"step":1},{"name":"Q2","label":null,"min":10,"max":80,"step":1},{"name":"Q3","label":null,"min":10,"max":80,"step":1},{"name":"Q4","label":null,"min":10,"max":80,"step":1}],"uniques":true},"scaffolding":[{"id":"step-0","stimulus":"&lt;p&gt;Un granjero quiere cercar el perímetro de su corral con forma de cuadrilátero irregular. Si sus lados miden {{Q1}} m, {{Q2}} m, {{Q3}} m y {{Q4}} m, ¿cuántos metros va a cercar?&lt;/p&gt;","template":"&lt;p&gt;El perímetro del corral mide {{response}} m.&lt;/p&gt;","seed":{"calculated":[{"name":"A1","label":"","function":"{{Q1}}+{{Q2}}+{{Q3}}+{{Q4}}"}]},"algorithm":{"name":"calculateOperation","params":{"method":"equivLiteral","keyboard":"INTERMEDIATE"}}},{"id":"step-1","stimulus":"&lt;p&gt;¿Cuánto mide el lado del corral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corral.&lt;/p&gt;"},{"name":"2-A2","label":"&lt;p&gt;Calcular el área del corral.&lt;/p&gt;","incorrect":true},{"name":"2-A3","label":"&lt;p&gt;Hallar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corral para hallar el perímetro.&lt;/p&gt;","template":"&lt;p style=\"text-align: center\"&gt;Perímetro = {{Q1}} m + {{Q2}} m + {{Q3}} m + {{Q4}} m = {{response}} m&lt;/p&gt;","seed":{"calculated":[{"name":"A1","function":"{{Q1}} + {{Q2}} + {{Q3}} + {{Q4}}"}]},"algorithm":{"name":"calculateOperation","params":{"method":"equivLiteral","keyboard":"INTERMEDIATE"}}}]}</v>
      </c>
      <c r="C152" s="237" t="str">
        <f>Seeds!AA155</f>
        <v>{"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D152" s="237">
        <f t="shared" si="1"/>
        <v>1</v>
      </c>
    </row>
    <row r="153" ht="15.75" customHeight="1">
      <c r="A153" s="237" t="str">
        <f>Seeds!AC156</f>
        <v>M5-G-17a-A-2</v>
      </c>
      <c r="B153" s="237" t="str">
        <f>Seeds!Z156</f>
        <v>{"id":"M5-G-17a-A-2","seed":{"parameters":[{"name":"Q1","label":null,"min":40,"max":50,"step":5},{"name":"Q2","label":null,"min":55,"max":65,"step":5},{"name":"Q3","label":null,"min":80,"max":100,"step":5},{"name":"Q4","label":null,"min":70,"max":85,"step":5}],"uniques":true},"scaffolding":[{"id":"step-0","stimulus":"&lt;p&gt;A la salida de la escuela, Mateo va al parque y recorre con una vuelta todo el lugar. ¿Cuántos metros recorre al dar una vuelta completa? El parque tiene forma de polígono irregular y la medida de sus cuatro lados es de {{Q1}} m, {{Q2}} m, {{Q3}} m y {{Q4}} m?&lt;/p&gt;","template":"&lt;p&gt;Mateo recorre {{response}} m.&lt;/p&gt;","seed":{"calculated":[{"name":"A1","label":"","function":"{{Q1}} + {{Q2}} + {{Q3}} + {{Q4}}"}]},"algorithm":{"name":"calculateOperation","params":{"method":"equivLiteral","keyboard":"INTERMEDIATE"}}},{"id":"step-1","stimulus":"&lt;p&gt;¿Cuánto mide el lado del parque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parque.&lt;/p&gt;"},{"name":"2-A2","label":"&lt;p&gt;Calcular el área del parque.&lt;/p&gt;","incorrect":true},{"name":"2-A3","label":"&lt;p&gt;Hallar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parque para hallar el perímetro.&lt;/p&gt;","template":"&lt;p style=\"text-align: center\"&gt;Perímetro = {{Q1}} m + {{Q2}} m + {{Q3}} m + {{Q4}} m = {{response}} m&lt;/p&gt;","seed":{"calculated":[{"name":"A1","function":"{{Q1}} + {{Q2}} + {{Q3}} + {{Q4}}"}]},"algorithm":{"name":"calculateOperation","params":{"method":"equivLiteral","keyboard":"INTERMEDIATE"}}}]}</v>
      </c>
      <c r="C153" s="237" t="str">
        <f>Seeds!AA156</f>
        <v>{"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D153" s="237">
        <f t="shared" si="1"/>
        <v>1</v>
      </c>
    </row>
    <row r="154" ht="15.75" customHeight="1">
      <c r="A154" s="237" t="str">
        <f>Seeds!AC157</f>
        <v>M5-G-17a-A-3</v>
      </c>
      <c r="B154" s="237" t="str">
        <f>Seeds!Z157</f>
        <v>{"id":"M5-G-17a-A-3","seed":{"parameters":[{"name":"Q1","label":null,"min":25,"max":40,"step":1},{"name":"Q2","label":null,"min":10,"max":24,"step":1}],"uniques":true},"scaffolding":[{"id":"step-0","stimulus":"&lt;p&gt;Marta quiere adornar todo el borde de un pequeño mural de cartulina con cinta adhesiva de colores. ¿Cuántos cm de cinta necesita si la cartulina es un rectángulo cuya base mide {{Q1}} cm y su altura {{Q2}} cm?&lt;/p&gt;","template":"&lt;p&gt;Necesita {{response}} cm de cinta.&lt;/p&gt;","seed":{"calculated":[{"name":"A1","label":"{{function}}","function":"{{Q1}} + {{Q1}} + {{Q2}} + {{Q2}}"}]},"algorithm":{"name":"calculateOperation","params":{"method":"equivLiteral","keyboard":"INTERMEDIATE"}}},{"id":"step-1","stimulus":"&lt;p&gt;¿Cuánto mide la base del mural? ¿Y la altura?&lt;/p&gt;","template":"&lt;p&gt;Base del mural = {{response}} cm&lt;/p&gt;&lt;p&gt;Altura del mural = {{response}} cm&lt;/p&gt;","seed":{"calculated":[{"name":"1-A1","label":"","function":"{{Q1}}"},{"name":"1-A2","label":"","function":"{{Q2}}"}]},"algorithm":{"name":"calculateOperation","params":{"method":"equivLiteral","keyboard":"INTERMEDIATE"}}},{"id":"step-2","stimulus":"&lt;p&gt;¿Qué pide el enunciado?&lt;/p&gt;","seed":{"calculated":[{"name":"2-A1","label":"&lt;p&gt;Calcular el perímetro del mural.&lt;/p&gt;"},{"name":"2-A2","label":"&lt;p&gt;Calcular el área del mural.&lt;/p&gt;","incorrect":true},{"name":"2-A3","label":"&lt;p&gt;Hallar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para hallar los cm de cinta adhesiva que necesita Marta.&lt;/p&gt;","template":"&lt;p style=\"text-align: center\"&gt;Perímetro = {{Q1}} cm + {{Q1}} cm + {{Q2}} cm + {{Q2}} cm = {{response}} cm&lt;/p&gt;","seed":{"calculated":[{"name":"A1","function":"{{Q1}} + {{Q1}} + {{Q2}} + {{Q2}}"}]},"algorithm":{"name":"calculateOperation","params":{"method":"equivLiteral","keyboard":"INTERMEDIATE"}}}]}</v>
      </c>
      <c r="C154" s="237" t="str">
        <f>Seeds!AA157</f>
        <v>{"id":"M5-G-17a-A-3","seed":{"parameters":[{"name":"Q1","label":null,"min":25,"max":40,"step":1},{"name":"Q2","label":null,"min":10,"max":24,"step":1}],"uniques":true},"scaffolding":[{"id":"step-0","stimulus":"&lt;p&gt;Marta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D154" s="237">
        <f t="shared" si="1"/>
        <v>1</v>
      </c>
    </row>
    <row r="155" ht="15.75" customHeight="1">
      <c r="A155" s="237" t="str">
        <f>Seeds!AC158</f>
        <v>M5-G-17a-A-4</v>
      </c>
      <c r="B155" s="237" t="str">
        <f>Seeds!Z158</f>
        <v>{"id":"M5-G-17a-A-4","seed":{"parameters":[{"name":"Q1","label":null,"min":15,"max":40,"step":1}],"uniques":true},"scaffolding":[{"id":"step-0","stimulus":"&lt;p&gt;Juan fabrica marcos para cuadros con forma de polígonos regulares e irregulares. Completa el perímetro de uno de esos marcos que tiene las medidas de la imagen.&lt;/p&gt;&lt;div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cm&lt;/span&gt;&lt;/div&gt;&lt;/div&gt;&lt;/div&gt;&lt;/div&gt;","template":"&lt;p&gt;El perímetro del marco mide {{response}} cm.&lt;/p&gt;","seed":{"calculated":[{"name":"A1","label":"{{function}}","function":"6*{{Q1}}"}]},"algorithm":{"name":"calculateOperation","params":{"method":"equivLiteral","keyboard":"INTERMEDIATE"}}},{"id":"step-1","stimulus":"&lt;p&gt;¿Cuánto mide cada lado del marco?&lt;/p&gt;","template":"&lt;p&gt;Lado = {{response}} cm&lt;/p&gt;","seed":{"calculated":[{"name":"1-A1","label":"","function":"{{Q1}}"}]},"algorithm":{"name":"calculateOperation","params":{"method":"equivLiteral","keyboard":"INTERMEDIATE"}}},{"id":"step-2","stimulus":"&lt;p&gt;¿Qué pide el enunciado?&lt;/p&gt;","seed":{"calculated":[{"name":"2-A1","label":"&lt;p&gt;Calcular el perímetro del marco.&lt;/p&gt;"},{"name":"2-A2","label":"&lt;p&gt;Calcular el área del marco.&lt;/p&gt;","incorrect":true},{"name":"2-A3","label":"&lt;p&gt;Hallar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marco para hallar el perímetro.&lt;/p&gt;","template":"&lt;p style=\"text-align: center\"&gt;Perímetro = {{Q1}} cm + {{Q1}} cm + {{Q1}} cm + {{Q1}} cm + {{Q1}} cm + {{Q1}} cm = {{response}} cm&lt;/p&gt;","seed":{"calculated":[{"name":"A1","function":"{{Q1}}*6"}]},"algorithm":{"name":"calculateOperation","params":{"method":"equivLiteral","keyboard":"INTERMEDIATE"}}}]}</v>
      </c>
      <c r="C155" s="237" t="str">
        <f>Seeds!AA158</f>
        <v>{"id":"M5-G-17a-A-4","seed":{"parameters":[{"name":"Q1","label":null,"min":15,"max":40,"step":1}],"uniques":true},"scaffolding":[{"id":"step-0","stimulus":"&lt;p&gt;João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D155" s="237">
        <f t="shared" si="1"/>
        <v>1</v>
      </c>
    </row>
    <row r="156" ht="15.75" customHeight="1">
      <c r="A156" s="237" t="str">
        <f>Seeds!AC159</f>
        <v>M5-G-17a-A-5</v>
      </c>
      <c r="B156" s="237" t="str">
        <f>Seeds!Z159</f>
        <v>{"id":"M5-G-17a-A-5","seed":{"parameters":[{"name":"Q1","label":null,"min":5,"max":10,"step":1}],"uniques":true},"scaffolding":[{"id":"step-0","stimulus":"&lt;p&gt;Las invitaciones para un evento se han enviado en sobres como el de la imagen. Calcula el perímetro del sobre abierto, que tiene forma de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cm&lt;/span&gt;&lt;/div&gt;&lt;/div&gt;&lt;/div&gt;&lt;/div&gt;","template":"&lt;p&gt;El perímetro del sobre es de &lt;span class=\"no-break\"&gt;{{response}} cm.&lt;/span&gt;&lt;/p&gt;","seed":{"calculated":[{"name":"T1","function":"2*{{Q1}}","temp":true},{"name":"T2","function":"Lemonlib.round(1.1*{{Q1}}, 1)","temp":true},{"name":"A1","label":"{{function}}","function":"Lemonlib.round(6.2*{{Q1}}, 1)"}]},"algorithm":{"name":"calculateOperation","params":{"method":"equivLiteral","keyboard":"INTERMEDIATE"}}},{"id":"step-1","stimulus":"&lt;p&gt;¿Cuánto mide el lado del sobre que falta en la siguiente lista?&lt;/p&gt;","template":"{{Q1}} cm, {{Q1}} cm, {{T2}} cm, {{T2}} cm y {{response}} cm.","seed":{"calculated":[{"name":"1-A1","label":"","function":"{{Q1}}*2"},{"name":"T2","function":"Lemonlib.round(1.1*{{Q1}}, 1)","temp":true}]},"algorithm":{"name":"calculateOperation","params":{"method":"equivLiteral","keyboard":"INTERMEDIATE"}}},{"id":"step-2","stimulus":"&lt;p&gt;¿Qué pide el enunciado?&lt;/p&gt;","seed":{"calculated":[{"name":"2-A1","label":"&lt;p&gt;Calcular el perímetro del sobre abierto.&lt;/p&gt;"},{"name":"2-A2","label":"&lt;p&gt;Calcular el área del sobre abierto.&lt;/p&gt;","incorrect":true},{"name":"2-A3","label":"&lt;p&gt;Hallar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sobre abierto para hallar el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C156" s="237" t="str">
        <f>Seeds!AA159</f>
        <v>{"id":"M5-G-17a-A-5","seed":{"parameters":[{"name":"Q1","label":null,"min":5,"max":10,"step":1}],"uniques":true},"scaffolding":[{"id":"step-0","stimulus":"&lt;p&gt;Os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D156" s="237">
        <f t="shared" si="1"/>
        <v>1</v>
      </c>
    </row>
    <row r="157" ht="15.75" customHeight="1">
      <c r="A157" s="237" t="str">
        <f>Seeds!AC160</f>
        <v>M5-G-10a-I-1</v>
      </c>
      <c r="B157" s="237" t="str">
        <f>Seeds!Z160</f>
        <v>{"id":"M5-G-10a-I-1","stimulus":"&lt;p&gt;Indica cuál de las siguientes afirmaciones es correcta.&lt;/p&gt;","hint":"&lt;p&gt;Los triángulos se clasifican según el número de lados iguales en equiláteros, isósceles y escalenos.&lt;/p&gt;","feedback":"&lt;p&gt;Los triángulos se clasifican en &lt;b&gt;equiláteros&lt;/b&gt; (todos sus lados son iguales), &lt;b&gt;isósceles&lt;/b&gt; (dos de sus lados son iguales) y &lt;b&gt;escalenos&lt;/b&gt; (todos sus lados son desiguales).&lt;/p&gt;","seed":{"parameters":[],"calculated":[{"name":"A1","label":"Los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mismo.","incorrect":true,"feedback":"&lt;p&gt;En un triángulo escaleno, todos los lados tienen medidas diferentes.&lt;/p&gt;"},{"name":"A5","label":"En los triángulos equilateros sus tres lados tienen diferentes longitudes.","incorrect":true,"feedback":"&lt;p&gt;En un triángulo equilátero, todos sus lados miden lo mismo.&lt;/p&gt;"},{"name":"A6","label":"Todos los lados de un triángulo isósceles miden lo mismo.","incorrect":true,"feedback":"&lt;p&gt;En un triángulo isósceles, solo dos de sus lados son iguales.&lt;/p&gt;"}],"uniques":true},"algorithm":{"name":"trueFalse","template":"Multiple choice – standard","params":{"countCorrect":1,"countIncorrect":2,"showCheckIcon":true}}}</v>
      </c>
      <c r="C157" s="237" t="str">
        <f>Seeds!AA160</f>
        <v>{"id":"M5-G-10a-I-1","stimulus":"&lt;p&gt;Indique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D157" s="237">
        <f t="shared" si="1"/>
        <v>1</v>
      </c>
    </row>
    <row r="158" ht="15.75" customHeight="1">
      <c r="A158" s="237" t="str">
        <f>Seeds!AC161</f>
        <v>M5-G-10a-E-1</v>
      </c>
      <c r="B158" s="237" t="str">
        <f>Seeds!Z161</f>
        <v>{
    "id": "M5-G-10a-E-1",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C158" s="237" t="str">
        <f>Seeds!AA161</f>
        <v>{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D158" s="237">
        <f t="shared" si="1"/>
        <v>1</v>
      </c>
    </row>
    <row r="159" ht="15.75" customHeight="1">
      <c r="A159" s="237" t="str">
        <f>Seeds!AC162</f>
        <v>M5-G-10a-E-2</v>
      </c>
      <c r="B159" s="237" t="str">
        <f>Seeds!Z162</f>
        <v>{
    "id": "M5-G-10a-E-2",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C159" s="237" t="str">
        <f>Seeds!AA162</f>
        <v>{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D159" s="237">
        <f t="shared" si="1"/>
        <v>1</v>
      </c>
    </row>
    <row r="160" ht="15.75" customHeight="1">
      <c r="A160" s="237" t="str">
        <f>Seeds!AC163</f>
        <v>M5-G-10a-E-3</v>
      </c>
      <c r="B160" s="237" t="str">
        <f>Seeds!Z163</f>
        <v>{
    "id": "M5-G-10a-E-3",
    "stimulus": "&lt;p&gt;¿Qué nombre reciben los siguientes triángulos según la longitud de sus lados?&lt;/p&gt;",
    "template": "&lt;table style=\"width: 100%;border:none;\"&gt;&lt;tbody&gt;&lt;tr&gt;&lt;td style=\"width: 25%; text-align:center;border:none;\"&gt;Triángulo {{response}}&lt;/td&gt;&lt;td style=\"width: 25%; text-align:center;border:none;\"&gt;Triángulo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C160" s="237" t="str">
        <f>Seeds!AA163</f>
        <v>{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D160" s="237">
        <f t="shared" si="1"/>
        <v>1</v>
      </c>
    </row>
    <row r="161" ht="15.75" customHeight="1">
      <c r="A161" s="237" t="str">
        <f>Seeds!AC164</f>
        <v>M5-G-10b-I-1</v>
      </c>
      <c r="B161" s="237" t="str">
        <f>Seeds!Z164</f>
        <v>{"id":"M5-G-10b-I-1","stimulus":"&lt;p&gt;Selecciona cuál de las siguientes afirmaciones es correcta.&lt;/p&gt;","hint":"&lt;p&gt;Los triángulos se clasifican según sus ángulos en acutángulos, rectángulos y obtusângulos.&lt;/p&gt;","feedback":"&lt;p&gt;Los triángulos se clasifican en &lt;b&gt;acutángulos&lt;/b&gt; (sus tres ángulos son agudos), &lt;b&gt;rectángulos&lt;/b&gt; (tienen un ángulo recto) y &lt;b&gt;obtusángulos&lt;/b&gt; (tienen un ángulo obtuso).&lt;/p&gt;","seed":{"parameters":[],"calculated":[{"name":"A1","label":"En los triángulos acutángulos todos sus ángulos son agudos."},{"name":"A2","label":"En los triángulos obtusángulos uno de sus ángulos es obtuso."},{"name":"A3","label":"En los triángulos rectángulos uno de sus tres ángulos es recto."},{"name":"A4","label":"Los triángulos acutángulos tienen un ángulo obtuso.","incorrect":true,"feedback":"&lt;p&gt;Los ángulos de los triángulos acutángulos son agudos.&lt;/p&gt;"},{"name":"A5","label":"Los triángulos obtusángulos tienen sus tres ángulos agudos.","incorrect":true,"feedback":"&lt;p&gt;Los triángulos obtusángulos tienen un ángulo obtuso.&lt;/p&gt;"},{"name":"A6","label":"Los triángulos rectángulos tienen un ángulo obtuso y los otros dos agudos.","incorrect":true,"feedback":"&lt;p&gt;Los triángulos rectángulos tienen un ángulo recto.&lt;/p&gt;"}],"uniques":true},"algorithm":{"name":"trueFalse","template":"Multiple choice – standard","params":{"countCorrect":1,"countIncorrect":2,"showCheckIcon":true}}}</v>
      </c>
      <c r="C161" s="237" t="str">
        <f>Seeds!AA164</f>
        <v>{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D161" s="237">
        <f t="shared" si="1"/>
        <v>1</v>
      </c>
    </row>
    <row r="162" ht="15.75" customHeight="1">
      <c r="A162" s="237" t="str">
        <f>Seeds!AC165</f>
        <v>M5-G-10b-E-1</v>
      </c>
      <c r="B162" s="237" t="str">
        <f>Seeds!Z165</f>
        <v>{
    "id": "M5-G-10b-E-1",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"M5_G_10b_5.svg",
                    "M5_G_10b_6.svg"
                ]
            }
        ],
        "calculated": [
            {
                "name": "A1",
                "label": "rectángulo",
                "function": ""
            },
            {
                "name": "A2",
                "label": "obtusángulo",
                "function": ""
            }
        ],
        "uniques": true
    },
    "algorithm": {
        "name": "calculateOperation",
        "template": "Cloze with text"
    }
}</v>
      </c>
      <c r="C162" s="237" t="str">
        <f>Seeds!AA165</f>
        <v>{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D162" s="237">
        <f t="shared" si="1"/>
        <v>1</v>
      </c>
    </row>
    <row r="163" ht="15.75" customHeight="1">
      <c r="A163" s="237" t="str">
        <f>Seeds!AC166</f>
        <v>M5-G-10b-E-2</v>
      </c>
      <c r="B163" s="237" t="str">
        <f>Seeds!Z166</f>
        <v>{
    "id": "M5-G-10b-E-2",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"M5_G_10b_3.svg",
                    "M5_G_10b_4.svg"
                ]
            }
        ],
        "calculated": [
            {
                "name": "A1",
                "label": "rectángulo",
                "function": ""
            },
            {
                "name": "A2",
                "label": "acutángulo",
                "function": ""
            }
        ],
        "uniques": true
    },
    "algorithm": {
        "name": "calculateOperation",
        "template": "Cloze with text"
    }
}</v>
      </c>
      <c r="C163" s="237" t="str">
        <f>Seeds!AA166</f>
        <v>{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D163" s="237">
        <f t="shared" si="1"/>
        <v>1</v>
      </c>
    </row>
    <row r="164" ht="15.75" customHeight="1">
      <c r="A164" s="237" t="str">
        <f>Seeds!AC167</f>
        <v>M5-G-10b-E-3</v>
      </c>
      <c r="B164" s="237" t="str">
        <f>Seeds!Z167</f>
        <v>{
    "id": "M5-G-10b-E-3",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"M5_G_10b_3.svg",
                    "M5_G_10b_4.svg"
                ]
            },
            {
                "name": "Q2",
                "label": null,
                "list": [
                    "M5_G_10b_5.svg",
                    "M5_G_10b_6.svg"
                ]
            }
        ],
        "calculated": [
            {
                "name": "A1",
                "label": "acutángulo",
                "function": ""
            },
            {
                "name": "A2",
                "label": "obtusángulo",
                "function": ""
            }
        ],
        "uniques": true
    },
    "algorithm": {
        "name": "calculateOperation",
        "template": "Cloze with text"
    }
}</v>
      </c>
      <c r="C164" s="237" t="str">
        <f>Seeds!AA167</f>
        <v>{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D164" s="237">
        <f t="shared" si="1"/>
        <v>1</v>
      </c>
    </row>
    <row r="165" ht="15.75" customHeight="1">
      <c r="A165" s="237" t="str">
        <f>Seeds!AC168</f>
        <v>M5-G-19a-I-1</v>
      </c>
      <c r="B165" s="237" t="str">
        <f>Seeds!Z168</f>
        <v>{"id":"M5-G-19a-I-1","stimulus":"&lt;p&gt;Los tres ángulos interiores de un triángulo miden {{Q1}}°, {{Q2}}° y &lt;span class=\"fr-math-v2 fr-draggable\" contenteditable=\"false\" data-original-math=\"\\(\\hat{\\text{A}}\\)\" draggable=\"true\"&gt;\\(\\hat{\\text{A}}\\)&lt;/span&gt;. ¿Cómo calcularías el valor de &lt;span class=\"fr-math-v2 fr-draggable\" contenteditable=\"false\" data-original-math=\"\\(\\hat{\\text{A}}\\)\" draggable=\"true\"&gt;\\(\\hat{\\text{A}}\\)&lt;/span&gt;?&lt;/p&gt;","hint":"&lt;p&gt;La suma de los ángulos interiores de un triángulo es 180°.&lt;/p&gt;","feedback":"&lt;p&gt;La suma de los ángulos interiores de cualquier triángulo es 180°. Es decir, &lt;span class=\"fr-math-v2 fr-draggable\" contenteditable=\"false\" data-original-math=\"\\(\\hat{\\text{A}}\\)\" draggable=\"true\"&gt;\\(\\hat{\\text{A}}\\)&lt;/span&gt; + {{Q1}}° + {{Q2}}° = 180°. Por tanto, el cálculo para hallar &lt;span class=\"fr-math-v2 fr-draggable\" contenteditable=\"false\" data-original-math=\"\\(\\hat{\\text{A}}\\)\" draggable=\"true\"&gt;\\(\\hat{\\text{A}}\\)&lt;/span&gt; es:&lt;/p&gt;&lt;p&gt;&lt;span class=\"fr-math-v2 fr-draggable\" contenteditable=\"false\" data-original-math=\"\\(\\hat{\\text{A}}\\)\" draggable=\"true\"&gt;\\(\\hat{\\text{A}}\\)&lt;/span&gt; = 180° − ({{Q1}}° + {{Q2}}°) = {{T1}}°&lt;/p&gt;","seed":{"parameters":[{"name":"Q1","label":null,"min":10,"max":80,"step":1},{"name":"Q2","label":null,"min":10,"max":80,"step":1}],"calculated":[{"name":"T1","function":"180-{{Q1}}-{{Q2}}","temp":true},{"name":"A1","label":"&lt;span class=\"fr-math-v2 fr-draggable\" contenteditable=\"false\" data-original-math=\"\\(\\hat{\\text{A}}\\)\" draggable=\"true\"&gt;\\(\\hat{\\text{A}}\\)&lt;/span&gt; = 180° − ({{Q1}}° + {{Q2}}°)"},{"name":"A2","label":"&lt;span class=\"fr-math-v2 fr-draggable\" contenteditable=\"false\" data-original-math=\"\\(\\hat{\\text{A}}\\)\" draggable=\"true\"&gt;\\(\\hat{\\text{A}}\\)&lt;/span&gt; = {{Q1}}° + {{Q2}}°","incorrect":true},{"name":"A3","label":"&lt;span class=\"fr-math-v2 fr-draggable\" contenteditable=\"false\" data-original-math=\"\\(\\hat{\\text{A}}\\)\" draggable=\"true\"&gt;\\(\\hat{\\text{A}}\\)&lt;/span&gt; = 180° − {{Q1}}° + {{Q2}}°","incorrect":true},{"name":"A4","label":"&lt;span class=\"fr-math-v2 fr-draggable\" contenteditable=\"false\" data-original-math=\"\\(\\hat{\\text{A}}\\)\" draggable=\"true\"&gt;\\(\\hat{\\text{A}}\\)&lt;/span&gt; = {{Q1}}° × {{Q2}}°","incorrect":true},{"name":"A5","label":"&lt;span class=\"fr-math-v2 fr-draggable\" contenteditable=\"false\" data-original-math=\"\\(\\hat{\\text{A}}\\)\" draggable=\"true\"&gt;\\(\\hat{\\text{A}}\\)&lt;/span&gt; = 180° × {{Q1}}° × {{Q2}}°","incorrect":true}],"uniques":true},"algorithm":{"name":"trueFalse","template":"Multiple choice – standard","params":{"countCorrect":1,"countIncorrect":2,"showCheckIcon":true}}}</v>
      </c>
      <c r="C165" s="237" t="str">
        <f>Seeds!AA168</f>
        <v>{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D165" s="237">
        <f t="shared" si="1"/>
        <v>1</v>
      </c>
    </row>
    <row r="166" ht="15.75" customHeight="1">
      <c r="A166" s="237" t="str">
        <f>Seeds!AC169</f>
        <v>M5-G-19a-E-1</v>
      </c>
      <c r="B166" s="237" t="str">
        <f>Seeds!Z169</f>
        <v>{
    "id": "M5-G-19a-E-1",
    "seed": {
        "parameters": [
            {
                "name": "Q1",
                "label": null,
                "min": 10,
                "max": 80,
                "step": 1
            },
            {
                "name": "Q2",
                "label": null,
                "min": 10,
                "max": 80,
                "step": 1
            }
        ],
        "uniques": true
    },
    "scaffolding": [
        {
            "id": "step-0",
            "stimulus": "&lt;p&gt;Calcula cuánto mide el ángulo interior &lt;span class=\"fr-math-v2 fr-draggable\" contenteditable=\"false\" data-original-math=\"\\(\\hat{\\text{A}}\\)\" draggable=\"true\"&gt;\\(\\hat{\\text{A}}\\)&lt;/span&gt; de un triángulo si la amplitud de los otros dos ángulos es de {{Q1}}° y {{Q2}}°.&lt;/p&gt;",
            "template": "&lt;p&gt;La amplitud de &lt;span class=\"fr-math-v2 fr-draggable\" contenteditable=\"false\" data-original-math=\"\\(\\hat{\\text{A}}\\)\" draggable=\"true\"&gt;\\(\\hat{\\text{A}}\\)&lt;/span&gt; es de {{response}}°.&lt;/p&gt;",
            "seed": {
                "parameters": [],
                "calculated": [
                    {
                        "name": "A1",
                        "label": "{{function}}",
                        "function": "180-({{Q1}}+{{Q2}})"
                    }
                ]
            },
            "algorithm": {
                "name": "calculateOperation",
                "params": {
                    "method": "equivLiteral",
                    "keyboard": "NUMERICAL"
                }
            }
        },
        {
            "id": "step-1",
            "stimulus": "&lt;p&gt;¿Cuánto miden los ángulos conocidos?&lt;/p&gt;",
            "template": "&lt;p&gt;El primero mide {{response}}° y el segundo, {{response}}°.&lt;/p&gt;",
            "seed": {
                "calculated": [
                    {
                        "name": "1-A1",
                        "function": "{{Q1}}"
                    },
                    {
                        "name": "1-A2",
                        "function": "{{Q2}}"
                    }
                ]
            },
            "algorithm": {
                "name": "calculateOperation",
                "params": {
                    "method": "equivLiteral",
                    "keyboard": "NUMERICAL"
                }
            }
        },
        {
            "id": "step-2",
            "stimulus": "&lt;p&gt;Según el enunciado, ¿qué hay que calcular?&lt;/p&gt;",
            "seed": {
                "calculated": [
                    {
                        "name": "2-A1",
                        "label": "&lt;p&gt;El ángulo &lt;span class=\"fr-math-v2 fr-draggable\" contenteditable=\"false\" data-original-math=\"\\(\\hat{\\text{A}}\\)\" draggable=\"true\"&gt;\\(\\hat{\\text{A}}\\)&lt;/span&gt;.&lt;/p&gt;"
                    },
                    {
                        "name": "2-A2",
                        "label": "&lt;p&gt;El ángulo &lt;span class=\"fr-math-v2 fr-draggable\" contenteditable=\"false\" data-original-math=\"\\(\\hat{\\text{B}}\\)\" draggable=\"true\"&gt;\\(\\hat{\\text{B}}\\)&lt;/span&gt;.&lt;/p&gt;",
                        "incorrect": true
                    },
                    {
                        "name": "2-A3",
                        "label": "&lt;p&gt;El área del triángulo.&lt;/p&gt;",
                        "incorrect": true
                    }
                ]
            },
            "algorithm": {
                "name": "trueFalse",
                "template": "Multiple choice – standard"
            }
        },
        {
            "id": "step-3",
            "stimulus": "&lt;p&gt;¿Cuánto mide la suma de los ángulos interiores de cualquier triángulo?&lt;/p&gt;",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"&lt;p&gt;Sabiendo esto, calcula el ángulo interior que falta.&lt;/p&gt;",
            "template": "&lt;p style=\"text-align: center\"&gt;Ángulo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C166" s="237" t="str">
        <f>Seeds!AA169</f>
        <v>{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6" s="237">
        <f t="shared" si="1"/>
        <v>1</v>
      </c>
    </row>
    <row r="167" ht="15.75" customHeight="1">
      <c r="A167" s="237" t="str">
        <f>Seeds!AC170</f>
        <v>M5-G-19a-A-1</v>
      </c>
      <c r="B167" s="237" t="str">
        <f>Seeds!Z170</f>
        <v>{"id":"M5-G-19a-A-1","seed":{"parameters":[{"name":"Q1","label":null,"min":20,"max":80,"step":1},{"name":"Q2","label":null,"min":20,"max":80,"step":1}],"uniques":true},"scaffolding":[{"id":"step-0","stimulus":"&lt;p&gt;En clase de Matemáticas la profesora les repartió a sus alumnos un triángulo de papel y luego les pidió que hallaran la amplitud de sus ángulos interiores. Como dos de los ángulos miden {{Q1}}° y {{Q2}}°, ¿cuánto mide el tercero?&lt;/p&gt;","template":"&lt;p&gt;La amplitud de tercer ángulo mide {{response}}°.&lt;/p&gt;","seed":{"parameters":[],"calculated":[{"name":"A1","label":"{{function}}","function":"180-{{Q1}}-{{Q2}}"}]},"algorithm":{"name":"calculateOperation","params":{"method":"equivLiteral","keyboard":"NUMERICAL"}}},{"id":"step-1","stimulus":"&lt;p&gt;¿Cuánto miden los ángulos conocidos?&lt;/p&gt;","template":"&lt;p&gt;El primero mide {{response}}° y el segundo,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v>
      </c>
      <c r="C167" s="237" t="str">
        <f>Seeds!AA170</f>
        <v>{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7" s="237">
        <f t="shared" si="1"/>
        <v>1</v>
      </c>
    </row>
    <row r="168" ht="15.75" customHeight="1">
      <c r="A168" s="237" t="str">
        <f>Seeds!AC171</f>
        <v>M5-G-19a-A-2</v>
      </c>
      <c r="B168" s="237" t="str">
        <f>Seeds!Z171</f>
        <v>{"id":"M5-G-19a-A-2","seed":{"parameters":[{"name":"Q1","label":null,"min":25,"max":35,"step":1}],"uniques":true},"scaffolding":[{"id":"step-0","stimulus":"&lt;p&gt;La vela de un barco tiene la forma de un triángulo isósceles como la siguiente imagen. Calcula la amplitud del ángulo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draggable=\"true\"&gt;\\(\\hat{\\text{A}}\\)&lt;/span&gt;&lt;/span&gt;&lt;/div&gt;&lt;/div&gt;&lt;/div&gt;&lt;/div&gt;","template":"&lt;p&gt;La amplitud del ángulo &lt;span class=\"fr-math-v2 fr-draggable\" contenteditable=\"false\" data-original-math=\"\\(\\hat{\\text{A}}\\)\" draggable=\"true\"&gt;\\(\\hat{\\text{A}}\\)&lt;/span&gt; mide {{response}}°.&lt;/p&gt;","seed":{"parameters":[],"calculated":[{"name":"A1","label":"{{function}}","function":"180-{{Q1}}-{{Q1}}"}]},"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ángulo &lt;span class=\"fr-math-v2 fr-draggable\" contenteditable=\"false\" data-original-math=\"\\(\\hat{\\text{A}}\\)\" draggable=\"true\"&gt;\\(\\hat{\\text{A}}\\)&lt;/span&gt;.&lt;/p&gt;"},{"name":"3-A2","label":"&lt;p&gt;El ángulo &lt;span class=\"fr-math-v2 fr-draggable\" contenteditable=\"false\" data-original-math=\"\\(\\hat{\\text{B}}\\)\" draggable=\"true\"&gt;\\(\\hat{\\text{B}}\\)&lt;/span&gt;.&lt;/p&gt;","incorrect":true},{"name":"3-A3","label":"&lt;p&gt;El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v>
      </c>
      <c r="C168" s="237" t="str">
        <f>Seeds!AA171</f>
        <v>{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8" s="237">
        <f t="shared" si="1"/>
        <v>1</v>
      </c>
    </row>
    <row r="169" ht="15.75" customHeight="1">
      <c r="A169" s="237" t="str">
        <f>Seeds!AC172</f>
        <v>M5-G-19a-A-3</v>
      </c>
      <c r="B169" s="237" t="str">
        <f>Seeds!Z172</f>
        <v>{"id":"M5-G-19a-A-3","seed":{"parameters":[{"name":"Q1","label":null,"min":68,"max":74,"step":1}],"uniques":true},"scaffolding":[{"id":"step-0","stimulus":"&lt;p&gt;Un equipo de fútbol ha mandado diseñar banderines con forma de triángulo como el de la imagen. ¿Cuánto mide el ángulo &lt;span class=\"fr-math-v2 fr-draggable\" contenteditable=\"false\" data-original-math=\"\\(\\hat{\\text{A}}\\)\" draggable=\"true\"&gt;\\(\\hat{\\text{A}}\\)&lt;/span&gt; si conocemos el valor de uno de los otros dos ángulos?&lt;/p&gt;&lt;div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14.3882%;\"&gt;Â&lt;/span&gt;&lt;/div&gt;&lt;/div&gt;&lt;/div&gt;&lt;/div&gt;","template":"&lt;p&gt;La amplitud del ángulo &lt;span class=\"fr-math-v2 fr-draggable\" contenteditable=\"false\" data-original-math=\"\\(\\hat{\\text{A}}\\)\" draggable=\"true\"&gt;\\(\\hat{\\text{A}}\\)&lt;/span&gt; mide {{response}}°.&lt;/p&gt;","seed":{"parameters":[],"calculated":[{"name":"A1","label":"{{function}}","function":"180-{{Q1}}*2"}]},"algorithm":{"name":"calculateOperation","params":{"method":"equivLiteral","keyboard":"NUMERICAL"}}},{"id":"step-1","stimulus":"&lt;p&gt;¿Cuánto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tercer ángulo interior.&lt;/p&gt;"},{"name":"3-A2","label":"&lt;p&gt;Las medidas del triángulo.&lt;/p&gt;","incorrect":true},{"name":"3-A3","label":"&lt;p&gt;El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v>
      </c>
      <c r="C169" s="237" t="str">
        <f>Seeds!AA172</f>
        <v>{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9" s="237">
        <f t="shared" si="1"/>
        <v>1</v>
      </c>
    </row>
    <row r="170" ht="15.75" customHeight="1">
      <c r="A170" s="237" t="str">
        <f>Seeds!AC173</f>
        <v>M5-G-19a-A-4</v>
      </c>
      <c r="B170" s="237" t="str">
        <f>Seeds!Z173</f>
        <v>{"id":"M5-G-19a-A-4","seed":{"parameters":[{"name":"Q1","label":null,"min":57,"max":63,"step":1},{"name":"Q2","label":null,"min":27,"max":33,"step":1}],"uniques":true},"scaffolding":[{"id":"step-0","stimulus":"&lt;p&gt;En un parque infantil se ha instalado un tobogán cuya escalera y rampa para deslizarse forman un triángulo obtusángulo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65.8917%;\"&gt;{{Q2}}º&lt;/span&gt;&lt;/div&gt;&lt;/div&gt;&lt;/div&gt;&lt;/div&gt;","template":"&lt;p&gt;La amplitud del ángulo &lt;span class=\"fr-math-v2 fr-draggable\" contenteditable=\"false\" data-original-math=\"\\(\\hat{\\text{A}}\\)\" draggable=\"true\"&gt;\\(\\hat{\\text{A}}\\)&lt;/span&gt;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ángulo &lt;span class=\"fr-math-v2 fr-draggable\" contenteditable=\"false\" data-original-math=\"\\(\\hat{\\text{A}}\\)\" draggable=\"true\"&gt;\\(\\hat{\\text{A}}\\)&lt;/span&gt;.&lt;/p&gt;"},{"name":"2-A2","label":"&lt;p&gt;El ángulo &lt;span class=\"fr-math-v2 fr-draggable\" contenteditable=\"false\" data-original-math=\"\\(\\hat{\\text{B}}\\)\" draggable=\"true\"&gt;\\(\\hat{\\text{B}}\\)&lt;/span&gt;.&lt;/p&gt;","incorrect":true},{"name":"2-A3","label":"&lt;p&gt;El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v>
      </c>
      <c r="C170" s="237" t="str">
        <f>Seeds!AA173</f>
        <v>{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D170" s="237">
        <f t="shared" si="1"/>
        <v>1</v>
      </c>
    </row>
    <row r="171" ht="15.75" customHeight="1">
      <c r="A171" s="237" t="str">
        <f>Seeds!AC174</f>
        <v>M5-G-19a-A-5</v>
      </c>
      <c r="B171" s="237" t="str">
        <f>Seeds!Z174</f>
        <v>{"id":"M5-G-19a-A-5","seed":{"parameters":[{"name":"Q1","label":null,"min":61,"max":80,"step":1},{"name":"Q2","label":null,"min":40,"max":59,"step":1}],"uniques":true},"scaffolding":[{"id":"step-0","stimulus":"&lt;p&gt;Tres caminos en un parque forman un triángulo. En él, dos de los ángulos interiores tienen una amplitud de {{Q1}}° y {{Q2}}°. Calcula el tercer ángulo.&lt;/p&gt;","template":"&lt;p&gt;La amplitud del tercer ángulo interior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 interiores.&lt;/p&gt;","incorrect":true},{"name":"2-A3","label":"&lt;p&gt;El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falta.&lt;/p&gt;","template":"&lt;p&gt;Tercer ángulo = 180° − ({{Q1}}° + {{Q2}}°) = {{response}}°&lt;/p&gt;","seed":{"calculated":[{"name":"4-A1","label":"{{function}}","function":"180-{{Q1}}-{{Q2}}"}]},"algorithm":{"name":"calculateOperation","params":{"method":"equivLiteral","keyboard":"NUMERICAL"}}}]}</v>
      </c>
      <c r="C171" s="237" t="str">
        <f>Seeds!AA174</f>
        <v>{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D171" s="237">
        <f t="shared" si="1"/>
        <v>1</v>
      </c>
    </row>
    <row r="172" ht="15.75" customHeight="1">
      <c r="A172" s="237" t="str">
        <f>Seeds!AC175</f>
        <v>M5-G-20a-I-1</v>
      </c>
      <c r="B172" s="237" t="str">
        <f>Seeds!Z175</f>
        <v>{"id":"M5-G-20a-I-1","stimulus":"&lt;p&gt;Selecciona la definición de la altura de un triángulo.&lt;/p&gt;","hint":"&lt;p&gt;La altura de un triángulo es un segmento perpendicular con origen en una de las bases.&lt;/p&gt;","feedback":"&lt;p&gt;La altura de un triángulo es un segmento perpendicular con origen en una de las bases y que atraviesa el vértice opuesto.&lt;/p&gt;","seed":{"parameters":[],"calculated":[{"name":"A1","label":"El segmento trazado perpendicularmente desde una de las bases hasta el vértice opuesto."},{"name":"A2","label":"La recta perpendicular a un segmento que lo divide en dos partes iguales.","incorrect":true,"feedback":"&lt;p&gt;Esta es la definición de la mediatriz.&lt;/p&gt;"},{"name":"A3","label":"El segmento que une el centro con cualquier punto de la circunferencia.","incorrect":true,"feedback":"&lt;p&gt;Esta es la definición del radio de una circunferencia.&lt;/p&gt;"},{"name":"A4","label":"La semirrecta con origen en el vértice del ángulo que lo divide en dos la misma amplitud.","incorrect":true,"feedback":"&lt;p&gt;Esta es la definición de la bisectriz.&lt;/p&gt;"},{"name":"A5","label":"La recta que solo tiene un punto en común con la circunferencia.","incorrect":true,"feedback":"&lt;p&gt;Esta es la definición de la tangente de una circunferencia.&lt;/p&gt;"},{"name":"A6","label":"La suma de los ángulos interiores de un triángulo.","incorrect":true,"feedback":"&lt;p&gt;Esta definición sirve para calcular la amplitud de un ángulo interior de un triángulo.&lt;/p&gt;"},{"name":"A7","label":"El segmento trazado perpendicularmente desde una de las bases hasta otro de los puntos del triángulo.","incorrect":true,"feedback":"&lt;p&gt;La altura se traza desde la base hasta el vértice opuesto.&lt;/p&gt;"}],"uniques":true},"algorithm":{"name":"trueFalse","template":"Multiple choice – standard","params":{"countCorrect":1,"countIncorrect":2,"showCheckIcon":true}}}</v>
      </c>
      <c r="C172" s="237" t="str">
        <f>Seeds!AA175</f>
        <v>{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D172" s="237">
        <f t="shared" si="1"/>
        <v>1</v>
      </c>
    </row>
    <row r="173" ht="15.75" customHeight="1">
      <c r="A173" s="237" t="str">
        <f>Seeds!AC176</f>
        <v>M5-G-20a-E-1</v>
      </c>
      <c r="B173" s="237" t="str">
        <f>Seeds!Z176</f>
        <v>{"id":"M5-G-20a-E-1","stimulus":"&lt;p&gt;Selecciona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src='https://blueberry-assets.oneclick.es/M5_G_10d_1.svg' width=\"300\"&gt;&lt;/div&gt;"},{"name":"A2","label":"&lt;div style=\"display:flex; justify-content:center;\"&gt;&lt;img src='https://blueberry-assets.oneclick.es/M5_G_10d_2.svg' width=\"300\"&gt;&lt;/div&gt;"},{"name":"A3","label":"&lt;div style=\"display:flex; justify-content:center;\"&gt;&lt;img src='https://blueberry-assets.oneclick.es/M5_G_10d_3.svg' width=\"300\"&gt;&lt;/div&gt;"},{"name":"A4","label":"&lt;div style=\"display:flex; justify-content:center;\"&gt;&lt;img src='https://blueberry-assets.oneclick.es/M5_G_10d_4.svg' width=\"300\"&gt;&lt;/div&gt;","incorrect":true},{"name":"A5","label":"&lt;div style=\"display:flex; justify-content:center;\"&gt;&lt;img src='https://blueberry-assets.oneclick.es/M5_G_10d_5.svg' width=\"300\"&gt;&lt;/div&gt;","incorrect":true},{"name":"A6","label":"&lt;div style=\"display:flex; justify-content:center;\"&gt;&lt;img src='https://blueberry-assets.oneclick.es/M5_G_10d_6.svg' width=\"300\"&gt;&lt;/div&gt;","incorrect":true},{"name":"A7","label":"&lt;div style=\"display:flex; justify-content:center;\"&gt;&lt;img src='https://blueberry-assets.oneclick.es/M5_G_10d_7.svg' width=\"300\"&gt;&lt;/div&gt;","incorrect":true}],"uniques":true},"algorithm":{"name":"trueFalse","template":"Multiple choice – multiple responses","params":{"countCorrect":2,"countIncorrect":1,"showCheckIcon":false,"columns":3}}}</v>
      </c>
      <c r="C173" s="237" t="str">
        <f>Seeds!AA176</f>
        <v>{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D173" s="237">
        <f t="shared" si="1"/>
        <v>1</v>
      </c>
    </row>
    <row r="174" ht="15.75" customHeight="1">
      <c r="A174" s="237" t="str">
        <f>Seeds!AC177</f>
        <v>M5-G-20a-E-2</v>
      </c>
      <c r="B174" s="237" t="str">
        <f>Seeds!Z177</f>
        <v>{"id":"M5-G-20a-E-2","stimulus":"&lt;p&gt;Selecciona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src='https://blueberry-assets.oneclick.es/M5_G_10d_8.svg' width=\"300\"&gt;&lt;/div&gt;"},{"name":"A2","label":"&lt;div style=\"display:flex; justify-content:center;\"&gt;&lt;img src='https://blueberry-assets.oneclick.es/M5_G_10d_9.svg' width=\"300\"&gt;&lt;/div&gt;"},{"name":"A3","label":"&lt;div style=\"display:flex; justify-content:center;\"&gt;&lt;img src='https://blueberry-assets.oneclick.es/M5_G_10d_10.svg' width=\"300\"&gt;&lt;/div&gt;"},{"name":"A4","label":"&lt;div style=\"display:flex; justify-content:center;\"&gt;&lt;img src='https://blueberry-assets.oneclick.es/M5_G_10d_11.svg' width=\"300\"&gt;&lt;/div&gt;","incorrect":true},{"name":"A5","label":"&lt;div style=\"display:flex; justify-content:center;\"&gt;&lt;img src='https://blueberry-assets.oneclick.es/M5_G_10d_12.svg' width=\"300\"&gt;&lt;/div&gt;","incorrect":true},{"name":"A6","label":"&lt;div style=\"display:flex; justify-content:center;\"&gt;&lt;img src='https://blueberry-assets.oneclick.es/M5_G_10d_13.svg' width=\"300\"&gt;&lt;/div&gt;","incorrect":true},{"name":"A7","label":"&lt;div style=\"display:flex; justify-content:center;\"&gt;&lt;img src='https://blueberry-assets.oneclick.es/M5_G_10d_14.svg' width=\"300\"&gt;&lt;/div&gt;","incorrect":true}],"uniques":true},"algorithm":{"name":"trueFalse","template":"Multiple choice – multiple responses","params":{"countCorrect":2,"countIncorrect":1,"showCheckIcon":false,"columns":3}}}</v>
      </c>
      <c r="C174" s="237" t="str">
        <f>Seeds!AA177</f>
        <v>{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D174" s="237">
        <f t="shared" si="1"/>
        <v>1</v>
      </c>
    </row>
    <row r="175" ht="15.75" customHeight="1">
      <c r="A175" s="237" t="str">
        <f>Seeds!AC178</f>
        <v>M5-G-20a-E-3</v>
      </c>
      <c r="B175" s="237" t="str">
        <f>Seeds!Z178</f>
        <v>{"id":"M5-G-20a-E-3","stimulus":"&lt;p&gt;Selecciona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src='https://blueberry-assets.oneclick.es/M5_G_10d_15.svg' width=\"300\"&gt;&lt;/div&gt;"},{"name":"A2","label":"&lt;div style=\"display:flex; justify-content:center;\"&gt;&lt;img src='https://blueberry-assets.oneclick.es/M5_G_10d_16.svg' width=\"300\"&gt;&lt;/div&gt;"},{"name":"A3","label":"&lt;div style=\"display:flex; justify-content:center;\"&gt;&lt;img src='https://blueberry-assets.oneclick.es/M5_G_10d_17.svg' width=\"300\"&gt;&lt;/div&gt;"},{"name":"A4","label":"&lt;div style=\"display:flex; justify-content:center;\"&gt;&lt;img src='https://blueberry-assets.oneclick.es/M5_G_10d_18.svg' width=\"300\"&gt;&lt;/div&gt;","incorrect":true},{"name":"A5","label":"&lt;div style=\"display:flex; justify-content:center;\"&gt;&lt;img src='https://blueberry-assets.oneclick.es/M5_G_10d_19.svg' width=\"300\"&gt;&lt;/div&gt;","incorrect":true},{"name":"A6","label":"&lt;div style=\"display:flex; justify-content:center;\"&gt;&lt;img src='https://blueberry-assets.oneclick.es/M5_G_10d_20.svg' width=\"300\"&gt;&lt;/div&gt;","incorrect":true},{"name":"A7","label":"&lt;div style=\"display:flex; justify-content:center;\"&gt;&lt;img src='https://blueberry-assets.oneclick.es/M5_G_10d_21.svg' width=\"300\"&gt;&lt;/div&gt;","incorrect":true}],"uniques":true},"algorithm":{"name":"trueFalse","template":"Multiple choice – multiple responses","params":{"countCorrect":2,"countIncorrect":1,"showCheckIcon":false,"columns":3}}}</v>
      </c>
      <c r="C175" s="237" t="str">
        <f>Seeds!AA178</f>
        <v>{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D175" s="237">
        <f t="shared" si="1"/>
        <v>1</v>
      </c>
    </row>
    <row r="176" ht="15.75" customHeight="1">
      <c r="A176" s="237" t="str">
        <f>Seeds!AC179</f>
        <v>M5-G-11a-I-1</v>
      </c>
      <c r="B176" s="237" t="str">
        <f>Seeds!Z179</f>
        <v>{"id":"M5-G-11a-I-1","stimulus":"&lt;p&gt;Indica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iguales.","feedback":"&lt;p&gt;Es verdadera porque sus lados son paralelos y miden lo mismo.&lt;/p&gt;"},{"name":"A2","label":"El trapezoide no tiene lados paralelos.","feedback":"&lt;p&gt;Es verdadera porque el trapezoide no es un paralelogramo.&lt;/p&gt;"},{"name":"A3","label":"El trapecio tiene algún lado paralelo a otro.","feedback":"&lt;p&gt;Es verdadera porque solo tiene dos lados paralelos.&lt;/p&gt;"},{"name":"A4","label":"El rectángulo es un cuadrilátero que tiene lados iguales dos a dos.","feedback":"&lt;p&gt;Es verdadera porque los lados que son paralelos tienen la misma medida.&lt;/p&gt;"},{"name":"A5","label":"El rombo no tiene dos pares de lados paralelos.","incorrect":true,"feedback":"&lt;p&gt;Es falsa porque sus lados son paralelos 2 a 2.&lt;/p&gt;"},{"name":"A6","label":"Los rectángulos solo tienen un par de lados paralelos.","incorrect":true,"feedback":"&lt;p&gt;Es falsa porque tienen dos pares de lados paralelos.&lt;/p&gt;"},{"name":"A7","label":"El trapecio tiene los cuatro lados paralelos.","incorrect":true,"feedback":"&lt;p&gt;Es falsa porque alguno de sus lados son paralelos.&lt;/p&gt;"},{"name":"A8","label":"El trapezoide tiene dos lados paralelos.","incorrect":true,"feedback":"&lt;p&gt;Es falsa porque no tienen ningún lado paralelo.&lt;/p&gt;"}],"uniques":true},"algorithm":{"name":"trueFalse","template":"Choice matrix – inline","params":{"countCorrect":1,"countIncorrect":2,"showCheckIcon":false,"options":["Verdadero","Falso"]}}}</v>
      </c>
      <c r="C176" s="237" t="str">
        <f>Seeds!AA179</f>
        <v>{"id":"M5-G-11a-I-1","stimulus":"&lt;p&gt;Indique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D176" s="237">
        <f t="shared" si="1"/>
        <v>1</v>
      </c>
    </row>
    <row r="177" ht="15.75" customHeight="1">
      <c r="A177" s="237" t="str">
        <f>Seeds!AC180</f>
        <v>M5-G-11a-E-1</v>
      </c>
      <c r="B177" s="237" t="str">
        <f>Seeds!Z180</f>
        <v>{"id":"M5-G-11a-E-1","stimulus":"&lt;p&gt;Escribe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src='https://blueberry-assets.oneclick.es/M5_G_11a_3.svg'&gt;&lt;/div&gt;&lt;/td&gt;&lt;/tr&gt;&lt;/tbody&gt;&lt;/table&gt;","hint":"&lt;p&gt;Los cuadriláteros se clasifican en cuadrados, rectángulos, rombos, romboides, trapecios y trapezoides.&lt;/p&gt;","feedback":"&lt;p&gt;Un cuadrilátero es una figura geométrica con 4 lados.&lt;/p&gt;","seed":{"parameters":[],"calculated":[{"name":"A1","label":"Cuadrado","function":"","feedback":"&lt;p&gt;La figura es un cuadrado porque sus lados y ángulos son iguales.&lt;/p&gt;"},{"name":"A2","label":"Rombo","function":"","feedback":"&lt;p&gt;La figura es un rombo porque sus lados son iguales y los ángulos son iguales 2 a 2.&lt;/p&gt;"},{"name":"A3","label":"Rectángulo","function":"","feedback":"&lt;p&gt;La figura es un rectángulo porque sus lados son iguales 2 a 2 y sus ángulos son iguales.&lt;/p&gt;"}],"uniques":true},"algorithm":{"name":"calculateOperation","template":"Cloze with text"}}</v>
      </c>
      <c r="C177" s="237" t="str">
        <f>Seeds!AA180</f>
        <v>{"id":"M5-G-11a-E-1","stimulus":"&lt;p&gt;Escreva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D177" s="237">
        <f t="shared" si="1"/>
        <v>1</v>
      </c>
    </row>
    <row r="178" ht="15.75" customHeight="1">
      <c r="A178" s="237" t="str">
        <f>Seeds!AC181</f>
        <v>M5-G-11a-E-2</v>
      </c>
      <c r="B178" s="237" t="str">
        <f>Seeds!Z181</f>
        <v>{"id":"M5-G-11a-E-2","stimulus":"&lt;p&gt;Escribe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2.&lt;/p&gt;"},{"name":"A2","label":"Romboide","function":"","feedback":"&lt;p&gt;La figura es un romboide porque sus lados y ángulos son iguales 2 a 2.&lt;/p&gt;"},{"name":"A3","label":"Trapecio","function":"","feedback":"&lt;p&gt;La figura es un trapecio porque solo tiene dos lados paralelos.&lt;/p&gt;"}],"uniques":true},"algorithm":{"name":"calculateOperation","template":"Cloze with text"}}</v>
      </c>
      <c r="C178" s="237" t="str">
        <f>Seeds!AA181</f>
        <v>{"id":"M5-G-11a-E-2","stimulus":"&lt;p&gt;Escreva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D178" s="237">
        <f t="shared" si="1"/>
        <v>1</v>
      </c>
    </row>
    <row r="179" ht="15.75" customHeight="1">
      <c r="A179" s="237" t="str">
        <f>Seeds!AC182</f>
        <v>M5-G-11a-E-3</v>
      </c>
      <c r="B179" s="237" t="str">
        <f>Seeds!Z182</f>
        <v>{"id":"M5-G-11a-E-3","stimulus":"&lt;p&gt;Escribe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2.&lt;/p&gt;"},{"name":"A2","label":"Trapezoide","function":"","feedback":"&lt;p&gt;La figura es un trapezoide porque ninguno de sus lados es paralelo.&lt;/p&gt;"},{"name":"A3","label":"Trapecio","function":"","feedback":"&lt;p&gt;La figura es un trapecio porque solo tiene dos lados paralelos.&lt;/p&gt;"}],"uniques":true},"algorithm":{"name":"calculateOperation","template":"Cloze with text"}}</v>
      </c>
      <c r="C179" s="237" t="str">
        <f>Seeds!AA182</f>
        <v>{"id":"M5-G-11a-E-3","stimulus":"&lt;p&gt;Escreva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D179" s="237">
        <f t="shared" si="1"/>
        <v>1</v>
      </c>
    </row>
    <row r="180" ht="15.75" customHeight="1">
      <c r="A180" s="237" t="str">
        <f>Seeds!AC183</f>
        <v>M5-G-11b-I-1</v>
      </c>
      <c r="B180" s="237" t="str">
        <f>Seeds!Z183</f>
        <v>{"id":"M5-G-11b-I-1","stimulus":"&lt;p&gt;Selecciona qué fórmula representa el valor de la suma de los ángulos interiores de un cuadrilátero.&lt;/p&gt;","hint":"&lt;p&gt;Cada uno de los ángulos interiores de un cuadrado mide 90°.&lt;/p&gt;","feedback":"&lt;p&gt;La suma de los ángulos interiores de un cuadrilátero es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C180" s="237" t="str">
        <f>Seeds!AA183</f>
        <v>{"id":"M5-G-11b-I-1","stimulus":"&lt;p&gt;Indique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D180" s="237">
        <f t="shared" si="1"/>
        <v>1</v>
      </c>
    </row>
    <row r="181" ht="15.75" customHeight="1">
      <c r="A181" s="237" t="str">
        <f>Seeds!AC184</f>
        <v>M5-G-11b-E-1</v>
      </c>
      <c r="B181" s="237" t="str">
        <f>Seeds!Z184</f>
        <v>{"id":"M5-G-11b-E-1","seed":{"parameters":[{"name":"Q1","label":null,"min":100,"max":110,"step":1}],"uniques":true},"scaffolding":[{"id":"step-0","stimulus":"&lt;p&gt;¿Cuál es la amplitud del ángulo interior &lt;span class=\"fr-math-v2 fr-draggable\" contenteditable=\"false\" data-original-math=\"\\(\\hat{\\text{A}}\\)\" draggable=\"true\"&gt;\\(\\hat{\\text{A}}\\)&lt;/span&gt; en el siguiente trapecio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draggable=\\\"true\\\"&gt;\\(\\hat{\\text{A}}\\)&lt;/span&gt;&lt;/span&gt;&lt;/div&gt;&lt;/div&gt;&lt;/div&gt;&lt;/div&gt;","template":"&lt;p&gt;La amplitud de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1" s="237" t="str">
        <f>Seeds!AA184</f>
        <v>{"id":"M5-G-11b-E-1","seed":{"parameters":[{"name":"Q1","label":null,"min":100,"max":110,"step":1}],"uniques":true},"scaffolding":[{"id":"step-0","stimulus":"&lt;p&gt;Qual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1" s="237">
        <f t="shared" si="1"/>
        <v>1</v>
      </c>
    </row>
    <row r="182" ht="15.75" customHeight="1">
      <c r="A182" s="237" t="str">
        <f>Seeds!AC185</f>
        <v>M5-G-11b-E-2</v>
      </c>
      <c r="B182" s="237" t="str">
        <f>Seeds!Z185</f>
        <v>{"id":"M5-G-11b-E-2","seed":{"parameters":[{"name":"Q1","label":null,"min":70,"max":80,"step":1},{"name":"Q2","label":null,"min":70,"max":80,"step":1},{"name":"Q3","label":null,"min":105,"max":115,"step":1}],"uniques":true},"scaffolding":[{"id":"step-0","stimulus":"&lt;p&gt;¿Cuál es la amplitud del ángulo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69.3935%;\"&gt;{{Q2}}°&lt;/span&gt;&lt;/div&gt;&lt;/div&gt;&lt;/div&gt;&lt;/div&gt;","template":"&lt;p&gt;La amplitud de &lt;span class=\"fr-math-v2 fr-draggable\" contenteditable=\"false\" data-original-math=\"\\(\\hat{\\text{A}}\\)\" draggable=\"true\"&gt;\\(\\hat{\\text{A}}\\)&lt;/span&gt; es de {{response}}°.&lt;/p&gt;","seed":{"parameters":[],"calculated":[{"name":"A1","label":"{{function}}","function":"360-{{Q1}}-{{Q2}}-{{Q3}}"}]},"algorithm":{"name":"calculateOperation","params":{"method":"equivLiteral","keyboard":"NUMERICAL"}}},{"id":"step-1","stimulus":"&lt;p&gt;¿Cuánto miden los ángulos conocidos de este trapezoide?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trapezoide.&lt;/p&gt;","incorrect":true},{"name":"2-A3","label":"&lt;p&gt;El área del trapezoide.&lt;/p&gt;","incorrect":true}]},"algorithm":{"name":"trueFalse","template":"Multiple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2" s="237" t="str">
        <f>Seeds!AA185</f>
        <v>{"id":"M5-G-11b-E-2","seed":{"parameters":[{"name":"Q1","label":null,"min":70,"max":80,"step":1},{"name":"Q2","label":null,"min":70,"max":80,"step":1},{"name":"Q3","label":null,"min":105,"max":115,"step":1}],"uniques":true},"scaffolding":[{"id":"step-0","stimulus":"&lt;p&gt;Qual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2" s="237">
        <f t="shared" si="1"/>
        <v>1</v>
      </c>
    </row>
    <row r="183" ht="15.75" customHeight="1">
      <c r="A183" s="237" t="str">
        <f>Seeds!AC186</f>
        <v>M5-G-11b-E-3</v>
      </c>
      <c r="B183" s="237" t="str">
        <f>Seeds!Z186</f>
        <v>{"id":"M5-G-11b-E-3","seed":{"parameters":[{"name":"Q1","label":null,"min":110,"max":130,"step":1}],"uniques":true},"scaffolding":[{"id":"step-0","stimulus":"&lt;p&gt;Teniendo en cuenta el ángulo que aparece en este rombo, ¿cuál es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draggable=\"true\"&gt;\\(\\hat{\\text{A}}\\)&lt;/span&gt;&lt;/div&gt;&lt;/div&gt;&lt;/div&gt;&lt;/div&gt;","template":"&lt;p&gt;La amplitud del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3" s="237" t="str">
        <f>Seeds!AA186</f>
        <v>{"id":"M5-G-11b-E-3","seed":{"parameters":[{"name":"Q1","label":null,"min":110,"max":130,"step":1}],"uniques":true},"scaffolding":[{"id":"step-0","stimulus":"&lt;p&gt;Levando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3" s="237">
        <f t="shared" si="1"/>
        <v>1</v>
      </c>
    </row>
    <row r="184" ht="15.75" customHeight="1">
      <c r="A184" s="237" t="str">
        <f>Seeds!AC187</f>
        <v>M5-G-11b-A-1</v>
      </c>
      <c r="B184" s="237" t="str">
        <f>Seeds!Z187</f>
        <v>{"id":"M5-G-11b-A-1","seed":{"parameters":[{"name":"Q1","label":null,"min":90,"max":120,"step":1},{"name":"Q2","label":null,"min":90,"max":120,"step":1},{"name":"Q3","label":null,"min":60,"max":90,"step":1}],"uniques":true},"scaffolding":[{"id":"step-0","stimulus":"&lt;p&gt;En una ciudad se planea construir una playa artificial con forma de cuadrilátero. Tres de los ángulos interiores de esta playa medirán {{Q1}}°, {{Q2}}° y {{Q3}}°. ¿Cuánto medirá el ángulo que falta?&lt;/p&gt;","template":"&lt;p&gt;La amplitud del cuarto ángulo interior será de {{response}}°.&lt;/p&gt;","seed":{"parameters":[],"calculated":[{"name":"A1","label":"{{function}}","function":"360-{{Q1}}-{{Q2}}-{{Q3}}"}]},"algorithm":{"name":"calculateOperation","params":{"method":"equivLiteral","keyboard":"NUMERICAL"}}},{"id":"step-1","stimulus":"&lt;p&gt;¿Cuánto miden los ángulos conocidos de esta playa?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de la playa que falta.&lt;/p&gt;"},{"name":"2-A2","label":"&lt;p&gt;El perímetro de la playa.&lt;/p&gt;","incorrect":true},{"name":"2-A3","label":"&lt;p&gt;El área de la playa.&lt;/p&gt;","incorrect":true}]},"algorithm":{"name":"trueFalse","template":"Multiple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4" s="237" t="str">
        <f>Seeds!AA187</f>
        <v>{"id":"M5-G-11b-A-1","seed":{"parameters":[{"name":"Q1","label":null,"min":90,"max":120,"step":1},{"name":"Q2","label":null,"min":90,"max":120,"step":1},{"name":"Q3","label":null,"min":60,"max":90,"step":1}],"uniques":true},"scaffolding":[{"id":"step-0","stimulus":"&lt;p&gt;Numa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4" s="237">
        <f t="shared" si="1"/>
        <v>1</v>
      </c>
    </row>
    <row r="185" ht="15.75" customHeight="1">
      <c r="A185" s="237" t="str">
        <f>Seeds!AC188</f>
        <v>M5-G-11b-A-2</v>
      </c>
      <c r="B185" s="237" t="str">
        <f>Seeds!Z188</f>
        <v>{"id":"M5-G-11b-A-2","seed":{"parameters":[{"name":"Q1","label":null,"min":70,"max":80,"step":1}],"uniques":true},"scaffolding":[{"id":"step-0","stimulus":"&lt;p&gt;El respaldo de una silla tiene forma de trapecio como el de la siguiente imagen. Sabiendo el valor del ángulo que aparece en él, ¿cuánto mide el ángulo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5" s="237" t="str">
        <f>Seeds!AA188</f>
        <v>{"id":"M5-G-11b-A-2","seed":{"parameters":[{"name":"Q1","label":null,"min":70,"max":80,"step":1}],"uniques":true},"scaffolding":[{"id":"step-0","stimulus":"&lt;p&gt;O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5" s="237">
        <f t="shared" si="1"/>
        <v>1</v>
      </c>
    </row>
    <row r="186" ht="15.75" customHeight="1">
      <c r="A186" s="237" t="str">
        <f>Seeds!AC189</f>
        <v>M5-G-11b-A-3</v>
      </c>
      <c r="B186" s="237" t="str">
        <f>Seeds!Z189</f>
        <v>{"id":"M5-G-11b-A-3","seed":{"parameters":[{"name":"Q1","label":null,"min":100,"max":120,"step":1}],"uniques":true},"scaffolding":[{"id":"step-0","stimulus":"&lt;p&gt;Pedro ha llevado a sus nietos al parque y se han puesto a jugar en un arenero con forma de rombo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6" s="237" t="str">
        <f>Seeds!AA189</f>
        <v>{"id":"M5-G-11b-A-3","seed":{"parameters":[{"name":"Q1","label":null,"min":100,"max":120,"step":1}],"uniques":true},"scaffolding":[{"id":"step-0","stimulus":"&lt;p&gt;Pedro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6" s="237">
        <f t="shared" si="1"/>
        <v>1</v>
      </c>
    </row>
    <row r="187" ht="15.75" customHeight="1">
      <c r="A187" s="237" t="str">
        <f>Seeds!AC190</f>
        <v>M5-G-11b-A-4</v>
      </c>
      <c r="B187" s="237" t="str">
        <f>Seeds!Z190</f>
        <v>{"id":"M5-G-11b-A-4","seed":{"parameters":[{"name":"Q1","label":null,"min":60,"max":80,"step":1}],"uniques":true},"scaffolding":[{"id":"step-0","stimulus":"&lt;p&gt;En una casa de antigüedades se vende un espejo con forma de romboide. Si uno de sus ángulos interiores pequeños mide {{Q1}}°, ¿cuánto mide uno de sus ángulos interiores grandes?&lt;/p&gt;","template":"&lt;p&gt;El ángulo mide {{response}}°.&lt;/p&gt;","seed":{"parameters":[],"calculated":[{"name":"A1","label":"{{function}}","function":"180 - {{Q1}}"}]},"algorithm":{"name":"calculateOperation","params":{"method":"equivLiteral","keyboard":"NUMERICAL"}}},{"id":"step-1","stimulus":"&lt;p&gt;¿Cuánto mide el ángulo conocido de este romboide?&lt;/p&gt;","template":"&lt;p&gt;Mide {{response}}°.&lt;/p&gt;","seed":{"calculated":[{"name":"1-A1","function":"{{Q1}}"}]},"algorithm":{"name":"calculateOperation","params":{"method":"equivLiteral","keyboard":"NUMERICAL"}}},{"id":"step-2","stimulus":"&lt;p&gt;Según el enunciado, ¿qué hay que calcular?&lt;/p&gt;","seed":{"calculated":[{"name":"2-A1","label":"&lt;p&gt;La amplitud de uno de sus ángulos interiores grandes.&lt;/p&gt;"},{"name":"2-A2","label":"&lt;p&gt;El perímetro del romboide.&lt;/p&gt;","incorrect":true},{"name":"2-A3","label":"&lt;p&gt;El área del romboide.&lt;/p&gt;","incorrect":true}]},"algorithm":{"name":"trueFalse","template":"Multiple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romboides?&lt;/p&gt;","seed":{"calculated":[{"name":"4-A1","label":"&lt;p&gt;Sus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7" s="237" t="str">
        <f>Seeds!AA190</f>
        <v>{"id":"M5-G-11b-A-4","seed":{"parameters":[{"name":"Q1","label":null,"min":60,"max":80,"step":1}],"uniques":true},"scaffolding":[{"id":"step-0","stimulus":"&lt;p&gt;Um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7" s="237">
        <f t="shared" si="1"/>
        <v>1</v>
      </c>
    </row>
    <row r="188" ht="15.75" customHeight="1">
      <c r="A188" s="237" t="str">
        <f>Seeds!AC191</f>
        <v>M5-G-11b-A-5</v>
      </c>
      <c r="B188" s="237" t="str">
        <f>Seeds!Z191</f>
        <v>{"id":"M5-G-11b-A-5","seed":{"parameters":[{"name":"Q1","label":null,"min":58,"max":68,"step":1}],"uniques":true},"scaffolding":[{"id":"step-0","stimulus":"&lt;p&gt;Teresa confecciona colchas con retazos de tela. Uno de esos retazos es un trapecio como el de la imagen. ¿Cuánto mide el ángulo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}}},{"id":"step-4","stimulus":"&lt;p&gt;¿Cómo son los dos ángulos del lado izquierdo del trapecio?&lt;/p&gt;","seed":{"calculated":[{"name":"4-A1","label":"&lt;p&gt;Son ángulos rectos.&lt;/p&gt;"},{"name":"4-A2","label":"&lt;p&gt;Son ángulos agudos.&lt;/p&gt;","incorrect":true},{"name":"4-A3","label":"&lt;p&gt;Son ángulos obtusos.&lt;/p&gt;","incorrect":true}]},"algorithm":{"name":"trueFalse","template":"Multiple choice – standard"}},{"id":"step-5","stimulus":"&lt;p&gt;Por tanto, ¿cómo se calcula el ángulo interior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C188" s="237" t="str">
        <f>Seeds!AA191</f>
        <v>{"id":"M5-G-11b-A-5","seed":{"parameters":[{"name":"Q1","label":null,"min":58,"max":68,"step":1}],"uniques":true},"scaffolding":[{"id":"step-0","stimulus":"&lt;p&gt;Tereza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D188" s="237">
        <f t="shared" si="1"/>
        <v>1</v>
      </c>
    </row>
    <row r="189" ht="15.75" customHeight="1">
      <c r="A189" s="237" t="str">
        <f>Seeds!AC192</f>
        <v>M5-G-12a-I-1</v>
      </c>
      <c r="B189" s="237" t="str">
        <f>Seeds!Z192</f>
        <v>{"id":"M5-G-12a-I-1","stimulus":"&lt;p&gt;Selecciona si estas afirmaciones son verdaderas o falsas.&lt;/p&gt;","feedback":"&lt;p&gt;Los elementos básicos de una circunferencia son el centro, el radio, el diámetro, la cuerda, el arco, la tangente y el sector circular.&lt;/p&gt;","hint":"&lt;div style=\"display:flex; justify-content:center;\"&gt;&lt;img src='https://blueberry-assets.oneclick.es/M5_G_12a_4.svg' width=\"580\"&gt;&lt;/div&gt;","seed":{"parameters":[],"calculated":[{"name":"A1","label":"El segmento de recta que pasa por el centro de la circunferencia y la divide en dos partes iguales se llama diámetro."},{"name":"A2","label":"Una cuerda es el segmento que une dos puntos de la circunferencia sin pasar por el centro."},{"name":"A3","label":"La recta que toca a la circunferencia en un punto se llama tangente."},{"name":"A4","label":"El centro es el punto que se encuentra a la misma distancia de todos los puntos de la circunferencia."},{"name":"A5","label":"Un sector circular es un segmento que une el centro con cualquier punto de la circunferencia.","incorrect":true,"feedback":"&lt;p&gt;Es falsa dado que el sector circular es la parte del círculo limitada por dos radios y un arco.&lt;/p&gt;"},{"name":"A6","label":"El radio es la parte de la circunferencia limitada por dos puntos.","incorrect":true,"feedback":"&lt;p&gt;Es falsa porque el radio es el segmento que une el centro con un punto cualquiera de la circunferencia.&lt;/p&gt;"},{"name":"A7","label":"Un diámetro es la parte del círculo limitada por dos radios y el arco que determinan.","incorrect":true,"feedback":"&lt;p&gt;Es falsa porque el diámetro es el segmento que pasa por el centro de la circunferencia y la divide en dos partes iguales.&lt;/p&gt;"}],"uniques":true},"algorithm":{"name":"trueFalse","template":"Choice matrix – inline","params":{"countCorrect":2,"countIncorrect":1,"options":["Verdadero","Falso"]}}}</v>
      </c>
      <c r="C189" s="237" t="str">
        <f>Seeds!AA192</f>
        <v>{"id":"M5-G-12a-I-1","stimulus":"&lt;p&gt;Indique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D189" s="237">
        <f t="shared" si="1"/>
        <v>1</v>
      </c>
    </row>
    <row r="190" ht="15.75" customHeight="1">
      <c r="A190" s="237" t="str">
        <f>Seeds!AC193</f>
        <v>M5-G-12a-E-1</v>
      </c>
      <c r="B190" s="237" t="str">
        <f>Seeds!Z193</f>
        <v>{"id":"M5-G-12a-E-1","stimulus":"&lt;p&gt;Arrastra al lugar que le corresponda los siguientes elementos de una circunferencia.&lt;/p&gt;","hint":"&lt;p&gt;Arrastra &lt;i&gt;radio&lt;/i&gt;, &lt;i&gt;diámetro&lt;/i&gt; y &lt;i&gt;semicírculo&lt;/i&gt; a los lugares correspondientes.&lt;/p&gt;","feedback":"&lt;p&gt;Los elementos básicos de una circunferencia son el centro, el radio, el diámetro, la cuerda, el arco, la tangente y el sector circular.&lt;/p&gt;","seed":{"parameters":[],"calculated":[{"name":"A1","label":"radio","feedback":"&lt;p&gt;El radio es el segmento que une el centro con un punto cualquiera de la circunferencia.&lt;/p&gt;"},{"name":"A2","label":"diámetro","feedback":"&lt;p&gt;El diámetro es el segmento que pasa por el centro de la circunferencia y la divide en dos partes iguales.&lt;/p&gt;"},{"name":"A3","label":"semicírculo","feedback":"&lt;p&gt;Un semicírculo es la mitad del círculo.&lt;/p&gt;"},{"name":"A4","label":"arco","incorrect":true},{"name":"A5","label":"cuerda","incorrect":true},{"name":"A6","label":"sector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C190" s="237" t="str">
        <f>Seeds!AA193</f>
        <v>{"id":"M5-G-12a-E-1","stimulus":"&lt;p&gt;Arraste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D190" s="237">
        <f t="shared" si="1"/>
        <v>1</v>
      </c>
    </row>
    <row r="191" ht="15.75" customHeight="1">
      <c r="A191" s="237" t="str">
        <f>Seeds!AC194</f>
        <v>M5-G-12a-E-2</v>
      </c>
      <c r="B191" s="237" t="str">
        <f>Seeds!Z194</f>
        <v>{"id":"M5-G-12a-E-2","stimulus":"&lt;p&gt;Arrastra al lugar que le corresponda los siguientes elementos de una circunferencia.&lt;/p&gt;","hint":"&lt;p&gt;Arrastra &lt;i&gt;centro&lt;/i&gt;, &lt;i&gt;cuerda&lt;/i&gt; y &lt;i&gt;arco&lt;/i&gt; a los lugares correspondientes.&lt;/p&gt;","feedback":"&lt;p&gt;Los elementos básicos de una circunferencia son el centro, el radio, el diámetro, la cuerda, el arco, la tangente y el sector circular.&lt;/p&gt;","seed":{"parameters":[],"calculated":[{"name":"A1","label":"centro","feedback":"&lt;p&gt;El centro es el punto que se encuentra a la misma distancia de todos los puntos de la circunferencia.&lt;/p&gt;"},{"name":"A2","label":"arco","feedback":"&lt;p&gt;Un arco es una porción de la circunferencia.&lt;/p&gt;"},{"name":"A3","label":"cuerda","feedback":"&lt;p&gt;Una cuerda es un segmento que une dos puntos de la circunferencia sin pasar por el centro.&lt;/p&gt;"},{"name":"A4","label":"diámetro","incorrect":true},{"name":"A5","label":"rad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C191" s="237" t="str">
        <f>Seeds!AA194</f>
        <v>{"id":"M5-G-12a-E-2","stimulus":"&lt;p&gt;Arraste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D191" s="237">
        <f t="shared" si="1"/>
        <v>1</v>
      </c>
    </row>
    <row r="192" ht="15.75" customHeight="1">
      <c r="A192" s="237" t="str">
        <f>Seeds!AC195</f>
        <v>M5-G-12a-E-3</v>
      </c>
      <c r="B192" s="237" t="str">
        <f>Seeds!Z195</f>
        <v>{"id":"M5-G-12a-E-3","stimulus":"&lt;p&gt;Arrastra al lugar que le corresponda los siguientes elementos de una circunferencia.&lt;/p&gt;","hint":"&lt;p&gt;Arrastra &lt;i&gt;centro&lt;/i&gt;, &lt;i&gt;tangente&lt;/i&gt; y &lt;i&gt;sector circular&lt;/i&gt; a los lugares correspondientes.&lt;/p&gt;","feedback":"&lt;p&gt;Los elementos básicos de una circunferencia son el centro, el radio, el diámetro, la cuerda, el arco, la tangente y el sector circular.&lt;/p&gt;","seed":{"parameters":[],"calculated":[{"name":"A1","label":"sector circular","feedback":"&lt;p&gt;Un sector circular es una porción del círculo delimitado por dos radios y un arco.&lt;/p&gt;"},{"name":"A2","label":"centro","feedback":"&lt;p&gt;El centro es el punto que se encuentra a la misma distancia de todos los puntos de la circunferencia.&lt;/p&gt;"},{"name":"A3","label":"tangente","feedback":"&lt;p&gt;Una tangente es una recta que toca la circunferencia en un punto.&lt;/p&gt;"},{"name":"A4","label":"diámetro","incorrect":true},{"name":"A5","label":"semicírculo","incorrect":true},{"name":"A6","label":"rad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C192" s="237" t="str">
        <f>Seeds!AA195</f>
        <v>{"id":"M5-G-12a-E-3","stimulus":"&lt;p&gt;Arraste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D192" s="237">
        <f t="shared" si="1"/>
        <v>1</v>
      </c>
    </row>
    <row r="193" ht="15.75" customHeight="1">
      <c r="A193" s="237" t="str">
        <f>Seeds!AC196</f>
        <v>M5-G-26a-I-1</v>
      </c>
      <c r="B193" s="237" t="str">
        <f>Seeds!Z196</f>
        <v>{"id":"M5-G-26a-I-1","stimulus":"&lt;p&gt;Determina si las siguientes afirmaciones son verdaderas o falsas.&lt;/p&gt;","feedback":"&lt;p&gt;Los triángulos tienen 3 lados y los cuadriláteros, 4.&lt;/p&gt;","hint":"&lt;p&gt;Los triángulos tienen 3 lados y los cuadriláteros, 4.&lt;/p&gt;","seed":{"parameters":[{"name":"Q1","label":null,"list":["equilátero","isósceles","escaleno","rectángulo","obtusángulo","acutángulo"]},{"name":"Q2","label":null,"list":["equilátero","isósceles","escaleno","rectángulo","obtusángulo","acutángulo"]},{"name":"Q3","label":null,"list":["equilátero","isósceles","escaleno","rectángulo","obtusángulo","acutángulo"]},{"name":"Q4","label":null,"list":["cuadrado","rectángulo","rombo","romboide","trapecio","trapezoide"]},{"name":"Q5","label":null,"list":["cuadrado","rectángulo","rombo","romboide","trapecio","trapezoide"]},{"name":"Q6","label":null,"list":["cuadrado","rectángulo","rombo","romboide","trapecio","trapezoide"]}],"calculated":[{"name":"A1","label":"Un triángulo {{Q1}} tiene 3 lados."},{"name":"A2","label":"Un triángulo {{Q2}} tiene 3 vértices."},{"name":"A3","label":"Un triángulo {{Q3}} tiene 3 ángulos interiores."},{"name":"A4","label":"Un {{Q4}} tiene 4 lados."},{"name":"A5","label":"Un {{Q5}} tiene 4 vértices."},{"name":"A6","label":"Un {{Q6}} tiene 4 ángulos interiores."},{"name":"A7","label":"Un triángulo {{Q2}} tiene 4 lados.","incorrect":true,"feedback":"Todos los triángulos tienen 3 lados."},{"name":"A8","label":"Un triángulo {{Q3}} tiene 4 vértices.","incorrect":true,"feedback":"Todos los triángulos tienen 3 vértices."},{"name":"A9","label":"Un triángulo {{Q1}} tiene 4 ángulos interiores.","incorrect":true,"feedback":"Todos los triángulos tienen 3 ángulos interiores."},{"name":"A10","label":"Un {{Q6}} tiene 3 lados.","incorrect":true,"feedback":"Todos los cuadriláteros tienen 4 lados."},{"name":"A11","label":"Un {{Q4}} tiene 3 vértices.","incorrect":true,"feedback":"Todos los cuadriláteros tienen 4 vértices."},{"name":"A12","label":"Un {{Q5}} tiene 3 ángulos interiores.","incorrect":true,"feedback":"Todos los cuadriláteros tienen 4 ángulos interiores."}],"uniques":true},"algorithm":{"name":"trueFalse","template":"Choice matrix – inline","params":{"countCorrect":2,"countIncorrect":1,"options":["Verdadero","Falso"]}}}</v>
      </c>
      <c r="C193" s="237" t="str">
        <f>Seeds!AA196</f>
        <v/>
      </c>
      <c r="D193" s="237">
        <f t="shared" si="1"/>
        <v>1</v>
      </c>
    </row>
    <row r="194" ht="15.75" customHeight="1">
      <c r="A194" s="237" t="str">
        <f>Seeds!AC197</f>
        <v>M5-G-26a-E-1</v>
      </c>
      <c r="B194" s="237" t="str">
        <f>Seeds!Z197</f>
        <v>{"id":"M5-G-26a-E-1","stimulus":"&lt;p&gt;Selecciona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interiores"]},{"name":"Q2","label":null,"list":["Cuadrado","Rectángulo","Rombo","Romboide","Trapecio","Trapezoide"]}],"calculated":[{"name":"A1","label":"Triángulo equilátero"},{"name":"A2","label":"Triángulo isósceles"},{"name":"A3","label":"Triángulo escaleno"},{"name":"A4","label":"Triángulo obtusángulo"},{"name":"A5","label":"Triángulo acutángulo"},{"name":"A6","label":"Triángulo rectángulo"},{"name":"A7","label":"{{Q2}}","incorrect":true,"feedback":"Los {{Q2}} tienen 4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v>
      </c>
      <c r="C194" s="237" t="str">
        <f>Seeds!AA197</f>
        <v/>
      </c>
      <c r="D194" s="237">
        <f t="shared" si="1"/>
        <v>1</v>
      </c>
    </row>
    <row r="195" ht="15.75" customHeight="1">
      <c r="A195" s="237" t="str">
        <f>Seeds!AC198</f>
        <v>M5-G-26a-E-2</v>
      </c>
      <c r="B195" s="237" t="str">
        <f>Seeds!Z198</f>
        <v>{"id":"M5-G-26a-E-2","stimulus":"&lt;p&gt;Selecciona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equilátero","isósceles","escaleno","rectángulo","obtusángulo","acutángulo"]}],"calculated":[{"name":"A1","label":"Cuadrado"},{"name":"A2","label":"Rectángulo"},{"name":"A3","label":"Rombo"},{"name":"A4","label":"Romboide"},{"name":"A5","label":"Trapecio"},{"name":"A6","label":"Trapezoide"},{"name":"A7","label":"Triángulo {{Q2}}","incorrect":true,"feedback":"Los triángulos {{Q2}} tienen 3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v>
      </c>
      <c r="C195" s="237" t="str">
        <f>Seeds!AA198</f>
        <v/>
      </c>
      <c r="D195" s="237">
        <f t="shared" si="1"/>
        <v>1</v>
      </c>
    </row>
    <row r="196" ht="15.75" customHeight="1">
      <c r="A196" s="237" t="str">
        <f>Seeds!AC199</f>
        <v>M5-G-24a-I-1</v>
      </c>
      <c r="B196" s="237" t="str">
        <f>Seeds!Z199</f>
        <v>{"id":"M5-G-24a-I-1","stimulus":"&lt;p&gt;Selecciona la fórmula de la longitud de una circunferencia.&lt;/p&gt;","hint":"&lt;p&gt;La longitud de una circunferencia es 3.14 veces su diámetro.&lt;/p&gt;","feedback":"&lt;p&gt;La longitud de una circunferencia es π veces su diámetro o, dicho de otra forma, 2π veces su radio.&lt;/p&gt;","seed":{"parameters":[{"name":"Q1","label":null,"min":10000,"max":99999,"step":1},{"name":"Q2","label":null,"min":1000,"max":9999,"step":1},{"name":"Q3","label":null,"min":10000,"max":99999,"step":1},{"name":"Q4","label":null,"min":1000,"max":9999,"step":1},{"name":"Q5","label":null,"min":10000,"max":99999,"step":1},{"name":"Q6","label":null,"min":1000,"max":9999,"step":1},{"name":"Q7","label":null,"min":10000,"max":99999,"step":1},{"name":"Q8","label":null,"min":1000,"max":9999,"step":1},{"name":"Q9","label":null,"min":10000,"max":99999,"step":1},{"name":"Q10","label":null,"min":1000,"max":9999,"step":1},{"name":"OFFSET1","label":null,"min":100,"max":999,"step":1},{"name":"OFFSET2","label":null,"min":100,"max":999,"step":1}],"calculated":[{"name":"A1","label":"Longitud de una circunferencia = &lt;span class=\"fr-math-v2 fr-draggable\" contenteditable=\"false\" data-original-math=\"\\(\\text{π × 2 × radio}\\)\" draggable=\"true\" style=\"opacity: 1;\"&gt;\\(\\text{π × 2 × radio}\\)&lt;/span&gt;","function":""},{"name":"A2","label":"Longitud de una circunferencia = &lt;span class=\"fr-math-v2 fr-draggable\" contenteditable=\"false\" data-original-math=\"\\(\\text{π × diámetro}\\)\" draggable=\"true\" style=\"opacity: 1;\"&gt;\\(\\text{π × diámetro}\\)&lt;/span&gt;","function":""},{"name":"A3","label":"Longitud de una circunferencia = &lt;span class=\"fr-math-v2 fr-draggable\" contenteditable=\"false\" data-original-math=\"\\(\\text{π × radio}^2\\)\" draggable=\"true\" style=\"opacity: 1;\"&gt;\\(\\text{π × radio}^2\\)&lt;/span&gt;","function":"","incorrect":true},{"name":"A4","label":"Longitud de una circunferencia = &lt;span class=\"fr-math-v2 fr-draggable\" contenteditable=\"false\" data-original-math=\"\\(\\text{π × radio}\\)\" draggable=\"true\" style=\"opacity: 1;\"&gt;\\(\\text{π × radio}\\)&lt;/span&gt;","function":"","incorrect":true},{"name":"A5","label":"Longitud de una circunferencia = &lt;span class=\"fr-math-v2 fr-draggable\" contenteditable=\"false\" data-original-math=\"\\(\\text{2 × radio}\\)\" draggable=\"true\" style=\"opacity: 1;\"&gt;\\(\\text{2 × radio}\\)&lt;/span&gt;","function":"","incorrect":true},{"name":"A6","label":"Longitud de una circunferencia = &lt;span class=\"fr-math-v2 fr-draggable\" contenteditable=\"false\" data-original-math=\"\\(\\frac{\\text{π × radio}}{2}\\)\" draggable=\"true\" style=\"opacity: 1;\"&gt;\\(\\frac{\\text{π × radio}}{2}\\)&lt;/span&gt;","function":"","incorrect":true},{"name":"A7","label":"Longitud de una circunferencia = &lt;span class=\"fr-math-v2 fr-draggable\" contenteditable=\"false\" data-original-math=\"\\(\\frac{\\text{radio}}{2}\\)\" draggable=\"true\" style=\"opacity: 1;\"&gt;\\(\\frac{\\text{radio}}{2}\\)&lt;/span&gt;","function":"","incorrect":true}],"uniques":true},"algorithm":{"name":"trueFalse","template":"Multiple choice – multiple multiple","params":{"countCorrect":1,"countIncorrect":2,"showCheckIcon":true}}}</v>
      </c>
      <c r="C196" s="237" t="str">
        <f>Seeds!AA199</f>
        <v>{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D196" s="237">
        <f t="shared" si="1"/>
        <v>1</v>
      </c>
    </row>
    <row r="197" ht="15.75" customHeight="1">
      <c r="A197" s="237" t="str">
        <f>Seeds!AC200</f>
        <v>M5-G-24a-E-1</v>
      </c>
      <c r="B197" s="237" t="str">
        <f>Seeds!Z200</f>
        <v>{"id":"M5-G-24a-E-1","seed":{"parameters":[{"name":"Q1","label":null,"min":1,"max":5,"step":1}],"uniques":true},"scaffolding":[{"id":"step-0","stimulus":"&lt;p&gt;Calcula la longitud de una circunferencia de {{T1}} cm de radio. Utiliza el valor de π hasta las centésimas.&lt;/p&gt;","template":"&lt;p&gt;La longitud de la circunferencia mide {{response}} cm.&lt;/p&gt;","seed":{"parameters":[],"calculated":[{"name":"A1","function":"Lemonlib.round(2*{{T1}}*3.14, 2)"},{"name":"T1","label":"{{function}}","function":"Lemonlib.round({{Q1}}, 1)","temp":true}]},"algorithm":{"name":"calculateOperation","params":{"method":"equivLiteral","keyboard":"INTERMEDIATE"}}},{"id":"step-1","stimulus":"&lt;p&gt;¿Cuánto mide el radio de la circunferencia?&lt;/p&gt;","template":"&lt;p&gt;Mide {{response}} cm.&lt;/p&gt;","seed":{"calculated":[{"name":"1-A1","function":"{{T1}}"},{"name":"T1","label":"{{function}}","function":"Lemonlib.round({{Q1}}, 1)","temp":true}]},"algorithm":{"name":"calculateOperation","params":{"method":"equivLiteral","keyboard":"INTERMEDIATE"}}},{"id":"step-2","stimulus":"&lt;p&gt;Según el enunciado, ¿qué hay que calcular?&lt;/p&gt;","seed":{"calculated":[{"name":"2-A1","label":"&lt;p&gt;El perímetro de la circunferencia.&lt;/p&gt;"},{"name":"2-A2","label":"&lt;p&gt;El diámetro de la circunferencia.&lt;/p&gt;","incorrect":true},{"name":"2-A3","label":"&lt;p&gt;El radio de la circunferencia.&lt;/p&gt;","incorrect":true}]},"algorithm":{"name":"trueFalse","template":"Multiple choice – standard"}},{"id":"step-3","stimulus":"&lt;p&gt;¿Qué fórmula se utiliza para calcular la longitud de una circunferencia?&lt;/p&gt;","seed":{"calculated":[{"name":"3-A1","label":"&lt;p&gt;Longitud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la circunferencia.&lt;/p&gt;","template":"&lt;p style=\"text-align:center;\"&gt;Longitud de la circunferencia = π × 2 × radio = 3.14 × 2 × {{T1}} cm = {{response}} cm&lt;/p&gt;","seed":{"calculated":[{"name":"4-A1","label":"{{function}}","function":"Lemonlib.round(2*{{T1}}*3.14, 2)"},{"name":"T1","label":"{{function}}","function":"Lemonlib.round({{Q1}}, 1)","temp":true}]},"algorithm":{"name":"calculateOperation","params":{"method":"equivLiteral","keyboard":"INTERMEDIATE"}}}]}</v>
      </c>
      <c r="C197" s="237" t="str">
        <f>Seeds!AA200</f>
        <v>{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D197" s="237">
        <f t="shared" si="1"/>
        <v>1</v>
      </c>
    </row>
    <row r="198" ht="15.75" customHeight="1">
      <c r="A198" s="237" t="str">
        <f>Seeds!AC201</f>
        <v>M5-G-24a-A-1</v>
      </c>
      <c r="B198" s="237" t="str">
        <f>Seeds!Z201</f>
        <v>{"id":"M5-G-24a-A-1","seed":{"parameters":[{"name":"Q1","label":null,"min":20,"max":30,"step":0.5}],"uniques":true},"scaffolding":[{"id":"step-0","stimulus":"&lt;p&gt;En una clase de Educación Física los niños utilizan aros de {{Q1}} cm de radio. ¿Cuál es la longitud de la circunferencia de estos aros? Utiliza el valor de π hasta las centésimas.&lt;/p&gt;","template":"&lt;p&gt;La longitud de cada circunferencia es de {{response}} cm.&lt;/p&gt;","seed":{"parameters":[],"calculated":[{"name":"A1","label":"{{function}}","function":"Lemonlib.round(2*{{Q1}}*3.14, 2)"}]},"algorithm":{"name":"calculateOperation","params":{"method":"equivLiteral","keyboard":"INTERMEDIATE"}}},{"id":"step-1","stimulus":"&lt;p&gt;¿Cuánto mide el radio de los aros?&lt;/p&gt;","template":"&lt;p&gt;Mide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cada aro.&lt;/p&gt;","template":"&lt;p style=\"text-align:center;\"&gt;Longitud del aro = π × 2 × radio = 3.14 × 2 × {{Q1}} cm = {{response}} cm&lt;/p&gt;","seed":{"calculated":[{"name":"4-A1","label":"{{function}}","function":"Lemonlib.round(2*{{Q1}}*3.14, 2)"}]},"algorithm":{"name":"calculateOperation","params":{"method":"equivLiteral","keyboard":"INTERMEDIATE"}}}]}</v>
      </c>
      <c r="C198" s="237" t="str">
        <f>Seeds!AA201</f>
        <v>{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D198" s="237">
        <f t="shared" si="1"/>
        <v>1</v>
      </c>
    </row>
    <row r="199" ht="15.75" customHeight="1">
      <c r="A199" s="237" t="str">
        <f>Seeds!AC202</f>
        <v>M5-G-24a-A-2</v>
      </c>
      <c r="B199" s="237" t="str">
        <f>Seeds!Z202</f>
        <v>{"id":"M5-G-24a-A-2","seed":{"parameters":[{"name":"Q1","label":null,"min":7,"max":13,"step":0.5}],"uniques":true},"scaffolding":[{"id":"step-0","stimulus":"&lt;p&gt;El radio de una moneda mide &lt;span class=\"no-break\"&gt;{{Q1}} cm.&lt;/span&gt; Calcula la longitud de su circunferencia utilizando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 la moneda?&lt;/p&gt;","template":"&lt;p&gt;Mide {{response}} cm.&lt;/p&gt;","seed":{"calculated":[{"name":"1-A1","label":"{{function}}","function":"{{Q1}}"}]},"algorithm":{"name":"calculateOperation","params":{"method":"equivLiteral","keyboard":"INTERMEDIATE"}}},{"id":"step-2","stimulus":"&lt;p&gt;Según el enunciado, ¿qué hay que calcular?&lt;/p&gt;","seed":{"calculated":[{"name":"2-A1","label":"&lt;p&gt;El perímetro de la moneda.&lt;/p&gt;"},{"name":"2-A2","label":"&lt;p&gt;El diámetro de la moneda.&lt;/p&gt;","incorrect":true},{"name":"2-A3","label":"&lt;p&gt;El radio de la moneda.&lt;/p&gt;","incorrect":true}]},"algorithm":{"name":"trueFalse","template":"Multiple choice – standard"}},{"id":"step-3","stimulus":"&lt;p&gt;¿Qué fórmula se utiliza para calcular la longitud del perímetro de una moneda?&lt;/p&gt;","seed":{"calculated":[{"name":"3-A1","label":"&lt;p&gt;Longitud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moneda.&lt;/p&gt;","template":"&lt;p style=\"text-align:center;\"&gt;Perímetro de la moneda = π × 2 × radio = 3.14 × 2 × {{Q1}} cm = {{response}} cm&lt;/p&gt;","seed":{"calculated":[{"name":"4-A1","label":"{{function}}","function":"Lemonlib.round(2*{{Q1}}*3.14, 2)"}]},"algorithm":{"name":"calculateOperation","params":{"method":"equivLiteral","keyboard":"INTERMEDIATE"}}}]}</v>
      </c>
      <c r="C199" s="237" t="str">
        <f>Seeds!AA202</f>
        <v>{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D199" s="237">
        <f t="shared" si="1"/>
        <v>1</v>
      </c>
    </row>
    <row r="200" ht="15.75" customHeight="1">
      <c r="A200" s="237" t="str">
        <f>Seeds!AC203</f>
        <v>M5-G-24a-A-3</v>
      </c>
      <c r="B200" s="237" t="str">
        <f>Seeds!Z203</f>
        <v>{"id":"M5-G-24a-A-3","seed":{"parameters":[{"name":"Q1","label":null,"min":3,"max":5,"step":0.1}],"uniques":true},"scaffolding":[{"id":"step-0","stimulus":"&lt;p&gt;El radio de una sala circular mide &lt;span class=\"no-break\"&gt;{{Q1}} m.&lt;/span&gt; Calcula la longitud de su circunferencia utilizando el valor de π hasta las centésimas.&lt;/p&gt;","template":"&lt;p&gt;La circunferencia mide &lt;span class=\"no-break\"&gt;{{response}} m.&lt;/span&gt;&lt;/p&gt;","seed":{"parameters":[],"calculated":[{"name":"A1","label":"{{function}}","function":"Lemonlib.round(2*{{Q1}}*3.14, 2)"}]},"algorithm":{"name":"calculateOperation","params":{"method":"equivLiteral","keyboard":"INTERMEDIATE"}}},{"id":"step-1","stimulus":"&lt;p&gt;¿Cuánto mide el radio de la sala?&lt;/p&gt;","template":"&lt;p&gt;Mide {{response}} m.&lt;/p&gt;","seed":{"calculated":[{"name":"1-A1","label":"{{function}}","function":"{{Q1}}"}]},"algorithm":{"name":"calculateOperation","params":{"method":"equivLiteral","keyboard":"INTERMEDIATE"}}},{"id":"step-2","stimulus":"&lt;p&gt;Según el enunciado, ¿qué hay que calcular?&lt;/p&gt;","seed":{"calculated":[{"name":"2-A1","label":"&lt;p&gt;El perímetro de la sala.&lt;/p&gt;"},{"name":"2-A2","label":"&lt;p&gt;El diámetro de la sala.&lt;/p&gt;","incorrect":true},{"name":"2-A3","label":"&lt;p&gt;El radio de la sala.&lt;/p&gt;","incorrect":true}]},"algorithm":{"name":"trueFalse","template":"Multiple choice – standard"}},{"id":"step-3","stimulus":"&lt;p&gt;¿Qué fórmula se utiliza para calcular la longitud del perímetro de una sala circular?&lt;/p&gt;","seed":{"calculated":[{"name":"3-A1","label":"&lt;p&gt;Longitud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sala.&lt;/p&gt;","template":"&lt;p style=\"text-align:center;\"&gt;Perímetro de la sala = π × 2 × radio = 3.14 × 2 × {{Q1}} m = {{response}} m&lt;/p&gt;","seed":{"calculated":[{"name":"4-A1","label":"{{function}}","function":"Lemonlib.round(2*{{Q1}}*3.14, 2)"}]},"algorithm":{"name":"calculateOperation","params":{"method":"equivLiteral","keyboard":"INTERMEDIATE"}}}]}</v>
      </c>
      <c r="C200" s="237" t="str">
        <f>Seeds!AA203</f>
        <v>{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D200" s="237">
        <f t="shared" si="1"/>
        <v>1</v>
      </c>
    </row>
    <row r="201" ht="15.75" customHeight="1">
      <c r="A201" s="237" t="str">
        <f>Seeds!AC204</f>
        <v>M5-G-24a-A-4</v>
      </c>
      <c r="B201" s="237" t="str">
        <f>Seeds!Z204</f>
        <v>{"id":"M5-G-24a-A-4","seed":{"parameters":[{"name":"Q1","label":null,"min":10,"max":25,"step":0.5}],"uniques":true},"scaffolding":[{"id":"step-0","stimulus":"&lt;p&gt;El diámetro de un plato mide &lt;span class=\"no-break\"&gt;{{Q1}} cm.&lt;/span&gt; Calcula la longitud de su circunferencia utilizando el valor de π hasta las centésimas.&lt;/p&gt;","template":"&lt;p&gt;Su circunferencia mide &lt;span class=\"no-break\"&gt;{{response}} cm.&lt;/span&gt;&lt;/p&gt;","seed":{"parameters":[],"calculated":[{"name":"A1","label":"{{function}}","function":"Lemonlib.round({{Q1}}*3.14, 2)"}]},"algorithm":{"name":"calculateOperation","params":{"method":"equivLiteral","keyboard":"INTERMEDIATE"}}},{"id":"step-1","stimulus":"&lt;p&gt;¿Cuánto mide el diámetro del plato?&lt;/p&gt;","template":"&lt;p&gt;Mide {{response}} cm.&lt;/p&gt;","seed":{"calculated":[{"name":"1A1","label":"{{function}}","function":"{{Q1}}"}]},"algorithm":{"name":"calculateOperation","params":{"method":"equivLiteral","keyboard":"INTERMEDIATE"}}},{"id":"step-2","stimulus":"&lt;p&gt;Según el enunciado, ¿qué hay que calcular?&lt;/p&gt;","seed":{"calculated":[{"name":"2-A1","label":"&lt;p&gt;El perímetro del plato.&lt;/p&gt;"},{"name":"2-A2","label":"&lt;p&gt;El diámetro del plato.&lt;/p&gt;","incorrect":true},{"name":"2-A3","label":"&lt;p&gt;El radio del plato.&lt;/p&gt;","incorrect":true}]},"algorithm":{"name":"trueFalse","template":"Multiple choice – standard"}},{"id":"step-3","stimulus":"&lt;p&gt;¿Qué fórmula se utiliza para calcular la longitud del perímetro de un plato circular?&lt;/p&gt;","seed":{"calculated":[{"name":"3-A1","label":"&lt;p&gt;Longitud de una circunferencia = &lt;span class=\"fr-math-v2 fr-draggable\" contenteditable=\"false\" data-original-math=\"\\(\\text{π × diámetro}\\)\" draggable=\"true\" style=\"opacity: 1;\"&gt;\\(\\text{π × diámetro}\\)&lt;/span&gt;&lt;/p&gt;"},{"name":"3-A2","label":"&lt;p&gt;Longitud de una circunferencia = &lt;span class=\"fr-math-v2 fr-draggable\" contenteditable=\"false\" data-original-math=\"\\(\\text{π × 2 × diámetro}\\)\" draggable=\"true\" style=\"opacity: 1;\"&gt;\\(\\text{π × 2 × diámetro}\\)&lt;/span&gt;&lt;/p&gt;","incorrect":true},{"name":"3-A3","label":"&lt;p&gt;Longitud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del plato.&lt;/p&gt;","template":"&lt;p style=\"text-align:center;\"&gt;Perímetro del plato = π × diámetro = 3.14 × {{Q1}} cm = {{response}} cm&lt;/p&gt;","seed":{"calculated":[{"name":"A1","label":"{{function}}","function":"Lemonlib.round(3.14*{{Q1}}, 2)"}]},"algorithm":{"name":"calculateOperation","params":{"method":"equivLiteral","keyboard":"INTERMEDIATE"}}}]}</v>
      </c>
      <c r="C201" s="237" t="str">
        <f>Seeds!AA204</f>
        <v>{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D201" s="237">
        <f t="shared" si="1"/>
        <v>1</v>
      </c>
    </row>
    <row r="202" ht="15.75" customHeight="1">
      <c r="A202" s="237" t="str">
        <f>Seeds!AC205</f>
        <v>M5-G-24a-A-5</v>
      </c>
      <c r="B202" s="237" t="str">
        <f>Seeds!Z205</f>
        <v>{"id":"M5-G-24a-A-5","seed":{"parameters":[{"name":"Q1","label":null,"min":20,"max":30,"step":1}],"uniques":true},"scaffolding":[{"id":"step-0","stimulus":"&lt;p&gt;Uno de los aros de metal de un barril tiene un radio de &lt;span class=\"no-break\"&gt;{{Q1}} cm.&lt;/span&gt; ¿Cuál es la longitud de su circunferencia? Utiliza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del aro?&lt;/p&gt;","template":"&lt;p&gt;Mide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del aro del barril.&lt;/p&gt;","template":"&lt;p style=\"text-align:center;\"&gt;Longitud del aro = π × 2 × radio = 3.14 × 2 × {{Q1}} cm = {{response}} cm&lt;/p&gt;","seed":{"calculated":[{"name":"4-A1","label":"{{function}}","function":"Lemonlib.round(2*{{Q1}}*3.14, 2)"}]},"algorithm":{"name":"calculateOperation","params":{"method":"equivLiteral","keyboard":"INTERMEDIATE"}}}]}</v>
      </c>
      <c r="C202" s="237" t="str">
        <f>Seeds!AA205</f>
        <v>{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D202" s="237">
        <f t="shared" si="1"/>
        <v>1</v>
      </c>
    </row>
    <row r="203" ht="15.75" customHeight="1">
      <c r="A203" s="237" t="str">
        <f>Seeds!AC206</f>
        <v>M5-G-13a-I-1</v>
      </c>
      <c r="B203" s="237" t="str">
        <f>Seeds!Z206</f>
        <v>{"id":"M5-G-13a-I-1","stimulus":"&lt;p&gt;Selecciona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prismas.","incorrect":true,"feedback":"&lt;p&gt;Es falsa porque las pirámides y los prismas son tipos de poliedros.&lt;/p&gt;"},{"name":"A6","label":"Los prismas tienen cuatro bases paralelas e iguales.","incorrect":true,"feedback":"&lt;p&gt;Es falsa porque los prismas tienen dos bases paralelas e iguales.&lt;/p&gt;"},{"name":"A7","label":"Las caras de las pirámides no son siempre triángulos.","incorrect":true,"feedback":"&lt;p&gt;Es falsa porque las caras de una pirámide siempre son triángulos.&lt;/p&gt;"},{"name":"A8","label":"Un poliedro solo está formado por triángulos.","incorrect":true,"feedback":"&lt;p&gt;Es falsa porque un poliedro puede estar formado por todo tipo de polígonos.&lt;/p&gt;"}],"uniques":true},"algorithm":{"name":"trueFalse","template":"Choice matrix – inline","params":{"countCorrect":2,"countIncorrect":1,"options":["Verdadero","Falso"]}}}</v>
      </c>
      <c r="C203" s="237" t="str">
        <f>Seeds!AA206</f>
        <v>{"id":"M5-G-13a-I-1","stimulus":"&lt;p&gt;Indique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D203" s="237">
        <f t="shared" si="1"/>
        <v>1</v>
      </c>
    </row>
    <row r="204" ht="15.75" customHeight="1">
      <c r="A204" s="237" t="str">
        <f>Seeds!AC207</f>
        <v>M5-G-13a-E-1</v>
      </c>
      <c r="B204" s="237" t="str">
        <f>Seeds!Z207</f>
        <v>{"id":"M5-G-13a-E-1","stimulus":"&lt;p&gt;Selecciona los prismas de entre las siguientes imágenes.&lt;/p&gt;","hint":"&lt;p&gt;Un prisma tiene dos bases paralelas.&lt;/p&gt;","feedback":"&lt;p&gt;Un prisma tiene dos bases y el resto de sus caras son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C204" s="237" t="str">
        <f>Seeds!AA207</f>
        <v>{"id":"M5-G-13a-E-1","stimulus":"&lt;p&gt;Selecione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D204" s="237">
        <f t="shared" si="1"/>
        <v>1</v>
      </c>
    </row>
    <row r="205" ht="15.75" customHeight="1">
      <c r="A205" s="237" t="str">
        <f>Seeds!AC208</f>
        <v>M5-G-13a-E-2</v>
      </c>
      <c r="B205" s="237" t="str">
        <f>Seeds!Z208</f>
        <v>{"id":"M5-G-13a-E-2","stimulus":"&lt;p&gt;Selecciona las pirámides de entre las siguientes imágenes.&lt;/p&gt;","hint":"&lt;p&gt;Una pirámide tiene una base.&lt;/p&gt;","feedback":"&lt;p&gt;Una pirámide tiene una base y el resto de sus caras son triángulos.&lt;/p&gt;","seed":{"parameters":[],"calculated":[{"name":"A1","label":"&lt;div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C205" s="237" t="str">
        <f>Seeds!AA208</f>
        <v>{"id":"M5-G-13a-E-2","stimulus":"&lt;p&gt;Selecione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D205" s="237">
        <f t="shared" si="1"/>
        <v>1</v>
      </c>
    </row>
    <row r="206" ht="15.75" customHeight="1">
      <c r="A206" s="237" t="str">
        <f>Seeds!AC209</f>
        <v>M5-G-21a-I-1</v>
      </c>
      <c r="B206" s="237" t="str">
        <f>Seeds!Z209</f>
        <v>{"id":"M5-G-21a-I-1","stimulus":"&lt;p&gt;Selecciona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src='https://blueberry-assets.oneclick.es/M5_G_13d_5.svg'&gt;&lt;/div&gt;&lt;/td&gt;&lt;/tr&gt;&lt;/tbody&gt;&lt;/table&gt;","hint":"&lt;p&gt;Un icosaedro está limitado por 20 triángulos equiláteros.&lt;/p&gt;","feedback":"&lt;p&gt;Los poliedros regulares son el tetraedro, el hexaedro, el octaedro, el dodecaedro y el icosaedro.&lt;/p&gt;","seed":{"parameters":[{"name":"Q1","label":null,"list":["octaedro","hexaedro"]},{"name":"Q2","label":null,"list":["dodecaedro","tetraedro"]},{"name":"Q3","label":null,"list":["dodecaedro","icosaedro"]},{"name":"Q4","label":null,"list":["hexaedro","octaedro"]},{"name":"Q5","label":null,"list":["tetraedro","hexaedro"]},{"name":"Q6","label":null,"list":["icosaedro","octaedro"]}],"calculated":[{"name":"A1","label":"icosaedro","function":"","group":1},{"name":"A2","label":"{{Q1}}","function":"","group":1,"incorrect":true,"feedback":"&lt;p&gt;Es un icosaedro porque sus caras son 20 triángulos equiláteros.&lt;/p&gt;"},{"name":"A3","label":"{{Q2}}","function":"","group":1,"incorrect":true,"feedback":"&lt;p&gt;Es un icosaedro porque sus caras son 20 triángulos equiláteros.&lt;/p&gt;"},{"name":"A4","label":"{{Q3}}","function":"","group":2,"incorrect":true,"feedback":"&lt;p&gt;Es un tetraedro porque sus caras son 4 triángulos equiláteros.&lt;/p&gt;"},{"name":"A5","label":"tetraedro","function":"","group":2},{"name":"A6","label":"{{Q4}}","function":"","group":2,"incorrect":true,"feedback":"&lt;p&gt;Es un tetraedro porque sus caras son 4 triángulos equiláteros.&lt;/p&gt;"},{"name":"A7","label":"dodecaedro","function":"","group":3},{"name":"A8","label":"{{Q5}}","function":"","group":3,"incorrect":true,"feedback":"&lt;p&gt;Es un dodecaedro porque sus caras son 12 pentágonos regulares.&lt;/p&gt;"},{"name":"A9","label":"{{Q6}}","function":"","group":3,"incorrect":true,"feedback":"&lt;p&gt;Es un dodecaedro porque sus caras son 12 pentágonos regulares.&lt;/p&gt;"}],"uniques":true},"algorithm":{"name":"groupResponses","template":"Cloze with drop down"}}</v>
      </c>
      <c r="C206" s="237" t="str">
        <f>Seeds!AA209</f>
        <v>{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D206" s="237">
        <f t="shared" si="1"/>
        <v>1</v>
      </c>
    </row>
    <row r="207" ht="15.75" customHeight="1">
      <c r="A207" s="237" t="str">
        <f>Seeds!AC210</f>
        <v>M5-G-21a-I-2</v>
      </c>
      <c r="B207" s="237" t="str">
        <f>Seeds!Z210</f>
        <v>{"id":"M5-G-21a-I-2","stimulus":"&lt;p&gt;Selecciona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src='https://blueberry-assets.oneclick.es/M5_G_13d_4.svg'&gt;&lt;/div&gt;&lt;/td&gt;&lt;/tr&gt;&lt;/tbody&gt;&lt;/table&gt;","hint":"&lt;p&gt;Un tetraedro está limitado por 4 triángulos equiláteros.&lt;/p&gt;","feedback":"&lt;p&gt;Los poliedros regulares son el tetraedro, el hexaedro, el octaedro, el dodecaedro y el icosaedro.&lt;/p&gt;","seed":{"parameters":[{"name":"Q1","label":null,"list":["octaedro","hexaedro","dodecaedro"]},{"name":"Q2","label":null,"list":["octaedro","hexaedro","dodecaedro"]},{"name":"Q3","label":null,"list":["dodecaedro","icosaedro","hexaedro"]},{"name":"Q4","label":null,"list":["dodecaedro","icosaedro","hexaedro"]},{"name":"Q5","label":null,"list":["tetraedro","octaedro","icosaedro"]},{"name":"Q6","label":null,"list":["tetraedro","octaedro","icosaedro"]}],"calculated":[{"name":"A1","label":"tetraedro","function":"","group":1},{"name":"A2","label":"{{Q1}}","function":"","group":1,"incorrect":true,"feedback":"&lt;p&gt;Es un tetraedro porque sus caras son 4 triángulos equiláteros.&lt;/p&gt;"},{"name":"A3","label":"{{Q2}}","function":"","group":1,"incorrect":true,"feedback":"&lt;p&gt;Es un tetraedro porque sus caras son 4 triángulos equiláteros.&lt;/p&gt;"},{"name":"A4","label":"octaedro","function":"","group":2},{"name":"A5","label":"{{Q3}}","function":"","group":2,"incorrect":true,"feedback":"&lt;p&gt;Es un octaedro porque sus caras son 8 triángulos equiláteros.&lt;/p&gt;"},{"name":"A6","label":"{{Q4}}","function":"","group":2,"incorrect":true,"feedback":"&lt;p&gt;Es un octaedro porque sus caras son 8 triángulos equiláteros.&lt;/p&gt;"},{"name":"A7","label":"hexaedro","function":"","group":3},{"name":"A8","label":"{{Q5}}","function":"","group":3,"incorrect":true,"feedback":"&lt;p&gt;Es un hexaedro porque sus caras son 6 cuadrados iguales.&lt;/p&gt;"},{"name":"A9","label":"{{Q6}}","function":"","group":3,"incorrect":true,"feedback":"&lt;p&gt;Es un hexaedro porque sus caras son 6 cuadrados iguales.&lt;/p&gt;"}],"uniques":true},"algorithm":{"name":"groupResponses","template":"Cloze with drop down"}}</v>
      </c>
      <c r="C207" s="237" t="str">
        <f>Seeds!AA210</f>
        <v>{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D207" s="237">
        <f t="shared" si="1"/>
        <v>1</v>
      </c>
    </row>
    <row r="208" ht="15.75" customHeight="1">
      <c r="A208" s="237" t="str">
        <f>Seeds!AC211</f>
        <v>M5-G-21a-E-1</v>
      </c>
      <c r="B208" s="237" t="str">
        <f>Seeds!Z211</f>
        <v>{"id":"M5-G-21a-E-1","stimulus":"&lt;p&gt;Escribe el nombre de los siguientes poliedros regulares.&lt;/p&gt;","template":"&lt;p&gt;&lt;table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equiláteros.&lt;/p&gt;"},{"name":"A2","label":"icosaedro","feedback":"&lt;p&gt;Es un &lt;b&gt;icosaedro&lt;/b&gt; porque sus caras son 20 triángulos equiláteros.&lt;/p&gt;"},{"name":"A3","label":"dodecaedro","feedback":"&lt;p&gt;Es un &lt;b&gt;dodecaedro&lt;/b&gt; porque sus caras son 12 pentágonos regulares.&lt;/p&gt;"}],"uniques":true},"algorithm":{"name":"calculateOperation","template":"Cloze with text"}}</v>
      </c>
      <c r="C208" s="237" t="str">
        <f>Seeds!AA211</f>
        <v>{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D208" s="237">
        <f t="shared" si="1"/>
        <v>1</v>
      </c>
    </row>
    <row r="209" ht="15.75" customHeight="1">
      <c r="A209" s="237" t="str">
        <f>Seeds!AC212</f>
        <v>M5-G-21a-E-2</v>
      </c>
      <c r="B209" s="237" t="str">
        <f>Seeds!Z212</f>
        <v>{"id":"M5-G-21a-E-2","stimulus":"&lt;p&gt;Escribe el nombre de los siguientes poliedros regulares.&lt;/p&gt;","template":"&lt;p&gt;&lt;table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center;border:none;\"&gt;Es un {{response}}.&lt;/td&gt;&lt;td style=\"width: 25%; text-align: center;border:none;\"&gt;Es un {{response}}.&lt;/td&gt;&lt;td style=\"width: 25%; text-align: center;border:none;\"&gt;Es un {{response}}.&lt;/td&gt;&lt;/tr&gt;&lt;/tbody&gt;&lt;/table&gt;&lt;/p&gt;","hint":"&lt;p&gt;Los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equiláteros.&lt;/p&gt;"},{"name":"A2","label":"dodecaedro","feedback":"&lt;p&gt;Es un &lt;b&gt;dodecaedro&lt;/b&gt; porque sus caras son 12 pentágonos regulares.&lt;/p&gt;"},{"name":"A3","label":"tetraedro","feedback":"&lt;p&gt;Es un &lt;b&gt;tetraedro&lt;/b&gt; porque sus caras son 4 triángulos equiláteros.&lt;/p&gt;"}],"uniques":true},"algorithm":{"name":"calculateOperation","template":"Cloze with text"}}</v>
      </c>
      <c r="C209" s="237" t="str">
        <f>Seeds!AA212</f>
        <v>{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D209" s="237">
        <f t="shared" si="1"/>
        <v>1</v>
      </c>
    </row>
    <row r="210" ht="15.75" customHeight="1">
      <c r="A210" s="237" t="str">
        <f>Seeds!AC213</f>
        <v>M5-G-13b-I-1</v>
      </c>
      <c r="B210" s="237" t="str">
        <f>Seeds!Z213</f>
        <v>{"id":"M5-G-13b-I-1","stimulus":"&lt;p&gt;Arrastra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C210" s="237" t="str">
        <f>Seeds!AA213</f>
        <v>{"id":"M5-G-13b-I-1","stimulus":"&lt;p&gt;Arraste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D210" s="237">
        <f t="shared" si="1"/>
        <v>1</v>
      </c>
    </row>
    <row r="211" ht="15.75" customHeight="1">
      <c r="A211" s="237" t="str">
        <f>Seeds!AC214</f>
        <v>M5-G-13b-I-2</v>
      </c>
      <c r="B211" s="237" t="str">
        <f>Seeds!Z214</f>
        <v>{"id":"M5-G-13b-I-2","stimulus":"&lt;p&gt;Arrastra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C211" s="237" t="str">
        <f>Seeds!AA214</f>
        <v>{"id":"M5-G-13b-I-2","stimulus":"&lt;p&gt;Arraste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D211" s="237">
        <f t="shared" si="1"/>
        <v>1</v>
      </c>
    </row>
    <row r="212" ht="15.75" customHeight="1">
      <c r="A212" s="237" t="str">
        <f>Seeds!AC215</f>
        <v>M5-G-13b-I-3</v>
      </c>
      <c r="B212" s="237" t="str">
        <f>Seeds!Z215</f>
        <v>{"id":"M5-G-13b-I-3","stimulus":"&lt;p&gt;Arrastra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C212" s="237" t="str">
        <f>Seeds!AA215</f>
        <v>{"id":"M5-G-13b-I-3","stimulus":"&lt;p&gt;Arraste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D212" s="237">
        <f t="shared" si="1"/>
        <v>1</v>
      </c>
    </row>
    <row r="213" ht="15.75" customHeight="1">
      <c r="A213" s="237" t="str">
        <f>Seeds!AC216</f>
        <v>M5-G-13b-E-1</v>
      </c>
      <c r="B213" s="237" t="str">
        <f>Seeds!Z216</f>
        <v>{
    "id": "M5-G-13b-E-1",
    "stimulus": "&lt;p&gt;Completa la siguiente información sobre esta pirámide cuadrangular.&lt;/p&gt;&lt;div style=\"display:flex; justify-content:center;\"&gt;&lt;img src='https://blueberry-assets.oneclick.es/M5_G_13b_5.svg'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src='https://blueberry-assets.oneclick.es/M5_G_13b_8.png' width=\"350\"&gt;&lt;/div&gt;",
    "seed": {
        "parameters": [],
        "calculated": [
            {
                "name": "A1",
                "label": "{{function}}",
                "function": "5"
            },
            {
                "name": "A2",
                "label": "{{function}}",
                "function": "5"
            },
            {
                "name": "A3",
                "label": "{{function}}",
                "function": "8"
            }
        ],
        "uniques": true
    },
    "algorithm": {
        "name": "calculateOperation",
        "params": {
            "method": "equivLiteral",
            "keyboard": "NUMERICAL"
        }
    }
}</v>
      </c>
      <c r="C213" s="237" t="str">
        <f>Seeds!AA216</f>
        <v>{"id":"M5-G-13b-E-1","stimulus":"&lt;p&gt;Complete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D213" s="237">
        <f t="shared" si="1"/>
        <v>1</v>
      </c>
    </row>
    <row r="214" ht="15.75" customHeight="1">
      <c r="A214" s="237" t="str">
        <f>Seeds!AC217</f>
        <v>M5-G-13b-E-2</v>
      </c>
      <c r="B214" s="237" t="str">
        <f>Seeds!Z217</f>
        <v>{"id":"M5-G-13b-E-2","stimulus":"&lt;p&gt;Completa la siguiente información sobre este prisma rectangular.&lt;/p&gt;&lt;div style=\"display:flex; justify-content:center;\"&gt;&lt;img src='https://blueberry-assets.oneclick.es/M5_G_13b_6.svg' width=\"300\"&gt;&lt;/div&gt;","template":"&lt;p style=\"text-align:center;\"&gt;Número de vértices = {{response}}&lt;/p&gt;&lt;p style=\"text-align:center;\"&gt;Número de caras = {{response}}&lt;/p&gt;&lt;p style=\"text-align:center;\"&gt;Número de aristas = {{response}}&lt;/p&gt;","hint":"&lt;p&gt;Una arista es un segmento de recta que une dos vértices y que hace de frontera entre dos caras.&lt;/p&gt;","feedback":"&lt;p&gt;Los elementos básicos de un poliedro son los vértices, las caras y las aristas.&lt;/p&gt;&lt;div style=\"display:flex; justify-content:center;\"&gt;&lt;img src='https://blueberry-assets.oneclick.es/M5_G_13b_9.png' width=\"350\"&gt;&lt;/div&gt;","seed":{"parameters":[],"calculated":[{"name":"A1","label":"{{function}}","function":"8"},{"name":"A2","label":"{{function}}","function":"6"},{"name":"A3","label":"{{function}}","function":"12"}],"uniques":true},"algorithm":{"name":"calculateOperation","params":{"method":"equivLiteral","keyboard":"NUMERICAL"}}}</v>
      </c>
      <c r="C214" s="237" t="str">
        <f>Seeds!AA217</f>
        <v>{"id":"M5-G-13b-E-2","stimulus":"&lt;p&gt;Complete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D214" s="237">
        <f t="shared" si="1"/>
        <v>1</v>
      </c>
    </row>
    <row r="215" ht="15.75" customHeight="1">
      <c r="A215" s="237" t="str">
        <f>Seeds!AC218</f>
        <v>M5-G-13b-E-3</v>
      </c>
      <c r="B215" s="237" t="str">
        <f>Seeds!Z218</f>
        <v>{
    "id": "M5-G-13b-E-3",
    "stimulus": "&lt;p&gt;Completa la siguiente información sobre este tetraedro.&lt;/p&gt;&lt;div style=\"display:flex; justify-content:center;\"&gt;&lt;img src='https://blueberry-assets.oneclick.es/M5_G_13b_4.svg'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src='https://blueberry-assets.oneclick.es/M5_G_13b_7.svg'  width=\"300\"&gt;&lt;/div&gt;",
    "seed": {
        "parameters": [],
        "calculated": [
            {
                "name": "A1",
                "label": "{{function}}",
                "function": "4"
            },
            {
                "name": "A2",
                "label": "{{function}}",
                "function": "4"
            },
            {
                "name": "A3",
                "label": "{{function}}",
                "function": "6"
            }
        ],
        "uniques": true
    },
    "algorithm": {
        "name": "calculateOperation",
        "params": {
            "method": "equivLiteral",
            "keyboard": "NUMERICAL"
        }
    }
}</v>
      </c>
      <c r="C215" s="237" t="str">
        <f>Seeds!AA218</f>
        <v>{"id":"M5-G-13b-E-3","stimulus":"&lt;p&gt;Complete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D215" s="237">
        <f t="shared" si="1"/>
        <v>1</v>
      </c>
    </row>
    <row r="216" ht="15.75" customHeight="1">
      <c r="A216" s="237" t="str">
        <f>Seeds!AC219</f>
        <v>M5-G-13c-I-1</v>
      </c>
      <c r="B216" s="237" t="str">
        <f>Seeds!Z219</f>
        <v>{"id":"M5-G-13c-I-1","stimulus":"&lt;p&gt;Selecciona cuál de los siguientes es el desarrollo plano de un cubo.&lt;/p&gt;","hint":"&lt;p&gt;El desarrollo plano de un cubo está formado por 6 cuadrados.&lt;/p&gt;","feedback":"&lt;p&gt;El desarrollo plano de un cubo está formado por 6 cuadrados.&lt;/p&gt;","seed":{"parameters":[],"calculated":[{"name":"A1","label":"&lt;div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v>
      </c>
      <c r="C216" s="237" t="str">
        <f>Seeds!AA219</f>
        <v>{"id":"M5-G-13c-I-1","stimulus":"&lt;p&gt;Indique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6" s="237">
        <f t="shared" si="1"/>
        <v>1</v>
      </c>
    </row>
    <row r="217" ht="15.75" customHeight="1">
      <c r="A217" s="237" t="str">
        <f>Seeds!AC220</f>
        <v>M5-G-13c-I-2</v>
      </c>
      <c r="B217" s="237" t="str">
        <f>Seeds!Z220</f>
        <v>{"id":"M5-G-13c-I-2","stimulus":"&lt;p&gt;Selecciona cuál de los siguientes es el desarrollo plano de una pirámide triangular.&lt;/p&gt;","hint":"&lt;p&gt;El desarrollo plano de una pirámide triangular está formado por triángulos.&lt;/p&gt;","feedback":"&lt;p&gt;El desarrollo plano de una pirámide triangular está formado por triángulos.&lt;/p&gt;","seed":{"parameters":[],"calculated":[{"name":"A1","label":"&lt;div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width=\"250\"&gt;&lt;/div&gt;","incorrect":true,"feedback":"&lt;p&gt;Este desarrollo plano es el de un prisma rectángular.&lt;/p&gt;"},{"name":"A4-e","label":"&lt;div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v>
      </c>
      <c r="C217" s="237" t="str">
        <f>Seeds!AA220</f>
        <v>{"id":"M5-G-13c-I-2","stimulus":"&lt;p&gt;Indique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7" s="237">
        <f t="shared" si="1"/>
        <v>1</v>
      </c>
    </row>
    <row r="218" ht="15.75" customHeight="1">
      <c r="A218" s="237" t="str">
        <f>Seeds!AC221</f>
        <v>M5-G-13c-I-3</v>
      </c>
      <c r="B218" s="237" t="str">
        <f>Seeds!Z221</f>
        <v>{"id":"M5-G-13c-I-3","stimulus":"&lt;p&gt;Selecciona cuál de los siguientes es el desarrollo plano de un octaedro.&lt;/p&gt;","hint":"&lt;p&gt;El desarrollo plano de un octaedro está formado por 8 triángulos equiláteros.&lt;/p&gt;","feedback":"&lt;p&gt;El desarrollo plano de un octaedro está formado por 8 triángulos equiláteros.&lt;/p&gt;","seed":{"parameters":[],"calculated":[{"name":"A1","label":"&lt;div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width=\"250\"&gt;"}],"uniques":true},"algorithm":{"name":"trueFalse","template":"Multiple choice – standard","params":{"countCorrect":1,"countIncorrect":2,"showCheckIcon":false,"columns":3}}}</v>
      </c>
      <c r="C218" s="237" t="str">
        <f>Seeds!AA221</f>
        <v>{"id":"M5-G-13c-I-3","stimulus":"&lt;p&gt;Indique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D218" s="237">
        <f t="shared" si="1"/>
        <v>1</v>
      </c>
    </row>
    <row r="219" ht="15.75" customHeight="1">
      <c r="A219" s="237" t="str">
        <f>Seeds!AC222</f>
        <v>M5-G-13c-E-1</v>
      </c>
      <c r="B219" s="237" t="str">
        <f>Seeds!Z222</f>
        <v>{
    "id": "M5-G-13c-E-1",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hexagonal",
                "feedback": "&lt;p&gt;Es un prisma hexagonal porque tiene seis caras rectángulares y dos bases hexagonales.&lt;/p&gt;"
            },
            {
                "name": "A2",
                "label": "pirámide cuadrangular",
                "feedback": "&lt;p&gt;Es una pirámide cuadrangular porque tiene cuatro caras triángulares y una base cuadrangular.&lt;/p&gt;"
            },
            {
                "name": "A3",
                "label": "icosaedro",
                "feedback": "&lt;p&gt;Es un icosaedro porque tiene veinte triángulos equiláteros.&lt;/p&gt;"
            }
        ],
        "uniques": true
    },
    "algorithm": {
        "name": "calculateOperation",
        "template": "Cloze with text"
    }
}</v>
      </c>
      <c r="C219" s="238" t="str">
        <f>Seeds!AA222</f>
        <v>{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D219" s="237">
        <f t="shared" si="1"/>
        <v>1</v>
      </c>
    </row>
    <row r="220" ht="15.75" customHeight="1">
      <c r="A220" s="237" t="str">
        <f>Seeds!AC223</f>
        <v>M5-G-13c-E-2</v>
      </c>
      <c r="B220" s="237" t="str">
        <f>Seeds!Z223</f>
        <v>{
    "id": "M5-G-13c-E-2",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rectangular",
                "feedback": "&lt;p&gt;Es un prisma rectangular porque tiene seis rectángulos.&lt;/p&gt;"
            },
            {
                "name": "A2",
                "label": "pirámide triangular",
                "feedback": "&lt;p&gt;Es una pirámide triangular porque tiene cuatro triángulos.&lt;/p&gt;"
            },
            {
                "name": "A3",
                "label": "dodecaedro",
                "feedback": "&lt;p&gt;Es un dodecaedro porque tiene doce pentágonos iguales.&lt;/p&gt;"
            }
        ],
        "uniques": true
    },
    "algorithm": {
        "name": "calculateOperation",
        "template": "Cloze with text"
    }
}</v>
      </c>
      <c r="C220" s="238" t="str">
        <f>Seeds!AA223</f>
        <v>{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D220" s="237">
        <f t="shared" si="1"/>
        <v>1</v>
      </c>
    </row>
    <row r="221" ht="15.75" customHeight="1">
      <c r="A221" s="237" t="str">
        <f>Seeds!AC224</f>
        <v>M5-G-14a-I-1</v>
      </c>
      <c r="B221" s="237" t="str">
        <f>Seeds!Z224</f>
        <v>{"id":"M5-G-14a-I-1","stimulus":"&lt;p&gt;Haz clic en las siguientes afirmaciones que son correctas.&lt;/p&gt;","hint":"&lt;p&gt;Los cuerpos redondos, es decir, los cilindros, conos y esferas, tienen superficies curvas.&lt;/p&gt;","feedback":"&lt;p&gt;Los cuerpos redondos son las figuras geométricas que tienen superficies curvas, como el cilindro, el cono y la esfera.&lt;/p&gt;","seed":{"parameters":[],"calculated":[{"name":"A1","label":"Los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dos bases circulares.","incorrect":true,"feedback":"&lt;p&gt;Los conos solo tienen una base circular.&lt;/p&gt;"},{"name":"A6","label":"Los cuerpos redondos son polígonos con superficies curvas.","incorrect":true,"feedback":"&lt;p&gt;Los cuerpos redondos no son polígonos, sino figuras con volumen.&lt;/p&gt;"},{"name":"A7","label":"La esfera y el cono son los únicos cuerpos redondos.","incorrect":true,"feedback":"&lt;p&gt;Los cuerpos redondos son todos aquellos que tienen superficies curvas, no solo la esfera, el cono y el cilindro.&lt;/p&gt;"}],"uniques":true},"algorithm":{"name":"trueFalse","template":"Multiple choice – multiple response","params":{"countCorrect":2,"countIncorrect":1,"showCheckIcon":true}}}</v>
      </c>
      <c r="C221" s="237" t="str">
        <f>Seeds!AA224</f>
        <v>{"id":"M5-G-14a-I-1","stimulus":"&lt;p&gt;Marque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D221" s="237">
        <f t="shared" si="1"/>
        <v>1</v>
      </c>
    </row>
    <row r="222" ht="15.75" customHeight="1">
      <c r="A222" s="237" t="str">
        <f>Seeds!AC225</f>
        <v>M5-G-14a-E-1</v>
      </c>
      <c r="B222" s="237" t="str">
        <f>Seeds!Z225</f>
        <v>{
    "id": "M5-G-14a-E-1",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(tiene dos bases circulares), el &lt;b&gt;cono&lt;/b&gt; (solo tiene una base circular) y la &lt;b&gt;esfera&lt;/b&gt; (no tiene bases).&lt;/p&gt;",
    "seed": {
        "parameters": [
            {
                "name": "Q1",
                "list": [
                    "M5_G_14a_3.svg",
                    "M5_G_14a_4.svg"
                ]
            },
            {
                "name": "Q2",
                "list": [
                    "M5_G_14a_5.svg",
                    "M5_G_14a_6.svg"
                ]
            },
            {
                "name": "Q3",
                "list": [
                    "M5_G_14a_1.svg",
                    "M5_G_14a_2.svg"
                ]
            }
        ],
        "calculated": [
            {
                "name": "A1",
                "label": "esfera"
            },
            {
                "name": "A2",
                "label": "cilindro"
            },
            {
                "name": "A3",
                "label": "cono"
            }
        ],
        "uniques": true
    },
    "algorithm": {
        "name": "calculateOperation",
        "template": "Cloze with text"
    }
}</v>
      </c>
      <c r="C222" s="237" t="str">
        <f>Seeds!AA225</f>
        <v>{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D222" s="237">
        <f t="shared" si="1"/>
        <v>1</v>
      </c>
    </row>
    <row r="223" ht="15.75" customHeight="1">
      <c r="A223" s="237" t="str">
        <f>Seeds!AC226</f>
        <v>M5-G-14a-E-2</v>
      </c>
      <c r="B223" s="237" t="str">
        <f>Seeds!Z226</f>
        <v>{
    "id": "M5-G-14a-E-2",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que tiene dos bases circulares, el &lt;b&gt;cono&lt;/b&gt;, que solo tiene una base circular, y la &lt;b&gt;esfera&lt;/b&gt;, que no tiene bases.&lt;/p&gt;",
    "seed": {
        "parameters": [
            {
                "name": "Q1",
                "list": [
                    "M5_G_14a_1.svg",
                    "M5_G_14a_2.svg"
                ]
            },
            {
                "name": "Q2",
                "list": [
                    "M5_G_14a_3.svg",
                    "M5_G_14a_4.svg"
                ]
            },
            {
                "name": "Q3",
                "list": [
                    "M5_G_14a_5.svg",
                    "M5_G_14a_6.svg"
                ]
            }
        ],
        "calculated": [
            {
                "name": "A1",
                "label": "cono"
            },
            {
                "name": "A2",
                "label": "esfera"
            },
            {
                "name": "A3",
                "label": "cilindro"
            }
        ],
        "uniques": true
    },
    "algorithm": {
        "name": "calculateOperation",
        "template": "Cloze with text"
    }
}</v>
      </c>
      <c r="C223" s="237" t="str">
        <f>Seeds!AA226</f>
        <v>{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D223" s="237">
        <f t="shared" si="1"/>
        <v>1</v>
      </c>
    </row>
    <row r="224" ht="15.75" customHeight="1">
      <c r="A224" s="237" t="str">
        <f>Seeds!AC227</f>
        <v>M5-G-14b-I-1</v>
      </c>
      <c r="B224" s="237" t="str">
        <f>Seeds!Z227</f>
        <v>{
    "id": "M5-G-14b-I-1",
    "stimulus": "&lt;p&gt;Haz clic en las afirmaciones correctas.&lt;/p&gt;",
    "hint": "&lt;p&gt;Todos los cuerpos redondos tienen una superficie curva, mientras que el cono también tiene una cúspide.&lt;/p&gt;",
    "feedback": "&lt;p&gt;Los elementos básicos de los cuerpos redondos son las base, la superficie curva y la cúspide.&lt;/p&gt;",
    "seed": {
        "parameters": [],
        "calculated": [
            {
                "name": "A1",
                "label": "La esfera tiene toda la superficie curva."
            },
            {
                "name": "A2",
                "label": "El cono tiene una base circular y una superficie curva."
            },
            {
                "name": "A3",
                "label": "El cilindro tiene dos bases circulares."
            },
            {
                "name": "A4",
                "label": "El cono es un cuerpo redondo con cúspide."
            },
            {
                "name": "A5",
                "label": "La esfera tiene una cúspide.",
                "incorrect": true,
                "feedback": "&lt;p&gt;La cúspide es el vértice superior de un cono.&lt;/p&gt;"
            },
            {
                "name": "A6",
                "label": "El cono tiene dos bases.",
                "incorrect": true,
                "feedback": "&lt;p&gt;El cono tiene solo una base con forma circular.&lt;/p&gt;"
            },
            {
                "name": "A7",
                "label": "El cilindro es un cuerpo redondo con cúspide.",
                "incorrect": true,
                "feedback": "&lt;p&gt;El cilindro no tiene cúspide, pero el cono sí.&lt;/p&gt;"
            },
            {
                "name": "A8",
                "label": "El cilindro tiene una única base circular.",
                "incorrect": true,
                "feedback": "&lt;p&gt;El cilindro tiene dos bases circulares.&lt;/p&gt;"
            },
            {
                "name": "A9",
                "label": "La esfera tiene dos bases circulares.",
                "incorrect": true,
                "feedback": "&lt;p&gt;La esfera no tiene base.&lt;/p&gt;"
            }
        ],
        "uniques": true
    },
    "algorithm": {
        "name": "trueFalse",
        "template": "Multiple choice – multiple response",
        "params": {
            "countCorrect": 2,
            "countIncorrect": 1,
            "showCheckIcon": true
        }
    }
}</v>
      </c>
      <c r="C224" s="237" t="str">
        <f>Seeds!AA227</f>
        <v>{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D224" s="237">
        <f t="shared" si="1"/>
        <v>1</v>
      </c>
    </row>
    <row r="225" ht="15.75" customHeight="1">
      <c r="A225" s="237" t="str">
        <f>Seeds!AC228</f>
        <v>M5-G-14b-E-1</v>
      </c>
      <c r="B225" s="237" t="str">
        <f>Seeds!Z228</f>
        <v>{
    "id": "M5-G-14b-E-1",
    "stimulus": "&lt;p&gt;Arrastra el nombre de las partes señaladas en este cono.&lt;/p&gt;",
    "hint": "&lt;p&gt;El cono tiene una base circular, una superficie lateral curva y una cúspide.&lt;/p&gt;",
    "feedback": "&lt;p&gt;Los elementos básicos de un cono son la base (la cara inferior con forma circular), la superficie curva y la cúspide (el vértice superior).&lt;/p&gt;",
    "seed": {
        "parameters": [
            {
                "name": "Q1",
                "label": null,
                "list": [
                    "circunferencia",
                    "cara"
                ]
            },
            {
                "name": "Q2",
                "label": null,
                "list": [
                    "prisma",
                    "pirámide"
                ]
            }
        ],
        "calculated": [
            {
                "name": "A1",
                "label": "base"
            },
            {
                "name": "A2",
                "label": "superficie curva"
            },
            {
                "name": "A3",
                "label": "cúspide"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C225" s="237" t="str">
        <f>Seeds!AA228</f>
        <v>{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D225" s="237">
        <f t="shared" si="1"/>
        <v>1</v>
      </c>
    </row>
    <row r="226" ht="15.75" customHeight="1">
      <c r="A226" s="237" t="str">
        <f>Seeds!AC229</f>
        <v>M5-G-14b-E-2</v>
      </c>
      <c r="B226" s="237" t="str">
        <f>Seeds!Z229</f>
        <v>{
    "id": "M5-G-14b-E-2",
    "stimulus": "&lt;p&gt;Arrastra el nombre de las partes señaladas en este cilindro.&lt;/p&gt;",
    "hint": "&lt;p&gt;El cilindro tiene dos bases circulares y una superficie lateral curva.&lt;/p&gt;",
    "feedback": "&lt;p&gt;Los elementos básicos de un cilindro son las bases (las caras superior e inferior con forma circular) y la superficie curva.&lt;/p&gt;",
    "seed": {
        "parameters": [
            {
                "name": "Q1",
                "label": null,
                "list": [
                    "cúspide",
                    "cara"
                ]
            },
            {
                "name": "Q2",
                "label": null,
                "list": [
                    "circunferencia",
                    "perímetro"
                ]
            },
            {
                "name": "Q3",
                "label": null,
                "list": [
                    "triángulo",
                    "cuadrado"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C226" s="237" t="str">
        <f>Seeds!AA229</f>
        <v>{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D226" s="237">
        <f t="shared" si="1"/>
        <v>1</v>
      </c>
    </row>
    <row r="227" ht="15.75" customHeight="1">
      <c r="A227" s="237" t="str">
        <f>Seeds!AC230</f>
        <v>M5-G-14c-I-1</v>
      </c>
      <c r="B227" s="237" t="str">
        <f>Seeds!Z230</f>
        <v>{"id":"M5-G-14c-I-1","stimulus":"&lt;p&gt;Arrastra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name":"A3","label":"Ortoedro","function":"","incorrect":true},{"name":"A4","label":"Pirámide","function":"","incorrect":true},{"name":"A5","label":"Dodecaedro","function":"","incorrect":true}],"uniques":true},"algorithm":{"name":"calculateOperation","template":"Cloze with drag &amp; drop","params":{"keyboard":"INTERMEDIATE"}}}</v>
      </c>
      <c r="C227" s="237" t="str">
        <f>Seeds!AA230</f>
        <v>{"id":"M5-G-14c-I-1","stimulus":"&lt;p&gt;Associe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D227" s="237">
        <f t="shared" si="1"/>
        <v>1</v>
      </c>
    </row>
    <row r="228" ht="15.75" customHeight="1">
      <c r="A228" s="237" t="str">
        <f>Seeds!AC231</f>
        <v>M5-G-14c-I-2</v>
      </c>
      <c r="B228" s="237" t="str">
        <f>Seeds!Z231</f>
        <v>{"id":"M5-G-14c-I-2","stimulus":"&lt;p&gt;Arrastra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name":"A3","label":"Ortoedro","function":"","incorrect":true},{"name":"A4","label":"Pirámide","function":"","incorrect":true},{"name":"A5","label":"Dodecaedro","function":"","incorrect":true}],"uniques":true},"algorithm":{"name":"calculateOperation","template":"Cloze with drag &amp; drop","params":{"keyboard":"INTERMEDIATE"}}}</v>
      </c>
      <c r="C228" s="237" t="str">
        <f>Seeds!AA231</f>
        <v>{"id":"M5-G-14c-I-2","stimulus":"&lt;p&gt;Associe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D228" s="237">
        <f t="shared" si="1"/>
        <v>1</v>
      </c>
    </row>
    <row r="229" ht="15.75" customHeight="1">
      <c r="A229" s="237" t="str">
        <f>Seeds!AC232</f>
        <v>M5-G-14c-E-1</v>
      </c>
      <c r="B229" s="237" t="str">
        <f>Seeds!Z232</f>
        <v>{"id":"M5-G-14c-E-1","stimulus":"&lt;p&gt;Escribe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círculos.&lt;/p&gt;"}],"uniques":true},"algorithm":{"name":"calculateOperation","template":"Cloze with text"}}</v>
      </c>
      <c r="C229" s="237" t="str">
        <f>Seeds!AA232</f>
        <v>{"id":"M5-G-14c-E-1","stimulus":"&lt;p&gt;Escreva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D229" s="237">
        <f t="shared" si="1"/>
        <v>1</v>
      </c>
    </row>
    <row r="230" ht="15.75" customHeight="1">
      <c r="A230" s="237" t="str">
        <f>Seeds!AC233</f>
        <v>M5-G-14c-E-2</v>
      </c>
      <c r="B230" s="237" t="str">
        <f>Seeds!Z233</f>
        <v>{"id":"M5-G-14c-E-2","stimulus":"&lt;p&gt;Escribe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círculo.&lt;/p&gt;"}],"uniques":true},"algorithm":{"name":"calculateOperation","template":"Cloze with text"}}</v>
      </c>
      <c r="C230" s="237" t="str">
        <f>Seeds!AA233</f>
        <v>{"id":"M5-G-14c-E-2","stimulus":"&lt;p&gt;Escreva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D230" s="237">
        <f t="shared" si="1"/>
        <v>1</v>
      </c>
    </row>
    <row r="231" ht="15.75" customHeight="1">
      <c r="A231" s="237" t="str">
        <f>Seeds!AC234</f>
        <v>M5-G-16a-I-1</v>
      </c>
      <c r="B231" s="237" t="str">
        <f>Seeds!Z234</f>
        <v>{"id":"M5-G-16a-I-1","stimulus":"&lt;p&gt;Las siguientes figuras tienen la misma área. ¿Cuál tiene un perímetro diferente?&lt;/p&gt;","hint":"&lt;p&gt;Dos figuras con la misma área pueden tener diferentes perímetros.&lt;/p&gt;","feedback":"&lt;p&gt;Todas las figuras están formadas por el mismo número de cuadrados por lo que tienen la misma área. Sin embargo, solo hay tres figuras que tienen un perímetro de 12 lados.&lt;/p&gt;","seed":{"parameters":[],"calculated":[{"name":"A1","label":"&lt;div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C231" s="237" t="str">
        <f>Seeds!AA234</f>
        <v>{"id":"M5-G-16a-I-1","stimulus":"&lt;p&gt;A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D231" s="237">
        <f t="shared" si="1"/>
        <v>1</v>
      </c>
    </row>
    <row r="232" ht="15.75" customHeight="1">
      <c r="A232" s="237" t="str">
        <f>Seeds!AC235</f>
        <v>M5-G-16a-I-2</v>
      </c>
      <c r="B232" s="237" t="str">
        <f>Seeds!Z235</f>
        <v>{"id":"M5-G-16a-I-2","stimulus":"&lt;p&gt;Las siguientes figuras tienen el mismo perímetro. ¿Cuál tiene un área diferente?&lt;/p&gt;","hint":"&lt;p&gt;Dos figuras con la misma área pueden tener diferentes perímetros.&lt;/p&gt;","feedback":"&lt;p&gt;Todas las figuras tienen el mismo perímetro. Sin embargo, solo tres tienen la misma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C232" s="237" t="str">
        <f>Seeds!AA235</f>
        <v>{"id":"M5-G-16a-I-2","stimulus":"&lt;p&gt;As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D232" s="237">
        <f t="shared" si="1"/>
        <v>1</v>
      </c>
    </row>
    <row r="233" ht="15.75" customHeight="1">
      <c r="A233" s="237" t="str">
        <f>Seeds!AC236</f>
        <v>M5-G-16a-E-1</v>
      </c>
      <c r="B233" s="237" t="str">
        <f>Seeds!Z236</f>
        <v>{"id":"M5-G-16a-E-1","stimulus":"&lt;p&gt;Calcula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 {{A1}} cm&lt;/p&gt;&lt;p style=\"text-align:center;\"&gt;Perímetro del rectángulo = 2 × {{T2}} cm + 2 × {{T1}} cm = {{A2}} cm.&lt;/p&gt;&lt;p style=\"text-align:center;\"&gt;Área del cuadrado = lado × lado = {{Q1}} cm × {{Q1}} cm = {{A3}} cm&lt;sup&gt;2&lt;/sup&gt;&lt;/p&gt;&lt;p style=\"text-align:center;\"&gt;Área del rectángulo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C233" s="237" t="str">
        <f>Seeds!AA236</f>
        <v>{"id":"M5-G-16a-E-1","stimulus":"&lt;p&gt;Determine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D233" s="237">
        <f t="shared" si="1"/>
        <v>1</v>
      </c>
    </row>
    <row r="234" ht="15.75" customHeight="1">
      <c r="A234" s="237" t="str">
        <f>Seeds!AC237</f>
        <v>M5-G-16a-E-2</v>
      </c>
      <c r="B234" s="237" t="str">
        <f>Seeds!Z237</f>
        <v>{"id":"M5-G-16a-E-2","stimulus":"&lt;p&gt;Calcula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cm = {{A1}} cm&lt;/p&gt;&lt;p style=\"text-align:center;\"&gt;Perímetro del rectángulo = 2 × {{T1}} cm + 2 × {{T2}} cm = {{A2}} cm&lt;/p&gt;&lt;p style=\"text-align:center;\"&gt;Área del cuadrado = lado × lado = {{Q1}} cm × {{Q1}} cm = {{A3}} cm&lt;sup&gt;2&lt;/sup&gt;&lt;/p&gt;&lt;p style=\"text-align:center;\"&gt;Área del rectángulo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C234" s="237" t="str">
        <f>Seeds!AA237</f>
        <v>{"id":"M5-G-16a-E-2","stimulus":"&lt;p&gt;Determine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D234" s="237">
        <f t="shared" si="1"/>
        <v>1</v>
      </c>
    </row>
    <row r="235" ht="15.75" customHeight="1">
      <c r="A235" s="237" t="str">
        <f>Seeds!AC238</f>
        <v>M5-G-16a-A-1</v>
      </c>
      <c r="B235" s="237" t="str">
        <f>Seeds!Z238</f>
        <v>{"id":"M5-G-16a-A-1","stimulus":"&lt;p&gt;Un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cambio?&lt;/p&gt;","template":"&lt;p&gt;El perímetro original medía {{response}} m, mientras que después de los cambios medirá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C235" s="237" t="str">
        <f>Seeds!AA238</f>
        <v>{"id":"M5-G-16a-A-1","stimulus":"&lt;p&gt;Uma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D235" s="237">
        <f t="shared" si="1"/>
        <v>1</v>
      </c>
    </row>
    <row r="236" ht="15.75" customHeight="1">
      <c r="A236" s="237" t="str">
        <f>Seeds!AC239</f>
        <v>M5-G-16a-A-2</v>
      </c>
      <c r="B236" s="237" t="str">
        <f>Seeds!Z239</f>
        <v>{"id":"M5-G-16a-A-2","stimulus":"&lt;p&gt;En unas obras de un centro comercial, se quiere destinar un sector de {{T1}} m&lt;sup&gt;2&lt;/sup&gt; con forma de rectángulo para zona de juegos. Los lados de este sector en un principio iban a medir {{Q1}} m y {{Q2}} m, pero luego se ha decidido reducir uno de esos lados a la mitad y mantener el mismo área. ¿Cuánto medía el perímetro de ese sector inicialmente? ¿Y después del cambio?&lt;/p&gt;","template":"&lt;p&gt;El perímetro incial era de {{response}} m, mientras que después de los cambios será de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C236" s="237" t="str">
        <f>Seeds!AA239</f>
        <v>{"id":"M5-G-16a-A-2","stimulus":"&lt;p&gt;Em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D236" s="237">
        <f t="shared" si="1"/>
        <v>1</v>
      </c>
    </row>
    <row r="237" ht="15.75" customHeight="1">
      <c r="A237" s="237" t="str">
        <f>Seeds!AC240</f>
        <v>M5-G-16a-A-3</v>
      </c>
      <c r="B237" s="237" t="str">
        <f>Seeds!Z240</f>
        <v>{"id":"M5-G-16a-A-3","stimulus":"&lt;p&gt;En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cambio?&lt;/p&gt;","template":"&lt;p&gt;El perímetro inicial era de {{response}} cm, mientras que después de los cambios será de {{response}} cm.&lt;/p&gt;","hint":"&lt;p&gt;Si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C237" s="237" t="str">
        <f>Seeds!AA240</f>
        <v>{"id":"M5-G-16a-A-3","stimulus":"&lt;p&gt;Na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D237" s="237">
        <f t="shared" si="1"/>
        <v>1</v>
      </c>
    </row>
    <row r="238" ht="15.75" customHeight="1">
      <c r="A238" s="237" t="str">
        <f>Seeds!AC241</f>
        <v>M5-G-16a-A-4</v>
      </c>
      <c r="B238" s="237" t="str">
        <f>Seeds!Z241</f>
        <v>{"id":"M5-G-16a-A-4","stimulus":"&lt;p&gt;Un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finalmente?&lt;/p&gt;","template":"&lt;p&gt;El cuadro iba a medir originalmente {{response}} cm&lt;sup&gt;2&lt;/sup&gt;, pero tras el cambio medirá {{response}} cm&lt;sup&gt;2&lt;/sup&gt;.&lt;/p&gt;","hint":"&lt;p&gt;Si un lado aumenta el doble y el perímetro es el mismo, el otro lado tendrá que medir menos.&lt;/p&gt;","feedback":"&lt;p&gt;Si el primer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C238" s="237" t="str">
        <f>Seeds!AA241</f>
        <v>{"id":"M5-G-16a-A-4","stimulus":"&lt;p&gt;Um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D238" s="237">
        <f t="shared" si="1"/>
        <v>1</v>
      </c>
    </row>
    <row r="239" ht="15.75" customHeight="1">
      <c r="A239" s="237" t="str">
        <f>Seeds!AC242</f>
        <v>M5-G-16a-A-5</v>
      </c>
      <c r="B239" s="237" t="str">
        <f>Seeds!Z242</f>
        <v>{"id":"M5-G-16a-A-5","stimulus":"&lt;p&gt;Para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segundo?&lt;/p&gt;","template":"&lt;p&gt;El área del primer papel mide {{response}} cm&lt;sup&gt;2&lt;/sup&gt;, mientras que la del segundo medirá {{response}} cm&lt;sup&gt;2&lt;/sup&gt;.&lt;/p&gt;","hint":"&lt;p&gt;Si un lado aumenta el doble y el perímetro es el mismo, el otro lado tendrá que medir menos.&lt;/p&gt;","feedback":"&lt;p&gt;Si un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C239" s="237" t="str">
        <f>Seeds!AA242</f>
        <v>{"id":"M5-G-16a-A-5","stimulus":"&lt;p&gt;Para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D239" s="237">
        <f t="shared" si="1"/>
        <v>1</v>
      </c>
    </row>
    <row r="240" ht="15.75" customHeight="1">
      <c r="A240" s="237" t="str">
        <f>Seeds!AC243</f>
        <v>M5-EyP-1a-I-1</v>
      </c>
      <c r="B240" s="237" t="str">
        <f>Seeds!Z243</f>
        <v>{"id":"M5-EyP-1a-I-1","stimulus":"&lt;p&gt;Escoge las variables estadísticas cuantitativas.&lt;/p&gt;","hint":"&lt;p&gt;Las variables cuantitativas representan cantidades, mientras que las cualitativas no.&lt;/p&gt;","feedback":"&lt;p&gt;Las variables cuantitativas representan cantidades, mientras que las cualitativas no. Por ejemplo, la altura de un animal es una variable &lt;b&gt;cuantitativa&lt;/b&gt; porque solo se puede describir con números.&lt;/p&gt;","seed":{"parameters":[{"name":"Q1","list":["La altura de un animal.","La cantidad de alumnos de un aula.","El número de medallas de un deportista.","La cantidad de galletas en una bolsa.","El peso de una bolsa de pan.","Los puntos de un equipo en un partido de baloncesto."]},{"name":"Q2","list":["La edad de unos alumnos.","El precio de los artículos de una tienda.","La cantidad de personas que hay en una sala de cine.","La distancia recorrida por un coche en una hora.","El tiempo que dura una carrera de natación."]},{"name":"Q3","list":["El color de unas camisetas.","El sabor de unos helados.","El color de unos coches.","El género de unas piezas musicales.","El sabor del primer plato de unos restaurantes.","El equipo de fútbol elegido durante una partida de videojuegos.","El nombre de los invitados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response","params":{"countCorrect":2,"countIncorrect":1,"showCheckIcon":true}}}</v>
      </c>
      <c r="C240" s="237" t="str">
        <f>Seeds!AA243</f>
        <v>{"id":"M5-EyP-1a-I-1","stimulus":"&lt;p&gt;Escolha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D240" s="237">
        <f t="shared" si="1"/>
        <v>1</v>
      </c>
    </row>
    <row r="241" ht="15.75" customHeight="1">
      <c r="A241" s="237" t="str">
        <f>Seeds!AC244</f>
        <v>M5-EyP-1a-I-2</v>
      </c>
      <c r="B241" s="237" t="str">
        <f>Seeds!Z244</f>
        <v>{"id":"M5-EyP-1a-I-2","stimulus":"&lt;p&gt;Escoge las variables estadísticas cualitativas.&lt;/p&gt;","hint":"&lt;p&gt;Las variables cuantitativas representan cantidades, mientras que las cualitativas no.&lt;/p&gt;","feedback":"&lt;p&gt;Mientras que las variables cuantitativas representan cantidades, las cualitativas no. Por ejemplo, el color del pelo es una variable &lt;b&gt;cualitativa&lt;/b&gt; porque puede describirse como &lt;i&gt;rubio&lt;/i&gt; o &lt;i&gt;moreno&lt;/i&gt;, pero no puede ser &lt;i&gt;tres&lt;/i&gt; o &lt;i&gt;diez.&lt;/i&gt;&lt;/p&gt;","seed":{"parameters":[{"name":"Q1","list":["El color de unas camisetas.","El sabor de unos helados.","El color de unos coches.","El género de unas piezas musicales.","El sabor del primer plato de unos restaurantes."]},{"name":"Q2","list":["El equipo de fútbol elegido durante una partida de videojuegos.","El nombre de los invitados a una boda.","El color del pelo.","La especia que llevan unos platos.","Los tipos de tiendas de campaña de un campamento."]},{"name":"Q3","list":["La altura de un animal.","La cantidad de alumnos de un aula.","El número de medallas de un deportista.","La cantidad de galletas en una bolsa.","El peso de una bolsa de pan.","Los puntos de un equipo en un partido de baloncesto.","La edad de unos alumnos.","El precio de los artículos de una tienda.","La cantidad de personas que hay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response","params":{"countCorrect":2,"countIncorrect":1,"showCheckIcon":true}}}</v>
      </c>
      <c r="C241" s="237" t="str">
        <f>Seeds!AA244</f>
        <v>{"id":"M5-EyP-1a-I-2","stimulus":"&lt;p&gt;Escolha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D241" s="237">
        <f t="shared" si="1"/>
        <v>1</v>
      </c>
    </row>
    <row r="242" ht="15.75" customHeight="1">
      <c r="A242" s="237" t="str">
        <f>Seeds!AC245</f>
        <v>M5-EyP-1a-E-1</v>
      </c>
      <c r="B242" s="237" t="str">
        <f>Seeds!Z245</f>
        <v>{"id":"M5-EyP-1a-E-1","stimulus":"&lt;p&gt;¿Qué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se representa con una cantidad, por lo que es una &lt;b&gt;variable cuantitativa.&lt;/b&gt;&lt;/p&gt;","seed":{"parameters":[{"name":"Q1","label":null,"list":["La altura de distintos animales","La cantidad de alumnos que hay en distintas aulas","La cantidad de medallas que consiguen los deportistas en los Juegos Olímpicos","La cantidad de galletas en una bolsa","El peso de distintas bolsas de pan","Los puntos anotados en un partido de baloncesto","Las edades de los alumnos de un curso","Los precios de los artículos de una tienda","La cantidad de personas que hay en una sala de cine en distintas sesiones","La distancia recorrida por un coche en una hora","El tiempo que tarda un nadador en hacer los 100 m mariposa"]}],"calculated":[{"name":"A1","label":"cuantitativa","function":""}],"uniques":true},"algorithm":{"name":"calculateOperation","template":"Cloze with text"}}</v>
      </c>
      <c r="C242" s="237" t="str">
        <f>Seeds!AA245</f>
        <v>{"id":"M5-EyP-1a-E-1","stimulus":"&lt;p&gt;Que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D242" s="237">
        <f t="shared" si="1"/>
        <v>1</v>
      </c>
    </row>
    <row r="243" ht="15.75" customHeight="1">
      <c r="A243" s="237" t="str">
        <f>Seeds!AC246</f>
        <v>M5-EyP-1a-E-2</v>
      </c>
      <c r="B243" s="237" t="str">
        <f>Seeds!Z246</f>
        <v>{"id":"M5-EyP-1a-E-2","stimulus":"&lt;p&gt;¿Qué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no representa una cantidad, por lo que es una &lt;b&gt;variable cualitativa.&lt;/b&gt;&lt;/p&gt;","seed":{"parameters":[{"name":"Q1","label":null,"list":["El color de las pelotas de un pelotero","Los sabores de los helados en una heladería","Los colores de los coches en un concesionario","Los géneros de música escuchados durante un año","Las postres elegidos en un restaurante","Los equipos de fútbol en un videojuego","El nombre de los invitados a una boda","El color de pelo de los clientes en una barbería","Los aderezos elegidos para el almuerzo","Los tipos de carpas en un circo"]}],"calculated":[{"name":"A1","label":"cualitativa","function":""}],"uniques":true},"algorithm":{"name":"calculateOperation","template":"Cloze with text"}}</v>
      </c>
      <c r="C243" s="237" t="str">
        <f>Seeds!AA246</f>
        <v>{"id":"M5-EyP-1a-E-2","stimulus":"&lt;p&gt;Que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D243" s="237">
        <f t="shared" si="1"/>
        <v>1</v>
      </c>
    </row>
    <row r="244" ht="15.75" customHeight="1">
      <c r="A244" s="237" t="str">
        <f>Seeds!AC247</f>
        <v>M5-EyP-2a-I-1</v>
      </c>
      <c r="B244" s="237" t="str">
        <f>Seeds!Z247</f>
        <v>{"id":"M5-EyP-2a-I-1","stimulus":"&lt;p&gt;Se ha creado la siguiente tabla de frecuencias a partir del número de primos que tienen los alumnos de un aula. Selecciona la frase correcta.&lt;/p&gt;&lt;table style=\"width: 100%;\"&gt;&lt;tbody&gt;&lt;tr&gt;&lt;td style=\"width: 50%; text-align: center; background-color: #BEE072;color: black;\"&gt;&lt;b&gt;Número de primos&lt;/b&gt;&lt;/td&gt;&lt;td style=\"width: 50%; text-align: center; background-color: #BEE072;color: black;\"&gt;&lt;b&gt;Frecuencia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es el número de veces que se repite un valor.&lt;/p&gt;","feedback":"&lt;p&gt;La frecuencia absoluta es el número de veces que se repite un valor. En este caso, que {{Q1}} tenga una frecuencia absoluta de {{Q2}} significa que {{Q2}} alumnos tienen {{Q1}} primos.&lt;/p&gt;","seed":{"parameters":[{"name":"Q1","label":null,"min":2,"max":10,"step":1},{"name":"Q2","label":null,"min":2,"max":10,"step":1},{"name":"Q3","label":null,"min":2,"max":10,"step":1},{"name":"Q4","label":null,"min":2,"max":10,"step":1},{"name":"Q5","label":null,"min":2,"max":10,"step":1},{"name":"Q6","label":null,"min":2,"max":10,"step":1}],"calculated":[{"name":"A1","label":"Hay {{Q2}} alumnos que tienen {{Q1}} primos."},{"name":"A2","label":"Hay {{Q4}} alumnos que tienen {{Q3}} primos."},{"name":"A3","label":"Hay {{Q6}} alumnos que tienen {{Q5}} primos."},{"name":"A4","label":"Hay {{Q1}} alumnos que tienen {{Q2}} primos.","incorrect":true,"feedback":"&lt;p&gt;En realidad, {{Q2}} alumnos tienen {{Q1}} primos.&lt;/p&gt;"},{"name":"A5","label":"Hay {{Q3}} alumnos que tienen {{Q4}} primos.","incorrect":true,"feedback":"&lt;p&gt;En realidad, {{Q4}} alumnos tienen {{Q3}} primos.&lt;/p&gt;"},{"name":"A6","label":"Hay {{Q5}} alumnos que tienen {{Q6}} primos.","incorrect":true,"feedback":"&lt;p&gt;En realidad, {{Q6}} alumnos tienen {{Q5}} primos.&lt;/p&gt;"},{"name":"A7","label":"Hay {{Q2}} alumnos que tienen {{Q3}} primos.","incorrect":true,"feedback":"&lt;p&gt;En realidad, {{Q2}} alumnos tienen {{Q1}} primos.&lt;/p&gt;"},{"name":"A8","label":"Hay {{Q4}} alumnos que tienen {{Q5}} primos.","incorrect":true,"feedback":"&lt;p&gt;En realidad, {{Q4}} alumnos tienen {{Q3}} primos.&lt;/p&gt;"},{"name":"A9","label":"Hay {{Q6}} alumnos que tienen {{Q1}} primos.","incorrect":true,"feedback":"&lt;p&gt;En realidad, {{Q6}} alumnos tienen {{Q5}} primos.&lt;/p&gt;"}],"uniques":true},"algorithm":{"name":"trueFalse","template":"Multiple choice – standard","params":{"countCorrect":1,"countIncorrect":2,"showCheckIcon":true}}}</v>
      </c>
      <c r="C244" s="237" t="str">
        <f>Seeds!AA247</f>
        <v>{"id":"M5-EyP-2a-I-1","stimulus":"&lt;p&gt;A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D244" s="237">
        <f t="shared" si="1"/>
        <v>1</v>
      </c>
    </row>
    <row r="245" ht="15.75" customHeight="1">
      <c r="A245" s="237" t="str">
        <f>Seeds!AC248</f>
        <v>M5-EyP-2a-E-1</v>
      </c>
      <c r="B245" s="237" t="str">
        <f>Seeds!Z248</f>
        <v>{"id":"M5-EyP-2a-E-1","stimulus":"&lt;p&gt;En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{{Q6}} mesas están sentados {{response}} comensales.&lt;/p&gt;&lt;p&gt;Hay {{response}} mesas en las que se sientan {{Q3}}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245" s="237" t="str">
        <f>Seeds!AA248</f>
        <v>{"id":"M5-EyP-2a-E-1","stimulus":"&lt;p&gt;Em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245" s="237">
        <f t="shared" si="1"/>
        <v>1</v>
      </c>
    </row>
    <row r="246" ht="15.75" customHeight="1">
      <c r="A246" s="237" t="str">
        <f>Seeds!AC249</f>
        <v>M5-EyP-2a-E-2</v>
      </c>
      <c r="B246" s="237" t="str">
        <f>Seeds!Z249</f>
        <v>{"id":"M5-EyP-2a-E-2","stimulus":"&lt;p&gt;En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{{Q2}} mesas están sentados {{response}} comensales.&lt;/p&gt;&lt;p&gt;Hay {{response}} mesas en las que se sientan {{Q7}}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246" s="237" t="str">
        <f>Seeds!AA249</f>
        <v>{"id":"M5-EyP-2a-E-2","stimulus":"&lt;p&gt;Em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246" s="237">
        <f t="shared" si="1"/>
        <v>1</v>
      </c>
    </row>
    <row r="247" ht="15.75" customHeight="1">
      <c r="A247" s="237" t="str">
        <f>Seeds!AC250</f>
        <v>M5-EyP-2a-A-1</v>
      </c>
      <c r="B247" s="237" t="str">
        <f>Seeds!Z250</f>
        <v>{"id":"M5-EyP-2a-A-1","stimulus":"&lt;p&gt;Samanta ha preguntado a varias personas cuánto tiempo llevan esperando en la estación de metro. Con sus respuestas ha elaborado la siguiente tabla de frecuencias. ¿A cuántas personas ha entrevistado?&lt;/p&gt;&lt;table style=\"width: 100%;\"&gt;&lt;tbody&gt;&lt;tr&gt;&lt;td style=\"width: 50%; vertical-align: middle; text-align: center; background-color: #9FC1FD;\"&gt;&lt;span style=\"color: rgb(255, 255, 255);\"&gt;Tiempo de espera&lt;/span&gt;&lt;/td&gt;&lt;td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center;\"&gt;{{Q8}}&lt;/td&gt;&lt;/tr&gt;&lt;/tbody&gt;&lt;/table&gt;","template":"&lt;p&gt;Entrevistó a {{response}} personas.&lt;/p&gt;","hint":"&lt;p&gt;La frecuencia absoluta es el número de veces que se repite un valor.&lt;/p&gt;","feedback":"&lt;p&gt;Para obtener la cantidad total de personas a las que se ha preguntado, hay que sumar las frecuencias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C247" s="237" t="str">
        <f>Seeds!AA250</f>
        <v>{"id":"M5-EyP-2a-A-1","stimulus":"&lt;p&gt;Samantha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D247" s="237">
        <f t="shared" si="1"/>
        <v>1</v>
      </c>
    </row>
    <row r="248" ht="15.75" customHeight="1">
      <c r="A248" s="237" t="str">
        <f>Seeds!AC251</f>
        <v>M5-EyP-2a-A-2</v>
      </c>
      <c r="B248" s="237" t="str">
        <f>Seeds!Z251</f>
        <v>{
    "id": "M5-EyP-2a-A-2",
    "stimulus": "&lt;p&gt;Tadeo ha anotado en una tabla de frecuencias el número de veces que ha visto los siguientes pájaros en un parque. Escribe cuántas veces ha logrado ver a los dos siguientes.&lt;/p&gt;&lt;table style=\"width: 100%;\"&gt;&lt;tbody&gt;&lt;tr&gt;&lt;td style=\"width: 50%; vertical-align: middle; text-align: center; background-color: #9FC1FD;\"&gt;&lt;span style=\"color: rgb(255, 255, 255);\"&gt;Pájaros&lt;/span&gt;&lt;/td&gt;&lt;td style=\"width: 50%; vertical-align: middle; text-align: center; background-color: #9FC1FD;\"&gt;&lt;span style=\"color: rgb(255, 255, 255);\"&gt;Frecuencia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"&lt;p&gt;Ha visto {{response}} {{Q5}}.&lt;/p&gt;&lt;p&gt;Ha visto {{response}} {{Q8}}.&lt;/p&gt;",
    "hint": "&lt;p&gt;La frecuencia absoluta es el número de veces que se repite un valor.&lt;/p&gt;",
    "feedback": "&lt;p&gt;La frecuencia absoluta es el número de veces que se repite un valor. Por ejemplo, si se quisiera saber cuántas veces ha visto {{Q7}}, la solución sería {{Q3}}.&lt;/p&gt;",
    "seed": {
        "parameters": [
            {
                "name": "Q1",
                "label": null,
                "min": 1,
                "max": 15,
                "step": 1
            },
            {
                "name": "Q2",
                "label": null,
                "min": 1,
                "max": 15,
                "step": 1
            },
            {
                "name": "Q3",
                "label": null,
                "min": 1,
                "max": 15,
                "step": 1
            },
            {
                "name": "Q4",
                "label": null,
                "min": 1,
                "max": 15,
                "step": 1
            },
            {
                "name": "Q5",
                "list": [
                    "mirlos",
                    "petirrojos",
                    "jilgueros",
                    "gorriones",
                    "estorninos"
                ]
            },
            {
                "name": "Q6",
                "list": [
                    "mirlos",
                    "petirrojos",
                    "jilgueros",
                    "gorriones",
                    "estorninos"
                ]
            },
            {
                "name": "Q7",
                "list": [
                    "mirlos",
                    "petirrojos",
                    "jilgueros",
                    "gorriones",
                    "estorninos"
                ]
            },
            {
                "name": "Q8",
                "list": [
                    "mirlos",
                    "petirrojos",
                    "jilgueros",
                    "gorriones",
                    "estorninos"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C248" s="237" t="str">
        <f>Seeds!AA251</f>
        <v>{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D248" s="237">
        <f t="shared" si="1"/>
        <v>1</v>
      </c>
    </row>
    <row r="249" ht="15.75" customHeight="1">
      <c r="A249" s="237" t="str">
        <f>Seeds!AC252</f>
        <v>M5-EyP-2a-A-3</v>
      </c>
      <c r="B249" s="237" t="str">
        <f>Seeds!Z252</f>
        <v>{"id":"M5-EyP-2a-A-3","stimulus":"&lt;p&gt;En una escuela se va a llevar a cabo un concurso artístico. Los organizadores han apuntado las edades de los participantes en esta tabla de frecuencias. ¿Cuántos alumnos se han inscrito?&lt;/p&gt;&lt;table style=\"width: 100%;\"&gt;&lt;tbody&gt;&lt;tr&gt;&lt;td style=\"width: 50%; vertical-align: middle; text-align: center; background-color: #9FC1FD;\"&gt;&lt;span style=\"color: rgb(255, 255, 255);\"&gt;Edad&lt;/span&gt;&lt;/td&gt;&lt;td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center;\"&gt;{{Q8}}&lt;/td&gt;&lt;/tr&gt;&lt;/tbody&gt;&lt;/table&gt;","template":"&lt;p&gt;Se han inscrito {{response}} alumnos.&lt;/p&gt;","hint":"&lt;p&gt;La frecuencia absoluta es el número de veces que se repite un valor.&lt;/p&gt;","feedback":"&lt;p&gt;Para calcular la cantidad total de personas inscritas, hay que sumar las frecuencias absolutas de todas las edades.&lt;/p&gt;&lt;p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C249" s="237" t="str">
        <f>Seeds!AA252</f>
        <v>{"id":"M5-EyP-2a-A-3","stimulus":"&lt;p&gt;Um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D249" s="237">
        <f t="shared" si="1"/>
        <v>1</v>
      </c>
    </row>
    <row r="250" ht="15.75" customHeight="1">
      <c r="A250" s="237" t="str">
        <f>Seeds!AC253</f>
        <v>M5-EyP-2a-A-4</v>
      </c>
      <c r="B250" s="237" t="str">
        <f>Seeds!Z253</f>
        <v>{"id":"M5-EyP-2a-A-4","stimulus":"&lt;p&gt;Después de tirar un dado varias veces, Luisa ha apuntado en esta tabla de frecuencias las veces que ha obtenido cada número. ¿Cuál de ellos ha salido {{Q3}} veces?&lt;/p&gt;&lt;table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center;\"&gt;{{Q6}}&lt;/td&gt;&lt;/tr&gt;&lt;/tbody&gt;&lt;/table&gt;","template":"&lt;p&gt;El número es {{response}}.&lt;/p&gt;","hint":"&lt;p&gt;La frecuencia absoluta es el número de veces que se repite un valor.&lt;/p&gt;","feedback":"&lt;p&gt;La frecuencia absoluta es el número de veces que se repite un valor. En este caso, si se quisiera saber cuántas veces ha salido el 6 al lanzar el dado, la solución sería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C250" s="237" t="str">
        <f>Seeds!AA253</f>
        <v>{"id":"M5-EyP-2a-A-4","stimulus":"&lt;p&gt;Depois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D250" s="237">
        <f t="shared" si="1"/>
        <v>1</v>
      </c>
    </row>
    <row r="251" ht="15.75" customHeight="1">
      <c r="A251" s="237" t="str">
        <f>Seeds!AC254</f>
        <v>M5-EyP-2a-A-5</v>
      </c>
      <c r="B251" s="237" t="str">
        <f>Seeds!Z254</f>
        <v>{
    "id": "M5-EyP-2a-A-5",
    "stimulus": "&lt;p&gt;Esteban ha anotado en esta tabla de frecuencias los géneros de las {{T1}} primeras canciones de su lista de reproducción aleatoria. Escribe cuántas canciones ha escuchado de los siguientes géneros.&lt;/p&gt;&lt;table style=\"width: 100%;\"&gt;&lt;tbody&gt;&lt;tr&gt;&lt;td style=\"width: 50%; vertical-align: middle; text-align: center; background-color: #9FC1FD;\"&gt;&lt;span style=\"color: rgb(255, 255, 255);\"&gt;Género&lt;/span&gt;&lt;/td&gt;&lt;td style=\"width: 50%; vertical-align: middle; text-align: center; background-color: #9FC1FD;\"&gt;&lt;span style=\"color: rgb(255, 255, 255);\"&gt;Frecuencia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"&lt;p&gt;Ha escuchado {{response}} canciones de {{Q6}}.&lt;/p&gt;&lt;p&gt;Ha escuchado {{response}} canciones de {{Q8}}.&lt;/p&gt;",
    "hint": "&lt;p&gt;La frecuencia absoluta es el número de veces que se repite un valor.&lt;/p&gt;",
    "feedback": "&lt;p&gt;La frecuencia absoluta es el número de veces que se repite un valor. Por ejemplo, si se quisiera saber cuántas canciones de música {{Q7}} ha escuchado Esteban, la solución sería {{Q3}}.&lt;/p&gt;",
    "seed": {
        "parameters": [
            {
                "name": "Q1",
                "label": null,
                "min": 1,
                "max": 15,
                "step": 1
            },
            {
                "name": "Q2",
                "label": null,
                "min": 1,
                "max": 15,
                "step": 1
            },
            {
                "name": "Q3",
                "label": null,
                "min": 1,
                "max": 15,
                "step": 1
            },
            {
                "name": "Q4",
                "label": null,
                "min": 1,
                "max": 15,
                "step": 1
            },
            {
                "name": "Q5",
                "list": [
                    "&lt;i&gt;rock&lt;/i&gt;",
                    "pop",
                    "electrónica",
                    "&lt;i&gt;jazz&lt;/i&gt;",
                    "clásica"
                ]
            },
            {
                "name": "Q6",
                "list": [
                    "&lt;i&gt;rock&lt;/i&gt;",
                    "pop",
                    "electrónica",
                    "&lt;i&gt;jazz&lt;/i&gt;",
                    "clásica"
                ]
            },
            {
                "name": "Q7",
                "list": [
                    "&lt;i&gt;rock&lt;/i&gt;",
                    "pop",
                    "electrónica",
                    "&lt;i&gt;jazz&lt;/i&gt;",
                    "clásica"
                ]
            },
            {
                "name": "Q8",
                "list": [
                    "&lt;i&gt;rock&lt;/i&gt;",
                    "pop",
                    "electrónica",
                    "&lt;i&gt;jazz&lt;/i&gt;",
                    "clásica"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C251" s="237" t="str">
        <f>Seeds!AA254</f>
        <v>{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D251" s="237">
        <f t="shared" si="1"/>
        <v>1</v>
      </c>
    </row>
    <row r="252" ht="15.75" customHeight="1">
      <c r="A252" s="237" t="str">
        <f>Seeds!AC255</f>
        <v>M5-EyP-2b-I-1</v>
      </c>
      <c r="B252" s="237" t="str">
        <f>Seeds!Z255</f>
        <v>{"id":"M5-EyP-2b-I-1","stimulus":"&lt;p&gt;¿Cuál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dos veces, entonces su frecuencia absoluta es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C252" s="237" t="str">
        <f>Seeds!AA255</f>
        <v>{"id":"M5-EyP-2b-I-1","stimulus":"&lt;p&gt;Qual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D252" s="237">
        <f t="shared" si="1"/>
        <v>1</v>
      </c>
    </row>
    <row r="253" ht="15.75" customHeight="1">
      <c r="A253" s="237" t="str">
        <f>Seeds!AC256</f>
        <v>M5-EyP-2b-I-2</v>
      </c>
      <c r="B253" s="237" t="str">
        <f>Seeds!Z256</f>
        <v>{"id":"M5-EyP-2b-I-2","stimulus":"&lt;p&gt;¿Cuál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tres veces, entonces su frecuencia absoluta es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C253" s="237" t="str">
        <f>Seeds!AA256</f>
        <v>{"id":"M5-EyP-2b-I-2","stimulus":"&lt;p&gt;Qual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D253" s="237">
        <f t="shared" si="1"/>
        <v>1</v>
      </c>
    </row>
    <row r="254" ht="15.75" customHeight="1">
      <c r="A254" s="237" t="str">
        <f>Seeds!AC257</f>
        <v>M5-EyP-2b-E-1</v>
      </c>
      <c r="B254" s="237" t="str">
        <f>Seeds!Z257</f>
        <v>{"id":"M5-EyP-2b-E-1","stimulus":"&lt;p&gt;Completa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C254" s="237" t="str">
        <f>Seeds!AA257</f>
        <v>{"id":"M5-EyP-2b-E-1","stimulus":"&lt;p&gt;Preencha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D254" s="237">
        <f t="shared" si="1"/>
        <v>1</v>
      </c>
    </row>
    <row r="255" ht="15.75" customHeight="1">
      <c r="A255" s="237" t="str">
        <f>Seeds!AC258</f>
        <v>M5-EyP-2b-E-2</v>
      </c>
      <c r="B255" s="237" t="str">
        <f>Seeds!Z258</f>
        <v>{"id":"M5-EyP-2b-E-2","stimulus":"&lt;p&gt;Completa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C255" s="237" t="str">
        <f>Seeds!AA258</f>
        <v>{"id":"M5-EyP-2b-E-2","stimulus":"&lt;p&gt;Preencha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D255" s="237">
        <f t="shared" si="1"/>
        <v>1</v>
      </c>
    </row>
    <row r="256" ht="15.75" customHeight="1">
      <c r="A256" s="237" t="str">
        <f>Seeds!AC259</f>
        <v>M5-EyP-2b-E-3</v>
      </c>
      <c r="B256" s="237" t="str">
        <f>Seeds!Z259</f>
        <v>{"id":"M5-EyP-2b-E-3","stimulus":"&lt;p&gt;Completa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C256" s="237" t="str">
        <f>Seeds!AA259</f>
        <v>{"id":"M5-EyP-2b-E-3","stimulus":"&lt;p&gt;Preencha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D256" s="237">
        <f t="shared" si="1"/>
        <v>1</v>
      </c>
    </row>
    <row r="257" ht="15.75" customHeight="1">
      <c r="A257" s="237" t="str">
        <f>Seeds!AC260</f>
        <v>M5-EyP-2b-A-1</v>
      </c>
      <c r="B257" s="237" t="str">
        <f>Seeds!Z260</f>
        <v>{"id":"M5-EyP-2b-A-1","stimulus":"&lt;p&gt;Leonardo ha recopilado estos datos tras preguntarles a sus compañeros a cuántos kilómetros viven del colegio. Completa la siguiente tabla de frecuencias con ellos.&lt;/p&gt;&lt;div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255);\"&gt;Distancia en km&lt;/span&gt;&lt;/td&gt;&lt;td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C257" s="237" t="str">
        <f>Seeds!AA260</f>
        <v>{"id":"M5-EyP-2b-A-1","stimulus":"&lt;p&gt;Leonardo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D257" s="237">
        <f t="shared" si="1"/>
        <v>1</v>
      </c>
    </row>
    <row r="258" ht="15.75" customHeight="1">
      <c r="A258" s="237" t="str">
        <f>Seeds!AC261</f>
        <v>M5-EyP-2b-A-2</v>
      </c>
      <c r="B258" s="237" t="str">
        <f>Seeds!Z261</f>
        <v>{"id":"M5-EyP-2b-A-2","stimulus":"&lt;p&gt;Belén ha anotado el número de libros que tienen sus amigos y le han dado estas respuestas.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libros &lt;/span&gt;&lt;/td&gt;&lt;td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C258" s="237" t="str">
        <f>Seeds!AA261</f>
        <v>{"id":"M5-EyP-2b-A-2","stimulus":"&lt;p&gt;Isabela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D258" s="237">
        <f t="shared" si="1"/>
        <v>1</v>
      </c>
    </row>
    <row r="259" ht="15.75" customHeight="1">
      <c r="A259" s="237" t="str">
        <f>Seeds!AC262</f>
        <v>M5-EyP-2b-A-3</v>
      </c>
      <c r="B259" s="237" t="str">
        <f>Seeds!Z262</f>
        <v>{"id":"M5-EyP-2b-A-3","stimulus":"&lt;p&gt;Un oftalmólogo ha ido apuntando el color de ojos de sus pacientes.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255);\"&gt;Color de ojos&lt;/span&gt;&lt;/td&gt;&lt;td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ist":["Azules","Marrones","Verdes"]},{"name":"Q2","list":["Azules","Marrones","Verdes"]},{"name":"Q3","list":["Azules","Marrones","Verdes"]}],"calculated":[{"name":"A1","function":"8"},{"name":"A2","function":"4"},{"name":"A3","function":"4"}],"uniques":true},"algorithm":{"name":"calculateOperation","params":{"method":"equivLiteral","keyboard":"NUMERICAL"}}}</v>
      </c>
      <c r="C259" s="237" t="str">
        <f>Seeds!AA262</f>
        <v>{"id":"M5-EyP-2b-A-3","stimulus":"&lt;p&gt;Um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D259" s="237">
        <f t="shared" si="1"/>
        <v>1</v>
      </c>
    </row>
    <row r="260" ht="15.75" customHeight="1">
      <c r="A260" s="237" t="str">
        <f>Seeds!AC263</f>
        <v>M5-EyP-2b-A-4</v>
      </c>
      <c r="B260" s="237" t="str">
        <f>Seeds!Z263</f>
        <v>{"id":"M5-EyP-2b-A-4","stimulus":"&lt;p&gt;Estos son los resultados a una encuesta con la pregunta: &lt;i&gt;¿Tienes en casa un gato, un perro, ambos o ninguno?&lt;/i&gt; Completa la siguiente tabla de frecuencias absolutas con estos datos.&lt;/p&gt;&lt;div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255);\"&gt;Animales en el hogar&amp;nbsp;&lt;/span&gt;&lt;/td&gt;&lt;td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ist":["Perro","Gato","Ambos","Ninguno"]},{"name":"Q2","list":["Perro","Gato","Ambos","Ninguno"]},{"name":"Q3","list":["Perro","Gato","Ambos","Ninguno"]},{"name":"Q4","list":["Perro","Gato","Ambos","Ninguno"]}],"calculated":[{"name":"A1","function":"2"},{"name":"A2","function":"4"},{"name":"A3","function":"2"},{"name":"A4","function":"1"}],"uniques":true},"algorithm":{"name":"calculateOperation","params":{"method":"equivLiteral","keyboard":"NUMERICAL"}}}</v>
      </c>
      <c r="C260" s="237" t="str">
        <f>Seeds!AA263</f>
        <v>{"id":"M5-EyP-2b-A-4","stimulus":"&lt;p&gt;Estes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D260" s="237">
        <f t="shared" si="1"/>
        <v>1</v>
      </c>
    </row>
    <row r="261" ht="15.75" customHeight="1">
      <c r="A261" s="237" t="str">
        <f>Seeds!AC264</f>
        <v>M5-EyP-2b-A-5</v>
      </c>
      <c r="B261" s="237" t="str">
        <f>Seeds!Z264</f>
        <v>{"id":"M5-EyP-2b-A-5","stimulus":"&lt;p&gt;Enrique ha anotado en esta lista los minutos que ha esperado al autobús durante la última semana. Construye una tabla de frecuencias con ellos.&lt;/p&gt;&lt;div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255);\"&gt;Tiempo de espera&amp;nbsp;&lt;/span&gt;&lt;/td&gt;&lt;td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C261" s="237" t="str">
        <f>Seeds!AA264</f>
        <v>{"id":"M5-EyP-2b-A-5","stimulus":"&lt;p&gt;Enrique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D261" s="237">
        <f t="shared" si="1"/>
        <v>1</v>
      </c>
    </row>
    <row r="262" ht="15.75" customHeight="1">
      <c r="A262" s="237" t="str">
        <f>Seeds!AC265</f>
        <v>M5-EyP-3a-I-1</v>
      </c>
      <c r="B262" s="237" t="str">
        <f>Seeds!Z265</f>
        <v>{"id":"M5-EyP-3a-I-1","stimulus":"&lt;p&gt;¿Cuál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!important;\"&gt;{{Q4}}&lt;/td&gt;&lt;/tr&gt;&lt;/tbody&gt;&lt;/table&gt;","hint":"&lt;p&gt;La moda es el dato con la frecuencia absoluta más alta, es decir, el que más veces se repite.&lt;/p&gt;","feedback":"&lt;p&gt;La moda es el dato con la frecuencia absoluta más alta, es decir, el que más veces se repite.&lt;/p&gt;&lt;p&gt;En este caso, la moda es {{Q4}} porque se repite cuatro veces.&lt;/p&gt;","seed":{"parameters":[{"name":"Q1","label":null,"min":1,"max":9,"step":1},{"name":"Q2","label":null,"min":1,"max":9,"step":1},{"name":"Q3","label":null,"min":1,"max":9,"step":1},{"name":"Q4","label":null,"min":1,"max":9,"step":1},{"name":"Q5","label":null,"min":1,"max":9,"step":1}],"calculated":[{"name":"A1","label":"{{function}}","function":"{{Q1}}","incorrect":true},{"name":"A2","label":"{{function}}","function":"{{Q2}}","incorrect":true},{"name":"A3","label":"{{function}}","function":"{{Q3}}","incorrect":true},{"name":"A4","label":"{{function}}","function":"{{Q4}}"},{"name":"A5","label":"{{function}}","function":"{{Q5}}","incorrect":true}],"uniques":true},"algorithm":{"name":"trueFalse","template":"Multiple choice – standard","params":{"countCorrect":1,"countIncorrect":2,"showCheckIcon":false,"columns":3}}}</v>
      </c>
      <c r="C262" s="237" t="str">
        <f>Seeds!AA265</f>
        <v>{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D262" s="237">
        <f t="shared" si="1"/>
        <v>1</v>
      </c>
    </row>
    <row r="263" ht="15.75" customHeight="1">
      <c r="A263" s="237" t="str">
        <f>Seeds!AC266</f>
        <v>M5-EyP-3a-I-2</v>
      </c>
      <c r="B263" s="237" t="str">
        <f>Seeds!Z266</f>
        <v>{"id":"M5-EyP-3a-I-2","stimulus":"&lt;p&gt;¿Cuál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!important;\"&gt;{{Q2}}&lt;/td&gt;&lt;/tr&gt;&lt;/tbody&gt;&lt;/table&gt;","hint":"&lt;p&gt;La moda es el dato con la frecuencia absoluta más alta, es decir, el que más veces se repite.&lt;/p&gt;","feedback":"&lt;p&gt;La moda es el dato con la frecuencia absoluta más alta, es decir, el que más veces se repite.&lt;/p&gt;&lt;p&gt;En este caso, la moda es {{Q2}} porque se repite cinco veces.&lt;/p&gt;","seed":{"parameters":[{"name":"Q1","label":null,"min":1,"max":9,"step":1},{"name":"Q2","label":null,"min":1,"max":9,"step":1},{"name":"Q3","label":null,"min":1,"max":9,"step":1},{"name":"Q4","label":null,"min":1,"max":9,"step":1},{"name":"Q5","label":null,"min":1,"max":9,"step":1}],"calculated":[{"name":"A1","label":"{{function}}","function":"{{Q1}}","incorrect":true},{"name":"A2","label":"{{function}}","function":"{{Q2}}"},{"name":"A3","label":"{{function}}","function":"{{Q3}}","incorrect":true},{"name":"A4","label":"{{function}}","function":"{{Q4}}","incorrect":true},{"name":"A5","label":"{{function}}","function":"{{Q5}}","incorrect":true}],"uniques":true},"algorithm":{"name":"trueFalse","template":"Multiple choice – standard","params":{"countCorrect":1,"countIncorrect":2,"showCheckIcon":false,"columns":3}}}</v>
      </c>
      <c r="C263" s="237" t="str">
        <f>Seeds!AA266</f>
        <v>{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D263" s="237">
        <f t="shared" si="1"/>
        <v>1</v>
      </c>
    </row>
    <row r="264" ht="15.75" customHeight="1">
      <c r="A264" s="237" t="str">
        <f>Seeds!AC267</f>
        <v>M5-EyP-3a-E-1</v>
      </c>
      <c r="B264" s="237" t="str">
        <f>Seeds!Z267</f>
        <v>{"id":"M5-EyP-3a-E-1","stimulus":"&lt;p&gt;Catorce personas han lanzado un dado hasta obtener un 5. Los siguientes valores son el número de intentos que ha necesitado cada uno. ¿Cuál es la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{{Q2}}, ya que se repite cinco veces.&lt;/p&gt;","seed":{"parameters":[{"name":"Q1","label":null,"min":1,"max":9,"step":1},{"name":"Q2","label":null,"min":1,"max":9,"step":1},{"name":"Q3","label":null,"min":1,"max":9,"step":1},{"name":"Q4","label":null,"min":1,"max":9,"step":1},{"name":"Q5","label":null,"min":1,"max":9,"step":1},{"name":"Q6","label":null,"min":1,"max":9,"step":1}],"calculated":[{"name":"A1","function":"{{Q2}}"}],"uniques":true},"algorithm":{"name":"calculateOperation","params":{"method":"equivLiteral","keyboard":"NUMERICAL"}}}</v>
      </c>
      <c r="C264" s="237" t="str">
        <f>Seeds!AA267</f>
        <v>{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D264" s="237">
        <f t="shared" si="1"/>
        <v>1</v>
      </c>
    </row>
    <row r="265" ht="15.75" customHeight="1">
      <c r="A265" s="237" t="str">
        <f>Seeds!AC268</f>
        <v>M5-EyP-3a-E-2</v>
      </c>
      <c r="B265" s="237" t="str">
        <f>Seeds!Z268</f>
        <v>{"id":"M5-EyP-3a-E-2","stimulus":"&lt;p&gt;Catorce personas han lanzado un dado hasta obtener un 5. Los siguientes valores son el número de intentos que ha necesitado cada una. ¿Cuál es la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{{Q1}}, ya que se repite cuatro veces.&lt;/p&gt;","seed":{"parameters":[{"name":"Q1","label":null,"min":1,"max":9,"step":1},{"name":"Q2","label":null,"min":1,"max":9,"step":1},{"name":"Q3","label":null,"min":1,"max":9,"step":1},{"name":"Q4","label":null,"min":1,"max":9,"step":1},{"name":"Q5","label":null,"min":1,"max":9,"step":1},{"name":"Q6","label":null,"min":1,"max":9,"step":1}],"calculated":[{"name":"A1","function":"{{Q1}}"}],"uniques":true},"algorithm":{"name":"calculateOperation","params":{"method":"equivLiteral","keyboard":"NUMERICAL"}}}</v>
      </c>
      <c r="C265" s="237" t="str">
        <f>Seeds!AA268</f>
        <v>{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D265" s="237">
        <f t="shared" si="1"/>
        <v>1</v>
      </c>
    </row>
    <row r="266" ht="15.75" customHeight="1">
      <c r="A266" s="237" t="str">
        <f>Seeds!AC269</f>
        <v>M5-EyP-3a-A-1</v>
      </c>
      <c r="B266" s="237" t="str">
        <f>Seeds!Z269</f>
        <v>{"id":"M5-EyP-3a-A-1","stimulus":"&lt;p&gt;Juan ha apuntado en esta tabla de frecuencias los coches que han pasado delante de su casa. Escribe el color que representa la moda.&lt;/p&gt;&lt;table style=\"width: 100%;\"&gt;&lt;tbody&gt;&lt;tr&gt;&lt;td style=\"width: 50%; vertical-align: middle; text-align: center; background-color: #C77CB7;\"&gt;&lt;span style=\"color: rgb(255, 255, 255);\"&gt;Color del coche&amp;nbsp;&lt;/span&gt;&lt;/td&gt;&lt;td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center;\"&gt;{{Q5}}&lt;/td&gt;&lt;/tr&gt;&lt;/tbody&gt;&lt;/table&gt;","template":"&lt;p&gt;El color de la moda es el {{response}}.&lt;/p&gt;","hint":"&lt;p&gt;La moda es el dato con la frecuencia absoluta más alta, es decir, el que más veces se repite.&lt;/p&gt;","feedback":"&lt;p&gt;La moda es el dato con la frecuencia absoluta más alta, es decir, el que más veces se repite.&lt;/p&gt;&lt;p&gt;En este caso es el color {{Q7}}, ya que se repite {{T1}} veces.&lt;/p&gt;","seed":{"parameters":[{"name":"Q1","label":null,"min":1,"max":7,"step":1},{"name":"Q2","label":null,"min":8,"max":10,"step":1},{"name":"Q3","label":null,"min":1,"max":7,"step":1},{"name":"Q4","label":null,"min":1,"max":7,"step":1},{"name":"Q5","label":null,"min":1,"max":7,"step":1},{"name":"Q6","list":["rojo","azul","negro","blanco","gris","verde"]},{"name":"Q7","list":["rojo","azul","negro","blanco","gris","verde"]},{"name":"Q8","list":["rojo","azul","negro","blanco","gris","verde"]},{"name":"Q9","list":["rojo","azul","negro","blanco","gris","verde"]},{"name":"Q10","list":["rojo","azul","negro","blanco","gris","verde"]}],"calculated":[{"name":"T1","function":"Lemonlib.numToWords({{Q2}}, 'es')","temp":true},{"name":"A1","label":"{{function}}","function":"{{Q7}}"}],"uniques":true},"algorithm":{"name":"calculateOperation","template":"Cloze with text"}}</v>
      </c>
      <c r="C266" s="237" t="str">
        <f>Seeds!AA269</f>
        <v>{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D266" s="237">
        <f t="shared" si="1"/>
        <v>1</v>
      </c>
    </row>
    <row r="267" ht="15.75" customHeight="1">
      <c r="A267" s="237" t="str">
        <f>Seeds!AC270</f>
        <v>M5-EyP-3a-A-2</v>
      </c>
      <c r="B267" s="237" t="str">
        <f>Seeds!Z270</f>
        <v>{
    "id": "M5-EyP-3a-A-2",
    "stimulus": "&lt;p&gt;En esta tabla de frecuencias están representados los alumnos de un colegio que se han inscrito en cada uno de estos deportes. Escribe el que representa la moda.&lt;/p&gt;&lt;table style=\"width: 100%;\"&gt;&lt;tbody&gt;&lt;tr&gt;&lt;td style=\"width: 50%; vertical-align: middle; text-align: center; background-color: #C77CB7;\"&gt;&lt;span style=\"color: rgb(255, 255, 255);\"&gt;Deporte&amp;nbsp;&lt;/span&gt;&lt;/td&gt;&lt;td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"&lt;p&gt;El deporte que representa la moda es el {{response}}.&lt;/p&gt;",
    "hint": "&lt;p&gt;La moda es el dato con la frecuencia absoluta más alta, es decir, el que más veces se repite.&lt;/p&gt;",
    "feedback": "&lt;p&gt;La moda es el dato con la frecuencia absoluta más alta, es decir, el que más veces se repite.&lt;/p&gt;&lt;p&gt;En este caso es el {{Q9}}, porque se repite {{T1}} veces.&lt;/p&gt;",
    "seed": {
        "parameters": [
            {
                "name": "Q1",
                "label": null,
                "min": 1,
                "max": 4,
                "step": 1
            },
            {
                "name": "Q2",
                "label": null,
                "min": 1,
                "max": 4,
                "step": 1
            },
            {
                "name": "Q3",
                "label": null,
                "min": 1,
                "max": 4,
                "step": 1
            },
            {
                "name": "Q4",
                "label": null,
                "min": 5,
                "max": 8,
                "step": 1
            },
            {
                "name": "Q5",
                "label": null,
                "min": 1,
                "max": 4,
                "step": 1
            },
            {
                "name": "Q6",
                "list": [
                    "atletismo",
                    "baloncesto",
                    "fútbol",
                    "balonmano",
                    "voleibol"
                ]
            },
            {
                "name": "Q7",
                "list": [
                    "atletismo",
                    "baloncesto",
                    "fútbol",
                    "balonmano",
                    "voleibol"
                ]
            },
            {
                "name": "Q8",
                "list": [
                    "atletismo",
                    "baloncesto",
                    "fútbol",
                    "balonmano",
                    "voleibol"
                ]
            },
            {
                "name": "Q9",
                "list": [
                    "atletismo",
                    "baloncesto",
                    "fútbol",
                    "balonmano",
                    "voleibol"
                ]
            },
            {
                "name": "Q10",
                "list": [
                    "atletismo",
                    "baloncesto",
                    "fútbol",
                    "balonmano",
                    "voleibol"
                ]
            }
        ],
        "calculated": [
            {
                "name": "A1",
                "label": "{{function}}",
                "function": "{{Q9}}"
            },
            {
                "name": "T1",
                "function": "Lemonlib.numToWords({{Q4}}, 'es')",
                "temp": true
            }
        ],
        "uniques": true
    },
    "algorithm": {
        "name": "calculateOperation",
        "template": "Cloze with text"
    }
}</v>
      </c>
      <c r="C267" s="237" t="str">
        <f>Seeds!AA270</f>
        <v>{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D267" s="237">
        <f t="shared" si="1"/>
        <v>1</v>
      </c>
    </row>
    <row r="268" ht="15.75" customHeight="1">
      <c r="A268" s="237" t="str">
        <f>Seeds!AC271</f>
        <v>M5-EyP-3a-A-3</v>
      </c>
      <c r="B268" s="237" t="str">
        <f>Seeds!Z271</f>
        <v>{"id":"M5-EyP-3a-A-3","stimulus":"&lt;p&gt;En una tabla de frecuencias como la siguiente, Romina ha apuntado los géneros cinematográficos preferidos de sus amigos. ¿Qué género representa la moda?&lt;/p&gt;&lt;table style=\"width: 100%;\"&gt;&lt;tbody&gt;&lt;tr&gt;&lt;td style=\"width: 50%; vertical-align: middle; text-align: center; background-color: #C77CB7;\"&gt;&lt;span style=\"color: rgb(255, 255, 255);\"&gt;Género&lt;/span&gt;&lt;/td&gt;&lt;td style=\"width: 50%; vertical-align: middle; text-align: center; background-color: #C77CB7;\"&gt;&lt;span style=\"color: rgb(255, 255, 255);\"&gt;Frecuencia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center;\"&gt;{{Q6}}&lt;/td&gt;&lt;/tr&gt;&lt;/tbody&gt;&lt;/table&gt;","template":"&lt;p&gt;El género cinematográfico que representa la moda es: {{response}}.&lt;/p&gt;","hint":"&lt;p&gt;La moda es el dato con la frecuencia absoluta más alta, es decir, el que más veces se repite.&lt;/p&gt;","feedback":"&lt;p&gt;La moda es el dato con la frecuencia absoluta más alta, es decir, el que más veces se repite.&lt;/p&gt;&lt;p&gt;En este caso es el género de {{Q12}}, ya que se repite {{T1}} veces.&lt;/p&gt;","seed":{"parameters":[{"name":"Q1","label":null,"min":1,"max":8,"step":1},{"name":"Q2","label":null,"min":1,"max":8,"step":1},{"name":"Q3","label":null,"min":1,"max":8,"step":1},{"name":"Q4","label":null,"min":1,"max":8,"step":1},{"name":"Q5","label":null,"min":1,"max":8,"step":1},{"name":"Q6","label":null,"min":9,"max":12,"step":1},{"name":"Q7","list":["comedia","terror","ciencia ficción","fantasía","drama","acción","aventura"]},{"name":"Q8","list":["comedia","terror","ciencia ficción","fantasía","drama","acción","aventura"]},{"name":"Q9","list":["comedia","terror","ciencia ficción","fantasía","drama","acción","aventura"]},{"name":"Q10","list":["comedia","terror","ciencia ficción","fantasía","drama","acción","aventura"]},{"name":"Q11","list":["comedia","terror","ciencia ficción","fantasía","drama","acción","aventura"]},{"name":"Q12","list":["comedia","terror","ciencia ficción","fantasía","drama","acción","aventura"]}],"calculated":[{"name":"T1","function":"Lemonlib.numToWords({{Q6}}, 'es')","temp":true},{"name":"A1","label":"{{function}}","function":"{{Q12}}"}],"uniques":true},"algorithm":{"name":"calculateOperation","template":"Cloze with text"}}</v>
      </c>
      <c r="C268" s="237" t="str">
        <f>Seeds!AA271</f>
        <v>{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D268" s="237">
        <f t="shared" si="1"/>
        <v>1</v>
      </c>
    </row>
    <row r="269" ht="15.75" customHeight="1">
      <c r="A269" s="237" t="str">
        <f>Seeds!AC272</f>
        <v>M5-EyP-3a-A-4</v>
      </c>
      <c r="B269" s="237" t="str">
        <f>Seeds!Z272</f>
        <v>{"id":"M5-EyP-3a-A-4","stimulus":"&lt;p&gt;Para un proyecto de la Feria de Ciencias, unos alumnos han completado esta tabla de frecuencias con los materiales que necesitan. Indica cuál es el que representa la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center;\"&gt;{{Q5}}&lt;/td&gt;&lt;/tr&gt;&lt;/tbody&gt;&lt;/table&gt;","template":"&lt;p&gt;Los materiales que representan la moda son: {{response}}.&lt;/p&gt;","hint":"&lt;p&gt;La moda es el dato con la frecuencia absoluta más alta, es decir, el que más veces se repite.&lt;/p&gt;","feedback":"&lt;p&gt;La moda es el dato con la frecuencia absoluta más alta, es decir, el que más veces se repite.&lt;/p&gt;&lt;p&gt;En este caso es {{Q6}}, ya que se repite {{T1}} veces.&lt;/p&gt;","seed":{"parameters":[{"name":"Q1","label":null,"min":11,"max":15,"step":1},{"name":"Q2","label":null,"min":1,"max":10,"step":1},{"name":"Q3","label":null,"min":1,"max":10,"step":1},{"name":"Q4","label":null,"min":1,"max":10,"step":1},{"name":"Q5","label":null,"min":1,"max":10,"step":1},{"name":"Q6","list":["reglas","lápices","libros","tijeras","gomas de borrar","bolígrafos"]},{"name":"Q7","list":["reglas","lápices","libros","tijeras","gomas de borrar","bolígrafos"]},{"name":"Q8","list":["reglas","lápices","libros","tijeras","gomas de borrar","bolígrafos"]},{"name":"Q9","list":["reglas","lápices","libros","tijeras","gomas de borrar","bolígrafos"]},{"name":"Q10","list":["reglas","lápices","libros","tijeras","gomas de borrar","bolígrafos"]}],"calculated":[{"name":"T1","function":"Lemonlib.numToWords({{Q1}}, 'es')","temp":true},{"name":"A1","label":"{{function}}","function":"{{Q6}}"}],"uniques":true},"algorithm":{"name":"calculateOperation","template":"Cloze with text"}}</v>
      </c>
      <c r="C269" s="237" t="str">
        <f>Seeds!AA272</f>
        <v>{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D269" s="237">
        <f t="shared" si="1"/>
        <v>1</v>
      </c>
    </row>
    <row r="270" ht="15.75" customHeight="1">
      <c r="A270" s="237" t="str">
        <f>Seeds!AC273</f>
        <v>M5-EyP-3a-A-5</v>
      </c>
      <c r="B270" s="237" t="str">
        <f>Seeds!Z273</f>
        <v>{"id":"M5-EyP-3a-A-5","stimulus":"&lt;p&gt;En esta tabla de frecuencias se ha recopilado el número de instrumentos musicales de un conservatorio. ¿Cuál de los instrumentos representa la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255);\"&gt;Frecuencia absoluta &lt;/span&gt;&lt;/td&gt;&lt;/tr&gt;&lt;tr&gt;&lt;td style=\"width: 50%; vertical-align: middle; text-align: center;\"&gt;La {{Q5}}&lt;/td&gt;&lt;td style=\"width: 50%; vertical-align: middle; text-align: center;\"&gt;{{Q1}}&lt;/td&gt;&lt;/tr&gt;&lt;tr&gt;&lt;td style=\"width: 50%; vertical-align: middle; text-align: center;\"&gt;La {{Q6}}&lt;/td&gt;&lt;td style=\"width: 50%; vertical-align: middle; text-align: center;\"&gt;{{Q2}}&lt;/td&gt;&lt;/tr&gt;&lt;tr&gt;&lt;td style=\"width: 50%; vertical-align: middle; text-align: center;\"&gt;La {{Q7}}&lt;/td&gt;&lt;td style=\"width: 50%; vertical-align: middle; text-align: center;\"&gt;{{Q3}}&lt;/td&gt;&lt;/tr&gt;&lt;tr&gt;&lt;td style=\"width: 50%; vertical-align: middle; text-align: center;\"&gt;La {{Q8}}&lt;/td&gt;&lt;td style=\"width: 50%; vertical-align: middle; text-align: center;\"&gt;{{Q4}}&lt;/td&gt;&lt;/tr&gt;&lt;/tbody&gt;&lt;/table&gt;","template":"&lt;p&gt;El instrumento que representa la moda es la {{response}}.&lt;/p&gt;","hint":"&lt;p&gt;La moda es el dato con la frecuencia absoluta más alta, es decir, el que más veces se repite.&lt;/p&gt;","feedback":"&lt;p&gt;La moda es el dato con la frecuencia absoluta más alta, es decir, el que más veces se repite.&lt;/p&gt;&lt;p&gt;En este caso es la {{Q7}}, ya que se repite {{T1}} veces.&lt;/p&gt;","seed":{"parameters":[{"name":"Q1","label":null,"min":1,"max":5,"step":1},{"name":"Q2","label":null,"min":1,"max":5,"step":1},{"name":"Q3","label":null,"min":6,"max":8,"step":1},{"name":"Q4","label":null,"min":1,"max":5,"step":1},{"name":"Q5","list":["trompeta","guitarra","flauta travesera","viola","armónica"]},{"name":"Q6","list":["trompeta","guitarra","flauta travesera","viola","armónica"]},{"name":"Q7","list":["trompeta","guitarra","flauta travesera","viola","armónica"]},{"name":"Q8","list":["trompeta","guitarra","flauta travesera","viola","armónica"]}],"calculated":[{"name":"T1","function":"Lemonlib.numToWords({{Q3}}, 'es')","temp":true},{"name":"A1","label":"{{function}}","function":"{{Q7}}"}],"uniques":true},"algorithm":{"name":"calculateOperation","template":"Cloze with text"}}</v>
      </c>
      <c r="C270" s="237" t="str">
        <f>Seeds!AA273</f>
        <v>{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D270" s="237">
        <f t="shared" si="1"/>
        <v>1</v>
      </c>
    </row>
    <row r="271" ht="15.75" customHeight="1">
      <c r="A271" s="237" t="str">
        <f>Seeds!AC274</f>
        <v>M5-EyP-10a-I-1</v>
      </c>
      <c r="B271" s="237" t="str">
        <f>Seeds!Z274</f>
        <v>{
    "id": "M5-EyP-10a-I-1",
    "stimulus": "&lt;p&gt;¿Cuál es la media aritmética del siguiente conjunto de datos?&lt;/p&gt;&lt;div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"&lt;p&gt;Para obtener la media aritmética de un conjunto de datos, primero suma todos los datos y luego divide esa suma entre la cantidad de datos.&lt;/p&gt;",
    "feedback": "&lt;p&gt;Para obtener la media aritmética de un conjunto de datos, primero suma todos los datos y luego divide esa suma entre la cantidad de datos.&lt;/p&gt;&lt;p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v>
      </c>
      <c r="C271" s="237" t="str">
        <f>Seeds!AA274</f>
        <v>{"id":"M5-EyP-10a-I-1","stimulus":"&lt;p&gt;Qual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D271" s="237">
        <f t="shared" si="1"/>
        <v>1</v>
      </c>
    </row>
    <row r="272" ht="15.75" customHeight="1">
      <c r="A272" s="237" t="str">
        <f>Seeds!AC275</f>
        <v>M5-EyP-10a-I-2</v>
      </c>
      <c r="B272" s="237" t="str">
        <f>Seeds!Z275</f>
        <v>{"id":"M5-EyP-10a-I-2","stimulus":"&lt;p&gt;¿Cuál es la media aritmética del siguiente conjunto de datos?&lt;/p&gt;&lt;div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{{Q3}}+{{Q6}}+{{Q7}})/2","incorrect":true},{"name":"A3","label":"{{function}}","function":"{{Q3}}*2","incorrect":true},{"name":"A4","label":"{{function}}","function":"{{Q1}}+{{Q2}}+{{Q2}}+{{Q1}}+{{Q4}}+{{Q5}}+{{Q5}}+ {{Q3}}+{{Q6}}+{{Q7}}","incorrect":true},{"name":"A5","label":"{{function}}","function":"{{Q3}}/2","incorrect":true}],"uniques":true},"algorithm":{"name":"trueFalse","template":"Multiple choice – standard","params":{"countCorrect":1,"countIncorrect":2,"showCheckIcon":false,
            "columns": 3
        }
    }
}</v>
      </c>
      <c r="C272" s="237" t="str">
        <f>Seeds!AA275</f>
        <v>{"id":"M5-EyP-10a-I-2","stimulus":"&lt;p&gt;Qual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D272" s="237">
        <f t="shared" si="1"/>
        <v>1</v>
      </c>
    </row>
    <row r="273" ht="15.75" customHeight="1">
      <c r="A273" s="237" t="str">
        <f>Seeds!AC276</f>
        <v>M5-EyP-10a-E-1</v>
      </c>
      <c r="B273" s="237" t="str">
        <f>Seeds!Z276</f>
        <v>{"id":"M5-EyP-10a-E-1","stimulus":"&lt;p&gt;Calcula la media aritmética de estos datos. Si es necesario, aproxima el resultado a las centésimas.&lt;/p&gt;&lt;div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!important\"&gt;{{Q12}}&lt;/td&gt;&lt;/tr&gt;&lt;/tbody&gt;&lt;/table&gt;&lt;/div&gt;","template":"&lt;p&gt;La media aritmética es {{response}}.&lt;/p&gt;","hint":"&lt;p&gt;Para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C273" s="237" t="str">
        <f>Seeds!AA276</f>
        <v>{"id":"M5-EyP-10a-E-1","stimulus":"&lt;p&gt;Calcule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D273" s="237">
        <f t="shared" si="1"/>
        <v>1</v>
      </c>
    </row>
    <row r="274" ht="15.75" customHeight="1">
      <c r="A274" s="237" t="str">
        <f>Seeds!AC277</f>
        <v>M5-EyP-10a-A-1</v>
      </c>
      <c r="B274" s="237" t="str">
        <f>Seeds!Z277</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un torneo, el equipo de fútbol del barrio ha anotado en cada partido los goles que aparecen en la siguiente tabla. ¿Cuál es la media arimética de goles por partido?&lt;/p&gt;&lt;table style=\"width: 100%;\"&gt;&lt;tbody&gt;&lt;tr&gt;&lt;td style=\"width: 50%; background-color: #BEE072; text-align: center;\"&gt;n.º de partido&lt;/td&gt;&lt;td style=\"width: 50%; background-color: #BEE072; text-align: center;\"&gt;Goles&lt;/td&gt;&lt;/tr&gt;&lt;tr&gt;&lt;td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center;\"&gt;{{Q8}}&lt;/td&gt;&lt;/tr&gt;&lt;/tbody&gt;&lt;/table&gt;","template":"&lt;p&gt;La media aritmética es de {{response}} goles por partido.&lt;/p&gt;","seed":{"parameters":[],"calculated":[{"name":"A1","function":"({{Q1}}+{{Q2}}+{{Q3}}+{{Q4}}+{{Q5}}+{{Q6}}+{{Q7}}+{{Q8}})/8"}]},"algorithm":{"name":"calculateOperation","params":{"method":"equivLiteral","keyboard":"INTERMEDIATE"}}},{"id":"step-1","stimulus":"&lt;p&gt;¿Qué pide el enunciado?&lt;/p&gt;","seed":{"calculated":[{"name":"1-A1","label":"&lt;p&gt;La media aritmética de goles por partido.&lt;/p&gt;"},{"name":"1-A2","label":"&lt;p&gt;La moda de goles por partido.&lt;/p&gt;","incorrect":true},{"name":"1-A3","label":"&lt;p&gt;La mayor cantidad de goles en un partido.&lt;/p&gt;","incorrect":true}]},"algorithm":{"name":"trueFalse","template":"Multiple choice – standard"}},{"id":"step-2","stimulus":"&lt;p&gt;¿Cómo se calcula la media aritmética?&lt;/p&gt;","seed":{"calculated":[{"name":"2-A1","label":"&lt;p&gt;Es la suma de los goles dividida entre el número de partidos.&lt;/p&gt;"},{"name":"2-A2","label":"&lt;p&gt;Es la cantidad de goles que más se ha repetido.&lt;/p&gt;","incorrect":true},{"name":"2-A3","label":"&lt;p&gt;Es la cantidad total de goles.&lt;/p&gt;","incorrect":true}]},"algorithm":{"name":"trueFalse","template":"Multiple choice – standard"}},{"id":"step-3","stimulus":"&lt;p&gt;Calcula la suma de todos los goles.&lt;/p&gt;","template":"&lt;p style=\"text-align:center;\"&gt;{{Q1}} + {{Q2}} + {{Q3}} + {{Q4}} + {{Q5}} + {{Q6}} + {{Q7}} + {{Q8}} = {{response}}&lt;/p&gt;","seed":{"calculated":[{"name":"3-A1","label":"{{function}}","function":"{{Q1}}+{{Q2}}+{{Q3}}+{{Q4}}+{{Q5}}+{{Q6}}+{{Q7}}+{{Q8}}"}]},"algorithm":{"name":"calculateOperation","params":{"method":"equivLiteral","keyboard":"INTERMEDIATE"}}},{"id":"step-4","stimulus":"&lt;p&gt;Por último, divide la suma de todos los goles entre el número de partidos.&lt;/p&gt;","template":"&lt;p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C274" s="237" t="str">
        <f>Seeds!AA277</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D274" s="237">
        <f t="shared" si="1"/>
        <v>1</v>
      </c>
    </row>
    <row r="275" ht="15.75" customHeight="1">
      <c r="A275" s="237" t="str">
        <f>Seeds!AC278</f>
        <v>M5-EyP-10a-A-2</v>
      </c>
      <c r="B275" s="237" t="str">
        <f>Seeds!Z278</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"&lt;p&gt;Guadalupe ha preguntado a sus compañeros cuántas televisiones tienen en sus casas y ha apuntado las siguientes respuestas. Calcula la media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"La media aritmética es de {{response}} televisiones por hogar.",
            "seed": {
                "parameters": [],
                "calculated": [
                    {
                        "name": "A1",
                        "function": "Lemonlib.round(({{Q1}}+{{Q2}}+{{Q3}}+{{Q4}}+{{Q5}}+{{Q6}}+{{Q7}}+{{Q8}}+{{Q9}}+{{Q10}}+{{Q11}}+{{Q12}}+{{Q13}}+{{Q14}}+{{Q15}}+{{Q16}}+{{Q17}}+{{Q18}}+{{Q19}}+{{Q20}})/20, 3)"
                    }
                ]
            },
            "algorithm": {
                "name": "calculateOperation",
                "params": {
                    "method": "equivLiteral",
                    "keyboard": "INTERMEDIATE"
                }
            }
        },
        {
            "id": "step-1",
            "stimulus": "&lt;p&gt;¿Qué pide el enunciado?&lt;/p&gt;",
            "seed": {
                "calculated": [
                    {
                        "name": "1-A1",
                        "label": "&lt;p&gt;La media aritmética de televisiones por hogar.&lt;/p&gt;"
                    },
                    {
                        "name": "1-A2",
                        "label": "&lt;p&gt;La moda de televisiones por hogar.&lt;/p&gt;",
                        "incorrect": true
                    },
                    {
                        "name": "1-A3",
                        "label": "&lt;p&gt;La menor cantidad de televisiones en una casa.&lt;/p&gt;",
                        "incorrect": true
                    }
                ]
            },
            "algorithm": {
                "name": "trueFalse",
                "template": "Multiple choice – standard"
            }
        },
        {
            "id": "step-2",
            "stimulus": "&lt;p&gt;¿Cómo se calcula la media aritmética?&lt;/p&gt;",
            "seed": {
                "calculated": [
                    {
                        "name": "2-A1",
                        "label": "&lt;p&gt;Es la suma de todas las televisiones dividida entre el número de hogares.&lt;/p&gt;"
                    },
                    {
                        "name": "2-A2",
                        "label": "&lt;p&gt;Es la cantidad de televisiones que más se ha repetido.&lt;/p&gt;",
                        "incorrect": true
                    },
                    {
                        "name": "2-A3",
                        "label": "&lt;p&gt;Es la cantidad total de televisiones.&lt;/p&gt;",
                        "incorrect": true
                    }
                ]
            },
            "algorithm": {
                "name": "trueFalse",
                "template": "Multiple choice – standard"
            }
        },
        {
            "id": "step-3",
            "stimulus": "&lt;p&gt;Calcula la suma de todas las televisiones.&lt;/p&gt;",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"&lt;p&gt;Por último, divide la suma de todas las televisiones entre el número de hogares.&lt;/p&gt;",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C275" s="237" t="str">
        <f>Seeds!AA278</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D275" s="237">
        <f t="shared" si="1"/>
        <v>1</v>
      </c>
    </row>
    <row r="276" ht="15.75" customHeight="1">
      <c r="A276" s="237" t="str">
        <f>Seeds!AC279</f>
        <v>M5-EyP-10a-A-3</v>
      </c>
      <c r="B276" s="237" t="str">
        <f>Seeds!Z279</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epa le ha pedido a sus alumnos que dibujen una calle. Después ha contado cuántas personas aparecen en cada ilustración y las ha apuntado en la siguiente tabla. Calcula la media aritmética de las personas que aparecen en los dibujos.&lt;/p&gt;&lt;table style=\"width: 100%;\"&gt;&lt;tbody&gt;&lt;tr&gt;&lt;td style=\"width: 50%; background-color: #BEE072; text-align: center;\"&gt;Dibujante&lt;/td&gt;&lt;td style=\"width: 50%; background-color: #BEE072; text-align: center;\"&gt;Personas en el dibujo&lt;/td&gt;&lt;/tr&gt;&lt;tr&gt;&lt;td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center;\"&gt;{{Q5}}&lt;/td&gt;&lt;/tr&gt;&lt;/tbody&gt;&lt;/table&gt;","template":"&lt;p&gt;La media aritmética es de {{response}} personas por dibujo.&lt;/p&gt;","seed":{"parameters":[],"calculated":[{"name":"A1","function":"({{Q1}}+{{Q2}}+{{Q3}}+{{Q4}}+{{Q5}})/5"}]},"algorithm":{"name":"calculateOperation","params":{"method":"equivLiteral","keyboard":"INTERMEDIATE"}}},{"id":"step-1","stimulus":"&lt;p&gt;¿Qué pide el enunciado?&lt;/p&gt;","seed":{"calculated":[{"name":"1-A1","label":"&lt;p&gt;La media aritmética de personas por dibujo.&lt;/p&gt;"},{"name":"1-A2","label":"&lt;p&gt;La moda de personas por dibujo.&lt;/p&gt;","incorrect":true},{"name":"1-A3","label":"&lt;p&gt;La mayor cantidad de personas por dibujo.&lt;/p&gt;","incorrect":true}]},"algorithm":{"name":"trueFalse","template":"Multiple choice – standard"}},{"id":"step-2","stimulus":"&lt;p&gt;¿Cómo se calcula la media aritmética?&lt;/p&gt;","seed":{"calculated":[{"name":"2-A1","label":"&lt;p&gt;Es la suma de todas las personas dibujadas dividida entre el número de dibujos.&lt;/p&gt;"},{"name":"2-A2","label":"&lt;p&gt;Es la cantidad de personas dibujadas que más se ha repetido.&lt;/p&gt;","incorrect":true},{"name":"2-A3","label":"&lt;p&gt;Es la cantidad total de personas en todos los dibujos.&lt;/p&gt;","incorrect":true}]},"algorithm":{"name":"trueFalse","template":"Multiple choice – standard"}},{"id":"step-3","stimulus":"&lt;p&gt;Calcula la suma de todas las personas dibujadas.&lt;/p&gt;","template":"&lt;p style=\"text-align:center;\"&gt;{{Q1}} + {{Q2}} + {{Q3}} + {{Q4}} + {{Q5}} = {{response}}&lt;/p&gt;","seed":{"calculated":[{"name":"3-A1","label":"{{function}}","function":"{{Q1}}+{{Q2}}+{{Q3}}+{{Q4}}+{{Q5}}"}]},"algorithm":{"name":"calculateOperation","params":{"method":"equivLiteral","keyboard":"INTERMEDIATE"}}},{"id":"step-4","stimulus":"&lt;p&gt;Por último, divide la suma de todas las personas dibujadas entre el número de dibujos.&lt;/p&gt;","template":"&lt;p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C276" s="237" t="str">
        <f>Seeds!AA279</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D276" s="237">
        <f t="shared" si="1"/>
        <v>1</v>
      </c>
    </row>
    <row r="277" ht="15.75" customHeight="1">
      <c r="A277" s="237" t="str">
        <f>Seeds!AC280</f>
        <v>M5-EyP-10a-A-4</v>
      </c>
      <c r="B277" s="237" t="str">
        <f>Seeds!Z280</f>
        <v>{"id":"M5-EyP-10a-A-4","seed":{"parameters":[{"name":"Q1","label":null,"min":0,"max":15,"step":1},{"name":"Q2","label":null,"min":0,"max":15,"step":1},{"name":"Q3","label":null,"min":0,"max":15,"step":1},{"name":"Q4","label":null,"min":0,"max":15,"step":1},{"name":"Q5","label":null,"min":0,"max":15,"step":1},{"name":"Q6","label":null,"min":0,"max":15,"step":1},{"name":"Q7","label":null,"min":0,"max":15,"step":1}],"uniques":true},"scaffolding":[{"id":"step-0","stimulus":"&lt;p&gt;Martín ha apuntado en la siguiente tabla las páginas que ha leído de una novela esta semana. ¿Cuál es la media aritmética de las páginas que ha leído cada día? Si es necesario, aproxima el resultado a las centésimas.&lt;/p&gt;&lt;table style=\"width: 100%;\"&gt;&lt;tbody&gt;&lt;tr&gt;&lt;td style=\"width: 50%; background-color: #BEE072; text-align: center;\"&gt;Día&lt;/td&gt;&lt;td style=\"width: 50%; background-color: #BEE072; text-align: center;\"&gt;Páginas&lt;/td&gt;&lt;/tr&gt;&lt;tr&gt;&lt;td style=\"width: 50%; text-align: center;\"&gt;Lunes&lt;/td&gt;&lt;td style=\"width: 50%; text-align: center;\"&gt;{{Q1}}&lt;/td&gt;&lt;/tr&gt;&lt;tr&gt;&lt;td style=\"width: 50%; text-align: center;\"&gt;Martes&lt;/td&gt;&lt;td style=\"width: 50%; text-align: center;\"&gt;{{Q2}}&lt;/td&gt;&lt;/tr&gt;&lt;tr&gt;&lt;td style=\"width: 50%; text-align: center;\"&gt;Miércoles&lt;/td&gt;&lt;td style=\"width: 50%; text-align: center;\"&gt;{{Q3}}&lt;/td&gt;&lt;/tr&gt;&lt;tr&gt;&lt;td style=\"width: 50%; text-align: center;\"&gt;Jueves&lt;/td&gt;&lt;td style=\"width: 50%; text-align: center;\"&gt;{{Q4}}&lt;/td&gt;&lt;/tr&gt;&lt;tr&gt;&lt;td style=\"width: 50%; text-align: center;\"&gt;Viernes&lt;/td&gt;&lt;td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center;\"&gt;{{Q7}}&lt;/td&gt;&lt;/tr&gt;&lt;/tbody&gt;&lt;/table&gt;","template":"&lt;p&gt;La media aritmética es {{response}}.&lt;/p&gt;","seed":{"parameters":[],"calculated":[{"name":"A1","function":"Lemonlib.round(({{Q1}}+{{Q2}}+{{Q3}}+{{Q4}}+{{Q5}}+{{Q6}}+{{Q7}})/7, 2)"}]},"algorithm":{"name":"calculateOperation","params":{"method":"equivLiteral","keyboard":"INTERMEDIATE"}}},{"id":"step-1","stimulus":"&lt;p&gt;¿Qué pide el enunciado?&lt;/p&gt;","seed":{"calculated":[{"name":"1-A1","label":"&lt;p&gt;La media aritmética de páginas leídas por día.&lt;/p&gt;"},{"name":"1-A2","label":"&lt;p&gt;La moda de páginas leídas por día.&lt;/p&gt;","incorrect":true},{"name":"1-A3","label":"&lt;p&gt;La mayor cantidad de páginas leídas por día.&lt;/p&gt;","incorrect":true}]},"algorithm":{"name":"trueFalse","template":"Multiple choice – standard"}},{"id":"step-2","stimulus":"&lt;p&gt;¿Cómo se calcula la media aritmética?&lt;/p&gt;","seed":{"calculated":[{"name":"2-A1","label":"&lt;p&gt;Es la suma de todas las páginas leídas dividida entre el número de días.&lt;/p&gt;"},{"name":"2-A2","label":"&lt;p&gt;Es la cantidad de páginas leídas por día que más se ha repetido.&lt;/p&gt;","incorrect":true},{"name":"2-A3","label":"&lt;p&gt;Es la cantidad total de páginas leídas.&lt;/p&gt;","incorrect":true}]},"algorithm":{"name":"trueFalse","template":"Multiple choice – standard"}},{"id":"step-3","stimulus":"&lt;p&gt;Calcula la suma de todas las páginas leídas.&lt;/p&gt;","template":"&lt;p style=\"text-align:center;\"&gt;{{Q1}} + {{Q2}} + {{Q3}} + {{Q4}} + {{Q5}} + {{Q6}} + {{Q7}} = {{response}}&lt;/p&gt;","seed":{"calculated":[{"name":"3-A1","label":"{{function}}","function":"{{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C277" s="237" t="str">
        <f>Seeds!AA280</f>
        <v>{"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D277" s="237">
        <f t="shared" si="1"/>
        <v>1</v>
      </c>
    </row>
    <row r="278" ht="15.75" customHeight="1">
      <c r="A278" s="237" t="str">
        <f>Seeds!AC281</f>
        <v>M5-EyP-10a-A-5</v>
      </c>
      <c r="B278" s="237" t="str">
        <f>Seeds!Z281</f>
        <v>{"id":"M5-EyP-10a-A-5","seed":{"parameters":[{"name":"Q1","label":null,"min":6,"max":12,"step":1},{"name":"Q2","label":null,"min":6,"max":12,"step":1},{"name":"Q3","label":null,"min":6,"max":12,"step":1},{"name":"Q4","label":null,"min":6,"max":12,"step":1},{"name":"Q5","label":null,"min":6,"max":12,"step":1},{"name":"Q6","label":null,"min":6,"max":12,"step":1}],"uniques":true},"scaffolding":[{"id":"step-0","stimulus":"&lt;p&gt;Natalia ha apuntado en una tabla como la siguiente los centímetros que miden los lápices de sus mejores amigas. ¿Cuál es la media aritmética de estos lápices? Si es necesario, aproxima el resultado a las centésimas.&lt;/p&gt;&lt;div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!important;\"&gt;{{Q6}}&lt;/td&gt;&lt;/tr&gt;&lt;/tbody&gt;&lt;/table&gt;","template":"&lt;p&gt;La media aritmética es de &lt;span class=\"no-break\"&gt;{{response}} cm.&lt;/span&gt;&lt;/p&gt;","seed":{"parameters":[],"calculated":[{"name":"A1","function":"Lemonlib.round(({{Q1}}+{{Q2}}+{{Q3}}+{{Q4}}+{{Q5}}+{{Q6}})/6, 2)"}]},"algorithm":{"name":"calculateOperation","params":{"method":"equivLiteral","keyboard":"INTERMEDIATE"}}},{"id":"step-1","stimulus":"&lt;p&gt;¿Qué pide el enunciado?&lt;/p&gt;","seed":{"calculated":[{"name":"1-A1","label":"&lt;p&gt;La media aritmética de las longitudes de los lápices.&lt;/p&gt;"},{"name":"1-A2","label":"&lt;p&gt;La moda de las longitudes de los lápices.&lt;/p&gt;","incorrect":true},{"name":"1-A3","label":"&lt;p&gt;La mayor cantidad de las longitudes de los lápices.&lt;/p&gt;","incorrect":true}]},"algorithm":{"name":"trueFalse","template":"Multiple choice – standard"}},{"id":"step-2","stimulus":"&lt;p&gt;¿Cómo se calcula la media aritmética?&lt;/p&gt;","seed":{"calculated":[{"name":"2-A1","label":"&lt;p&gt;Es la suma de las longitudes de todos los lápices dividida entre el número de lápices.&lt;/p&gt;"},{"name":"2-A2","label":"&lt;p&gt;Es la longitud de lápiz que más se ha repetido.&lt;/p&gt;","incorrect":true},{"name":"2-A3","label":"&lt;p&gt;Es la cantidad total de lápices.&lt;/p&gt;","incorrect":true}]},"algorithm":{"name":"trueFalse","template":"Multiple choice – standard"}},{"id":"step-3","stimulus":"&lt;p&gt;Calcula la suma de las longitudes de todos los lápices.&lt;/p&gt;","template":"&lt;p style=\"text-align:center;\"&gt;{{Q1}} + {{Q2}} + {{Q3}} + {{Q4}} + {{Q5}} + {{Q6}} = {{response}}&lt;/p&gt;","seed":{"calculated":[{"name":"3-A1","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C278" s="237" t="str">
        <f>Seeds!AA281</f>
        <v>{"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D278" s="237">
        <f t="shared" si="1"/>
        <v>1</v>
      </c>
    </row>
    <row r="279" ht="15.75" customHeight="1">
      <c r="A279" s="237" t="str">
        <f>Seeds!AC293</f>
        <v>M5-EyP-4a-I-1</v>
      </c>
      <c r="B279" s="237" t="str">
        <f>Seeds!Z293</f>
        <v>{"id":"M5-EyP-4a-I-1","stimulus":"&lt;p&gt;En el siguiente gráfico de barras dobles están representadas las temperaturas mínimas y máximas de los primeros días de junio en la ciudad de Madrid. Indica si las afirmaciones son correctas o incorrectas.&lt;/p&gt;&lt;div style=\"display: flex; justify-content: center;\"&gt;&lt;div class=\"fr-chart ct-chart ct-minor-seventh\" data-chart='{\"type\": \"bar\", \"series\": [{\"name\": \"°C mínimas\", \"data\": [{{Q1}},{{Q2}},{{Q3}},{{Q4}},{{Q5}}]},{\"name\": \"°C máximas\", \"data\": [{{Q6}},{{Q7}},{{Q8}},{{Q9}},{{Q10}}]}], \"labels\":[\"Día 1\",\"Día 2\",\"Día 3\",\"Día 4\",\"Día 5\"],\"options\": {\"axisY\": {\"onlyInteger\": true}}}'&gt;&lt;/div&gt;&lt;/div&gt;","template":"&lt;p&gt;{{Q1.label}} = &amp;nbsp;{{response}}&amp;nbsp;&lt;/p&gt;&lt;p&gt;{{Q2.label}} = &amp;nbsp;{{response}}&amp;nbsp;&lt;/p&gt;&lt;p&gt;{{Q3.label}} = &amp;nbsp;&amp;nbsp;{{response}}&lt;/p&gt;","hint":"&lt;p&gt;La altura que alcanza cada barra representa la temperatura mínima y máxima de cada día.&lt;/p&gt;","feedback":"&lt;p&gt;La altura que alcanza cada barra representa la temperatura mínima y máxima de cada dí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La temperatura mínima que se registró el día 1 fue de {{Q1}} °C."},{"name":"A2","label":"La temperatura mínima que se registró el día 2 fue de {{Q2}} °C."},{"name":"A3","label":"La temperatura máxima que se registró el día 3 fue de {{Q8}} °C."},{"name":"A4","label":"La temperatura máxima que se registró el día 4 fue de {{Q9}} °C."},{"name":"A5","label":"La temperatura mínima que se registró el día 5 fue de {{Q5}} °C."},{"name":"A6","label":"La temperatura máxima que se registró el día 1 fue de {{Q1}} °C.","incorrect":true,"feedback":"&lt;p&gt;La temperatura mínima que se registró el día 1 fue {{Q1}} °C y la máxima, {{Q6}} °C.&lt;/p&gt;"},{"name":"A7","label":"La temperatura máxima que se registró el día 2 fue de {{Q2}} °C.","incorrect":true,"feedback":"&lt;p&gt;La temperatura mínima que se registró el día 2 fue {{Q2}} °C y la máxima, {{Q7}} °C.&lt;/p&gt;"},{"name":"A8","label":"La temperatura mínima que se registró el día 3 fue de {{Q8}} °C.","incorrect":true,"feedback":"&lt;p&gt;La temperatura mínima que se registró el día 3 fue {{Q3}} °C y la máxima, {{Q8}} °C.&lt;/p&gt;"},{"name":"A9","label":"La temperatura máxima que se registró el día 4 fue de {{Q4}} °C.","incorrect":true,"feedback":"&lt;p&gt;La temperatura mínima que se registró el día 4 fue {{Q4}} °C y la máxima, {{Q9}} °C.&lt;/p&gt;"},{"name":"A10","label":"La temperatura máxima que se registró el día 5 fue de {{Q5}} °C.","incorrect":true,"feedback":"&lt;p&gt;La temperatura mínima que se registró el día 5 fue {{Q5}} °C y la máxima, {{Q10}} °C.&lt;/p&gt;"}],"uniques":true},"algorithm":{"name":"trueFalse","template":"Choice matrix – inline","params":{"countCorrect":2,"countIncorrect":1,"showCheckIcon":false,"options":["Verdadero","Falso"]}}}</v>
      </c>
      <c r="C279" s="237" t="str">
        <f>Seeds!AA293</f>
        <v>{"id":"M5-EyP-4a-I-1","stimulus":"&lt;p&gt;O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D279" s="237">
        <f t="shared" si="1"/>
        <v>1</v>
      </c>
    </row>
    <row r="280" ht="15.75" customHeight="1">
      <c r="A280" s="237" t="str">
        <f>Seeds!AC294</f>
        <v>M5-EyP-4a-E-1</v>
      </c>
      <c r="B280" s="237" t="str">
        <f>Seeds!Z294</f>
        <v>{"id":"M5-EyP-4a-E-1","stimulus":"&lt;p&gt;En el siguiente gráfico están representadas las actividades favoritas de un grupo de niños y jóvenes. Completa las siguientes oraciones.&lt;/p&gt;&lt;div style=\"display: flex; justify-content: center;\"&gt;&lt;div class=\"fr-chart ct-chart ct-minor-seventh\" data-chart='{\"type\": \"bar\", \"series\": [{\"name\": \"Niños\", \"data\": [{{Q1}},{{Q3}},{{Q5}}]},{\"name\": \"Jóvenes\", \"data\": [{{Q2}},{{Q4}},{{Q6}}]}], \"labels\":[\"Televisión\",\"Ir al parque\",\"Videojuegos\"],\"options\": {\"axisY\": {\"onlyInteger\": true}}}'&gt;&lt;/div&gt;&lt;/div&gt;","template":"&lt;p&gt;{{response}} jóvenes prefieren jugar a videojuegos.&lt;/p&gt;&lt;p&gt;{{response}} niños prefieren ir al parque.&lt;/p&gt;&lt;p&gt;Se ha realizado esta encuesta a {{response}} jóvenes.&lt;/p&gt;","hint":"&lt;p&gt;La altura que alcanza cada barra representa a cuántos jóvenes o niños les gusta cada actividad.&lt;/p&gt;","feedback":"&lt;p&gt;La altura que alcanza cada barra representa a cuántos jóvenes o niños les gusta cada actividad.&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C280" s="237" t="str">
        <f>Seeds!AA294</f>
        <v>{"id":"M5-EyP-4a-E-1","stimulus":"&lt;p&gt;O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D280" s="237">
        <f t="shared" si="1"/>
        <v>1</v>
      </c>
    </row>
    <row r="281" ht="15.75" customHeight="1">
      <c r="A281" s="237" t="str">
        <f>Seeds!AC295</f>
        <v>M5-EyP-4a-E-2</v>
      </c>
      <c r="B281" s="237" t="str">
        <f>Seeds!Z295</f>
        <v>{"id":"M5-EyP-4a-E-2","stimulus":"&lt;p&gt;La profesora de música ha realizado el siguiente gráfico con los estilos musicales favoritos de los estudiantes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estudiantes de 5.º A prefieren la música {{Q9}}.&lt;/p&gt;&lt;p&gt;{{response}} estudiantes de 5.º B prefieren la música {{Q12}}.&lt;/p&gt;&lt;p&gt;{{response}} estudiantes de 5.º B prefieren la música {{Q10}}.&lt;/p&gt;","hint":"&lt;p&gt;La altura que alcanza cada barra representa a cuántos estudiantes de 5.º A y 5.º B les gusta cada estilo musical.&lt;/p&gt;","feedback":"&lt;p&gt;La altura que alcanza cada barra representa a cuántos estudiantes de 5.º A y 5.º B les gusta cada estilo musical.&lt;/p&gt;","seed":{"parameters":[{"name":"Q1","label":null,"min":5,"max":10,"step":1},{"name":"Q2","label":null,"min":5,"max":10,"step":1},{"name":"Q3","label":null,"min":5,"max":10,"step":1},{"name":"Q4","label":null,"min":5,"max":10,"step":1},{"name":"Q5","label":null,"min":5,"max":10,"step":1},{"name":"Q6","label":null,"min":5,"max":10,"step":1},{"name":"Q7","label":null,"min":5,"max":10,"step":1},{"name":"Q8","label":null,"min":5,"max":10,"step":1},{"name":"Q9","list":["pop","rock","clásica","rap"]},{"name":"Q10","list":["pop","rock","clásica","rap"]},{"name":"Q11","list":["pop","rock","clásica","rap"]},{"name":"Q12","list":["pop","rock","clásica","rap"]}],"calculated":[{"name":"A1","function":"{{Q1}}"},{"name":"A2","function":"{{Q8}}"},{"name":"A3","function":"{{Q4}}"}],"uniques":true},"algorithm":{"name":"calculateOperation","params":{"method":"equivLiteral","keyboard":"NUMERICAL"}}}</v>
      </c>
      <c r="C281" s="237" t="str">
        <f>Seeds!AA295</f>
        <v>{"id":"M5-EyP-4a-E-2","stimulus":"&lt;p&gt;A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D281" s="237">
        <f t="shared" si="1"/>
        <v>1</v>
      </c>
    </row>
    <row r="282" ht="15.75" customHeight="1">
      <c r="A282" s="237" t="str">
        <f>Seeds!AC296</f>
        <v>M5-EyP-4a-E-3</v>
      </c>
      <c r="B282" s="237" t="str">
        <f>Seeds!Z296</f>
        <v>{"id":"M5-EyP-4a-E-3","stimulus":"&lt;p&gt;El profesor de Educación Física ha realizado el siguiente gráfico con los equipos de fútbol favoritos de sus alumnos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alumnos de 5.º B prefieren al {{Q11}}.&lt;/p&gt;&lt;p&gt;{{response}} alumnos de 5.º A prefieren al {{Q9}}.&lt;/p&gt;&lt;p&gt;El equipo preferido por los alumnos de 5º A ha conseguido {{response}} votos.&lt;/p&gt;","hint":"&lt;p&gt;La altura que alcanza cada barra representa a cuántos alumnos de 5.º A y 5.º B les gusta cada equipo de fútbol.&lt;/p&gt;","feedback":"&lt;p&gt;La altura que alcanza cada barra representa a cuántos alumnos de 5.º A y 5.º B les gusta cada equipo de fútbol.&lt;/p&gt;","seed":{"parameters":[{"name":"Q1","label":null,"min":5,"max":10,"step":1},{"name":"Q2","label":null,"min":5,"max":10,"step":1},{"name":"Q3","label":null,"min":5,"max":10,"step":1},{"name":"Q4","label":null,"min":5,"max":10,"step":1},{"name":"Q5","label":null,"min":5,"max":10,"step":1},{"name":"Q6","label":null,"min":5,"max":10,"step":1},{"name":"Q7","label":null,"min":5,"max":10,"step":1},{"name":"Q8","label":null,"min":5,"max":10,"step":1},{"name":"Q9","list":["Real Madrid","Atlético de Madrid","FC Barcelona","Sevilla FC","Liverpool FC","AC Milan"]},{"name":"Q10","list":["Real Madrid","Atlético de Madrid","FC Barcelona","Sevilla FC","Liverpool FC","AC Milan"]},{"name":"Q11","list":["Real Madrid","Atlético de Madrid","FC Barcelona","Sevilla FC","Liverpool FC","AC Milan"]},{"name":"Q12","list":["Real Madrid","Atlético de Madrid","FC Barcelona","Sevilla FC","Liverpool FC","AC Milan"]}],"calculated":[{"name":"A1","function":"{{Q6}}"},{"name":"A2","function":"{{Q1}}"},{"name":"A3","function":"math.max({{Q1}},{{Q3}},{{Q5}},{{Q7}})"}],"uniques":true},"algorithm":{"name":"calculateOperation","params":{"method":"equivLiteral","keyboard":"NUMERICAL"}}}</v>
      </c>
      <c r="C282" s="237" t="str">
        <f>Seeds!AA296</f>
        <v>{"id":"M5-EyP-4a-E-3","stimulus":"&lt;p&gt;O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D282" s="237">
        <f t="shared" si="1"/>
        <v>1</v>
      </c>
    </row>
    <row r="283" ht="15.75" customHeight="1">
      <c r="A283" s="237" t="str">
        <f>Seeds!AC297</f>
        <v>M5-EyP-4a-E-4</v>
      </c>
      <c r="B283" s="237" t="str">
        <f>Seeds!Z297</f>
        <v>{"id":"M5-EyP-4a-E-4","stimulus":"&lt;p&gt;El alcalde de Villalimpio de Arriba quiere pintar todas las casas del pueblo de un mismo color. Ha hecho una encuesta, casa por casa, en los dos barrios en los que se divide el pueblo y con los resultados ha realizado el siguiente gráfico. Completa las siguientes oraciones.&lt;/p&gt;&lt;div style=\"display: flex; justify-content: center;\"&gt;&lt;div class=\"fr-chart ct-chart ct-minor-seventh\" data-chart='{\"type\": \"bar\", \"series\": [{\"name\": \"B. Viejo\", \"data\": [{{Q1}},{{Q3}},{{Q5}},{{Q7}}]},{\"name\": \"B. Nuevo\", \"data\": [{{Q2}},{{Q4}},{{Q6}},{{Q8}}]}], \"labels\":[\"{{Q9}}\",\"{{Q10}}\",\"{{Q11}}\",\"{{Q12}}\"],\"options\": {\"axisY\": {\"onlyInteger\": true}}}'&gt;&lt;/div&gt;&lt;/div&gt;","template":"&lt;p&gt;Han pasado la encuesta en {{response}} casas del Barrio Viejo.&lt;/p&gt;&lt;p&gt;El color {{Q11}} ha conseguido {{response}} votos entre las casas del Barrio Nuevo.&lt;/p&gt;&lt;p&gt;El color preferido en el Barrio Nuevo ha conseguido {{response}} votos.&lt;/p&gt;","hint":"&lt;p&gt;La altura que alcanza cada barra representa a cuántas casas de cada barrio les gusta los distintos colores.&lt;/p&gt;","feedback":"&lt;p&gt;La altura que alcanza cada barra representa a cuántas casas de cada barrio les gusta los distintos colores.&lt;/p&gt;","seed":{"parameters":[{"name":"Q1","label":null,"min":1,"max":10,"step":1},{"name":"Q2","label":null,"min":1,"max":10,"step":1},{"name":"Q3","label":null,"min":1,"max":10,"step":1},{"name":"Q4","label":null,"min":1,"max":10,"step":1},{"name":"Q5","label":null,"min":1,"max":10,"step":1},{"name":"Q6","label":null,"min":1,"max":10,"step":1},{"name":"Q7","label":null,"min":1,"max":10,"step":1},{"name":"Q8","label":null,"min":1,"max":10,"step":1},{"name":"Q9","list":["azul","blanco","rojo","morado","amarillo","verde","naranja"]},{"name":"Q10","list":["azul","blanco","rojo","morado","amarillo","verde","naranja"]},{"name":"Q11","list":["azul","blanco","rojo","morado","amarillo","verde","naranja"]},{"name":"Q12","list":["azul","blanco","rojo","morado","amarillo","verde","naranja"]}],"calculated":[{"name":"A1","function":"{{Q1}}+{{Q3}}+{{Q5}}+{{Q7}}"},{"name":"A2","function":"{{Q6}}"},{"name":"A3","function":"math.max({{Q2}},{{Q4}},{{Q6}},{{Q8}})"}],"uniques":true},"algorithm":{"name":"calculateOperation","params":{"method":"equivLiteral","keyboard":"NUMERICAL"}}}</v>
      </c>
      <c r="C283" s="237" t="str">
        <f>Seeds!AA297</f>
        <v>{"id":"M5-EyP-4a-E-4","stimulus":"&lt;p&gt;A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D283" s="237">
        <f t="shared" si="1"/>
        <v>1</v>
      </c>
    </row>
    <row r="284" ht="15.75" customHeight="1">
      <c r="A284" s="237" t="str">
        <f>Seeds!AC298</f>
        <v>M5-EyP-4a-E-5</v>
      </c>
      <c r="B284" s="237" t="str">
        <f>Seeds!Z298</f>
        <v>{"id":"M5-EyP-4a-E-5","stimulus":"&lt;p&gt;La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oraciones.&lt;/p&gt;&lt;div style=\"display: flex; justify-content: center;\"&gt;&lt;div class=\"fr-chart ct-chart ct-minor-seventh\" data-chart='{\"type\": \"bar\", \"series\": [{\"name\": \"Jugadores\", \"data\": [{{Q1}},{{Q3}},{{Q5}},{{Q7}}]},{\"name\": \"Jugadoras\", \"data\": [{{Q2}},{{Q4}},{{Q6}},{{Q8}}]}], \"labels\":[\"{{Q9}}\",\"{{Q10}}\",\"{{Q11}}\",\"{{Q12}}\"],\"options\": {\"axisY\": {\"onlyInteger\": true}}}'&gt;&lt;/div&gt;&lt;/div&gt;","template":"&lt;p&gt;{{response}} jugadores masculinos prefieren el color {{Q9}}.&lt;/p&gt;&lt;p&gt;El color prefererido por los jugadores masculinos ha conseguido {{response}} votos.&lt;/p&gt;&lt;p&gt;El color prefererido por las jugadoras ha conseguido {{response}} votos.&lt;/p&gt;","hint":"&lt;p&gt;La altura que alcanza cada barra representa a cuántos jugadores les gusta cada color.&lt;/p&gt;","feedback":"&lt;p&gt;La altura que alcanza cada barra representa a cuántos jugadores les gusta cada color.&lt;/p&gt;","seed":{"parameters":[{"name":"Q1","label":null,"min":1,"max":10,"step":1},{"name":"Q2","label":null,"min":1,"max":10,"step":1},{"name":"Q3","label":null,"min":1,"max":10,"step":1},{"name":"Q4","label":null,"min":1,"max":10,"step":1},{"name":"Q5","label":null,"min":1,"max":10,"step":1},{"name":"Q6","label":null,"min":1,"max":10,"step":1},{"name":"Q7","label":null,"min":1,"max":10,"step":1},{"name":"Q8","label":null,"min":1,"max":10,"step":1},{"name":"Q9","list":["azul","blanco","rojo","verde","morado","amarillo","naranja"]},{"name":"Q10","list":["azul","blanco","rojo","verde","morado","amarillo","naranja"]},{"name":"Q11","list":["azul","blanco","rojo","verde","morado","amarillo","naranja"]},{"name":"Q12","list":["azul","blanco","rojo","verde","morado","amarillo","naranja"]}],"calculated":[{"name":"A1","function":"{{Q1}}"},{"name":"A2","function":"math.max({{Q1}},{{Q3}},{{Q5}},{{Q7}})"},{"name":"A3","function":"math.max({{Q2}},{{Q4}},{{Q6}},{{Q8}})"}],"uniques":true},"algorithm":{"name":"calculateOperation","params":{"method":"equivLiteral","keyboard":"NUMERICAL"}}}</v>
      </c>
      <c r="C284" s="237" t="str">
        <f>Seeds!AA298</f>
        <v>{"id":"M5-EyP-4a-E-5","stimulus":"&lt;p&gt;A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D284" s="237">
        <f t="shared" si="1"/>
        <v>1</v>
      </c>
    </row>
    <row r="285" ht="15.75" customHeight="1">
      <c r="A285" s="237" t="str">
        <f>Seeds!AC305</f>
        <v>M5-EyP-5b-I-1</v>
      </c>
      <c r="B285" s="237" t="str">
        <f>Seeds!Z305</f>
        <v>{"id":"M5-EyP-5b-I-1","stimulus":"&lt;p&gt;Las siguientes curvas de frecuencias dobles muestran las temperaturas mínimas y máximas de los primeros días de junio en la ciudad de París. Indica si estas afirmaciones son correctas o no.&lt;/p&gt;&lt;div style=\"display: flex; justify-content: center;\"&gt;&lt;div class=\"fr-chart ct-chart ct-minor-seventh\" data-chart='{\"type\": \"line\", \"series\": [{\"name\": \"°C mínimas\", \"data\": [{{Q1}},{{Q2}},{{Q3}},{{Q4}},{{Q5}}]},{\"name\": \"°C máximas\", \"data\": [{{Q6}},{{Q7}},{{Q8}},{{Q9}},{{Q10}}]}], \"labels\":[\"1\",\"2\",\"3\",\"4\",\"5\"], \"options\":{\"low\":0, \"axisY\": {\"onlyInteger\": true}}}'&gt;&lt;/div&gt;&lt;/div&gt;","hint":"&lt;p&gt;La altura que alcanza cada línea representa la temperatura mínima y máxima de cada día.&lt;/p&gt;","feedback":"&lt;p&gt;La altura que alcanza cada línea representa la temperatura mínima y máxima de cada dí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La temperatura mínima del día 1 fue de {{Q1}} °C."},{"name":"A2","label":"La temperatura máxima del día 2 fue de {{Q7}} °C."},{"name":"A3","label":"La temperatura mínima del día 4 fue de {{Q4}} °C."},{"name":"A4","label":"La temperatura máxima del día 5 fue de {{Q10}} °C."},{"name":"A5","label":"La temperatura mínima del día 3 fue de {{Q3}} °C."},{"name":"A6","label":"La temperatura máxima del día 2 fue de {{Q2}} °C.","incorrect":true,"feedback":"&lt;p&gt;La temperatura máxima del día 2 fue de {{Q7}} °C y la mínima, de {{Q2}} °C.&lt;/p&gt;"},{"name":"A7","label":"La temperatura mínima del día 1 fue de {{Q6}} °C.","incorrect":true,"feedback":"&lt;p&gt;La temperatura mínima del día 1 fue de {{Q1}} °C y la máxima, de {{Q6}} °C.&lt;/p&gt;"},{"name":"A8","label":"La temperatura máxima del día 5 fue de {{Q5}} °C.","incorrect":true,"feedback":"&lt;p&gt;La temperatura máxima del día 5 fue de {{Q10}} °C y la mínima, de {{Q5}} °C.&lt;/p&gt;"},{"name":"A9","label":"La temperatura mínima del día 3 fue de {{Q8}} °C.","incorrect":true,"feedback":"&lt;p&gt;La temperatura mínima del día 3 fue de {{Q3}} °C y la máxima, de {{Q8}} °C.&lt;/p&gt;"},{"name":"A10","label":"La temperatura máxima del día 4 fue de {{Q4}} °C.","incorrect":true,"feedback":"&lt;p&gt;La temperatura mínima del día 4 fue de {{Q4}} °C y la máxima, de {{Q9}} °C.&lt;/p&gt;"}],"uniques":true},"algorithm":{"name":"trueFalse","template":"Choice matrix – inline","params":{"countCorrect":2,"countIncorrect":1,"showCheckIcon":false,"options":["Verdadero","Falso"]}}}</v>
      </c>
      <c r="C285" s="237" t="str">
        <f>Seeds!AA305</f>
        <v>{"id":"M5-EyP-5b-I-1","stimulus":"&lt;p&gt;As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D285" s="237">
        <f t="shared" si="1"/>
        <v>1</v>
      </c>
    </row>
    <row r="286" ht="15.75" customHeight="1">
      <c r="A286" s="237" t="str">
        <f>Seeds!AC306</f>
        <v>M5-EyP-5b-E-1</v>
      </c>
      <c r="B286" s="237" t="str">
        <f>Seeds!Z306</f>
        <v>{"id":"M5-EyP-5b-E-1","stimulus":"&lt;p&gt;En este gráfico se ven los sabores de helado más vendidos de dos heladerías en un día. A partir de él, completa la información.&lt;/p&gt;&lt;div style=\"display: flex; justify-content: center;\"&gt;&lt;div class=\"fr-chart ct-chart ct-minor-seventh\" data-chart='{\"type\": \"line\", \"series\": [{\"name\": \"Heladería 1\", \"data\": [{{Q1}},{{Q2}},{{Q3}}]},{\"name\": \"Heladería 2\", \"data\": [{{Q4}},{{Q5}},{{Q6}}]}], \"labels\":[\"Chocolate\",\"Limón\",\"Fresa\"], \"options\":{\"low\":0, \"axisY\": {\"onlyInteger\": true}}}'&gt;&lt;/div&gt;&lt;/div&gt;","template":"&lt;p&gt;La heladería 1 ha vendido {{response}} helados de fresa.&lt;/p&gt;&lt;p&gt;La heladería 2 ha vendido {{response}} helados de limón.&lt;/p&gt;&lt;p&gt;Las dos heladerías han vendido {{response}} helados juntas.&lt;/p&gt;","hint":"&lt;p&gt;La altura que alcanza cada línea representa los helados de diferentes sabores vendidos por cada heladería.&lt;/p&gt;","feedback":"&lt;p&gt;La altura que alcanza cada línea representa los helados de diferentes sabores vendidos por cada heladería.&lt;/p&gt;","seed":{"parameters":[{"name":"Q1","label":"","min":10,"max":50,"step":5},{"name":"Q2","label":"","min":10,"max":50,"step":5},{"name":"Q3","label":"","min":10,"max":50,"step":5},{"name":"Q4","label":"","min":10,"max":50,"step":5},{"name":"Q5","label":"","min":10,"max":50,"step":5},{"name":"Q6","label":"","min":10,"max":50,"step":5}],"calculated":[{"name":"A1","function":"{{Q3}}","feedback":"&lt;p&gt;La curva que representa la Heladería 1, en el valor &lt;i&gt;Fresa&lt;/i&gt; llega a la altura {{Q3}}.&lt;/p&gt;"},{"name":"A2","function":"{{Q5}}","feedback":"&lt;p&gt;La curva que representa la Heladería 2, en el valor &lt;i&gt;Limón&lt;/i&gt; llega a la altura {{Q5}}.&lt;/p&gt;"},{"name":"A3","function":"{{Q1}}+{{Q4}}","feedback":"&lt;p&gt;La curva que representa la Heladería 1, en el valor &lt;i&gt;Chocolate&lt;/i&gt; llega a la altura {{Q1}}.&lt;/p&gt;&lt;p&gt;La Heladería 2 llega a la altura {{Q4}}.&lt;/p&gt;&lt;p&gt;Por tanto, entre las dos han vendido:&lt;/p&gt;&lt;p&gt;{{Q1}} + {{Q4}} = {{function}} helados de chocolate&lt;/p&gt;"}],"uniques":true},"algorithm":{"name":"calculateOperation","params":{"method":"equivLiteral","keyboard":"NUMERICAL"}}}</v>
      </c>
      <c r="C286" s="237" t="str">
        <f>Seeds!AA306</f>
        <v>{"id":"M5-EyP-5b-E-1","stimulus":"&lt;p&gt;Este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D286" s="237">
        <f t="shared" si="1"/>
        <v>1</v>
      </c>
    </row>
    <row r="287" ht="15.75" customHeight="1">
      <c r="A287" s="237" t="str">
        <f>Seeds!AC307</f>
        <v>M5-EyP-5b-E-2</v>
      </c>
      <c r="B287" s="237" t="str">
        <f>Seeds!Z307</f>
        <v>{"id":"M5-EyP-5b-E-2","stimulus":"&lt;p&gt;Una maestra ha preguntado a unos alumnos cuál es su comida favorita durante el recreo. Después ha dibujado la siguiente gráfica a partir de esa información. Completa las siguientes preguntas.&lt;/p&gt;&lt;div style=\"display: flex; justify-content: center;\"&gt;&lt;div class=\"fr-chart ct-chart ct-minor-seventh\" data-chart='{\"type\": \"line\", \"series\": [{\"name\": \"Niñas\", \"data\": [{{Q1}},{{Q3}},{{Q5}}]},{\"name\": \"Niños\", \"data\": [{{Q2}},{{Q4}},{{Q6}}]}], \"labels\":[\"Fruta\",\"Galletas\",\"Sándwich\",\"\"], \"options\":{\"low\":0, \"axisY\": {\"onlyInteger\": true}}}'&gt;&lt;/div&gt;&lt;/div&gt;","template":"&lt;p&gt;Las niñas que prefieren fruta son {{response}}.&lt;/p&gt;&lt;p&gt;Los niños que prefieren un sándwich son {{response}}.&lt;/p&gt;&lt;p&gt;La profesora ha preguntado a {{response}} niños y niñas.&lt;/p&gt;","hint":"&lt;p&gt;La altura que alcanza cada línea representa a cuántas niñas o niños les gusta cada comida.&lt;/p&gt;","feedback":"&lt;p&gt;La altura que alcanza cada línea representa a cuántas niñas o niños les gusta cada comida.&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C287" s="237" t="str">
        <f>Seeds!AA307</f>
        <v>{"id":"M5-EyP-5b-E-2","stimulus":"&lt;p&gt;Uma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D287" s="237">
        <f t="shared" si="1"/>
        <v>1</v>
      </c>
    </row>
    <row r="288" ht="15.75" customHeight="1">
      <c r="A288" s="237" t="str">
        <f>Seeds!AC308</f>
        <v>M5-EyP-5b-E-3</v>
      </c>
      <c r="B288" s="237" t="str">
        <f>Seeds!Z308</f>
        <v>{"id":"M5-EyP-5b-E-3","stimulus":"&lt;p&gt;El profesor de Plástica, después de realizar una visita al Museo del Prado con sus alumnos, ha realizado el siguiente gráfico con los pintores favoritos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true}}}'&gt;&lt;/div&gt;&lt;/div&gt;","template":"&lt;p&gt;{{response}} alumnos de 5.º B prefieren a {{Q11}}.&lt;/p&gt;&lt;p&gt;{{response}} alumnos de 5.º A prefieren a {{Q9}}.&lt;/p&gt;&lt;p&gt;El pintor preferido por los alumnos de 5.º A ha conseguido {{response}} votos.&lt;/p&gt;","hint":"&lt;p&gt;La altura que alcanza cada línea representa a cuántos alumnos de 5.º A y 5.º B les gusta cada pintor.&lt;/p&gt;","feedback":"&lt;p&gt;La altura que alcanza cada línea representa a cuántos alumnos de 5.º A y 5.º B les gusta cada pintor.&lt;/p&gt;","seed":{"parameters":[{"name":"Q1","label":"","min":5,"max":10,"step":1},{"name":"Q2","label":"","min":5,"max":10,"step":1},{"name":"Q3","label":"","min":5,"max":10,"step":1},{"name":"Q4","label":"","min":5,"max":10,"step":1},{"name":"Q5","label":"","min":5,"max":10,"step":1},{"name":"Q6","label":"","min":5,"max":10,"step":1},{"name":"Q7","label":"","min":5,"max":10,"step":1},{"name":"Q8","label":"","min":5,"max":10,"step":1},{"name":"Q9","list":["Goya","Dalí","Picasso","Velázquez","Miró","Zurbarán"]},{"name":"Q10","list":["Goya","Dalí","Picasso","Velázquez","Miró","Zurbarán"]},{"name":"Q11","list":["Goya","Dalí","Picasso","Velázquez","Miró","Zurbarán"]},{"name":"Q12","list":["Goya","Dalí","Picasso","Velázquez","Miró","Zurbarán"]}],"calculated":[{"name":"A1","function":"{{Q6}}"},{"name":"A2","function":"{{Q1}}"},{"name":"A3","function":"math.max({{Q1}},{{Q3}},{{Q5}},{{Q7}})"}],"uniques":true},"algorithm":{"name":"calculateOperation","params":{"method":"equivLiteral","keyboard":"NUMERICAL"}}}</v>
      </c>
      <c r="C288" s="237" t="str">
        <f>Seeds!AA308</f>
        <v>{"id":"M5-EyP-5b-E-3","stimulus":"&lt;p&gt;O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D288" s="237">
        <f t="shared" si="1"/>
        <v>1</v>
      </c>
    </row>
    <row r="289" ht="15.75" customHeight="1">
      <c r="A289" s="237" t="str">
        <f>Seeds!AC309</f>
        <v>M5-EyP-5b-E-4</v>
      </c>
      <c r="B289" s="237" t="str">
        <f>Seeds!Z309</f>
        <v>{"id":"M5-EyP-5b-E-4","stimulus":"&lt;p&gt;La profesora de música ha realizado el siguiente gráfico con los estilos musicales favoritos de los padres y madres de sus alumnos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true}}}'&gt;&lt;/div&gt;&lt;/div&gt;","template":"&lt;p&gt;Los padres y madres de {{response}} alumnos de 5.º A prefieren la música {{Q11}}.&lt;/p&gt;&lt;p&gt;Los padres y madres de {{response}} alumnos de 5.º B prefieren la música {{Q10}}.&lt;/p&gt;&lt;p&gt;Se ha realizado la encuesta a un total de {{response}} padres y madres.&lt;/p&gt;","hint":"&lt;p&gt;La altura que alcanza cada línea representa a cuántos padres y madres de los alumnos de 5.º A y 5.º B les gusta cada estilo musical.&lt;/p&gt;","feedback":"&lt;p&gt;La altura que alcanza cada línea representa a cuántos padres y madres de los alumnos de 5.º A y 5.º B les gusta cada estilo musical.&lt;/p&gt;","seed":{"parameters":[{"name":"Q1","label":"","min":5,"max":10,"step":1},{"name":"Q2","label":"","min":5,"max":10,"step":1},{"name":"Q3","label":"","min":5,"max":10,"step":1},{"name":"Q4","label":"","min":5,"max":10,"step":1},{"name":"Q5","label":"","min":5,"max":10,"step":1},{"name":"Q6","label":"","min":5,"max":10,"step":1},{"name":"Q7","label":"","min":5,"max":10,"step":1},{"name":"Q8","label":"","min":5,"max":10,"step":1},{"name":"Q9","list":["pop","rock","clásica","punk","heavy metal"]},{"name":"Q10","list":["pop","rock","clásica","punk","heavy metal"]},{"name":"Q11","list":["pop","rock","clásica","punk","heavy metal"]},{"name":"Q12","list":["pop","rock","clásica","punk","heavy metal"]}],"calculated":[{"name":"A1","function":"{{Q5}}"},{"name":"A2","function":"{{Q4}}"},{"name":"A3","function":"{{Q1}}+{{Q2}}+{{Q3}}+{{Q4}}+{{Q5}}+{{Q6}}+{{Q7}}+{{Q8}}"}],"uniques":true},"algorithm":{"name":"calculateOperation","params":{"method":"equivLiteral","keyboard":"NUMERICAL"}}}</v>
      </c>
      <c r="C289" s="237" t="str">
        <f>Seeds!AA309</f>
        <v>{"id":"M5-EyP-5b-E-4","stimulus":"&lt;p&gt;A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D289" s="237">
        <f t="shared" si="1"/>
        <v>1</v>
      </c>
    </row>
    <row r="290" ht="15.75" customHeight="1">
      <c r="A290" s="237" t="str">
        <f>Seeds!AC310</f>
        <v>M5-EyP-5b-E-5</v>
      </c>
      <c r="B290" s="237" t="str">
        <f>Seeds!Z310</f>
        <v>{
    "id": "M5-EyP-5b-E-5",
    "stimulus": "&lt;p&gt;La monitora de un taller de cine ha realizado el siguiente gráfico con los géneros favoritos de los alumnos de 5.º A y 5.º B. Completa las siguientes oraciones.&lt;/p&gt;&lt;div style=\"display: flex; justify-content: center;\"&gt;&lt;div class=\"fr-chart ct-chart ct-minor-seventh\" data-chart='{\"type\": \"line\", \"series\": [{\"name\": \"5.º A\", \"data\": [{{Q1}},{{Q3}},{{Q5}},{{Q7}}] },{\"name\": \"5.º B\", \"data\": [{{Q2}},{{Q4}},{{Q6}},{{Q8}}]}], \"labels\":[\"{{Q9}}\",\"{{Q10}}\",\"{{Q11}}\",\"{{Q12}}\",\"\"], \"options\":{\"low\":0, \"axisY\": {\"onlyInteger\": true}}}'&gt;&lt;/div&gt;&lt;/div&gt;",
    "template": "&lt;p&gt;A {{response}} alumnos de 5.º A les gustan las películas de {{Q12}}.&lt;/p&gt;&lt;p&gt;A {{response}} alumnos de todo 5.º les gustan las película de {{Q11}}.&lt;/p&gt;&lt;p&gt;El género que menos ha gustado a los alumnos de 5.º B ha obtenido {{response}} votos.&lt;/p&gt;",
    "hint": "&lt;p&gt;La altura que alcanza cada línea representa a cuántos alumnos de 5.º A o 5.º B les gusta cada género de cine.&lt;/p&gt;",
    "feedback": "&lt;p&gt;La altura que alcanza cada línea representa a cuántos alumnos de 5.º A o 5.º B les gusta cada género de cine.&lt;/p&gt;",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"acción",
                    "aventuras",
                    "musical",
                    "terror"
                ]
            },
            {
                "name": "Q10",
                "list": [
                    "acción",
                    "aventuras",
                    "musical",
                    "terror"
                ]
            },
            {
                "name": "Q11",
                "list": [
                    "acción",
                    "aventuras",
                    "musical",
                    "terror"
                ]
            },
            {
                "name": "Q12",
                "list": [
                    "acción",
                    "aventuras",
                    "musical",
                    "terror"
                ]
            }
        ],
        "calculated": [
            {
                "name": "A1",
                "function": "{{Q7}}"
            },
            {
                "name": "A2",
                "function": "{{Q5}}+{{Q6}}"
            },
            {
                "name": "A3",
                "function": "math.min({{Q2}},{{Q4}},{{Q6}},{{Q8}})"
            }
        ],
        "uniques": true
    },
    "algorithm": {
        "name": "calculateOperation",
        "params": {
            "method": "equivLiteral",
            "keyboard": "NUMERICAL"
        }
    }
}</v>
      </c>
      <c r="C290" s="237" t="str">
        <f>Seeds!AA310</f>
        <v>{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D290" s="237">
        <f t="shared" si="1"/>
        <v>1</v>
      </c>
    </row>
    <row r="291" ht="15.75" customHeight="1">
      <c r="A291" s="237" t="str">
        <f>Seeds!AC311</f>
        <v>M5-EyP-6a-I-1</v>
      </c>
      <c r="B291" s="237" t="str">
        <f>Seeds!Z311</f>
        <v>{"id":"M5-EyP-6a-I-1","stimulus":"&lt;p&gt;En el siguiente pictograma están representados los libros que ha prestado una biblioteca durante los últimos tres días. Teniendo en cuenta que cada icono representa 5 libros, indica si las afirmaciones son correctas o incorrectas.&lt;/p&gt;&lt;div style=\"display: flex; justify-content: center;\"&gt;&lt;div class=\"fr-chart\" data-chart='{\"type\": \"pictograph\", \"series\": [{\"img\": \"{{Q1.img}}\", \"value\":{{Q1}} },{\"img\": \"{{Q2.img}}\", \"value\":{{Q2}}},{\"img\": \"{{Q3.img}}\", \"value\":{{Q3}}}], \"labels\":[\"{{Q1.label}}\",\"{{Q2.label}}\",\"{{Q3.label}}\"]}'&gt;&lt;/div&gt;&lt;/div&gt;","hint":"&lt;p&gt;Cuenta el número de iconos en cada día y cuántos libros representan.&lt;/p&gt;","feedback":"&lt;p&gt;Ten presente cuántos iconos hay en cada día y cuántos libros simbolizan.&lt;/p&gt;","seed":{"parameters":[{"name":"Q1","label":"Día 1","img":"https://blueberry-assets.oneclick.es/M5_EyP_6a_8.svg","min":1,"max":3,"step":1},{"name":"Q2","label":"Día 2","img":"https://blueberry-assets.oneclick.es/M5_EyP_6a_8.svg","min":4,"max":5,"step":1},{"name":"Q3","label":"Día 3","img":"https://blueberry-assets.oneclick.es/M5_EyP_6a_8.svg","min":1,"max":3,"step":1}],"calculated":[{"name":"A1","label":"En el día 3 se prestaron {{T3}} libros."},{"name":"A2","label":"Se prestaron más libros en el día 2."},{"name":"A3","label":"En el día 1 se prestaron {{T1}} libros."},{"name":"A4","label":"Se prestaron menos libros en el día 2.","incorrect":true,"feedback":"&lt;p&gt;El día 2 se prestaron el mayor número de libros, {{T2}}, mientras que en el día 1 se prestaron {{T1}} y en el día 3, {{T3}}.&lt;/p&gt;"},{"name":"A5","label":"En el día 3 se prestaron {{T1}} libros.","incorrect":true,"feedback":"&lt;p&gt;El día 3 se prestaron {{T3}} libros.&lt;/p&gt;"},{"name":"A6","label":"En el día 1 se prestaron {{T3}} libros.","incorrect":true,"feedback":"&lt;p&gt;El día 1 se prestaron {{T1}} libros.&lt;/p&gt;"},{"name":"T1","function":"{{Q1}}*5","temp":true},{"name":"T2","function":"{{Q2}}*5","temp":true},{"name":"T3","function":"{{Q3}}*5","temp":true}],"uniques":true},"algorithm":{"name":"trueFalse","template":"Choice matrix – inline","params":{"countCorrect":2,"countIncorrect":1,"showCheckIcon":false,"options":["Verdadero","Falso"]}}}</v>
      </c>
      <c r="C291" s="237" t="str">
        <f>Seeds!AA311</f>
        <v>{"id":"M5-EyP-6a-I-1","stimulus":"&lt;p&gt;O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D291" s="237">
        <f t="shared" si="1"/>
        <v>1</v>
      </c>
    </row>
    <row r="292" ht="15.75" customHeight="1">
      <c r="A292" s="237" t="str">
        <f>Seeds!AC312</f>
        <v>M5-EyP-6a-E-1</v>
      </c>
      <c r="B292" s="237" t="str">
        <f>Seeds!Z312</f>
        <v>{"id":"M5-EyP-6a-E-1","stimulus":"&lt;p&gt;En el siguiente pictograma están representados los puntos que ha hecho un equipo de baloncesto. Teniendo en cuenta que cada icono representa 4 puntos, completa las siguientes oraciones.&lt;/p&gt;&lt;div style=\"display: flex; justify-content: center;\"&gt;&lt;div class=\"fr-chart\" data-chart='{\"type\": \"pictograph\", \"series\": [{\"img\": \"{{Q1.img}}\", \"value\":{{Q1}} },{\"img\": \"{{Q2.img}}\", \"value\":{{Q2}}},{\"img\": \"{{Q3.img}}\", \"value\":{{Q3}}}, {\"img\": \"{{Q4.img}}\", \"value\":{{Q4}}}], \"labels\":[\"{{Q1.label}}\",\"{{Q2.label}}\",\"{{Q3.label}}\" ,\"{{Q4.label}}\"]}'&gt;&lt;/div&gt;&lt;/div&gt;","template":"&lt;p&gt;A lo largo de los cuatro partidos el equipo obtuvo {{response}} puntos.&lt;/p&gt;&lt;p&gt;En el partido con mejor resultado el equipo obtuvo {{response}} puntos.&lt;/p&gt;","hint":"&lt;p&gt;Cuenta el número de iconos en cada partido y cuántos puntos representan.&lt;/p&gt;","feedback":"&lt;p&gt;Ten presente cuántos iconos hay en cada partido y cuántos puntos simbolizan.&lt;/p&gt;","seed":{"parameters":[{"name":"Q1","label":"Partido 1","img":"https://blueberry-assets.oneclick.es/M5_EyP_6a_11.svg","min":2,"max":5,"step":1},{"name":"Q2","label":"Partido 2","img":"https://blueberry-assets.oneclick.es/M5_EyP_6a_11.svg","min":2,"max":5,"step":1},{"name":"Q3","label":"Partido 3","img":"https://blueberry-assets.oneclick.es/M5_EyP_6a_11.svg","min":2,"max":5,"step":1},{"name":"Q4","label":"Partido 4","img":"https://blueberry-assets.oneclick.es/M5_EyP_6a_11.svg","min":2,"max":5,"step":1}],"calculated":[{"name":"A1","function":"({{Q1}}+{{Q2}}+{{Q3}}+{{Q4}})*4","feedback":"&lt;p&gt;Como hay {{T1}} iconos, se marcaron:&lt;/p&gt;&lt;p&gt;{{T1}} × 4 = {{function}} puntos&lt;/p&gt;"},{"name":"A2","function":"math.max({{Q1}}, {{Q2}}, {{Q3}}, {{Q4}})*4","feedback":"&lt;p&gt;El partido con el mejor resultado tiene {{T2}} iconos, por lo que se marcaron:&lt;/p&gt;&lt;p&gt;{{T2}} × 4 = {{function}} puntos&lt;/p&gt;"},{"name":"T1","function":"{{Q1}}+{{Q2}}+{{Q3}}+{{Q4}}","temp":true},{"name":"T2","function":"math.max({{Q1}}, {{Q2}}, {{Q3}}, {{Q4}})","temp":true}],"uniques":true},"algorithm":{"name":"calculateOperation","params":{"method":"equivLiteral","keyboard":"NUMERICAL"}}}</v>
      </c>
      <c r="C292" s="237" t="str">
        <f>Seeds!AA312</f>
        <v>{"id":"M5-EyP-6a-E-1","stimulus":"&lt;p&gt;O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D292" s="237">
        <f t="shared" si="1"/>
        <v>1</v>
      </c>
    </row>
    <row r="293" ht="15.75" customHeight="1">
      <c r="A293" s="237" t="str">
        <f>Seeds!AC313</f>
        <v>M5-EyP-6a-E-2</v>
      </c>
      <c r="B293" s="237" t="str">
        <f>Seeds!Z313</f>
        <v>{"id":"M5-EyP-6a-E-2","stimulus":"&lt;p&gt;{{Q5}}, {{Q6}}, {{Q7}} y {{Q8}} han inflado tantos globos para una fiesta de cumpleaños como se ve en el siguiente pictograma. Teniendo en cuenta que cada icono representa 6 globos, completa las siguientes oraciones.&lt;/p&gt;&lt;div style=\"display: flex; justify-content: center;\"&gt;&lt;div class=\"fr-chart\" data-chart='{\"type\": \"pictograph\", \"series\": [{\"img\": \"{{Q1.img}}\", \"value\":{{Q1}} },{\"img\": \"{{Q2.img}}\", \"value\":{{Q2}}},{\"img\": \"{{Q3.img}}\", \"value\":{{Q3}}}, {\"img\": \"{{Q4.img}}\", \"value\":{{Q4}}}], \"labels\":[\"{{Q5}}\",\"{{Q6}}\",\"{{Q7}}\" ,\"{{Q8}}\"]}'&gt;&lt;/div&gt;&lt;/div&gt;","template":"&lt;p&gt;{{Q5}} infló {{response}} globos.&lt;/p&gt;&lt;p&gt;{{Q7}} infló {{response}} globos.&lt;/p&gt;&lt;p&gt;En total se han inflado {{response}} globos.&lt;/p&gt;","hint":"&lt;p&gt;Cuenta el número de iconos en cada persona y cuántos globos representan.&lt;/p&gt;","feedback":"&lt;p&gt;Ten presente cuántos iconos hay en cada persona y cuántos globos simbolizan.&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ja","Daniel","Jorge","Laura"]},{"name":"Q6","list":["Lorena","Borja","Daniel","Jorge","Laura"]},{"name":"Q7","list":["Lorena","Borja","Daniel","Jorge","Laura"]},{"name":"Q8","list":["Lorena","Borja","Daniel","Jorge","Laura"]}],"calculated":[{"name":"A1","function":"{{Q1}}*6","feedback":"&lt;p&gt;{{Q5}} tiene {{Q1}} iconos, por lo que infló:&lt;/p&gt;&lt;p&gt;{{Q1}} × 6 = {{T1}} globos&lt;/p&gt;"},{"name":"A2","function":"{{Q3}}*6","feedback":"&lt;p&gt;{{Q7}} tiene {{Q3}} iconos, por lo que infló:&lt;/p&gt;&lt;p&gt;{{Q3}} × 6 = {{T2}} globos&lt;/p&gt;"},{"name":"A3","function":"({{Q1}}+{{Q2}}+{{Q3}}+{{Q4}})*6","feedback":"&lt;p&gt;Como hay {{T3}} iconos, se inflaron:&lt;/p&gt;&lt;p&gt;{{T3}} × 6 = {{T4}} globos&lt;/p&gt;"},{"name":"T1","function":"{{Q1}}*6","temp":true},{"name":"T2","function":"{{Q3}}*6","temp":true},{"name":"T3","function":"{{Q1}}+{{Q2}}+{{Q3}}+{{Q4}}","temp":true},{"name":"T4","function":"{{T3}}*6","temp":true}],"uniques":true},"algorithm":{"name":"calculateOperation","params":{"method":"equivLiteral","keyboard":"NUMERICAL"}}}</v>
      </c>
      <c r="C293" s="237" t="str">
        <f>Seeds!AA313</f>
        <v>{"id":"M5-EyP-6a-E-2","stimulus":"&lt;p&gt;Para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D293" s="237">
        <f t="shared" si="1"/>
        <v>1</v>
      </c>
    </row>
    <row r="294" ht="15.75" customHeight="1">
      <c r="A294" s="237" t="str">
        <f>Seeds!AC314</f>
        <v>M5-EyP-6a-E-3</v>
      </c>
      <c r="B294" s="237" t="str">
        <f>Seeds!Z314</f>
        <v>{"id":"M5-EyP-6a-E-3","stimulus":"&lt;p&gt;María ha preguntado a cuatro amigas por el número de audios que han envíado en un día por una red social. Completa las siguientes oraciones a partir de la información de este pictograma.&lt;/p&gt;&lt;div style=\"display: flex; justify-content: center;\"&gt;&lt;div class=\"fr-chart\" data-chart='{\"type\": \"pictograph\", \"series\": [{\"img\": \"{{Q1.img}}\", \"value\":{{Q01}} },{\"img\": \"{{Q2.img}}\", \"value\":{{Q02}}},{\"img\": \"{{Q3.img}}\", \"value\":{{Q03}}}, {\"img\": \"{{Q4.img}}\", \"value\":{{Q04}}}], \"labels\":[\"{{Q1}}\",\"{{Q2}}\",\"{{Q3}}\" ,\"{{Q4}}\"]}'&gt;&lt;/div&gt;&lt;/div&gt;","template":"&lt;p&gt;{{Q4}} ha enviado {{response}} audios.&lt;/p&gt;&lt;p&gt;La persona que más audios ha enviado lo ha hecho {{response}} veces.&lt;/p&gt;&lt;p&gt;{{Q1}} ha enviado {{response}} audios.&lt;/p&gt;","hint":"&lt;p&gt;Cuenta el número de iconos que tiene cada persona.&lt;/p&gt;","feedback":"&lt;p&gt;Ten en cuenta el número de iconos que tiene cada persona.&lt;/p&gt;","seed":{"parameters":[{"name":"Q01","min":1,"max":5,"step":1},{"name":"Q02","min":1,"max":5,"step":1},{"name":"Q03","min":1,"max":5,"step":1},{"name":"Q04","min":1,"max":5,"step":1},{"name":"Q1","list":["Ana","Miriam","Lola","Charo","Carmela","Noelia","Lucía"],"img":"https://blueberry-assets.oneclick.es/M5_EyP_6a_6.svg"},{"name":"Q2","list":["Ana","Miriam","Lola","Charo","Carmela","Noelia","Lucía"],"img":"https://blueberry-assets.oneclick.es/M5_EyP_6a_6.svg"},{"name":"Q3","list":["Ana","Miriam","Lola","Charo","Carmela","Noelia","Lucía"],"img":"https://blueberry-assets.oneclick.es/M5_EyP_6a_6.svg"},{"name":"Q4","list":["Ana","Miriam","Lola","Charo","Carmela","Noelia","Lucía"],"img":"https://blueberry-assets.oneclick.es/M5_EyP_6a_6.svg"}],"calculated":[{"name":"A1","function":"{{Q04}}"},{"name":"A2","function":"math.max({{Q01}},{{Q02}},{{Q03}},{{Q04}})"},{"name":"A3","function":"{{Q01}}"}],"uniques":true},"algorithm":{"name":"calculateOperation","params":{"method":"equivLiteral","keyboard":"NUMERICAL"}}}</v>
      </c>
      <c r="C294" s="237" t="str">
        <f>Seeds!AA314</f>
        <v>{"id":"M5-EyP-6a-E-3","stimulus":"&lt;p&gt;Maria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D294" s="237">
        <f t="shared" si="1"/>
        <v>1</v>
      </c>
    </row>
    <row r="295" ht="15.75" customHeight="1">
      <c r="A295" s="237" t="str">
        <f>Seeds!AC315</f>
        <v>M5-EyP-6a-E-4</v>
      </c>
      <c r="B295" s="237" t="str">
        <f>Seeds!Z315</f>
        <v>{"id":"M5-EyP-6a-E-4","stimulus":"&lt;p&gt;Un dietista ha preguntado a cuatro pacientes el número de manzanas que han comido durante la semana. Completa las siguientes oraciones con la información de este pictograma.&lt;/p&gt;&lt;div style=\"display: flex; justify-content: center;\"&gt;&lt;div class=\"fr-chart\" data-chart='{\"type\": \"pictograph\", \"series\": [{\"img\": \"{{Q1.img}}\", \"value\":{{Q01}} },{\"img\": \"{{Q2.img}}\", \"value\":{{Q02}}},{\"img\": \"{{Q3.img}}\", \"value\":{{Q03}}}, {\"img\": \"{{Q4.img}}\", \"value\":{{Q04}}}], \"labels\":[\"{{Q1}}\",\"{{Q2}}\",\"{{Q3}}\" ,\"{{Q4}}\"]}'&gt;&lt;/div&gt;&lt;/div&gt;","template":"&lt;p&gt;{{Q3}} ha comido {{response}} manzanas.&lt;/p&gt;&lt;p&gt;La persona que menos ha comido ha sido el de las {{response}} manzanas.&lt;/p&gt;&lt;p&gt;{{Q1}} y {{Q2}} han comido {{response}} manzanas entre los dos.&lt;/p&gt;","hint":"&lt;p&gt;Cuenta el número de iconos que tiene cada persona.&lt;/p&gt;","feedback":"&lt;p&gt;Ten en cuenta el número de iconos que tiene cada persona.&lt;/p&gt;","seed":{"parameters":[{"name":"Q01","min":2,"max":5,"step":1},{"name":"Q02","min":2,"max":5,"step":1},{"name":"Q03","min":2,"max":5,"step":1},{"name":"Q04","min":2,"max":5,"step":1},{"name":"Q1","list":["Juan","Miriam","Pedro","Charo","Luis","Noelia","Carlos"],"img":"https://blueberry-assets.oneclick.es/M5_EyP_6a_4.svg"},{"name":"Q2","list":["Juan","Miriam","Pedro","Charo","Luis","Noelia","Carlos"],"img":"https://blueberry-assets.oneclick.es/M5_EyP_6a_4.svg"},{"name":"Q3","list":["Juan","Miriam","Pedro","Charo","Luis","Noelia","Carlos"],"img":"https://blueberry-assets.oneclick.es/M5_EyP_6a_4.svg"},{"name":"Q4","list":["Juan","Miriam","Pedro","Charo","Luis","Noelia","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C295" s="237" t="str">
        <f>Seeds!AA315</f>
        <v>{"id":"M5-EyP-6a-E-4","stimulus":"&lt;p&gt;Um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D295" s="237">
        <f t="shared" si="1"/>
        <v>1</v>
      </c>
    </row>
    <row r="296" ht="15.75" customHeight="1">
      <c r="A296" s="237" t="str">
        <f>Seeds!AC316</f>
        <v>M5-EyP-6a-E-5</v>
      </c>
      <c r="B296" s="237" t="str">
        <f>Seeds!Z316</f>
        <v>{
    "id": "M5-EyP-6a-E-5",
    "stimulus": "&lt;p&gt;Ana, Pablo y Laura quieren comparar las veces que utilizan el coche o la bicicleta para desplazarse, por lo que han dibujado el siguiente pictograma. Teniendo en cuenta que cada icono representa 4 días utilizando ese vehículo, completa las siguientes oraciones.&lt;/p&gt;&lt;div style=\"display:flex; justify-content:center;\"&gt;&lt;div class=\"fr-chart\" data-chart='{\"type\": \"pictograph\", \"series\": [{\"img\": \"{{Q1.img}}\", \"value\":{{Q1}} },{\"img\": \"{{Q2.img}}\", \"value\":{{Q2}}},{\"img\": \"{{Q3.img}}\", \"value\":{{Q3}}}], \"labels\":[\"Ana\",\"Pablo\" ,\"Laura\"]}'&gt;&lt;/div&gt;&lt;/div&gt;",
    "template": "&lt;p&gt;Ana utilizó el coche {{response}} días.&lt;/p&gt;&lt;p&gt;Pablo utilizó el coche {{response}} días.&lt;/p&gt;&lt;p&gt;Laura utilizó la bicicleta {{response}} días.&lt;/p&gt;",
    "hint": "&lt;p&gt;Cuenta el número de iconos que tienen Ana, Pablo y Laura y los días que representan.&lt;/p&gt;",
    "feedback": "&lt;p&gt;Ten presente los iconos que tienen Ana, Pablo y Laura y los días que simbolizan.&lt;/p&gt;",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tiene {{Q1}} iconos de coche, por lo que utilizó el coche durante:&lt;/p&gt;&lt;p&gt;{{Q1}} × 4 = {{T1}} días&lt;/p&gt;"
            },
            {
                "name": "A2",
                "function": "0",
                "feedback": "&lt;p&gt;Pablo no utilizó el coche, sino la bicicleta.&lt;/p&gt;"
            },
            {
                "name": "A3",
                "function": "4*{{Q3}}",
                "feedback": "&lt;p&gt;Laura tiene {{Q3}} iconos de bicicleta, por lo que utilizó la bicicleta durante:&lt;/p&gt;&lt;p&gt;{{Q3}} × 4 = {{T3}} días&lt;/p&gt;"
            },
            {
                "name": "T1",
                "function": "4*{{Q1}}",
                "temp": true
            },
            {
                "name": "T3",
                "function": "4*{{Q3}}",
                "temp": true
            }
        ],
        "uniques": true
    },
    "algorithm": {
        "name": "calculateOperation",
        "params": {
            "method": "equivLiteral",
            "keyboard": "NUMERICAL"
        }
    }
}</v>
      </c>
      <c r="C296" s="237" t="str">
        <f>Seeds!AA316</f>
        <v>{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D296" s="237">
        <f t="shared" si="1"/>
        <v>1</v>
      </c>
    </row>
    <row r="297" ht="15.75" customHeight="1">
      <c r="A297" s="237" t="str">
        <f>Seeds!AC320</f>
        <v>M5-EyP-7a-I-1</v>
      </c>
      <c r="B297" s="237" t="str">
        <f>Seeds!Z320</f>
        <v>{"id":"M5-EyP-7a-I-1","stimulus":"&lt;p&gt;En el siguiente gráfico de sectores están representadas lo que prefieren hacer unos alumnos en vacaciones. Indica si las afirmaciones son correctas o incorrectas.&lt;/p&gt;&lt;div style=\"display:flex; justify-content:center;\"&gt;&lt;div class=\"fr-chart ct-chart ct-minor-seventh\" data-chart='{\"type\": \"pie\", \"series\": [{{Q1}},{{Q2}},{{Q3}}, {{Q4}}], \"labels\":[\"Ir {{Q5}}\",\"Ir {{Q6}}\",\"Ir {{Q7}}\",\"Ir {{Q8}}\"]}'&gt;&lt;/div&gt;&lt;/div&gt;","hint":"&lt;p&gt;En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estadística.&lt;/p&gt;","seed":{"parameters":[{"name":"Q1","label":"","min":80,"max":100,"step":1},{"name":"Q2","label":"","min":50,"max":80,"step":1},{"name":"Q3","label":"","min":50,"max":80,"step":1},{"name":"Q4","label":"","min":20,"max":50,"step":1},{"name":"Q5","list":["a la playa","a la montaña","a una ciudad","a un museo"]},{"name":"Q6","list":["a la playa","a la montaña","a una ciudad","a un museo"]},{"name":"Q7","list":["a la playa","a la montaña","a una ciudad","a un museo"]},{"name":"Q8","list":["a la playa","a la montaña","a una ciudad","a un museo"]}],"calculated":[{"name":"A1","label":"La actividad que más le gusta a los alumnos es ir {{Q5}}."},{"name":"A2","label":"La actividad que menos le gusta a los alumnos es ir {{Q8}}."},{"name":"A3","label":"La actividad que más le gusta a los alumnos es ir {{Q6}}.","incorrect":true,"feedback":"&lt;p&gt;La actividad que más les gusta a los alumnos es ir {{Q5}}.&lt;/p&gt;"},{"name":"A4","label":"La actividad que más le gusta a los alumnos es ir {{Q7}}.","incorrect":true,"feedback":"&lt;p&gt;La actividad que más les gusta a los alumnos es ir {{Q5}}.&lt;/p&gt;"},{"name":"A5","label":"La actividad que más le gusta a los alumnos es ir {{Q8}}.","incorrect":true,"feedback":"&lt;p&gt;La actividad que más les gusta a los alumnos es ir {{Q5}}.&lt;/p&gt;"},{"name":"A6","label":"La actividad que menos le gusta a los alumnos es ir {{Q5}}.","incorrect":true,"feedback":"&lt;p&gt;La actividad que menos les gusta a los alumnos es ir {{Q8}}.&lt;/p&gt;"},{"name":"A7","label":"La actividad que menos le gusta a los alumnos es ir {{Q6}}.","incorrect":true,"feedback":"&lt;p&gt;La actividad que menos les gusta a los alumnos es ir {{Q8}}.&lt;/p&gt;"},{"name":"A8","label":"La actividad que menos le gusta a los alumnos es ir {{Q7}}.","incorrect":true,"feedback":"&lt;p&gt;La actividad que menos les gusta a los alumnos es ir {{Q8}}.&lt;/p&gt;"}],"uniques":true},"algorithm":{"name":"trueFalse","template":"Choice matrix – inline","params":{"countCorrect":2,"countIncorrect":1,"showCheckIcon":false,"options":["Verdadero","Falso"]}}}</v>
      </c>
      <c r="C297" s="237" t="str">
        <f>Seeds!AA320</f>
        <v>{"id":"M5-EyP-7a-I-1","stimulus":"&lt;p&gt;O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D297" s="237">
        <f t="shared" si="1"/>
        <v>1</v>
      </c>
    </row>
    <row r="298" ht="15.75" customHeight="1">
      <c r="A298" s="237" t="str">
        <f>Seeds!AC321</f>
        <v>M5-EyP-7a-E-1</v>
      </c>
      <c r="B298" s="237" t="str">
        <f>Seeds!Z321</f>
        <v>{"id":"M5-EyP-7a-E-1","stimulus":"&lt;p&gt;En el siguiente gráfico de sectores están representadas las respuestas de una encuesta sobre el tipo favorito de comida de los encuestados. Arrastra y ordena las opciones de mayor a menor. Colócalas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estadística.&lt;/p&gt;","seed":{"parameters":[{"name":"Q1","label":"","min":1,"max":5,"step":1},{"name":"Q2","label":"","min":1,"max":5,"step":1},{"name":"Q3","label":"","min":1,"max":5,"step":1},{"name":"Q4","list":["Comida rápida","Comida china","Cocina tradicional"]},{"name":"Q5","list":["Comida rápida","Comida china","Cocina tradicional"]},{"name":"Q6","list":["Comida rápida","Comida china","Cocina tradicional"]}],"calculated":[{"name":"A1","label":"{{Q4}}","function":"{{Q1}}"},{"name":"A2","label":"{{Q5}}","function":"{{Q2}}"},{"name":"A3","label":"{{Q6}}","function":"{{Q3}}"}],"uniques":true},"algorithm":{"name":"orderNumbers","params":{"order":"desc"}}}</v>
      </c>
      <c r="C298" s="237" t="str">
        <f>Seeds!AA321</f>
        <v>{"id":"M5-EyP-7a-E-1","stimulus":"&lt;p&gt;O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D298" s="237">
        <f t="shared" si="1"/>
        <v>1</v>
      </c>
    </row>
    <row r="299" ht="15.75" customHeight="1">
      <c r="A299" s="237" t="str">
        <f>Seeds!AC322</f>
        <v>M5-EyP-7a-E-2</v>
      </c>
      <c r="B299" s="237" t="str">
        <f>Seeds!Z322</f>
        <v>{"id":"M5-EyP-7a-E-2","stimulus":"&lt;p&gt;En el siguiente gráfico de sectores se han representado los resultados de la votacion para delegado del curso. Arrastra y ordena a los candidatos de mayor a menor número de votos. Colócalos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Julia","Tomás","Beatriz","Pablo","Laura"]},{"name":"Q6","list":["Julia","Tomás","Beatriz","Pablo","Laura"]},{"name":"Q7","list":["Julia","Tomás","Beatriz","Pablo","Laura"]},{"name":"Q8","list":["Julia","Tomás","Beatriz","Pablo","Laura"]}],"calculated":[{"name":"A1","label":"{{Q5}}","function":"{{Q1}}"},{"name":"A2","label":"{{Q6}}","function":"{{Q2}}"},{"name":"A3","label":"{{Q7}}","function":"{{Q3}}"},{"name":"A4","label":"{{Q8}}","function":"{{Q4}}"}],"uniques":true},"algorithm":{"name":"orderNumbers","params":{"order":"desc"}}}</v>
      </c>
      <c r="C299" s="237" t="str">
        <f>Seeds!AA322</f>
        <v>{"id":"M5-EyP-7a-E-2","stimulus":"&lt;p&gt;O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D299" s="237">
        <f t="shared" si="1"/>
        <v>1</v>
      </c>
    </row>
    <row r="300" ht="15.75" customHeight="1">
      <c r="A300" s="237" t="str">
        <f>Seeds!AC323</f>
        <v>M5-EyP-7a-E-3</v>
      </c>
      <c r="B300" s="237" t="str">
        <f>Seeds!Z323</f>
        <v>{"id":"M5-EyP-7a-E-3","stimulus":"&lt;p&gt;En el siguiente gráfico de sectores se han representado las frutas preferidas por los alumnos de una clase de 5.º de Primaria. Arrastra y ordena las frutas de menor a mayor preferencia.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Fresa","Plátano","Sandía","Melón","Papaya","Kiwi","Cereza"]},{"name":"Q6","list":["Fresa","Plátano","Sandía","Melón","Papaya","Kiwi","Cereza"]},{"name":"Q7","list":["Fresa","Plátano","Sandía","Melón","Papaya","Kiwi","Cereza"]},{"name":"Q8","list":["Fresa","Plátano","Sandía","Melón","Papaya","Kiwi","Cereza"]}],"calculated":[{"name":"A1","label":"{{Q5}}","function":"{{Q1}}"},{"name":"A2","label":"{{Q6}}","function":"{{Q2}}"},{"name":"A3","label":"{{Q7}}","function":"{{Q3}}"},{"name":"A4","label":"{{Q8}}","function":"{{Q4}}"}],"uniques":true},"algorithm":{"name":"orderNumbers","params":{"order":"asc"}}}</v>
      </c>
      <c r="C300" s="237" t="str">
        <f>Seeds!AA323</f>
        <v>{"id":"M5-EyP-7a-E-3","stimulus":"&lt;p&gt;O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D300" s="237">
        <f t="shared" si="1"/>
        <v>1</v>
      </c>
    </row>
    <row r="301" ht="15.75" customHeight="1">
      <c r="A301" s="237" t="str">
        <f>Seeds!AC324</f>
        <v>M5-EyP-7a-E-4</v>
      </c>
      <c r="B301" s="237" t="str">
        <f>Seeds!Z324</f>
        <v>{"id":"M5-EyP-7a-E-4","stimulus":"&lt;p&gt;En el siguiente gráfico de sectores se han representado los gustos musicales de los alumnos de una clase de 5.º. Arrastra y ordena los estilos de mayor a menor preferencia. Colócalos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pop","rock","rap","latino","electrónica"]},{"name":"Q5","list":["pop","rock","rap","latino","electrónica"]},{"name":"Q6","list":["pop","rock","rap","latino","electrónica"]}],"calculated":[{"name":"A1","label":"{{Q4}}","function":"{{Q1}}"},{"name":"A2","label":"{{Q5}}","function":"{{Q2}}"},{"name":"A3","label":"{{Q6}}","function":"{{Q3}}"}],"uniques":true},"algorithm":{"name":"orderNumbers","params":{"order":"desc"}}}</v>
      </c>
      <c r="C301" s="237" t="str">
        <f>Seeds!AA324</f>
        <v>{"id":"M5-EyP-7a-E-4","stimulus":"&lt;p&gt;O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D301" s="237">
        <f t="shared" si="1"/>
        <v>1</v>
      </c>
    </row>
    <row r="302" ht="15.75" customHeight="1">
      <c r="A302" s="237" t="str">
        <f>Seeds!AC325</f>
        <v>M5-EyP-7a-E-5</v>
      </c>
      <c r="B302" s="237" t="str">
        <f>Seeds!Z325</f>
        <v>{"id":"M5-EyP-7a-E-5","stimulus":"&lt;p&gt;En la calle &lt;i&gt;Animalandia&lt;/i&gt; todos los vecinos tienen mascota. En el siguiente gráfico se han representado las mascotas que tienen los vecinos. Arrastra y ordénalas de menor a mayor.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Perro","Gato","Conejo","Cobaya","Serpiente","Pájaro","Tortuga"]},{"name":"Q6","list":["Perro","Gato","Conejo","Cobaya","Serpiente","Pájaro","Tortuga"]},{"name":"Q7","list":["Perro","Gato","Conejo","Cobaya","Serpiente","Pájaro","Tortuga"]},{"name":"Q8","list":["Perro","Gato","Conejo","Cobaya","Serpiente","Pájaro","Tortuga"]}],"calculated":[{"name":"A1","label":"{{Q5}}","function":"{{Q1}}"},{"name":"A2","label":"{{Q6}}","function":"{{Q2}}"},{"name":"A3","label":"{{Q7}}","function":"{{Q3}}"},{"name":"A4","label":"{{Q8}}","function":"{{Q4}}"}],"uniques":true},"algorithm":{"name":"orderNumbers","params":{"order":"asc"}}}</v>
      </c>
      <c r="C302" s="237" t="str">
        <f>Seeds!AA325</f>
        <v>{"id":"M5-EyP-7a-E-5","stimulus":"&lt;p&gt;Na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D302" s="237">
        <f t="shared" si="1"/>
        <v>1</v>
      </c>
    </row>
    <row r="303" ht="15.75" customHeight="1">
      <c r="A303" s="237" t="str">
        <f>Seeds!AC335</f>
        <v>M5-EyP-8a-I-1</v>
      </c>
      <c r="B303" s="237" t="str">
        <f>Seeds!Z335</f>
        <v>{
    "id": "M5-EyP-8a-I-1",
    "stimulus": "&lt;p&gt;Arrastra cada tipo de suceso hasta la experiencia que describe.&lt;/p&gt;",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"Obtener cara o cruz al tirar una moneda.",
                    "Obtener un número mayor que cero al tirar un dado de seis caras.",
                    "Después de llover, el suelo de la calle está mojado."
                ]
            },
            {
                "name": "Q2",
                "list": [
                    "Obtener un dos al tirar un dado de seis caras.",
                    " Obtener cruz al tirar una moneda.",
                    "Un partido de fútbol acaba en empate."
                ]
            },
            {
                "name": "Q3",
                "list": [
                    "Nieva con treinta grados.",
                    "Obtener un siete al tirar un dado de seis caras.",
                    "No obtener ni cara ni cruz al tirar una moneda."
                ]
            }
        ],
        "calculated": [
            {
                "name": "A1",
                "label": "{{Q1}}",
                "function": "Suceso seguro",
                "feedback": "&lt;p&gt;Es un suceso seguro porque siempre ocurre.&lt;/p&gt;"
            },
            {
                "name": "A2",
                "label": "{{Q2}}",
                "function": "Suceso posible",
                "feedback": "&lt;p&gt;Es un suceso posible porque existe una probabilidad de que ocurra.&lt;/p&gt;"
            },
            {
                "name": "A3",
                "label": "{{Q3}}",
                "function": "Suceso imposible",
                "feedback": "&lt;p&gt;Es un suceso imposible porque jamás ocurre.&lt;/p&gt;"
            }
        ],
        "uniques": true
    },
    "algorithm": {
        "name": "linkOperationResult",
        "params": {
            "invert": true
        },
        "template": "Match list"
    }
}</v>
      </c>
      <c r="C303" s="237" t="str">
        <f>Seeds!AA335</f>
        <v>{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D303" s="237">
        <f t="shared" si="1"/>
        <v>1</v>
      </c>
    </row>
    <row r="304" ht="15.75" customHeight="1">
      <c r="A304" s="237" t="str">
        <f>Seeds!AC336</f>
        <v>M5-EyP-8a-E-1</v>
      </c>
      <c r="B304" s="237" t="str">
        <f>Seeds!Z336</f>
        <v>{
    "id": "M5-EyP-8a-E-1",
    "stimulus": "&lt;p&gt;Indica qué tipo de suceso es el siguiente: &lt;i&gt;{{Q1}}.&lt;/i&gt;&lt;/p&gt;&lt;div style=\"display:flex; justify-content:center;\"&gt;&lt;img src=\"https://blueberry-assets.oneclick.es/M5_EyP_8a_1.svg\" width=\"300\"&gt;&lt;/img&gt;&lt;/div&gt;",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"sacar de la caja una bola coloreada",
                    "sacar de la caja una bola con un número"
                ]
            }
        ],
        "calculated": [
            {
                "name": "A1",
                "label": "Suceso seguro"
            },
            {
                "name": "A2",
                "label": "Suceso posible",
                "feedback": "&lt;p&gt;Este es un suceso que va a pasar con certeza, por lo que es seguro.&lt;/p&gt;",
                "incorrect": true
            },
            {
                "name": "A3",
                "label": "Suceso imposible",
                "feedback": "&lt;p&gt;Este es un suceso que va a pasar con certeza, por lo que es seguro.&lt;/p&gt;",
                "incorrect": true
            }
        ],
        "uniques": true
    },
    "algorithm": {
        "name": "trueFalse",
        "template": "Multiple choice – standard",
        "params": {
            "countCorrect": 1,
            "countIncorrect": 2,
            "showCheckIcon": false,
            "columns": 3
        }
    }
}</v>
      </c>
      <c r="C304" s="237" t="str">
        <f>Seeds!AA336</f>
        <v>{"id":"M5-EyP-8a-E-1","stimulus":"&lt;p&gt;Indique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D304" s="237">
        <f t="shared" si="1"/>
        <v>1</v>
      </c>
    </row>
    <row r="305" ht="15.75" customHeight="1">
      <c r="A305" s="237" t="str">
        <f>Seeds!AC337</f>
        <v>M5-EyP-8a-E-2</v>
      </c>
      <c r="B305" s="237" t="str">
        <f>Seeds!Z337</f>
        <v>{"id":"M5-EyP-8a-E-2","stimulus":"&lt;p&gt;Indica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con un número par","sacar de la caja una bola de color azul","sacar de la caja una bola roja con el número 2","sacar de la caja dos bolas azules"]}],"calculated":[{"name":"A1","label":"Suceso seguro","incorrect":true,"feedback":"&lt;p&gt;Este suceso puede que pase, por lo que es posible.&lt;/p&gt;"},{"name":"A2","label":"Suceso posible"},{"name":"A3","label":"Suceso imposible","feedback":"&lt;p&gt;Este suceso puede que pase, por lo que es posible.&lt;/p&gt;","incorrect":true}],"uniques":true},"algorithm":{"name":"trueFalse","template":"Multiple choice – standard","params":{"countCorrect":1,"countIncorrect":2,"showCheckIcon":false,
            "columns": 3
        }
    }
}</v>
      </c>
      <c r="C305" s="237" t="str">
        <f>Seeds!AA337</f>
        <v>{"id":"M5-EyP-8a-E-2","stimulus":"&lt;p&gt;Indique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D305" s="237">
        <f t="shared" si="1"/>
        <v>1</v>
      </c>
    </row>
    <row r="306" ht="15.75" customHeight="1">
      <c r="A306" s="237" t="str">
        <f>Seeds!AC338</f>
        <v>M5-EyP-8a-E-3</v>
      </c>
      <c r="B306" s="237" t="str">
        <f>Seeds!Z338</f>
        <v>{"id":"M5-EyP-8a-E-3","stimulus":"&lt;p&gt;Indica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sin número","sacar de la caja dos bolas con el número 1","sacar de la caja cuatro bolas azules","sacar de la caja una bola roja con el número 5"]}],"calculated":[{"name":"A1","label":"Suceso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
            "columns": 3
        }
    }
}</v>
      </c>
      <c r="C306" s="237" t="str">
        <f>Seeds!AA338</f>
        <v>{"id":"M5-EyP-8a-E-3","stimulus":"&lt;p&gt;Indique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D306" s="237">
        <f t="shared" si="1"/>
        <v>1</v>
      </c>
    </row>
    <row r="307" ht="15.75" customHeight="1">
      <c r="A307" s="237" t="str">
        <f>Seeds!AC339</f>
        <v>M5-EyP-9a-I-1</v>
      </c>
      <c r="B307" s="237" t="str">
        <f>Seeds!Z339</f>
        <v>{"id":"M5-EyP-9a-I-1","stimulus":"&lt;p&gt;¿Cuál es la fórmula con la que se halla la probabilidad de un suceso?&lt;/p&gt;","feedback":"&lt;p&gt;La fórmula para calcular la probabilidad de un suceso azaroso es:&lt;/p&gt;&lt;p style=\"text-align:center;\"&gt;Probabilidad de un suceso = &lt;span class=\"fr-math-v2 fr-draggable\" contenteditable=\"false\" data-original-math=\"\\(\\frac{{{\\text{n.º de casos favorables}}}}{{{\\text{n.º de casos posibles}}}}\\)\" draggable=\"true\"&gt;\\(\\frac{{{\\text{n.º de casos favorables}}}}{{{\\text{n.º de casos posibles}}}}\\)&lt;/span&gt;&lt;/p&gt;","hint":"&lt;p&gt;La probabilidad se calcula teniendo en cuenta los sucesos posibles y los favorables.&lt;/p&gt;","seed":{"parameters":[{"name":"Q1","label":null,"min":100,"max":999,"step":1}],"calculated":[{"name":"A1","label":"Probabilidad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favorables}}}}\\)&lt;/span&gt;","feedback":"&lt;p&gt;En esta opción los valores de la fracción están invertidos.&lt;/p&gt;","incorrect":true},{"name":"A3","label":"Probabilidad de un suceso = &lt;span class=\"fr-math-v2 fr-draggable\" contenteditable=\"false\" data-original-math=\"\\(\\frac{{{\\text{n.º de casos no favorables}}}}{{{\\text{n.º de casos posibles}}}}\\)\" draggable=\"true\"&gt;\\(\\frac{{{\\text{n.º de casos no favorables}}}}{{{\\text{n.º de casos posibles}}}}\\)&lt;/span&gt;","feedback":"&lt;p&gt;En esta opción se calcula la probabilidad de que un suceso no ocurra.&lt;/p&gt;","incorrect":true},{"name":"A4","label":"Probabilidad de un suceso = &lt;span class=\"fr-math-v2 fr-draggable\" contenteditable=\"false\" data-original-math=\"\\(\\frac{{{\\text{n.º de casos posibles}}}}{{{\\text{n.º de casos no favorables}}}}\\)\" draggable=\"true\"&gt;\\(\\frac{{{\\text{n.º de casos posibles}}}}{{{\\text{n.º de casos no favorables}}}}\\)&lt;/span&gt;","feedback":"&lt;p&gt;En esta opción los términos de la probabilidad de que un suceso no ocurra están invertidos.&lt;/p&gt;","incorrect":true},{"name":"A5","label":"Probabilidad de un suceso = &lt;span class=\"fr-math-v2 fr-draggable\" contenteditable=\"false\" data-original-math=\"\\(\\frac{{{\\text{n.º de casos favorables}}}}{{{\\text{n.º de casos seguros}}}}\\)\" draggable=\"true\"&gt;\\(\\frac{{{\\text{n.º de casos favorables}}}}{{{\\text{n.º de casos seguros}}}}\\)&lt;/span&gt;","feedback":"&lt;p&gt;En esta opción se hace referencia a casos seguros cuando debería hablar de casos posibles.&lt;/p&gt;","incorrect":true}],"uniques":true},"algorithm":{"name":"trueFalse","template":"Multiple choice – standard","params":{"countCorrect":1,"countIncorrect":2,"showCheckIcon":true}}}</v>
      </c>
      <c r="C307" s="237" t="str">
        <f>Seeds!AA339</f>
        <v>{"id":"M5-EyP-9a-I-1","stimulus":"&lt;p&gt;Qual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D307" s="237">
        <f t="shared" si="1"/>
        <v>1</v>
      </c>
    </row>
    <row r="308" ht="15.75" customHeight="1">
      <c r="A308" s="237" t="str">
        <f>Seeds!AC340</f>
        <v>M5-EyP-9a-E-1</v>
      </c>
      <c r="B308" s="237" t="str">
        <f>Seeds!Z340</f>
        <v>{"id":"M5-EyP-9a-E-1","stimulus":"&lt;p&gt;En una bolsa se introducen {{Q1}} papeletas de color {{Q4}}, {{Q2}} de color {{Q5}} y {{Q3}} de color {{Q6}}. ¿Cuál será la probabilidad de sacar una papeleta de color {{Q4}} de la bolsa? Escribre el resultado en forma de fracción.&lt;/p&gt;","template":"&lt;p&gt;La probabilidad de sacar una papeleta de color {{Q4}} es {{response}}.&lt;/p&gt;","feedback":"&lt;p&gt;La probabilidad de un suceso se obtiene con la siguiente fórmula:&lt;/p&gt;&lt;p style=\"text-align:center;\"&gt;Probabilidad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data-original-math=\"\\(\\frac{{{{Q1}}}}{{{{{Q1}}\\text{ de color {{Q4}} + {{Q2}} de color {{Q5}} + {{Q3}} de color {{Q6}}}}}}\\)\" draggable=\"true\"&gt;\\(\\frac{{{{Q1}}}}{{{{{Q1}}\\text{ de color {{Q4}} + {{Q2}} de color {{Q5}} + {{Q3}} de color {{Q6}}}}}}\\)&lt;/span&gt; = &lt;span class=\"fr-math-v2 fr-draggable\" contenteditable=\"false\" data-original-math=\"\\(\\frac{{{T1}}}{{{T2}}}\\)\" draggable=\"true\"&gt;\\(\\frac{{{T1}}}{{{T2}}}\\)&lt;/span&gt;&lt;/p&gt;","hint":"&lt;p style=\"text-align:center;\"&gt;Probabilidad de un suceso = &lt;span class=\"fr-math-v2 fr-draggable\" contenteditable=\"false\" data-original-math=\"\\(\\frac{{{\\text{n.º de casos favorables}}}}{{{\\text{n.º de casos posibles}}}}\\)\" draggable=\"true\"&gt;\\(\\frac{{{\\text{n.º de casos favorables}}}}{{{\\text{n.º de casos posibles}}}}\\)&lt;/span&gt;&lt;/p&gt;","seed":{"parameters":[{"name":"Q1","label":null,"list":[2,3,4,5]},{"name":"Q2","label":null,"list":[2,3,4,5]},{"name":"Q3","label":null,"list":[2,3,4,5]},{"name":"Q4","list":["rojo","azul","verde"]},{"name":"Q5","list":["rojo","azul","verde"]},{"name":"Q6","list":["rojo","azul","verde"]}],"calculated":[{"name":"A1","function":"\\frac{{{T1}}}{{{T2}}}"},{"name":"T1","function":"{{Q1}}","temp":true},{"name":"T2","function":"{{Q1}}+{{Q2}}+{{Q3}}","temp":true}],"uniques":true},"algorithm":{"name":"calculateOperation","params":{"method":"equivLiteral","keyboard":"INTERMEDIATE"}}}</v>
      </c>
      <c r="C308" s="237" t="str">
        <f>Seeds!AA340</f>
        <v>{"id":"M5-EyP-9a-E-1","stimulus":"&lt;p&gt;{{Q1}}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D308" s="237">
        <f t="shared" si="1"/>
        <v>1</v>
      </c>
    </row>
    <row r="309" ht="15.75" customHeight="1">
      <c r="A309" s="237" t="str">
        <f>Seeds!AC341</f>
        <v>M5-EyP-9a-A-1</v>
      </c>
      <c r="B309" s="237" t="str">
        <f>Seeds!Z341</f>
        <v>{"id":"M5-EyP-9a-A-1","seed":{"parameters":[{"name":"Q1","label":null,"list":["verde","azul","amarillo"]},{"name":"Q2","label":null,"list":["rojo","marrón","rosa"]},{"name":"Q3","label":null,"list":["naranja","blanco","negro"]},{"name":"Q4","label":null,"min":1,"max":10,"step":1},{"name":"Q5","label":null,"min":1,"max":10,"step":1},{"name":"Q6","label":null,"min":1,"max":10,"step":1}],"uniques":true},"scaffolding":[{"id":"step-0","stimulus":"&lt;p&gt;Sara ha comprado {{T1}} cartulinas. Ha comprado {{Q4}} de color {{Q1}}, {{Q5}} de color {{Q2}} y {{Q6}} de color {{Q3}}. ¿Cuál es la probabilidad de que le dé una cartulina de color {{Q2}} a su hermano? Escribe el resultado en forma de fracción.&lt;/p&gt;","template":"&lt;p&gt;La probabilidad de que le dé una cartulina de color {{Q2}} es de {{response}}.&lt;/p&gt;","seed":{"parameters":[],"calculated":[{"name":"T1","label":"","function":"{{Q4}}+{{Q5}}+{{Q6}}","temp":true},{"name":"A1","label":"","function":"\\frac{{{Q5}}}{{{T1}}}"}]},"algorithm":{"name":"calculateOperation","params":{"method":"equivSymbolic","keyboard":"INTERMEDIATE"}}},{"id":"step-1","stimulus":"&lt;p&gt;¿Cuántas cartulinas ha comprado Sara en total? ¿Y cuántas son de color {{Q2}}?&lt;/p&gt;","template":"&lt;p&gt;Sara ha comprado {{response}} cartulinas en total, de las cuales {{response}} son de color {{Q2}}.&lt;/p&gt;","seed":{"calculated":[{"name":"4-A1","label":"{{function}}","function":"{{Q4}}+{{Q5}}+{{Q6}}"},{"name":"4-A2","label":"{{function}}","function":"{{Q5}}"}]},"algorithm":{"name":"calculateOperation","params":{"method":"equivLiteral","keyboard":"INTERMEDIATE"}}},{"id":"step-2","stimulus":"&lt;p&gt;¿Qué pide el enunciado?&lt;/p&gt;","seed":{"calculated":[{"name":"2-A1","label":"&lt;p&gt;La probabilidad de que Sara dé una cartulina de color {{Q1}}.&lt;/p&gt;","incorrect":true},{"name":"2-A2","label":"&lt;p&gt;La probabilidad de que Sara dé una cartulina de color {{Q2}}.&lt;/p&gt;"},{"name":"2-A3","label":"&lt;p&gt;La probabilidad de que Sara dé una cartulina de color {{Q3}}.&lt;/p&gt;","incorrect":true}]},"algorithm":{"name":"trueFalse","template":"Multiple choice – standard"}},{"id":"step-3","stimulus":"&lt;p&gt;¿Cómo se halla la probabilidad de un suceso?&lt;/p&gt;","seed":{"calculated":[{"name":"3-A1","label":"Probabilidad de un suceso = &lt;span class=\"fr-math-v2 fr-draggable\" contenteditable=\"false\" data-original-math=\"\\(\\frac{{{\\text{n.º de casos favorables}}}}{{{\\text{n.º de casos posibles}}}}\\)\" draggable=\"true\"&gt;\\(\\frac{{{\\text{n.º de casos favorables}}}}{{{\\text{n.º de casos posibles}}}}\\)&lt;/span&gt;"},{"name":"3-A2","label":"&lt;p&gt;Probabilidad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hay {{Q4}} cartulinas de color {{Q1}}, {{Q5}} de color {{Q2}} y {{Q6}} de color {{Q3}}, ¿cuáles son los casos posibles? ¿Y los favorables?&lt;/p&gt;","template":"&lt;p&gt;Los casos posibles son {{response}}, mientras que los favorables, {{response}}.&lt;/p&gt;","seed":{"calculated":[{"name":"4-A1","label":"{{function}}","function":"{{Q4}}+{{Q5}}+{{Q6}}"},{"name":"4-A2","label":"{{function}}","function":"{{Q5}}"}]},"algorithm":{"name":"calculateOperation","params":{"method":"equivLiteral","keyboard":"INTERMEDIATE"}}},{"id":"step-5","stimulus":"&lt;p&gt;Sabiendo esto, calcula la probabilidad de que Sara le dé a su hermano una cartulina de color {{Q2}}. Escribe el resultado en forma de fracción.&lt;/p&gt;","template":"&lt;p style=\"text-align:center;\"&gt;&lt;span class=\"fr-math-v2 fr-draggable\" contenteditable=\"false\" data-original-math=\"\\(\\frac{{{\\text{cartulinas de color {{Q2}}}}}}{{{\\text{todas las cartulinas}}}}\\)\" draggable=\"true\"&gt;\\(\\frac{{{\\text{cartulinas de color {{Q2}}}}}}{{{\\text{todas las cartulinas}}}}\\)&lt;/span&gt; = {{response}}&lt;/p&gt;","seed":{"calculated":[{"name":"4-A1","label":"{{function}}","function":"\\frac{{{Q5}}}{{{T4}}}"},{"name":"T4","label":"{{function}}","function":"{{Q4}}+{{Q5}}+{{Q6}}","temp":true}]},"algorithm":{"name":"calculateOperation","params":{"method":"equivSymbolic","keyboard":"INTERMEDIATE"}}}]}</v>
      </c>
      <c r="C309" s="237" t="str">
        <f>Seeds!AA341</f>
        <v>{"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D309" s="237">
        <f t="shared" si="1"/>
        <v>1</v>
      </c>
    </row>
    <row r="310" ht="15.75" customHeight="1">
      <c r="A310" s="237" t="str">
        <f>Seeds!AC342</f>
        <v>M5-EyP-9a-A-2</v>
      </c>
      <c r="B310" s="237" t="str">
        <f>Seeds!Z342</f>
        <v>{"id":"M5-EyP-9a-A-2","seed":{"parameters":[{"name":"Q1","label":null,"min":25,"max":50,"step":1},{"name":"Q2","label":null,"min":25,"max":50,"step":1}],"uniques":true},"scaffolding":[{"id":"step-0","stimulus":"&lt;p&gt;Dos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fracción.&lt;/p&gt;","template":"&lt;p&gt;La probabilidad de que gane un miembro del primer club es {{response}}.&lt;/p&gt;","seed":{"parameters":[],"calculated":[{"name":"T1","label":"","function":"{{Q1}}+{{Q2}}","temp":true},{"name":"A1","label":"","function":"\\frac{{{Q1}}}{{{T1}}}"}]},"algorithm":{"name":"calculateOperation","params":{"method":"equivSymbolic","keyboard":"INTERMEDIATE"}}},{"id":"step-1","stimulus":"&lt;p&gt;¿Cuántos miembros participan de cada club?&lt;/p&gt;","template":"&lt;p&gt;Hay {{response}} participantes del primer club y {{response}} del segundo.&lt;/p&gt;","seed":{"calculated":[{"name":"4-A1","label":"{{function}}","function":"{{Q1}}"},{"name":"4-A2","label":"{{function}}","function":"{{Q2}}"}]},"algorithm":{"name":"calculateOperation","params":{"method":"equivLiteral","keyboard":"INTERMEDIATE"}}},{"id":"step-2","stimulus":"&lt;p&gt;¿Qué pide el enunciado?&lt;/p&gt;","seed":{"calculated":[{"name":"2-A1","label":"&lt;p&gt;La probabilidad de que gane un miembro del primer club.&lt;/p&gt;"},{"name":"2-A2","label":"&lt;p&gt;La probabilidad de que gane un miembro del segundo club.&lt;/p&gt;","incorrect":true},{"name":"2-A3","label":"&lt;p&gt;La probabilidad de que gane un miembro de cualquier club.&lt;/p&gt;","incorrect":true}]},"algorithm":{"name":"trueFalse","template":"Multiple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del primer club hay {{Q1}} participantes y del segundo, {{Q2}},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gane un miembro del primer club. Escribe el resultado en forma de fracción.&lt;/p&gt;","template":"&lt;p style=\"text-align:center;\"&gt;&lt;span class=\"fr-math-v2 fr-draggable\" contenteditable=\"false\" data-original-math=\"\\(\\frac{{{\\text{miembros del primer club}}}}{{{\\text{todos los participantes}}}}\\)\" draggable=\"true\"&gt;\\(\\frac{{{\\text{miembros del primer club}}}}{{{\\text{todos los participantes}}}}\\)&lt;/span&gt; = {{response}}&lt;/p&gt;","seed":{"calculated":[{"name":"4-A1","label":"{{function}}","function":"\\frac{{{Q1}}}{{{T1}}}"},{"name":"T1","label":"{{function}}","function":"{{Q1}}+{{Q2}}","temp":true}]},"algorithm":{"name":"calculateOperation","params":{"method":"equivSymbolic","keyboard":"INTERMEDIATE"}}}]}</v>
      </c>
      <c r="C310" s="237" t="str">
        <f>Seeds!AA342</f>
        <v>{"id":"M5-EyP-9a-A-2","seed":{"parameters":[{"name":"Q1","label":null,"min":25,"max":50,"step":1},{"name":"Q2","label":null,"min":25,"max":50,"step":1}],"uniques":true},"scaffolding":[{"id":"step-0","stimulus":"&lt;p&gt;Dois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D310" s="237">
        <f t="shared" si="1"/>
        <v>1</v>
      </c>
    </row>
    <row r="311" ht="15.75" customHeight="1">
      <c r="A311" s="237" t="str">
        <f>Seeds!AC343</f>
        <v>M5-EyP-9a-A-3</v>
      </c>
      <c r="B311" s="237" t="str">
        <f>Seeds!Z343</f>
        <v>{"id":"M5-EyP-9a-A-3","seed":{"parameters":[{"name":"Q1","label":null,"min":5,"max":10,"step":1},{"name":"Q2","label":null,"min":7,"max":12,"step":1},{"name":"Q3","label":null,"min":10,"max":20,"step":1}],"uniques":true},"scaffolding":[{"id":"step-0","stimulus":"&lt;p&gt;Amelia ha guardado en una caja {{Q1}} pegamentos, {{Q2}} tijeras y {{Q3}} limpiapipas. ¿Qué probabilidad hay de que saque un limpiapipas sin mirar dentro de la caja? Escribe el resultado en forma de fracción.&lt;/p&gt;","template":"&lt;p&gt;La probabilidad de que Amelia saque un limpiapipas es de {{response}}.&lt;/p&gt;","seed":{"parameters":[],"calculated":[{"name":"T1","label":"","function":"{{Q1}}+{{Q2}}+{{Q3}}","temp":true},{"name":"A1","label":"","function":"\\frac{{{Q3}}}{{{T1}}}"}]},"algorithm":{"name":"calculateOperation","params":{"method":"equivSymbolic","keyboard":"INTERMEDIATE"}}},{"id":"step-1","stimulus":"&lt;p&gt;¿Cuántos objetos ha guardado Amelia en la caja? ¿Y cuántos limpiapipas?&lt;/p&gt;","template":"&lt;p&gt;Amelia ha guardado {{response}} objetos en la caja, de los cuales {{response}} son limpiapipas.&lt;/p&gt;","seed":{"calculated":[{"name":"4-A1","label":"{{function}}","function":"{{Q1}}+{{Q2}}+{{Q3}}"},{"name":"4-A2","label":"{{function}}","function":"{{Q3}}"}]},"algorithm":{"name":"calculateOperation","params":{"method":"equivLiteral","keyboard":"INTERMEDIATE"}}},{"id":"step-2","stimulus":"&lt;p&gt;¿Qué pide el enunciado?&lt;/p&gt;","seed":{"calculated":[{"name":"2-A1","label":"&lt;p&gt;La probabilidad de sacar del cajón un limpiapipas.&lt;/p&gt;"},{"name":"2-A2","label":"&lt;p&gt;La probabilidad de sacar del cajón un pegamento.&lt;/p&gt;","incorrect":true},{"name":"2-A3","label":"&lt;p&gt;La probabilidad de sacar del cajón unas tijeras.&lt;/p&gt;","incorrect":true}]},"algorithm":{"name":"trueFalse","template":"Multiple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caja hay {{Q1}} pegamentos, {{Q2}} tijeras y {{Q3}} limpiapipas, ¿cuáles son los casos posibles? ¿Y los favorables?&lt;/p&gt;","template":"&lt;p&gt;Los casos posibles son {{response}}, mientras que los favorables, {{response}}.&lt;/p&gt;","seed":{"calculated":[{"name":"4-A1","label":"{{function}}","function":"{{Q1}}+{{Q2}}+{{Q3}}"},{"name":"4-A2","label":"{{function}}","function":"{{Q3}}"}]},"algorithm":{"name":"calculateOperation","params":{"method":"equivLiteral","keyboard":"INTERMEDIATE"}}},{"id":"step-5","stimulus":"&lt;p&gt;Sabiendo esto, calcula la probabilidad de que Amelia saque un limpiapipas de la caja. Escribe el resultado en forma de fracción.&lt;/p&gt;","template":"&lt;p style=\"text-align:center;\"&gt;&lt;span class=\"fr-math-v2 fr-draggable\" contenteditable=\"false\" data-original-math=\"\\(\\frac{{{\\text{limpiapipas}}}}{{{\\text{objetos en la caja}}}}\\)\" draggable=\"true\"&gt;\\(\\frac{{{\\text{limpiapipas}}}}{{{\\text{objetos en la caja}}}}\\)&lt;/span&gt; = {{response}}&lt;/p&gt;","seed":{"calculated":[{"name":"4-A1","label":"{{function}}","function":"\\frac{{{Q3}}}{{{T1}}}"},{"name":"T1","label":"{{function}}","function":"{{Q1}}+{{Q2}}+{{Q3}}","temp":true}]},"algorithm":{"name":"calculateOperation","params":{"method":"equivSymbolic","keyboard":"INTERMEDIATE"}}}]}</v>
      </c>
      <c r="C311" s="237" t="str">
        <f>Seeds!AA343</f>
        <v>{"id":"M5-EyP-9a-A-3","seed":{"parameters":[{"name":"Q1","label":null,"min":5,"max":10,"step":1},{"name":"Q2","label":null,"min":7,"max":12,"step":1},{"name":"Q3","label":null,"min":10,"max":20,"step":1}],"uniques":true},"scaffolding":[{"id":"step-0","stimulus":"&lt;p&gt;Amélia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D311" s="237">
        <f t="shared" si="1"/>
        <v>1</v>
      </c>
    </row>
    <row r="312" ht="15.75" customHeight="1">
      <c r="A312" s="237" t="str">
        <f>Seeds!AC344</f>
        <v>M5-EyP-9a-A-4</v>
      </c>
      <c r="B312" s="237" t="str">
        <f>Seeds!Z344</f>
        <v>{"id":"M5-EyP-9a-A-4","seed":{"parameters":[{"name":"Q1","label":null,"min":4,"max":12,"step":1},{"name":"Q2","label":null,"min":4,"max":12,"step":1}],"uniques":true},"scaffolding":[{"id":"step-0","stimulus":"&lt;p&gt;En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fracción.&lt;/p&gt;","template":"&lt;p&gt;La probabilidad de que un jinete con chaquetilla estampada gane es de {{response}}.&lt;/p&gt;","seed":{"parameters":[],"calculated":[{"name":"A1","function":"\\frac{{{Q2}}}{{{T1}}}"},{"name":"T1","label":"{{function}}","function":"{{Q1}}+{{Q2}}","temp":true}]},"algorithm":{"name":"calculateOperation","params":{"method":"equivSymbolic","keyboard":"INTERMEDIATE"}}},{"id":"step-1","stimulus":"&lt;p&gt;¿Cuántos jinetes participan en la carrera en total? ¿Cuántos llevan chaquetilla estampada?&lt;/p&gt;","template":"&lt;p&gt;En la carrera participan {{response}} jinetes, de los cuales {{response}} visten una chaquetilla estampada.&lt;/p&gt;","seed":{"calculated":[{"name":"4-A1","label":"{{function}}","function":"{{Q1}}+{{Q2}}"},{"name":"4-A2","label":"{{function}}","function":"{{Q2}}"}]},"algorithm":{"name":"calculateOperation","params":{"method":"equivLiteral","keyboard":"INTERMEDIATE"}}},{"id":"step-2","stimulus":"&lt;p&gt;¿Qué pide el enunciado?&lt;/p&gt;","seed":{"calculated":[{"name":"2-A1","label":"&lt;p&gt;La probabilidad de que gane un jinete con chaquetilla estampada.&lt;/p&gt;"},{"name":"2-A2","label":"&lt;p&gt;La probabilidad de que gane un jinete con chaquetilla lisa.&lt;/p&gt;","incorrect":true},{"name":"2-A3","label":"&lt;p&gt;La probabilidad de que gane un jinete con chaquetilla.&lt;/p&gt;","incorrect":true}]},"algorithm":{"name":"trueFalse","template":"Multiple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{{Q1}} jinetes llevan chaquetilla lisa y {{Q2}}, chaquetilla estampada, ¿cuáles son los casos posibles? ¿Y los favorables?&lt;/p&gt;","template":"&lt;p&gt;Los casos posibles son {{response}}, mientras que los favorables, {{response}}.&lt;/p&gt;","seed":{"calculated":[{"name":"4-A1","label":"{{function}}","function":"{{Q1}}+{{Q2}}"},{"name":"4-A2","label":"{{function}}","function":"{{Q2}}"}]},"algorithm":{"name":"calculateOperation","params":{"method":"equivLiteral","keyboard":"INTERMEDIATE"}}},{"id":"step-5","stimulus":"&lt;p&gt;Sabiendo esto, calcula la probabilidad de que gane un jinete con chaquetilla estampada. Escribe el resultado en forma de fracción.&lt;/p&gt;","template":"&lt;p style=\"text-align:center;\"&gt;&lt;span class=\"fr-math-v2 fr-draggable\" contenteditable=\"false\" data-original-math=\"\\(\\frac{{{\\text{jinetes con chaquetilla estampada}}}}{{{\\text{jinetes}}}}\\)\" draggable=\"true\"&gt;\\(\\frac{{{\\text{jinetes con chaquetilla estampada}}}}{{{\\text{jinetes}}}}\\)&lt;/span&gt; = {{response}}&lt;/p&gt;","seed":{"calculated":[{"name":"4-A1","label":"{{function}}","function":"\\frac{{{Q2}}}{{{T1}}}"},{"name":"T1","label":"{{function}}","function":"{{Q1}}+{{Q2}}","temp":true}]},"algorithm":{"name":"calculateOperation","params":{"method":"equivSymbolic","keyboard":"INTERMEDIATE"}}}]}</v>
      </c>
      <c r="C312" s="237" t="str">
        <f>Seeds!AA344</f>
        <v>{"id":"M5-EyP-9a-A-4","seed":{"parameters":[{"name":"Q1","label":null,"min":4,"max":12,"step":1},{"name":"Q2","label":null,"min":4,"max":12,"step":1}],"uniques":true},"scaffolding":[{"id":"step-0","stimulus":"&lt;p&gt;Existem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D312" s="237">
        <f t="shared" si="1"/>
        <v>1</v>
      </c>
    </row>
    <row r="313" ht="15.75" customHeight="1">
      <c r="A313" s="237" t="str">
        <f>Seeds!AC345</f>
        <v>M5-EyP-9a-A-5</v>
      </c>
      <c r="B313" s="237" t="str">
        <f>Seeds!Z345</f>
        <v>{"id":"M5-EyP-9a-A-5","seed":{"parameters":[{"name":"Q1","label":null,"min":3,"max":9,"step":1},{"name":"Q2","label":null,"min":3,"max":9,"step":1}],"uniques":true},"scaffolding":[{"id":"step-0","stimulus":"&lt;p&gt;Soraya ha metido en una bolsa {{T1}} papelitos; {{Q1}} tienen escrito un número par y {{Q2}} un número impar. ¿Cuál es la probabilidad de que saque un papelito con número par? Escribe el resultado en forma de fracción.&lt;/p&gt;","template":"&lt;p&gt;La probabilidad de que Soraya saque número par es de {{response}}.&lt;/p&gt;","seed":{"parameters":[],"calculated":[{"name":"A1","function":"\\frac{{{Q1}}}{{{T1}}}"},{"name":"T1","label":"{{function}}","function":"{{Q1}}+{{Q2}}","temp":true}]},"algorithm":{"name":"calculateOperation","params":{"method":"equivSymbolic","keyboard":"INTERMEDIATE"}}},{"id":"step-1","stimulus":"&lt;p&gt;¿Cuántos papelitos ha metido Soraya en la bolsa en total? ¿Cuántos tienen escrito un número par?&lt;/p&gt;","template":"&lt;p&gt;Soraya ha metido {{response}} papelitos en la bolsa, de los cuales {{response}} tienen escrito un número par.&lt;/p&gt;","seed":{"calculated":[{"name":"4-A1","label":"{{function}}","function":"{{Q1}}+{{Q2}}"},{"name":"4-A2","label":"{{function}}","function":"{{Q1}}"}]},"algorithm":{"name":"calculateOperation","params":{"method":"equivLiteral","keyboard":"INTERMEDIATE"}}},{"id":"step-2","stimulus":"&lt;p&gt;¿Qué pide el enunciado?&lt;/p&gt;","seed":{"calculated":[{"name":"2-A1","label":"&lt;p&gt;La probabilidad de sacar de la bolsa un papelito con un número par.&lt;/p&gt;"},{"name":"2-A2","label":"&lt;p&gt;La probabilidad de sacar de la bolsa un papelito.&lt;/p&gt;","incorrect":true},{"name":"2-A3","label":"&lt;p&gt;La probabilidad de sacar de la bolsa un papelito con un número impar.&lt;/p&gt;","incorrect":true}]},"algorithm":{"name":"trueFalse","template":"Multiple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bolsa hay {{Q1}} papelitos con un número par y {{Q2}} con un número impar,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Soraya saque un número par. Escribe el resultado en forma de fracción.&lt;/p&gt;","template":"&lt;p style=\"text-align:center;\"&gt;&lt;span class=\"fr-math-v2 fr-draggable\" contenteditable=\"false\" data-original-math=\"\\(\\frac{{{\\text{papelitos con número par}}}}{{{\\text{papelitos}}}}\\)\" draggable=\"true\"&gt;\\(\\frac{{{\\text{papelitos con número par}}}}{{{\\text{papelitos}}}}\\)&lt;/span&gt; = {{response}}&lt;/p&gt;","seed":{"calculated":[{"name":"4-A1","label":"{{function}}","function":"\\frac{{{Q1}}}{{{T1}}}"},{"name":"T1","label":"{{function}}","function":"{{Q1}}+{{Q2}}","temp":true}]},"algorithm":{"name":"calculateOperation","params":{"method":"equivSymbolic","keyboard":"INTERMEDIATE"}}}]}</v>
      </c>
      <c r="C313" s="237" t="str">
        <f>Seeds!AA345</f>
        <v>{"id":"M5-EyP-9a-A-5","seed":{"parameters":[{"name":"Q1","label":null,"min":3,"max":9,"step":1},{"name":"Q2","label":null,"min":3,"max":9,"step":1}],"uniques":true},"scaffolding":[{"id":"step-0","stimulus":"&lt;p&gt;Soraya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D313" s="237">
        <f t="shared" si="1"/>
        <v>1</v>
      </c>
    </row>
    <row r="314" ht="15.75" customHeight="1">
      <c r="A314" s="237" t="str">
        <f>Seeds!AC346</f>
        <v>M5-MyM-1a-I-1</v>
      </c>
      <c r="B314" s="237" t="str">
        <f>Seeds!Z346</f>
        <v>{
    "id": "M5-MyM-1a-I-1",
    "stimulus": "&lt;p&gt;Arrastra cada unidad de longitud hasta la distancia que mejor expresa.&lt;/p&gt;",
    "feedback": "&lt;p&gt;Para estimar longitudes, hay que tener en cuenta que &lt;span class=\"no-break\"&gt;1 km&lt;/span&gt; son &lt;span class=\"no-break\"&gt;1000 m&lt;/span&gt; y que &lt;span class=\"no-break\"&gt;1 m&lt;/span&gt; son &lt;span class=\"no-break\"&gt;100 cm.&lt;/span&gt;&lt;/p&gt;",
    "hint": "&lt;p&gt;&lt;span class=\"no-break\"&gt;1 km&lt;/span&gt; son &lt;span class=\"no-break\"&gt;1000 m&lt;/span&gt; y &lt;span class=\"no-break\"&gt;1 m&lt;/span&gt; son &lt;span class=\"no-break\"&gt;100 cm.&lt;/span&gt;&lt;/p&gt;",
    "seed": {
        "parameters": [
            {
                "name": "Q1",
                "list": [
                    "La distancia entre dos ciudades",
                    "La longitud de un río",
                    "La distancia recorrida por un avión"
                ]
            },
            {
                "name": "Q2",
                "list": [
                    "La longitud de un lápiz",
                    "La altura de una taza",
                    "El tamaño de un mando a distancia"
                ]
            },
            {
                "name": "Q3",
                "list": [
                    "La altura de una jirafa",
                    "El ancho de un comedor",
                    "El tamaño de una piscina"
                ]
            }
        ],
        "calculated": [
            {
                "name": "A1",
                "label": "{{Q1}}",
                "function": "km",
                "feedback": "&lt;p&gt;Esta situación se expresa en una unidad grande, es decir, los {{function}}.&lt;/p&gt;"
            },
            {
                "name": "A2",
                "label": "{{Q2}}",
                "function": "cm",
                "feedback": "&lt;p&gt;Esta longitud se expresa en una unidad de longitud muy pequeña, es decir, en {{function}}.&lt;/p&gt;"
            },
            {
                "name": "A3",
                "label": "{{Q3}}",
                "function": "m",
                "feedback": "&lt;p&gt;Esta longitud se expresa en una unidad cercana a nuestro tamaño, es decir, en {{function}}.&lt;/p&gt;"
            }
        ],
        "uniques": true
    },
    "algorithm": {
        "name": "linkOperationResult",
        "params": {
            "invert": true
        },
        "template": "Match list"
    }
}</v>
      </c>
      <c r="C314" s="237" t="str">
        <f>Seeds!AA346</f>
        <v>{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D314" s="237">
        <f t="shared" si="1"/>
        <v>1</v>
      </c>
    </row>
    <row r="315" ht="15.75" customHeight="1">
      <c r="A315" s="237" t="str">
        <f>Seeds!AC347</f>
        <v>M5-MyM-1a-E-1</v>
      </c>
      <c r="B315" s="237" t="str">
        <f>Seeds!Z347</f>
        <v>{"id":"M5-MyM-1a-E-1","stimulus":"&lt;p&gt;Escribe,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longitud de un tornillo","El diámetro de una moneda","El tamaño de una hormiga","El diámetro de un huevo de codorniz"]},{"name":"Q2","list":["La altura de la copa de un árbol","La longitud de una mesa","La profundidad de una piscina"]},{"name":"Q3","list":["El perímetro de un país","El recorrido de una maratón","La distancia entre dos pueblos"]}],"calculated":[{"name":"A1","label":"mm","function":"mm","feedback":"&lt;p&gt;Esta longitud se expresa en una unidad de longitud muy pequeña, es decir, en {{function}}.&lt;/p&gt;"},{"name":"A2","label":"m","function":"m","feedback":"&lt;p&gt;Esta longitud se expresa en una unidad cercana a nuestro tamaño, es decir, en {{function}}.&lt;/p&gt;"},{"name":"A3","label":"km","function":"km","feedback":"&lt;p&gt;Esta situación se expresa en una unidad grande, es decir, los {{function}}.&lt;/p&gt;"}],"uniques":true},"algorithm":{"name":"calculateOperation","template":"Cloze with text"}}</v>
      </c>
      <c r="C315" s="237" t="str">
        <f>Seeds!AA347</f>
        <v>{"id":"M5-MyM-1a-E-1","stimulus":"&lt;p&gt;Escreva,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D315" s="237">
        <f t="shared" si="1"/>
        <v>1</v>
      </c>
    </row>
    <row r="316" ht="15.75" customHeight="1">
      <c r="A316" s="237" t="str">
        <f>Seeds!AC348</f>
        <v>M5-MyM-1a-E-2</v>
      </c>
      <c r="B316" s="237" t="str">
        <f>Seeds!Z348</f>
        <v>{"id":"M5-MyM-1a-E-2","stimulus":"&lt;p&gt;Escribe,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altura de la copa de un árbol","La longitud de una mesa","La profundidad de una piscina"]},{"name":"Q2","list":["El perímetro de un país","El recorrido de una maratón","La distancia entre dos pueblos"]},{"name":"Q3","list":["La longitud de un tornillo","El diámetro de una moneda","El tamaño de una hormiga","El diámetro de un huevo de codorniz"]}],"calculated":[{"name":"A1","label":"m","function":"m","feedback":"&lt;p&gt;Esta longitud se expresa en una unidad cercana a nuestro tamaño, es decir, en {{function}}.&lt;/p&gt;"},{"name":"A2","label":"km","function":"km","feedback":"&lt;p&gt;Esta situación se expresa en una unidad grande, es decir, los {{function}}.&lt;/p&gt;"},{"name":"A3","label":"mm","function":"mm","feedback":"&lt;p&gt;Esta longitud se expresa en una unidad de longitud muy pequeña, es decir, en {{function}}.&lt;/p&gt;"}],"uniques":true},"algorithm":{"name":"calculateOperation","template":"Cloze with text"}}</v>
      </c>
      <c r="C316" s="237" t="str">
        <f>Seeds!AA348</f>
        <v>{"id":"M5-MyM-1a-E-2","stimulus":"&lt;p&gt;Escreva,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D316" s="237">
        <f t="shared" si="1"/>
        <v>1</v>
      </c>
    </row>
    <row r="317" ht="15.75" customHeight="1">
      <c r="A317" s="237" t="str">
        <f>Seeds!AC349</f>
        <v>M5-MyM-25a-I-1</v>
      </c>
      <c r="B317" s="237" t="str">
        <f>Seeds!Z349</f>
        <v>{"id":"M5-MyM-25a-I-1","stimulus":"&lt;p&gt;Selecciona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C317" s="237" t="str">
        <f>Seeds!AA349</f>
        <v>{"id":"M5-MyM-25a-I-1","stimulus":"&lt;p&gt;Selecione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D317" s="237">
        <f t="shared" si="1"/>
        <v>1</v>
      </c>
    </row>
    <row r="318" ht="15.75" customHeight="1">
      <c r="A318" s="237" t="str">
        <f>Seeds!AC350</f>
        <v>M5-MyM-25a-I-2</v>
      </c>
      <c r="B318" s="237" t="str">
        <f>Seeds!Z350</f>
        <v>{"id":"M5-MyM-25a-I-2","stimulus":"&lt;p&gt;Selecciona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C318" s="237" t="str">
        <f>Seeds!AA350</f>
        <v>{"id":"M5-MyM-25a-I-2","stimulus":"&lt;p&gt;Selecione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D318" s="237">
        <f t="shared" si="1"/>
        <v>1</v>
      </c>
    </row>
    <row r="319" ht="15.75" customHeight="1">
      <c r="A319" s="237" t="str">
        <f>Seeds!AC351</f>
        <v>M5-MyM-25a-E-1</v>
      </c>
      <c r="B319" s="237" t="str">
        <f>Seeds!Z351</f>
        <v>{"id":"M5-MyM-25a-E-1","stimulus":"&lt;p&gt;Calcula las conversiones de las siguientes longitudes.&lt;/p&gt;","template":"&lt;p style=\"text-align:center;\"&gt;{{Q1}} mm = {{response}} cm&lt;/p&gt;&lt;p style=\"text-align:center;\"&gt;{{T1}} hm = {{response}} 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500px;\"&gt;&lt;/div&gt;","seed":{"parameters":[{"name":"Q1","label":null,"min":10,"max":999,"step":1},{"name":"Q2","label":null,"min":0.01,"max":10,"step":0.01}],"calculated":[{"name":"A1","label":"{{function}}","function":"Lemonlib.round({{Q1}}/10, 2)","feedback":"&lt;p&gt;{{Q1}} mm : 10 = {{function}} cm&lt;/p&gt;"},{"name":"A2","label":"{{function}}","function":"Lemonlib.round({{T1}}*100, 2)","feedback":"&lt;p&gt;{{Q2}} hm × 100 = {{function}} m&lt;/p&gt;"},{"name":"T1","function":"Lemonlib.round({{Q2}}, 2)","temp":true}],"uniques":true},"algorithm":{"name":"calculateOperation","params":{"method":"equivLiteral","keyboard":"INTERMEDIATE"}}}</v>
      </c>
      <c r="C319" s="237" t="str">
        <f>Seeds!AA351</f>
        <v>{"id":"M5-MyM-25a-E-1","stimulus":"&lt;p&gt;Calcule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D319" s="237">
        <f t="shared" si="1"/>
        <v>1</v>
      </c>
    </row>
    <row r="320" ht="15.75" customHeight="1">
      <c r="A320" s="237" t="str">
        <f>Seeds!AC352</f>
        <v>M5-MyM-25a-E-2</v>
      </c>
      <c r="B320" s="237" t="str">
        <f>Seeds!Z352</f>
        <v>{"id":"M5-MyM-25a-E-2","stimulus":"&lt;p&gt;Calcula las conversiones de las siguientes longitudes.&lt;/p&gt;","template":"&lt;p style=\"text-align:center;\"&gt;{{Q1}} dm = {{response}} hm&lt;/p&gt;&lt;p style=\"text-align:center;\"&gt;{{T1}} dam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1000,"max":9900,"step":100},{"name":"Q2","label":null,"min":10,"max":99,"step":0.1}],"calculated":[{"name":"A1","label":"{{function}}","function":"Lemonlib.round({{Q1}}/1000,1)","feedback":"&lt;p&gt;{{Q1}} dm : 1000 = {{function}} hm&lt;/p&gt;"},{"name":"A2","label":"{{function}}","function":"Lemonlib.round({{T1}}*100, 2)","feedback":"&lt;p&gt;{{Q2}} dam × 100 = {{function}} dm&lt;/p&gt;"},{"name":"T1","function":"Lemonlib.round({{Q2}}, 1)","temp":true}],"uniques":true},"algorithm":{"name":"calculateOperation","params":{"method":"equivLiteral","keyboard":"INTERMEDIATE"}}}</v>
      </c>
      <c r="C320" s="237" t="str">
        <f>Seeds!AA352</f>
        <v>{"id":"M5-MyM-25a-E-2","stimulus":"&lt;p&gt;Calcule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D320" s="237">
        <f t="shared" si="1"/>
        <v>1</v>
      </c>
    </row>
    <row r="321" ht="15.75" customHeight="1">
      <c r="A321" s="237" t="str">
        <f>Seeds!AC353</f>
        <v>M5-MyM-25a-E-3</v>
      </c>
      <c r="B321" s="237" t="str">
        <f>Seeds!Z353</f>
        <v>{"id":"M5-MyM-25a-E-3","stimulus":"&lt;p&gt;Calcula las conversiones de las siguientes longitudes.&lt;/p&gt;","template":"&lt;p style=\"text-align:center;\"&gt;{{T1}} m = {{response}} cm&lt;/p&gt;&lt;p style=\"text-align:center;\"&gt;{{Q2}} dm = {{response}} dam&lt;/p&gt;","feedback":"&lt;div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500px;\"&gt;&lt;/div&gt;","seed":{"parameters":[{"name":"Q1","label":null,"min":1,"max":9,"step":0.1},{"name":"Q2","label":null,"min":10,"max":90,"step":10}],"calculated":[{"name":"A1","label":"{{function}}","function":"Lemonlib.round({{Q1}}*100, 1)","feedback":"&lt;p&gt;{{Q1}} m × 100 = {{function}} cm&lt;/p&gt;"},{"name":"A2","label":"{{function}}","function":"Lemonlib.round({{Q2}}/100,1)","feedback":"&lt;p&gt;{{Q2}} dm : 100 = {{function}} dam&lt;/p&gt;"},{"name":"T1","function":"Lemonlib.round({{Q1}}, 1)","temp":true}],"uniques":true},"algorithm":{"name":"calculateOperation","params":{"method":"equivLiteral","keyboard":"INTERMEDIATE"}}}</v>
      </c>
      <c r="C321" s="237" t="str">
        <f>Seeds!AA353</f>
        <v>{"id":"M5-MyM-25a-E-3","stimulus":"&lt;p&gt;Calcule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D321" s="237">
        <f t="shared" si="1"/>
        <v>1</v>
      </c>
    </row>
    <row r="322" ht="15.75" customHeight="1">
      <c r="A322" s="237" t="str">
        <f>Seeds!AC354</f>
        <v>M5-MyM-25a-A-1</v>
      </c>
      <c r="B322" s="237" t="str">
        <f>Seeds!Z354</f>
        <v>{
    "id": "M5-MyM-25a-A-1",
    "seed": {
        "parameters": [
            {
                "name": "Q1",
                "label": null,
                "min": 0.2,
                "max": 0.5,
                "step": 0.01
            }
        ],
        "uniques": true
    },
    "scaffolding": [
        {
            "id": "step-0",
            "stimulus": "&lt;p&gt;Agustín ha puesto en fila todos sus juguetes y ha visto que la fila mide &lt;span class=\"no-break\"&gt;{{Q1}} dam.&lt;/span&gt; ¿A cuántos metros equivalen?&lt;/p&gt;",
            "template": "&lt;p&gt;Equivalen a {{response}} m.&lt;/p&gt;",
            "seed": {
                "parameters": [],
                "calculated": [
                    {
                        "name": "A1",
                        "label": "",
                        "function": "Lemonlib.round({{Q1}}*10, 2)"
                    }
                ]
            },
            "algorithm": {
                "name": "calculateOperation",
                "params": {
                    "method": "equivLiteral",
                    "keyboard": "INTERMEDIATE"
                }
            }
        },
        {
            "id": "step-1",
            "stimulus": "&lt;p&gt;¿Cuántos decámetros miden los juguetes de Agustín en fila?&lt;/p&gt;",
            "template": "&lt;p&gt;Los juguetes miden &lt;span class=\"no-break\"&gt;{{response}} dam.&lt;/span&gt;&lt;/p&gt;",
            "seed": {
                "calculated": [
                    {
                        "name": "A1",
                        "label": "",
                        "function": "{{Q1}}"
                    }
                ]
            },
            "algorithm": {
                "name": "calculateOperation",
                "params": {
                    "method": "equivLiteral",
                    "keyboard": "INTERMEDIATE"
                }
            }
        },
        {
            "id": "step-2",
            "stimulus": "&lt;p&gt;¿Qué pide el enunciado?&lt;/p&gt;",
            "seed": {
                "calculated": [
                    {
                        "name": "2-A1",
                        "label": "&lt;p&gt;Convertir los decámetros en metros.&lt;/p&gt;"
                    },
                    {
                        "name": "2-A2",
                        "label": "&lt;p&gt;Convertir los metros en decámetros.&lt;/p&gt;",
                        "incorrect": true
                    },
                    {
                        "name": "2-A3",
                        "label": "&lt;p&gt;Convertir los decámetros en decímetros.&lt;/p&gt;",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"&lt;p&gt;Realiza la siguiente operación para obtener la longitud de la hilera de juguetes.&lt;/p&gt;",
            "template": "&lt;p style=\"text-align:center;\"&gt;{{Q1}} dam × 10 = {{response}} m&lt;/p&gt;",
            "seed": {
                "parameters": [],
                "calculated": [
                    {
                        "name": "A1",
                        "label": "{{function}}",
                        "function": "Lemonlib.round({{Q1}}*10, 2)"
                    }
                ]
            },
            "algorithm": {
                "name": "calculateOperation",
                "params": {
                    "method": "equivLiteral",
                    "keyboard": "INTERMEDIATE"
                }
            }
        }
    ]
}</v>
      </c>
      <c r="C322" s="237" t="str">
        <f>Seeds!AA354</f>
        <v>{"id":"M5-MyM-25a-A-1","seed":{"parameters":[{"name":"Q1","label":null,"min":0.2,"max":0.5,"step":0.01}],"uniques":true},"scaffolding":[{"id":"step-0","stimulus":"&lt;p&gt;Augusto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D322" s="237">
        <f t="shared" si="1"/>
        <v>1</v>
      </c>
    </row>
    <row r="323" ht="15.75" customHeight="1">
      <c r="A323" s="237" t="str">
        <f>Seeds!AC355</f>
        <v>M5-MyM-25a-A-2</v>
      </c>
      <c r="B323" s="237" t="str">
        <f>Seeds!Z355</f>
        <v>{"id":"M5-MyM-25a-A-2","seed":{"parameters":[{"name":"Q1","label":null,"min":2000,"max":9000,"step":100}],"uniques":true},"scaffolding":[{"id":"step-0","stimulus":"&lt;p&gt;Un autobús recorre {{Q1}} m entre la parada de Raúl y la siguiente. ¿Cuántos kilómetros hay de distancia entre estas dos paradas?&lt;/p&gt;","template":"&lt;p&gt;Hay una distancia de {{response}} km.&lt;/p&gt;","seed":{"parameters":[],"calculated":[{"name":"A1","label":"","function":"{{Q1}}/1000"}]},"algorithm":{"name":"calculateOperation","params":{"method":"equivLiteral","keyboard":"INTERMEDIATE"}}},{"id":"step-1","stimulus":"&lt;p&gt;¿Cuántos metros recorre el autobús hasta llegar a la siguiente parada?&lt;/p&gt;","template":"&lt;p&gt;El autobús recorre &lt;span class=\"no-break\"&gt;{{response}} m.&lt;/span&gt;&lt;/p&gt;","seed":{"calculated":[{"name":"A1","label":"","function":"{{Q1}}"}]},"algorithm":{"name":"calculateOperation","params":{"method":"equivLiteral","keyboard":"INTERMEDIATE"}}},{"id":"step-2","stimulus":"&lt;p&gt;¿Qué pide el enunciado?&lt;/p&gt;","seed":{"calculated":[{"name":"2-A1","label":"&lt;p&gt;Convertir los metros en kilómetros.&lt;/p&gt;"},{"name":"2-A2","label":"&lt;p&gt;Convertir los kilómetros en metros.&lt;/p&gt;","incorrect":true},{"name":"2-A3","label":"&lt;p&gt;Convertir los kilómetros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entre las dos paradas.&lt;/p&gt;","template":"&lt;p style=\"text-align:center;\"&gt;{{Q1}} m : 1 000 = {{response}} km&lt;/p&gt;","seed":{"parameters":[],"calculated":[{"name":"A1","label":"{{function}}","function":"{{Q1}}/1000"}]},"algorithm":{"name":"calculateOperation","params":{"method":"equivLiteral","keyboard":"INTERMEDIATE"}}}]}</v>
      </c>
      <c r="C323" s="237" t="str">
        <f>Seeds!AA355</f>
        <v>{"id":"M5-MyM-25a-A-2","seed":{"parameters":[{"name":"Q1","label":null,"min":2000,"max":9000,"step":100}],"uniques":true},"scaffolding":[{"id":"step-0","stimulus":"&lt;p&gt;Um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D323" s="237">
        <f t="shared" si="1"/>
        <v>1</v>
      </c>
    </row>
    <row r="324" ht="15.75" customHeight="1">
      <c r="A324" s="237" t="str">
        <f>Seeds!AC356</f>
        <v>M5-MyM-25a-A-3</v>
      </c>
      <c r="B324" s="237" t="str">
        <f>Seeds!Z356</f>
        <v>{"id":"M5-MyM-25a-A-3","seed":{"parameters":[{"name":"Q1","label":null,"min":0.25,"max":0.6,"step":0.01}],"uniques":true},"scaffolding":[{"id":"step-0","stimulus":"&lt;p&gt;Después de pasar por la peluquería, el pelo de Rocío mide {{T1}} m. ¿Cuántos centímetros mide ahora el pelo de Rocío?&lt;/p&gt;","template":"&lt;p&gt;El pelo de Rocío mide {{response}} cm.&lt;/p&gt;","seed":{"parameters":[],"calculated":[{"name":"A1","label":"{{function}}","function":"Lemonlib.round({{T1}}*100,2)"},{"name":"T1","label":"{{function}}","function":"Lemonlib.round({{Q1}}, 2)","temp":true}]},"algorithm":{"name":"calculateOperation","params":{"method":"equivLiteral","keyboard":"INTERMEDIATE"}}},{"id":"step-1","stimulus":"&lt;p&gt;¿Cuántos metros mide el pelo de Rocío después de ir a la peluquería?&lt;/p&gt;","template":"&lt;p&gt;Su pelo mide &lt;span class=\"no-break\"&gt;{{response}} m.&lt;/span&gt;&lt;/p&gt;","seed":{"calculated":[{"name":"T1","label":"{{function}}","function":"Lemonlib.round({{Q1}}, 2)","temp":true},{"name":"A1","label":"","function":"{{T1}}"}]},"algorithm":{"name":"calculateOperation","params":{"method":"equivLiteral","keyboard":"INTERMEDIATE"}}},{"id":"step-2","stimulus":"&lt;p&gt;¿Qué pide el enunciado?&lt;/p&gt;","seed":{"calculated":[{"name":"2-A1","label":"&lt;p&gt;Convertir los metros en centímetros.&lt;/p&gt;"},{"name":"2-A2","label":"&lt;p&gt;Convertir los centímetros en metros.&lt;/p&gt;","incorrect":true},{"name":"2-A3","label":"&lt;p&gt;Convertir los decámetros en centímetros.&lt;/p&gt;","incorrect":true}]},"algorithm":{"name":"trueFalse","template":"Multiple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longitud del pelo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C324" s="237" t="str">
        <f>Seeds!AA356</f>
        <v>{"id":"M5-MyM-25a-A-3","seed":{"parameters":[{"name":"Q1","label":null,"min":0.25,"max":0.6,"step":0.01}],"uniques":true},"scaffolding":[{"id":"step-0","stimulus":"&lt;p&gt;Depois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D324" s="237">
        <f t="shared" si="1"/>
        <v>1</v>
      </c>
    </row>
    <row r="325" ht="15.75" customHeight="1">
      <c r="A325" s="237" t="str">
        <f>Seeds!AC357</f>
        <v>M5-MyM-25a-A-4</v>
      </c>
      <c r="B325" s="237" t="str">
        <f>Seeds!Z357</f>
        <v>{"id":"M5-MyM-25a-A-4","seed":{"parameters":[{"name":"Q1","label":null,"min":5,"max":15,"step":1}],"uniques":true},"scaffolding":[{"id":"step-0","stimulus":"&lt;p&gt;Un jardinero ha podado una hortensia con una altura como esta. ¿Cuántos decámetros mide la hortensia?&lt;/p&gt;&lt;div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dm&lt;/span&gt;&lt;/div&gt;&lt;/div&gt;&lt;/div&gt;&lt;/div&gt;","template":"&lt;p&gt;La hortensia mide &lt;span class=\"no-break\"&gt;{{response}} dam.&lt;/span&gt;&lt;/p&gt;","seed":{"parameters":[],"calculated":[{"name":"A1","label":"{{function}}","function":"{{Q1}}/100"}]},"algorithm":{"name":"calculateOperation","params":{"method":"equivLiteral","keyboard":"INTERMEDIATE"}}},{"id":"step-1","stimulus":"&lt;p&gt;¿Cuántos decímetros mide la hortensia?&lt;/p&gt;","template":"&lt;p&gt;La hortensia mide &lt;span class=\"no-break\"&gt;{{response}} dm.&lt;/span&gt;&lt;/p&gt;","seed":{"calculated":[{"name":"A1","label":"","function":"{{Q1}}"}]},"algorithm":{"name":"calculateOperation","params":{"method":"equivLiteral","keyboard":"INTERMEDIATE"}}},{"id":"step-2","stimulus":"&lt;p&gt;¿Qué pide el enunciado?&lt;/p&gt;","seed":{"calculated":[{"name":"2-A1","label":"&lt;p&gt;Convertir los decímetros en decámetros.&lt;/p&gt;"},{"name":"2-A2","label":"&lt;p&gt;Convertir los decámetros en decímetros.&lt;/p&gt;","incorrect":true},{"name":"2-A3","label":"&lt;p&gt;Convertir los metros en decámetros.&lt;/p&gt;","incorrect":true}]},"algorithm":{"name":"trueFalse","template":"Multiple choice – standard"}},{"id":"step-3","stimulus":"&lt;p&gt;¿En qué tabla están las conversiones de unidades correctas?&lt;/p&gt;","seed":{"calculated":[{"name":"2-A1","label":"&lt;p&gt;&lt;img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false}}},{"id":"step-4","stimulus":"&lt;p&gt;Realiza la siguiente operación para obtener la altura de la hortensia.&lt;/p&gt;","template":"&lt;p style=\"text-align:center;\"&gt;{{Q1}} dm : 100 = {{response}} dam&lt;/p&gt;","seed":{"parameters":[],"calculated":[{"name":"A1","label":"{{function}}","function":"{{Q1}}/100"}]},"algorithm":{"name":"calculateOperation","params":{"method":"equivLiteral","keyboard":"INTERMEDIATE"}}}]}</v>
      </c>
      <c r="C325" s="237" t="str">
        <f>Seeds!AA357</f>
        <v>{"id":"M5-MyM-25a-A-4","seed":{"parameters":[{"name":"Q1","label":null,"min":5,"max":15,"step":1}],"uniques":true},"scaffolding":[{"id":"step-0","stimulus":"&lt;p&gt;Um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D325" s="237">
        <f t="shared" si="1"/>
        <v>1</v>
      </c>
    </row>
    <row r="326" ht="15.75" customHeight="1">
      <c r="A326" s="237" t="str">
        <f>Seeds!AC358</f>
        <v>M5-MyM-25a-A-5</v>
      </c>
      <c r="B326" s="237" t="str">
        <f>Seeds!Z358</f>
        <v>{"id":"M5-MyM-25a-A-5","seed":{"parameters":[{"name":"Q1","label":null,"min":50,"max":100,"step":1}],"uniques":true},"scaffolding":[{"id":"step-0","stimulus":"&lt;p&gt;Anahí ha participado en una carrera en la que ha recorrido {{Q1}} hm. ¿A cuántos kilómetros equivale esa distancia?&lt;/p&gt;","template":"&lt;p&gt;Anahí ha recorrido {{response}} km.&lt;/p&gt;","seed":{"parameters":[],"calculated":[{"name":"A1","label":"{{function}}","function":"{{Q1}}/10"}]},"algorithm":{"name":"calculateOperation","params":{"method":"equivLiteral","keyboard":"INTERMEDIATE"}}},{"id":"step-1","stimulus":"&lt;p&gt;¿Cuántos hectómetros ha reccorido Anahí en la carrera?&lt;/p&gt;","template":"&lt;p&gt;Anahí ha recorrido &lt;span class=\"no-break\"&gt;{{response}} hm.&lt;/span&gt;&lt;/p&gt;","seed":{"calculated":[{"name":"A1","label":"","function":"{{Q1}}"}]},"algorithm":{"name":"calculateOperation","params":{"method":"equivLiteral","keyboard":"INTERMEDIATE"}}},{"id":"step-2","stimulus":"&lt;p&gt;¿Qué pide el enunciado?&lt;/p&gt;","seed":{"calculated":[{"name":"2-A1","label":"&lt;p&gt;Convertir los hectómetros en kilómetros.&lt;/p&gt;"},{"name":"2-A2","label":"&lt;p&gt;Convertir los kilómetros en hectómetros.&lt;/p&gt;","incorrect":true},{"name":"2-A3","label":"&lt;p&gt;Convertir los hectómetros en decímetros.&lt;/p&gt;","incorrect":true}]},"algorithm":{"name":"trueFalse","template":"Multiple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que ha corrido Anahí.&lt;/p&gt;","template":"&lt;p style=\"text-align:center;\"&gt;{{Q1}} hm : 10 = {{response}} km&lt;/p&gt;","seed":{"parameters":[],"calculated":[{"name":"A1","label":"{{function}}","function":"{{Q1}}/10"}]},"algorithm":{"name":"calculateOperation","params":{"method":"equivLiteral","keyboard":"INTERMEDIATE"}}}]}</v>
      </c>
      <c r="C326" s="237" t="str">
        <f>Seeds!AA358</f>
        <v>{"id":"M5-MyM-25a-A-5","seed":{"parameters":[{"name":"Q1","label":null,"min":50,"max":100,"step":1}],"uniques":true},"scaffolding":[{"id":"step-0","stimulus":"&lt;p&gt;Anahí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D326" s="237">
        <f t="shared" si="1"/>
        <v>1</v>
      </c>
    </row>
    <row r="327" ht="15.75" customHeight="1">
      <c r="A327" s="237" t="str">
        <f>Seeds!AC377</f>
        <v>M5-MyM-26a-I-1</v>
      </c>
      <c r="B327" s="237" t="str">
        <f>Seeds!Z377</f>
        <v>{"id":"M5-MyM-26a-I-1","stimulus":"&lt;p&gt;Selecciona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&lt;span class=\"no-break\"&gt;50 m&lt;/span&gt; es mayor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inline","params":{"countCorrect":1,"countIncorrect":2,"options":["Correcto","Incorrecto"]}}}</v>
      </c>
      <c r="C327" s="237" t="str">
        <f>Seeds!AA377</f>
        <v>{"id":"M5-MyM-26a-I-1","stimulus":"&lt;p&gt;Indique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D327" s="237">
        <f t="shared" si="1"/>
        <v>1</v>
      </c>
    </row>
    <row r="328" ht="15.75" customHeight="1">
      <c r="A328" s="237" t="str">
        <f>Seeds!AC378</f>
        <v>M5-MyM-26a-E-1</v>
      </c>
      <c r="B328" s="237" t="str">
        <f>Seeds!Z378</f>
        <v>{
    "id": "M5-MyM-26a-E-1",
    "seed": {
        "parameters": [
            {
                "name": "Q1",
                "label": null,
                "min": 10,
                "max": 99,
                "step": 0.1
            },
            {
                "name": "Q2",
                "label": null,
                "min": 10,
                "max": 99,
                "step": 0.1
            },
            {
                "name": "Q3",
                "label": null,
                "min": 10,
                "max": 99,
                "step": 0.1
            },
            {
                "name": "Q4",
                "label": null,
                "min": 10,
                "max": 99,
                "step": 0.1
            }
        ],
        "uniques": true
    },
    "scaffolding": [
        {
            "id": "step-0",
            "stimulus": "&lt;p&gt;Arrastra y ordena de mayor a menor las siguientes longitudes. Colócalas de arriba a abajo.&lt;/p&gt;",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"&lt;p&gt;¿Qué pide el enunciado?&lt;/p&gt;",
            "seed": {
                "calculated": [
                    {
                        "name": "2-A1",
                        "label": "&lt;p&gt;Ordenar las medidas de longitud de mayor a menor.&lt;/p&gt;"
                    },
                    {
                        "name": "2-A2",
                        "label": "&lt;p&gt;Ordenar las medidas de longitud de menor a mayor.&lt;/p&gt;",
                        "incorrect": true
                    },
                    {
                        "name": "2-A3",
                        "label": "&lt;p&gt;Averiguar la mayor medida de longitud.&lt;/p&gt;",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hm = {{T1}} × 100 = {{response}} m&lt;/p&gt;&lt;p style=\"text-align: center\"&gt;{{Q2}} m&lt;/p&gt;&lt;p style=\"text-align: center\"&gt;{{T3}} km = {{T3}} ×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"&lt;p&gt;Con estos resultados, arrastra y ordena las medidas de longitud de mayor a menor. Colócalas de arriba a abajo.&lt;/p&gt;",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C328" s="237" t="str">
        <f>Seeds!AA378</f>
        <v>{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D328" s="237">
        <f t="shared" si="1"/>
        <v>1</v>
      </c>
    </row>
    <row r="329" ht="15.75" customHeight="1">
      <c r="A329" s="237" t="str">
        <f>Seeds!AC379</f>
        <v>M5-MyM-26a-A-1</v>
      </c>
      <c r="B329" s="237" t="str">
        <f>Seeds!Z379</f>
        <v>{
    "id": "M5-MyM-26a-A-1",
    "seed": {
        "parameters": [
            {
                "name": "Q1",
                "label": null,
                "min": 220,
                "max": 280,
                "step": 1
            },
            {
                "name": "Q2",
                "label": null,
                "min": 220,
                "max": 280,
                "step": 1
            }
        ],
        "uniques": true
    },
    "scaffolding": [
        {
            "id": "step-0",
            "stimulus": "&lt;p&gt;En la casa de Juan, el techo tienen una altura de {{Q1}} cm y en la de Antonio, de {{T1}} dam. ¿Cuál es el techo más alto?&lt;/p&gt;",
            "template": "&lt;p&gt;El techo de mayor altura mide {{response}} m.&lt;/p&gt;",
            "seed": {
                "parameters": [],
                "calculated": [
                    {
                        "name": "A1",
                        "label": "{{function}}",
                        "function": "math.max({{Q1}}/100,{{Q2}}/100)"
                    },
                    {
                        "name": "T1",
                        "function": "Lemonlib.round({{Q2}}/1000, 4)",
                        "temp": true
                    }
                ]
            },
            "algorithm": {
                "name": "calculateOperation",
                "params": {
                    "method": "equivLiteral",
                    "keyboard": "INTERMEDIATE"
                }
            }
        },
        {
            "id": "step-1",
            "stimulus": "&lt;p&gt;¿Cuánto mide el techo en la casa de Juan? ¿Y en la de Antonio?&lt;/p&gt;",
            "template": "&lt;p&gt;El techo de Juan mide {{response}} cm.&lt;/p&gt;&lt;p&gt;El techo de Antonio mide {{response}} dam.&lt;/p&gt;",
            "seed": {
                "calculated": [
                    {
                        "name": "A1",
                        "label": "{{Q1}}",
                        "function": "{{Q1}}"
                    },
                    {
                        "name": "A2",
                        "label": "{{T1}}",
                        "function": "{{T1}}"
                    },
                    {
                        "name": "T1",
                        "function": "Lemonlib.round({{Q2}}/1000, 4)",
                        "temp": true
                    }
                ]
            },
            "algorithm": {
                "name": "calculateOperation",
                "params": {
                    "method": "equivLiteral",
                    "keyboard": "INTERMEDIATE"
                }
            }
        },
        {
            "id": "step-2",
            "stimulus": "&lt;p&gt;¿Qué pide el enunciado?&lt;/p&gt;",
            "seed": {
                "calculated": [
                    {
                        "name": "2-A1",
                        "label": "&lt;p&gt;Averiguar la medida del techo de mayor altura en m.&lt;/p&gt;"
                    },
                    {
                        "name": "2-A2",
                        "label": "&lt;p&gt;Averiguar la medida del techo de mayor altura en dam.&lt;/p&gt;",
                        "incorrect": true
                    },
                    {
                        "name": "2-A3",
                        "label": "&lt;p&gt;Averiguar la medida del techo de menor altura en 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metros de la altura de cada techo.&lt;/p&gt;",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"&lt;p&gt;Selecciona, por tanto, cuál es el techo más alto.&lt;/p&gt;",
            "seed": {
                "calculated": [
                    {
                        "name": "T3",
                        "function": "math.max({{Q1}}/100,{{Q2}}/100)",
                        "temp": true
                    },
                    {
                        "name": "T4",
                        "function": "math.min({{Q1}}/100,{{Q2}}/100)",
                        "temp": true
                    },
                    {
                        "name": "2-A1",
                        "label": "&lt;p&gt;El techo de {{T3}} m&lt;/p&gt;"
                    },
                    {
                        "name": "2-A2",
                        "label": "&lt;p&gt;El techo de {{T4}} m&lt;/p&gt;",
                        "incorrect": true
                    }
                ]
            },
            "algorithm": {
                "name": "trueFalse",
                "template": "Multiple choice – standard",
                "showCheckIcon": true
            }
        }
    ]
}</v>
      </c>
      <c r="C329" s="237" t="str">
        <f>Seeds!AA379</f>
        <v>{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D329" s="237">
        <f t="shared" si="1"/>
        <v>1</v>
      </c>
    </row>
    <row r="330" ht="15.75" customHeight="1">
      <c r="A330" s="237" t="str">
        <f>Seeds!AC380</f>
        <v>M5-MyM-26a-A-2</v>
      </c>
      <c r="B330" s="237" t="str">
        <f>Seeds!Z380</f>
        <v>{
    "id": "M5-MyM-26a-A-2",
    "seed": {
        "parameters": [
            {
                "name": "Q1",
                "label": null,
                "min": 160,
                "max": 185,
                "step": 1
            },
            {
                "name": "Q2",
                "label": null,
                "min": 155,
                "max": 175,
                "step": 1
            },
            {
                "name": "Q3",
                "label": null,
                "min": 150,
                "max": 160,
                "step": 1
            },
            {
                "name": "Q4",
                "label": null,
                "min": 110,
                "max": 149,
                "step": 1
            }
        ],
        "uniques": true
    },
    "scaffolding": [
        {
            "id": "step-0",
            "stimulus": "&lt;p&gt;Alejo ha anotado a continuación la altura de sus padres, su hermana y la suya. Arrastra y ordénalas de mayor a menor. Colócalas de arriba a abajo.&lt;/p&gt;",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"&lt;p&gt;¿Qué pide el enunciado?&lt;/p&gt;",
            "seed": {
                "calculated": [
                    {
                        "name": "2-A1",
                        "label": "&lt;p&gt;Ordenar las alturas de la familia de mayor a menor.&lt;/p&gt;"
                    },
                    {
                        "name": "2-A2",
                        "label": "&lt;p&gt;Ordenar las alturas de la familia de menor a mayor.&lt;/p&gt;",
                        "incorrect": true
                    },
                    {
                        "name": "2-A3",
                        "label": "&lt;p&gt;Averiguar la altura de la persona más baja.&lt;/p&gt;",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"&lt;p&gt;Con estos resultados, arrastra y ordénalas de mayor a menor. Colócalas de arriba a abajo.&lt;/p&gt;",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C330" s="237" t="str">
        <f>Seeds!AA380</f>
        <v>{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D330" s="237">
        <f t="shared" si="1"/>
        <v>1</v>
      </c>
    </row>
    <row r="331" ht="15.75" customHeight="1">
      <c r="A331" s="237" t="str">
        <f>Seeds!AC381</f>
        <v>M5-MyM-26a-A-3</v>
      </c>
      <c r="B331" s="237" t="str">
        <f>Seeds!Z381</f>
        <v>{
    "id": "M5-MyM-26a-A-3",
    "seed": {
        "parameters": [
            {
                "name": "Q1",
                "label": null,
                "min": 150,
                "max": 400,
                "step": 1
            },
            {
                "name": "Q2",
                "label": null,
                "min": 150,
                "max": 400,
                "step": 1
            }
        ],
        "uniques": true
    },
    "scaffolding": [
        {
            "id": "step-0",
            "stimulus": "&lt;p&gt;Para pasear a sus perros, Manuel ha comprado una correa de &lt;span class=\"no-break\"&gt;{{Q1}} cm&lt;/span&gt; y Andrés una de &lt;span class=\"no-break\"&gt;{{T1}} mm.&lt;/span&gt; ¿Cuál es la correa más larga?&lt;/p&gt;",
            "template": "&lt;p&gt;La correa mas larga mide {{response}} dm.&lt;/p&gt;",
            "seed": {
                "parameters": [],
                "calculated": [
                    {
                        "name": "A1",
                        "label": "{{function}}",
                        "function": " math.max({{Q1}}/10,{{Q2}}/10)"
                    },
                    {
                        "name": "T1",
                        "function": "{{Q2}}*10",
                        "temp": true
                    }
                ]
            },
            "algorithm": {
                "name": "calculateOperation",
                "params": {
                    "method": "equivLiteral",
                    "keyboard": "INTERMEDIATE"
                }
            }
        },
        {
            "id": "step-1",
            "stimulus": "&lt;p&gt;¿Cuánto mide la correa de Manuel? ¿Y la de Andrés?&lt;/p&gt;",
            "template": "&lt;p&gt;La correa de Manuel mide {{response}} cm.&lt;/p&gt;&lt;p&gt;La correa de Andrés mide {{response}} mm.&lt;/p&gt;",
            "seed": {
                "calculated": [
                    {
                        "name": "A1",
                        "label": "{{Q1}}",
                        "function": "{{Q1}}"
                    },
                    {
                        "name": "A2",
                        "label": "{{T1}}",
                        "function": "{{T1}}"
                    },
                    {
                        "name": "T1",
                        "function": "{{Q2}}*10",
                        "temp": true
                    }
                ]
            },
            "algorithm": {
                "name": "calculateOperation",
                "params": {
                    "method": "equivLiteral",
                    "keyboard": "INTERMEDIATE"
                }
            }
        },
        {
            "id": "step-2",
            "stimulus": "&lt;p&gt;¿Qué pide el enunciado?&lt;/p&gt;",
            "seed": {
                "calculated": [
                    {
                        "name": "2-A1",
                        "label": "&lt;p&gt;Averiguar la longitud de la correa más larga en dm.&lt;/p&gt;"
                    },
                    {
                        "name": "2-A2",
                        "label": "&lt;p&gt;Averiguar la longitud de la correa más larga en mm.&lt;/p&gt;",
                        "incorrect": true
                    },
                    {
                        "name": "2-A3",
                        "label": "&lt;p&gt;Averiguar la longitud de la correa más corta en dm.&lt;/p&gt;",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decímetros de la longitud de cada correa.&lt;/p&gt;",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"&lt;p&gt;Selecciona, por tanto, cuál es la correa más larga.&lt;/p&gt;",
            "seed": {
                "calculated": [
                    {
                        "name": "T3",
                        "function": "math.max({{Q1}}/10,{{Q2}}/10)",
                        "temp": true
                    },
                    {
                        "name": "T4",
                        "function": "math.min({{Q1}}/10,{{Q2}}/10)",
                        "temp": true
                    },
                    {
                        "name": "2-A1",
                        "label": "&lt;p&gt;La correa de {{T3}} dm&lt;/p&gt;"
                    },
                    {
                        "name": "2-A2",
                        "label": "&lt;p&gt;La correa de {{T4}} dm&lt;/p&gt;",
                        "incorrect": true
                    }
                ]
            },
            "algorithm": {
                "name": "trueFalse",
                "template": "Multiple choice – standard",
                "showCheckIcon": true
            }
        }
    ]
}</v>
      </c>
      <c r="C331" s="237" t="str">
        <f>Seeds!AA381</f>
        <v>{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D331" s="237">
        <f t="shared" si="1"/>
        <v>1</v>
      </c>
    </row>
    <row r="332" ht="15.75" customHeight="1">
      <c r="A332" s="237" t="str">
        <f>Seeds!AC382</f>
        <v>M5-MyM-26a-A-4</v>
      </c>
      <c r="B332" s="237" t="str">
        <f>Seeds!Z382</f>
        <v>{
    "id": "M5-MyM-26a-A-4",
    "seed": {
        "parameters": [
            {
                "name": "Q1",
                "label": null,
                "min": 1000,
                "max": 2000,
                "step": 10
            },
            {
                "name": "Q2",
                "label": null,
                "min": 1000,
                "max": 2000,
                "step": 10
            },
            {
                "name": "Q3",
                "label": null,
                "min": 1000,
                "max": 2000,
                "step": 10
            }
        ],
        "uniques": true
    },
    "scaffolding": [
        {
            "id": "step-0",
            "stimulus": "&lt;p&gt;Alfonso puede llegar a su librería favorita por las tres siguientes rutas. Arrastra y ordénalas de mayor a menor. Colócalas de arriba a abajo.&lt;/p&gt;",
            "seed": {
                "parameters": [],
                "calculated": [
                    {
                        "name": "A1",
                        "label": "Pasando junto a la panadería: {{Q1}} m.",
                        "function": "{{Q1}}"
                    },
                    {
                        "name": "A2",
                        "label": "Pasando junto al banco: {{T2}} hm.",
                        "function": "{{Q2}}"
                    },
                    {
                        "name": "A3",
                        "label": "Pasando junto a la zapatería: {{T3}} km.",
                        "function": "{{Q3}}"
                    },
                    {
                        "name": "T2",
                        "function": "{{Q2}}/100",
                        "temp": true
                    },
                    {
                        "name": "T3",
                        "function": "{{Q3}}/1000",
                        "temp": true
                    }
                ]
            },
            "algorithm": {
                "name": "orderNumbers",
                "params": {
                    "order": "desc"
                }
            }
        },
        {
            "id": "step-1",
            "stimulus": "&lt;p&gt;¿Qué pide el enunciado?&lt;/p&gt;",
            "seed": {
                "calculated": [
                    {
                        "name": "2-A1",
                        "label": "&lt;p&gt;Ordenar las medidas de rutas a la librería de mayor a menor.&lt;/p&gt;"
                    },
                    {
                        "name": "2-A2",
                        "label": "&lt;p&gt;Ordenar las medidas de rutas a la librería de menor a mayor.&lt;/p&gt;",
                        "incorrect": true
                    },
                    {
                        "name": "2-A3",
                        "label": "&lt;p&gt;Averiguar la ruta a la librería más corta.&lt;/p&gt;",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"&lt;p&gt;Con estos resultados, arrastra y ordénalas de mayor a menor. Colócalas de arriba a abajo.&lt;/p&gt;",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C332" s="237" t="str">
        <f>Seeds!AA382</f>
        <v>{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D332" s="237">
        <f t="shared" si="1"/>
        <v>1</v>
      </c>
    </row>
    <row r="333" ht="15.75" customHeight="1">
      <c r="A333" s="237" t="str">
        <f>Seeds!AC383</f>
        <v>M5-MyM-26a-A-5</v>
      </c>
      <c r="B333" s="237" t="str">
        <f>Seeds!Z383</f>
        <v>{
    "id": "M5-MyM-26a-A-5",
    "seed": {
        "parameters": [
            {
                "name": "Q1",
                "label": null,
                "min": 4.5,
                "max": 6.4,
                "step": 0.1
            },
            {
                "name": "Q2",
                "label": null,
                "min": 4.5,
                "max": 6.4,
                "step": 0.1
            },
            {
                "name": "Q3",
                "label": null,
                "min": 4.5,
                "max": 6.4,
                "step": 0.1
            }
        ],
        "uniques": true
    },
    "scaffolding": [
        {
            "id": "step-0",
            "stimulus": "&lt;p&gt;Unos oceanógrafos han apuntado las siguientes longitudes de tres tiburones blancos. Arrastra y ordénalas de mayor a menor. Colócalas de arriba a abajo.&lt;/p&gt;",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"&lt;p&gt;¿Qué pide el enunciado?&lt;/p&gt;",
            "seed": {
                "calculated": [
                    {
                        "name": "2-A1",
                        "label": "&lt;p&gt;Ordenar las longitudes de los tiburones de mayor a menor.&lt;/p&gt;"
                    },
                    {
                        "name": "2-A2",
                        "label": "&lt;p&gt;Ordenar las longitudes de los tiburones de menor a mayor.&lt;/p&gt;",
                        "incorrect": true
                    },
                    {
                        "name": "2-A3",
                        "label": "&lt;p&gt;Averiguar la longitud del tiburón más largo.&lt;/p&gt;",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"&lt;p&gt;Con estos resultados, arrastra y ordénalas de mayor a menor. Colócalas de arriba a abajo.&lt;/p&gt;",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C333" s="237" t="str">
        <f>Seeds!AA383</f>
        <v>{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D333" s="237">
        <f t="shared" si="1"/>
        <v>1</v>
      </c>
    </row>
    <row r="334" ht="15.75" customHeight="1">
      <c r="A334" s="237" t="str">
        <f>Seeds!AC384</f>
        <v>M5-MyM-17a-I-1</v>
      </c>
      <c r="B334" s="237" t="str">
        <f>Seeds!Z384</f>
        <v>{"id":"M5-MyM-17a-I-1","stimulus":"&lt;p&gt;Selecciona las igualdades correctas.&lt;/p&gt;","hint":"&lt;p&gt;Para transformar una medida en forma compleja a forma simple, convierte las medidas a la misma unidad y súmalas.&lt;/p&gt;","feedback":"&lt;p&gt;Para transformar una medida en forma compleja a forma simple, convierte las medidas a la misma unidad y súmalas.&lt;/p&gt;","seed":{"parameters":[{"name":"Q1","label":null,"min":1,"max":20,"step":1},{"name":"Q2","label":null,"min":1,"max":99,"step":1},{"name":"Q3","label":null,"min":1,"max":20,"step":1},{"name":"Q4","label":null,"min":1,"max":99,"step":1},{"name":"Q5","label":null,"min":1,"max":20,"step":1},{"name":"Q6","label":null,"min":1,"max":999,"step":1},{"name":"Q7","label":null,"min":1,"max":20,"step":1},{"name":"Q8","label":null,"min":1,"max":99,"step":1},{"name":"Q9","label":null,"min":1,"max":9,"step":1},{"name":"Q10","label":null,"min":10,"max":990,"step":10},{"name":"Q11","label":null,"min":1,"max":20,"step":1},{"name":"Q12","label":null,"min":1,"max":99,"step":1}],"calculated":[{"name":"T7","function":"{{Q8}}+{{Q7}}*1000","temp":true},{"name":"T8","function":"{{Q10}}+{{Q9}}*1000","temp":true},{"name":"T9","function":"{{Q12}}+{{Q11}}*100","temp":true},{"name":"T10","function":"{{Q7}}*1000","temp":true},{"name":"T11","function":"{{Q9}}*1000","temp":true},{"name":"T12","function":"{{Q11}}*100","temp":true},{"name":"A1","label":"{{Q1}} m y {{Q2}} cm = {{function}} cm","function":"{{Q1}}*100+{{Q2}}"},{"name":"A2","label":"{{Q3}} km y {{Q4}} dam = {{function}} dam","function":"{{Q3}}*100+{{Q4}}"},{"name":"A3","label":"{{Q5}} hm y {{Q6}} dm = {{function}} dm","function":"{{Q5}}*1000+{{Q6}}"},{"name":"A4","label":"{{Q7}} dam y {{Q8}} cm = {{function}} cm ","function":"{{Q7}}*100+{{Q8}}","incorrect":true,"feedback":"&lt;p&gt;{{Q7}} dam y {{Q8}} cm = ({{Q7}} dam × 1 000) + &lt;span class=\"no-break\"&gt;{{Q8}} cm&lt;/span&gt; = {{T10}} cm + &lt;span class=\"no-break\"&gt;{{Q8}} cm&lt;/span&gt; = {{T7}} cm&lt;/p&gt;"},{"name":"A5","label":"{{Q9}} m y {{Q10}} mm = {{function}} mm ","function":"{{Q9}}*1000+{{Q10}}/10","incorrect":true,"feedback":"&lt;p&gt;{{Q9}} m y {{Q10}} mm = ({{Q9}} m × 1 000) + &lt;span class=\"no-break\"&gt;{{Q10}} mm&lt;/span&gt; = {{T11}} mm + &lt;span class=\"no-break\"&gt;{{Q10}} mm&lt;/span&gt; = {{T8}} mm&lt;/p&gt;"},{"name":"A6","label":"{{Q11}} m y {{Q12}} cm = {{function}} cm","function":"{{Q11}}+{{Q12}}/100","incorrect":true,"feedback":"&lt;p&gt;{{Q11}} m y {{Q12}} cm = ({{Q11}} m × 100) + &lt;span class=\"no-break\"&gt;{{Q12}} cm&lt;/span&gt; = {{T12}} cm + &lt;span class=\"no-break\"&gt;{{Q12}} cm&lt;/span&gt; = {{T9}} cm&lt;/p&gt;"}],"uniques":true},"algorithm":{"name":"trueFalse","template":"Multiple choice – multiple response","params":{"countCorrect":2,"countIncorrect":1,"showCheckIcon":true}}}</v>
      </c>
      <c r="C334" s="237" t="str">
        <f>Seeds!AA384</f>
        <v>{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D334" s="237">
        <f t="shared" si="1"/>
        <v>1</v>
      </c>
    </row>
    <row r="335" ht="15.75" customHeight="1">
      <c r="A335" s="237" t="str">
        <f>Seeds!AC385</f>
        <v>M5-MyM-17a-I-2</v>
      </c>
      <c r="B335" s="237" t="str">
        <f>Seeds!Z385</f>
        <v>{"id":"M5-MyM-17a-I-2","stimulus":"&lt;p&gt;Selecciona las igualdades correctas.&lt;/p&gt;","hint":"&lt;p&gt;Al transformar una medida en forma simple a forma compleja hay que asegurarse de que el cambio de unidades es correcto.&lt;/p&gt;","feedback":"&lt;p&gt;Al transformar una medida en forma simple a forma compleja, hay que asegurarse de que el cambio de unidades es correcto.&lt;/p&gt;","seed":{"parameters":[{"name":"Q1","label":null,"min":1,"max":90,"step":1},{"name":"Q2","label":null,"min":1,"max":99,"step":1},{"name":"Q3","label":null,"min":1,"max":900,"step":1},{"name":"Q4","label":null,"min":1,"max":9,"step":1},{"name":"Q5","label":null,"min":1,"max":90,"step":1},{"name":"Q6","label":null,"min":1,"max":99,"step":1},{"name":"Q7","label":null,"min":10,"max":20,"step":1},{"name":"Q8","label":null,"min":1,"max":99,"step":1},{"name":"Q9","label":null,"min":10,"max":90,"step":10},{"name":"Q10","label":null,"min":1,"max":99,"step":1},{"name":"Q11","label":null,"min":10,"max":200,"step":1},{"name":"Q12","label":null,"min":1,"max":9,"step":1}],"calculated":[{"name":"T7","function":"math.floor({{Q7}}/10)","temp":true},{"name":"T8","function":"Lemonlib.round({{Q8}}+({{Q7}}/10-math.floor({{Q7}}/10))*1000, 2)","temp":true},{"name":"T9","function":"math.floor({{Q9}}/10)","temp":true},{"name":"T10","function":"Lemonlib.round({{Q10}}+({{Q9}}/10-math.floor({{Q9}}/10))*1000, 2)","temp":true},{"name":"T11","function":"{{Q11}}","temp":true},{"name":"T12","function":"{{Q12}}/10","temp":true},{"name":"T13","function":"{{Q7}}*100","temp":true},{"name":"T14","function":"{{Q9}}*100","temp":true},{"name":"A1","label":"{{function}} dm = {{Q1}} dam y {{Q2}} dm","function":"{{Q1}}*100+{{Q2}}"},{"name":"A2","label":"{{function}} mm = {{Q3}} cm y {{Q4}} mm","function":"{{Q3}}*10+{{Q4}}"},{"name":"A3","label":"{{function}} m = {{Q5}} hm y {{Q6}} m","function":"{{Q5}}*100+{{Q6}}"},{"name":"A4","label":"{{function}} dam = {{T7}} km y {{T8}} dam","function":"{{Q7}}*100+{{Q8}}","incorrect":true,"feedback":"&lt;p&gt;{{function}} dam = {{T13}} dam + {{Q8}} dam = {{Q7}} km y {{Q8}} dam&lt;/p&gt;"},{"name":"A5","label":"{{function}} cm = {{T9}} m y {{T10}} cm","function":"{{Q9}}*100+{{Q10}}","incorrect":true,"feedback":"&lt;p&gt;{{function}} cm = {{T14}} cm + {{Q10}} cm = {{Q9}} m y {{Q10}} cm&lt;/p&gt;"},{"name":"A6","label":"{{function}} km = {{T11}} km y {{T12}} hm","function":"{{Q11}}+{{Q12}}/10","incorrect":true,"feedback":"&lt;p&gt;{{function}} km = {{Q11}} km + {{T12}} km = {{Q11}} km y {{Q12}} hm&lt;/p&gt;"}],"uniques":true},"algorithm":{"name":"trueFalse","template":"Multiple choice – multiple response","params":{"countCorrect":2,"countIncorrect":1,"showCheckIcon":true}}}</v>
      </c>
      <c r="C335" s="237" t="str">
        <f>Seeds!AA385</f>
        <v>{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D335" s="237">
        <f t="shared" si="1"/>
        <v>1</v>
      </c>
    </row>
    <row r="336" ht="15.75" customHeight="1">
      <c r="A336" s="237" t="str">
        <f>Seeds!AC386</f>
        <v>M5-MyM-17a-E-1</v>
      </c>
      <c r="B336" s="237" t="str">
        <f>Seeds!Z386</f>
        <v>{"id":"M5-MyM-17a-E-1","stimulus":"&lt;p&gt;Expresa las siguientes longitudes en forma compleja.&lt;/p&gt;","template":"&lt;p style=\"text-align: center\"&gt;{{T1}} cm = &lt;span class=\"no-break\"&gt;{{response}} m&lt;/span&gt; y &lt;span class=\"no-break\"&gt;{{response}} cm&lt;/span&gt;&lt;/p&gt;&lt;p style=\"text-align: center\"&gt;{{T2}} hm = &lt;span class=\"no-break\"&gt;{{response}} km&lt;/span&gt; y &lt;span class=\"no-break\"&gt;{{response}} hm&lt;/span&gt;&lt;/p&gt;","feedback":"&lt;div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10,"step":1},{"name":"Q2","label":null,"min":1,"max":99,"step":1},{"name":"Q3","label":null,"min":1,"max":9,"step":1},{"name":"Q4","label":null,"min":1,"max":9,"step":1}],"calculated":[{"name":"T1","function":"{{Q1}}*100 + {{Q2}}","temp":true},{"name":"T3","function":"{{Q1}}*100","temp":true},{"name":"T4","function":"{{Q3}}*10","temp":true},{"name":"A1","label":"{{function}}","function":"{{Q1}}","feedback":"&lt;p style=\"text-align: center\"&gt;{{T1}} cm = {{T3}} cm y {{Q2}} cm = {{Q1}} m y {{Q2}} cm&lt;/p&gt;"},{"name":"A2","label":"{{function}}","function":"{{Q2}}","feedback":"&lt;p style=\"text-align: center\"&gt;{{T1}} cm = {{T3}} cm y {{Q2}} cm = {{Q1}} m y {{Q2}} cm&lt;/p&gt;"},{"name":"T2","function":"{{Q3}}*10 + {{Q4}}","temp":true},{"name":"A3","label":"{{function}}","function":"{{Q3}}","feedback":"&lt;p style=\"text-align: center\"&gt;{{T2}} hm = {{T4}} hm y {{Q4}} hm = {{Q3}} km y {{Q4}} hm&lt;/p&gt;"},{"name":"A4","label":"{{function}}","function":"{{Q4}}","feedback":"&lt;p style=\"text-align: center\"&gt;{{T2}} hm = {{T4}} hm y {{Q4}} hm = {{Q3}} km y {{Q4}} hm&lt;/p&gt;"}],"uniques":true},"algorithm":{"name":"calculateOperation","params":{"method":"equivLiteral","keyboard":"NUMERICAL"}}}</v>
      </c>
      <c r="C336" s="237" t="str">
        <f>Seeds!AA386</f>
        <v>{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D336" s="237">
        <f t="shared" si="1"/>
        <v>1</v>
      </c>
    </row>
    <row r="337" ht="15.75" customHeight="1">
      <c r="A337" s="237" t="str">
        <f>Seeds!AC387</f>
        <v>M5-MyM-17a-E-2</v>
      </c>
      <c r="B337" s="237" t="str">
        <f>Seeds!Z387</f>
        <v>{"id":"M5-MyM-17a-E-2","stimulus":"&lt;p&gt;Expresa las siguientes longitudes en forma simple.&lt;/p&gt;","template":"&lt;p style=\"text-align: center\"&gt;{{Q1}} dam y {{Q2}} m = {{response}} m&lt;/p&gt;&lt;p style=\"text-align: center\"&gt;{{Q3}} dm y {{Q4}} cm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20,"step":1},{"name":"Q2","label":null,"min":1,"max":9,"step":1},{"name":"Q3","label":null,"min":1,"max":20,"step":1},{"name":"Q4","label":null,"min":1,"max":9,"step":1}],"calculated":[{"name":"T1","function":"{{Q1}}*10","temp":true},{"name":"T2","function":"{{Q1}}*10 + {{Q2}}","temp":true},{"name":"T3","function":"{{Q4}}/10","temp":true},{"name":"T4","function":"{{Q3}} + {{Q4}}/10","temp":true},{"name":"A1","label":"{{function}}","function":"{{Q1}}*10 + {{Q2}}","feedback":"{{Q1}} dam y {{Q2}} m = {{Q1}} dam × 10 + {{Q2}} = {{T1}} m + {{Q2}} m = {{T2}} m "},{"name":"A2","label":"{{function}}","function":"{{Q3}} + {{Q4}}/10","feedback":"{{Q3}} dm y {{Q4}} cm = {{Q3}} dm + {{Q4}} cm : 10 = {{Q3}} dm + {{T3}} dm = {{T4}} dm"}],"uniques":true},"algorithm":{"name":"calculateOperation","params":{"method":"equivLiteral","keyboard":"INTERMEDIATE"}}}</v>
      </c>
      <c r="C337" s="237" t="str">
        <f>Seeds!AA387</f>
        <v>{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D337" s="237">
        <f t="shared" si="1"/>
        <v>1</v>
      </c>
    </row>
    <row r="338" ht="15.75" customHeight="1">
      <c r="A338" s="237" t="str">
        <f>Seeds!AC388</f>
        <v>M5-MyM-17a-A-1</v>
      </c>
      <c r="B338" s="237" t="str">
        <f>Seeds!Z388</f>
        <v>{"id":"M5-MyM-17a-A-1","seed":{"parameters":[{"name":"Q1","label":null,"min":1,"max":20,"step":1},{"name":"Q2","label":null,"min":10,"max":99,"step":1}],"uniques":true},"scaffolding":[{"id":"step-0","stimulus":"&lt;p&gt;Emilia tiene &lt;span class=\"no-break\"&gt;{{Q1}} dam&lt;/span&gt; y &lt;span class=\"no-break\"&gt;{{Q2}} dm&lt;/span&gt; de tela roja para hacer un vestido. ¿A cuántos decímetros equivalen?&lt;/p&gt;","template":"&lt;p&gt;Emilia tiene &lt;span class=\"no-break\"&gt;{{response}} dm&lt;/span&gt; de tela.&lt;/p&gt;","seed":{"parameters":[],"calculated":[{"name":"A1","label":"{{function}}","function":"{{Q1}}*100 + {{Q2}}"}]},"algorithm":{"name":"calculateOperation","params":{"method":"equivLiteral","keyboard":"NUMERICAL"}}},{"id":"step-1","stimulus":"&lt;p&gt;¿Cuánta tela tiene Emilia?&lt;/p&gt;","template":"&lt;p&gt;Tiene &lt;span class=\"no-break\"&gt;{{response}} dam&lt;/span&gt; y &lt;span class=\"no-break\"&gt;{{response}} dm&lt;/span&gt; de tela.&lt;/p&gt;","seed":{"calculated":[{"name":"A1","label":"","function":"{{Q1}}"},{"name":"A2","label":"","function":"{{Q2}}"}]},"algorithm":{"name":"calculateOperation","params":{"method":"equivLiteral","keyboard":"NUMERICAL"}}},{"id":"step-2","stimulus":"&lt;p&gt;¿Qué pide el enunciado?&lt;/p&gt;","seed":{"calculated":[{"name":"2-A1","label":"&lt;p&gt;Los decímetros de tela que tiene Emilia.&lt;/p&gt;"},{"name":"2-A2","label":"&lt;p&gt;Los decámetros de tela que tiene Emilia.&lt;/p&gt;","incorrect":true},{"name":"2-A3","label":"&lt;p&gt;Los metros de tela que tiene Emilia.&lt;/p&gt;","incorrect":true}]},"algorithm":{"name":"trueFalse","template":"Multiple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decímetros de tela.&lt;/p&gt;","template":"&lt;p&gt;{{Q1}} dam y {{Q2}} dm = {{Q1}} dam × 100 + {{Q2}} dm = {{response}} dm + {{Q2}} dm = {{response}} dm&lt;/p&gt;","seed":{"parameters":[],"calculated":[{"name":"A1","label":"{{function}}","function":"{{Q1}}*100"},{"name":"A2","label":"{{function}}","function":"{{Q1}}*100 + {{Q2}}"}]},"algorithm":{"name":"calculateOperation","params":{"method":"equivLiteral","keyboard":"NUMERICAL"}}}]}</v>
      </c>
      <c r="C338" s="237" t="str">
        <f>Seeds!AA388</f>
        <v>{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D338" s="237">
        <f t="shared" si="1"/>
        <v>1</v>
      </c>
    </row>
    <row r="339" ht="15.75" customHeight="1">
      <c r="A339" s="237" t="str">
        <f>Seeds!AC389</f>
        <v>M5-MyM-17a-A-2</v>
      </c>
      <c r="B339" s="237" t="str">
        <f>Seeds!Z389</f>
        <v>{"id":"M5-MyM-17a-A-2","seed":{"parameters":[{"name":"Q1","label":null,"min":1,"max":9,"step":1},{"name":"Q2","label":null,"min":100,"max":999,"step":1}],"uniques":true},"scaffolding":[{"id":"step-0","stimulus":"&lt;p&gt;Azucena tiene una pancarta de &lt;span class=\"no-break\"&gt;{{Q1}} m&lt;/span&gt; y &lt;span class=\"no-break\"&gt;{{Q2}} mm.&lt;/span&gt; ¿A cuántos milímetros equivale esta longitud?&lt;/p&gt;","template":"&lt;p&gt;La pancarta mide &lt;span class=\"no-break\"&gt;{{response}} mm.&lt;/span&gt;&lt;/p&gt;","seed":{"parameters":[],"calculated":[{"name":"A1","label":"{{function}}","function":"{{Q1}}*1000 + {{Q2}}"}]},"algorithm":{"name":"calculateOperation","params":{"method":"equivLiteral","keyboard":"NUMERICAL"}}},{"id":"step-1","stimulus":"&lt;p&gt;¿Cuánto mide la pancarta?&lt;/p&gt;","template":"&lt;p&gt;La pancarta mide &lt;span class=\"no-break\"&gt;{{response}} m&lt;/span&gt; y &lt;span class=\"no-break\"&gt;{{response}} mm.&lt;/span&gt;&lt;/p&gt;","seed":{"calculated":[{"name":"A1","label":"","function":"{{Q1}}"},{"name":"A2","label":"","function":"{{Q2}}"}]},"algorithm":{"name":"calculateOperation","params":{"method":"equivLiteral","keyboard":"NUMERICAL"}}},{"id":"step-2","stimulus":"&lt;p&gt;¿Qué pide el enunciado?&lt;/p&gt;","seed":{"calculated":[{"name":"2-A1","label":"&lt;p&gt;Los milímetros que mide la pancarta.&lt;/p&gt;"},{"name":"2-A2","label":"&lt;p&gt;Los centímetros que mide la pancarta.&lt;/p&gt;","incorrect":true},{"name":"2-A3","label":"&lt;p&gt;Los metros que mide la pancarta.&lt;/p&gt;","incorrect":true}]},"algorithm":{"name":"trueFalse","template":"Multiple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milímetros de la pancarta.&lt;/p&gt;","template":"&lt;p&gt;{{Q1}} m y {{Q2}} mm = {{Q1}} m × 1 000 + {{Q2}} mm = {{response}} mm + {{Q2}} mm = {{response}} mm&lt;/p&gt;","seed":{"parameters":[],"calculated":[{"name":"A1","label":"{{function}}","function":"{{Q1}}*1000"},{"name":"A2","label":"{{function}}","function":"{{Q1}}*1000 + {{Q2}}"}]},"algorithm":{"name":"calculateOperation","params":{"method":"equivLiteral","keyboard":"NUMERICAL"}}}]}</v>
      </c>
      <c r="C339" s="237" t="str">
        <f>Seeds!AA389</f>
        <v>{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D339" s="237">
        <f t="shared" si="1"/>
        <v>1</v>
      </c>
    </row>
    <row r="340" ht="15.75" customHeight="1">
      <c r="A340" s="237" t="str">
        <f>Seeds!AC390</f>
        <v>M5-MyM-17a-A-3</v>
      </c>
      <c r="B340" s="237" t="str">
        <f>Seeds!Z390</f>
        <v>{"id":"M5-MyM-17a-A-3","seed":{"parameters":[{"name":"Q1","label":null,"min":1,"max":20,"step":1},{"name":"Q2","label":null,"min":1,"max":99,"step":1}],"uniques":true},"scaffolding":[{"id":"step-0","stimulus":"&lt;p&gt;Lucas tiene una cuerda de &lt;span class=\"no-break\"&gt;{{Q1}} m&lt;/span&gt; y &lt;span class=\"no-break\"&gt;{{Q2}} cm&lt;/span&gt; de longitud. ¿Cuántos centímetros mide de largo?&lt;/p&gt;","template":"&lt;p&gt;La cuerda mide &lt;span class=\"no-break\"&gt;{{response}} cm.&lt;/span&gt;&lt;/p&gt;","seed":{"parameters":[],"calculated":[{"name":"A1","label":"{{function}}","function":"{{Q1}}*100 + {{Q2}}"}]},"algorithm":{"name":"calculateOperation","params":{"method":"equivLiteral","keyboard":"NUMERICAL"}}},{"id":"step-1","stimulus":"&lt;p&gt;¿Cuánto mide la cuerda?&lt;/p&gt;","template":"&lt;p&gt;Mide {{response}} m y {{response}} cm.&lt;/p&gt;","seed":{"calculated":[{"name":"A1","label":"","function":"{{Q1}}"},{"name":"A2","label":"","function":"{{Q2}}"}]},"algorithm":{"name":"calculateOperation","params":{"method":"equivLiteral","keyboard":"NUMERICAL"}}},{"id":"step-2","stimulus":"&lt;p&gt;¿Qué pide el enunciado?&lt;/p&gt;","seed":{"calculated":[{"name":"2-A1","label":"&lt;p&gt;La longitud de la cuerda en centímetros.&lt;/p&gt;"},{"name":"2-A2","label":"&lt;p&gt;La longitud de la cuerda en metros.&lt;/p&gt;","incorrect":true},{"name":"2-A3","label":"&lt;p&gt;La longitud de la cuerda en kilómetros.&lt;/p&gt;","incorrect":true}]},"algorithm":{"name":"trueFalse","template":"Multiple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centímetros de cuerda.&lt;/p&gt;","template":"&lt;p&gt;{{Q1}} m y {{Q2}} cm = {{Q1}} m × 100 + {{Q2}} cm = {{response}} cm + {{Q2}} cm = {{response}} cm&lt;/p&gt;","seed":{"parameters":[],"calculated":[{"name":"A1","label":"{{function}}","function":"{{Q1}}*100"},{"name":"A2","label":"{{function}}","function":"{{Q1}}*100 + {{Q2}}"}]},"algorithm":{"name":"calculateOperation","params":{"method":"equivLiteral","keyboard":"NUMERICAL"}}}]}</v>
      </c>
      <c r="C340" s="237" t="str">
        <f>Seeds!AA390</f>
        <v>{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D340" s="237">
        <f t="shared" si="1"/>
        <v>1</v>
      </c>
    </row>
    <row r="341" ht="15.75" customHeight="1">
      <c r="A341" s="237" t="str">
        <f>Seeds!AC391</f>
        <v>M5-MyM-17a-A-4</v>
      </c>
      <c r="B341" s="237" t="str">
        <f>Seeds!Z391</f>
        <v>{"id":"M5-MyM-17a-A-4","seed":{"parameters":[{"name":"Q1","label":null,"min":2,"max":8,"step":1},{"name":"Q2","label":null,"min":10,"max":99,"step":1}],"uniques":true},"scaffolding":[{"id":"step-0","stimulus":"&lt;p&gt;Se ha construido un rascacielos con una altura de {{T1}} m. ¿Cómo se expresaría en forma compleja?&lt;/p&gt;","template":"&lt;p&gt;El rascacielos mide {{response}} hm y {{response}} m.&lt;/p&gt;","seed":{"parameters":[],"calculated":[{"name":"A1","label":"{{Q1}}","function":"{{Q1}}"},{"name":"A2","label":"{{Q2}}","function":"{{Q2}}"},{"name":"T1","function":"{{Q1}}*100+{{Q2}}","temp":true}]},"algorithm":{"name":"calculateOperation","params":{"method":"equivLiteral","keyboard":"NUMERICAL"}}},{"id":"step-1","stimulus":"&lt;p&gt;¿Cuánto mide el rascacielos?&lt;/p&gt;","template":"&lt;p&gt;Mide &lt;span class=\"no-break\"&gt;{{response}} m.&lt;/span&gt;&lt;/p&gt;","seed":{"calculated":[{"name":"A1","label":"","function":"{{Q1}}*100+{{Q2}}"}]},"algorithm":{"name":"calculateOperation","params":{"method":"equivLiteral","keyboard":"NUMERICAL"}}},{"id":"step-2","stimulus":"&lt;p&gt;¿Qué pide el enunciado?&lt;/p&gt;","seed":{"calculated":[{"name":"2-A1","label":"&lt;p&gt;La altura del rascacielos expresada en hectómetros y metros.&lt;/p&gt;"},{"name":"2-A2","label":"&lt;p&gt;La altura del rascacielos expresada en metros.&lt;/p&gt;","incorrect":true},{"name":"2-A3","label":"&lt;p&gt;La altura del rascacielos expresada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altura del rascacielo.&lt;/p&gt;","template":"&lt;p&gt;{{T1}} m = {{response}} m y {{Q2}} m = {{response}} hm y {{response}} m&lt;/p&gt;","seed":{"parameters":[],"calculated":[{"name":"A1","label":"","function":"{{Q1}}*100"},{"name":"A2","label":"{{Q1}}","function":"{{Q1}}"},{"name":"A3","label":"{{Q2}}","function":"{{Q2}}"},{"name":"T1","function":"{{Q1}}*100+{{Q2}}","temp":true}]},"algorithm":{"name":"calculateOperation","params":{"method":"equivLiteral","keyboard":"NUMERICAL"}}}]}</v>
      </c>
      <c r="C341" s="237" t="str">
        <f>Seeds!AA391</f>
        <v>{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D341" s="237">
        <f t="shared" si="1"/>
        <v>1</v>
      </c>
    </row>
    <row r="342" ht="15.75" customHeight="1">
      <c r="A342" s="237" t="str">
        <f>Seeds!AC392</f>
        <v>M5-MyM-17a-A-5</v>
      </c>
      <c r="B342" s="237" t="str">
        <f>Seeds!Z392</f>
        <v>{"id":"M5-MyM-17a-A-5","seed":{"parameters":[{"name":"Q1","label":null,"min":1,"max":9,"step":1},{"name":"Q2","label":null,"min":10,"max":999,"step":1}],"uniques":true},"scaffolding":[{"id":"step-0","stimulus":"&lt;p&gt;En una ciudad se ha construido un nuevo tramo de carretera de &lt;span class=\"no-break\"&gt;{{T1}} m.&lt;/span&gt; ¿Cómo se expresaría esa distancia en forma compleja?&lt;/p&gt;","template":"&lt;p&gt;Se han construido &lt;span class=\"no-break\"&gt;{{response}} km&lt;/span&gt; y &lt;span class=\"no-break\"&gt;{{response}} m&lt;/span&gt; de carretera.&lt;/p&gt;","seed":{"parameters":[],"calculated":[{"name":"T1","function":"{{Q1}}*1000+{{Q2}}","temp":true},{"name":"A1","label":"{{function}}","function":"{{Q1}}"},{"name":"A2","label":"{{function}}","function":"{{Q2}}"}]},"algorithm":{"name":"calculateOperation","params":{"method":"equivLiteral","keyboard":"NUMERICAL"}}},{"id":"step-1","stimulus":"&lt;p&gt;¿Cuánto mide el nuevo tramo de carretera?&lt;/p&gt;","template":"&lt;p&gt;Mide &lt;span class=\"no-break\"&gt;{{response}} m.&lt;/span&gt;&lt;/p&gt;","seed":{"calculated":[{"name":"A1","label":"","function":"{{Q1}}*1000+{{Q2}}"}]},"algorithm":{"name":"calculateOperation","params":{"method":"equivLiteral","keyboard":"NUMERICAL"}}},{"id":"step-2","stimulus":"&lt;p&gt;¿Qué pide el enunciado?&lt;/p&gt;","seed":{"calculated":[{"name":"2-A1","label":"&lt;p&gt;La longitud del tramo de carretera expresada en kilómetros y metros.&lt;/p&gt;"},{"name":"2-A2","label":"&lt;p&gt;La longitud del tramo de carretera expresada en kilómetros.&lt;/p&gt;","incorrect":true},{"name":"2-A3","label":"&lt;p&gt;La longitud del tramo de carretera expresada en hectómetros y 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longitud del tramo de carretera.&lt;/p&gt;","template":"&lt;p&gt;{{T1}} m = {{response}} m y {{Q2}} m = {{response}} km y {{response}} m&lt;/p&gt;","seed":{"parameters":[],"calculated":[{"name":"T1","function":"{{Q1}}*1000+{{Q2}}","temp":true},{"name":"A1","label":"{{function}}","function":"{{Q1}}*1000"},{"name":"A2","label":"{{function}}","function":"{{Q1}}"},{"name":"A3","label":"{{function}}","function":"{{Q2}}"}]},"algorithm":{"name":"calculateOperation","params":{"method":"equivLiteral","keyboard":"NUMERICAL"}}}]}</v>
      </c>
      <c r="C342" s="237" t="str">
        <f>Seeds!AA392</f>
        <v>{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D342" s="237">
        <f t="shared" si="1"/>
        <v>1</v>
      </c>
    </row>
    <row r="343" ht="15.75" customHeight="1">
      <c r="A343" s="237" t="str">
        <f>Seeds!AC393</f>
        <v>M5-MyM-17b-I-1</v>
      </c>
      <c r="B343" s="237" t="str">
        <f>Seeds!Z393</f>
        <v>{"id":"M5-MyM-17b-I-1","stimulus":"&lt;p&gt;Ordena las siguientes longitudes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src='https://blueberry-assets.oneclick.es/M5_MyM_1b_3.svg' width=\"500\"&gt;&lt;/div&gt;&lt;p style=\"text-align: center\"&gt;{{T4}} dam = {{T4}} × 1 000 = {{Q4}} cm&lt;/p&gt;&lt;p style=\"text-align: center\"&gt;{{T1}} m = {{T1}} × 100 = {{Q1}} cm&lt;/p&gt;&lt;p style=\"text-align: center\"&gt;{{T2}} dm = {{T2}} × 10 = {{Q2}} cm&lt;/p&gt;&lt;p style=\"text-align: center\"&gt;{{T3}}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v>
      </c>
      <c r="C343" s="237" t="str">
        <f>Seeds!AA393</f>
        <v>{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D343" s="237">
        <f t="shared" si="1"/>
        <v>1</v>
      </c>
    </row>
    <row r="344" ht="15.75" customHeight="1">
      <c r="A344" s="237" t="str">
        <f>Seeds!AC394</f>
        <v>M5-MyM-17b-E-1</v>
      </c>
      <c r="B344" s="237" t="str">
        <f>Seeds!Z394</f>
        <v>{
    "id": "M5-MyM-17b-E-1",
    "seed": {
        "parameters": [
            {
                "name": "Q1",
                "label": null,
                "min": 100,
                "max": 9999,
                "step": 1
            },
            {
                "name": "Q2",
                "label": null,
                "min": 100,
                "max": 9999,
                "step": 1
            },
            {
                "name": "Q3",
                "label": null,
                "min": 100,
                "max": 9999,
                "step": 1
            },
            {
                "name": "Q4",
                "label": null,
                "min": 100,
                "max": 9999,
                "step": 1
            }
        ],
        "uniques": true
    },
    "scaffolding": [
        {
            "id": "step-0",
            "stimulus": "&lt;p&gt;Ordena de menor a mayor las siguientes medidas de longitud.&lt;/p&gt;",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y {{T12}} cm",
                        "function": "{{Q1}}"
                    },
                    {
                        "name": "A2",
                        "label": "{{T21}} m y {{T22}} cm",
                        "function": "{{Q2}}"
                    },
                    {
                        "name": "A3",
                        "label": "{{T3}} dm",
                        "function": "{{Q3}}"
                    },
                    {
                        "name": "A4",
                        "label": "{{T4}} cm",
                        "function": "{{Q4}}"
                    }
                ]
            },
            "algorithm": {
                "name": "orderNumbers",
                "params": {
                    "order": "asc"
                }
            }
        },
        {
            "id": "step-1",
            "stimulus": "&lt;p&gt;¿Qué pide el enunciado?&lt;/p&gt;",
            "seed": {
                "calculated": [
                    {
                        "name": "1-A1",
                        "label": "&lt;p&gt;Ordenar de mayor a menor las medidas de longitud.&lt;/p&gt;",
                        "incorrect": true
                    },
                    {
                        "name": "1-A2",
                        "label": "&lt;p&gt;Ordenar de menor a mayor las medidas de longitud.&lt;/p&gt;"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{"showCheckIcon": false}
            }
        },
        {
            "id": "step-3",
            "stimulus": "&lt;p&gt;Ahora toma una de las cuatro medidas como ejemplo y conviértela a centímetros.&lt;/p&gt;",
            "template": "&lt;p&gt;{{T21}} m = {{T21}} × 100 = {{response}} cm&lt;/p&gt;&lt;p&gt;{{T21}} m y {{T22}} cm = {{response}} cm&lt;/p&gt;",
            "seed": {
                "calculated": [
                    {
                        "name": "T21",
                        "function": "math.floor({{Q2}}/100)",
                        "temp": true
                    },
                    {
                        "name": "T22",
                        "function": "{{Q2}}-math.floor({{Q2}}/100)*100",
                        "temp": true
                    },
                    {
                        "name": "3-A1",
                        "function": "math.floor({{Q2}}/100)*100"
                    },
                    {
                        "name": "3-A2",
                        "function": "{{Q2}}"
                    }
                ]
            },
            "algorithm": {
                "name": "calculateOperation",
                "params": {
                    "method": "equivLiteral",
                    "keyboard": "NUMERICAL"
                }
            }
        },
        {
            "id": "step-4",
            "stimulus": "&lt;p&gt;Repitiendo los cálculos del paso anterior, ordena las medidas de menor a mayor.&lt;/p&gt;",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y {{T12}} cm = {{Q1}} cm",
                        "function": "{{Q1}}"
                    },
                    {
                        "name": "4-A2",
                        "label": "{{T21}} m y {{T22}} cm = {{Q2}} cm",
                        "function": "{{Q2}}"
                    },
                    {
                        "name": "4-A3",
                        "label": "{{T3}} dm = {{Q3}} cm",
                        "function": "{{Q3}}"
                    },
                    {
                        "name": "4-A4",
                        "label": "{{T4}} cm",
                        "function": "{{Q4}}"
                    }
                ]
            },
            "algorithm": {
                "name": "orderNumbers",
                "params": {
                    "order": "asc"
                }
            }
        }
    ]
}</v>
      </c>
      <c r="C344" s="237" t="str">
        <f>Seeds!AA394</f>
        <v>{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D344" s="237">
        <f t="shared" si="1"/>
        <v>1</v>
      </c>
    </row>
    <row r="345" ht="15.75" customHeight="1">
      <c r="A345" s="237" t="str">
        <f>Seeds!AC395</f>
        <v>M5-MyM-17b-A-1</v>
      </c>
      <c r="B345" s="237" t="str">
        <f>Seeds!Z395</f>
        <v>{"id":"M5-MyM-17b-A-1","seed":{"parameters":[{"name":"Q1","label":null,"list":["1"]},{"name":"Q2","label":null,"min":1,"max":9,"step":2},{"name":"Q3","label":null,"min":1000,"max":2000,"step":200}],"uniques":true},"scaffolding":[{"id":"step-0","stimulus":"&lt;p&gt;Un granjero necesita &lt;span class=\"no-break\"&gt;{{Q1}} dam&lt;/span&gt; y &lt;span class=\"no-break\"&gt;{{Q2}} m&lt;/span&gt; de alambre para cercar el gallinero y &lt;span class=\"no-break\"&gt;{{Q3}} cm&lt;/span&gt; para el corral de las ovejas. ¿Cuántos centímetros mide el cerco de menor longitud?&lt;/p&gt;","template":"&lt;p&gt;El cerco de menor longitud tiene &lt;span class=\"no-break\"&gt;{{response}} cm.&lt;/span&gt;&lt;/p&gt;","seed":{"parameters":[],"calculated":[{"name":"A1","function":"math.min({{Q1}}*1000+{{Q2}}*100, {{Q3}})"}]},"algorithm":{"name":"calculateOperation","params":{"method":"equivLiteral","keyboard":"NUMERICAL"}}},{"id":"step-1","stimulus":"&lt;p&gt;¿Cuánto alambre necesita el granjero para cada cerco?&lt;/p&gt;","template":"&lt;p&gt;Necesita &lt;span class=\"no-break\"&gt;{{response}} dam&lt;/span&gt; y &lt;span class=\"no-break\"&gt;{{response}} m&lt;/span&gt; para el gallinero y &lt;span class=\"no-break\"&gt;{{response}} cm&lt;/span&gt; para el corral de las ovejas.&lt;/p&gt;","seed":{"calculated":[{"name":"A2","label":"{{Q1}}","function":"{{Q1}}"},{"name":"A3","label":"{{Q2}}","function":"{{Q2}}"},{"name":"A4","label":"{{Q3}}","function":"{{Q3}}"}]},"algorithm":{"name":"calculateOperation","params":{"method":"equivLiteral","keyboard":"NUMERICAL"}}},{"id":"step-2","stimulus":"&lt;p&gt;Según el enunciado, ¿qué hay que obtener?&lt;/p&gt;","seed":{"calculated":[{"name":"2-A1","label":"&lt;p&gt;La longitud del cerco más pequeño en centímetros.&lt;/p&gt;"},{"name":"2-A2","label":"&lt;p&gt;La longitud del cerco más grande en centímetros.&lt;/p&gt;","incorrect":true},{"name":"2-A3","label":"&lt;p&gt;La longitud total de ambos cercos en centímetros.&lt;/p&gt;","incorrect":true}]},"algorithm":{"name":"trueFalse","template":"Multiple choice – standard"}},{"id":"step-3","stimulus":"&lt;p&gt;Para comprobar cuál es el cerco más pequeño hay que comparar las dos medidas. ¿Cómo se comparan longitudes que están escritas en unidades diferentes?&lt;/p&gt;","seed":{"calculated":[{"name":"2-A1","label":"&lt;p&gt;Hay que reescribir una de las longitudes en la unidad de la otra.&lt;/p&gt;"},{"name":"2-A2","label":"&lt;p&gt;La que tenga una cifra mayor a la izquierda es la de mayor longitud.&lt;/p&gt;","incorrect":true},{"name":"2-A3","label":"&lt;p&gt;La que tenga la mayor unidad de longitud es la de mayor longitud.&lt;/p&gt;","incorrect":true}]},"algorithm":{"name":"trueFalse","template":"Multiple choice – standard"}},{"id":"step-4","stimulus":"&lt;p&gt;Como la longitud del gallinero está escrita en forma compleja, hay que convertirla en las unidades del corral de las ovejas. Completa este cálculo.&lt;/p&gt;","template":"&lt;p&gt;{{Q1}} dam y {{Q2}} m = {{Q1}} dam × 1 000 + {{Q2}} m × 100 = {{response}} cm&lt;/p&gt;","seed":{"calculated":[{"name":"A1","function":"{{Q1}}*1000+{{Q2}}*100"}]},"algorithm":{"name":"calculateOperation","params":{"method":"equivLiteral","keyboard":"NUMERICAL"}}},{"id":"step-5","stimulus":"&lt;p&gt;Por tanto, ¿cuál es la longitud de menor tamaño? ¿La del gallinero de {{T1}} cm o la del corral de {{Q3}} cm?&lt;/p&gt;","template":"&lt;p&gt;La longitud de menor tamaño mide {{response}} cm.&lt;/p&gt;","seed":{"calculated":[{"name":"A1","function":"math.min({{Q1}}*1000+{{Q2}}*100, {{Q3}})"},{"name":"T1","function":"{{Q1}}*1000+{{Q2}}*100","temp":true}]},"algorithm":{"name":"calculateOperation","params":{"method":"equivLiteral","keyboard":"NUMERICAL"}}}]}</v>
      </c>
      <c r="C345" s="237" t="str">
        <f>Seeds!AA395</f>
        <v>{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D345" s="237">
        <f t="shared" si="1"/>
        <v>1</v>
      </c>
    </row>
    <row r="346" ht="15.75" customHeight="1">
      <c r="A346" s="237" t="str">
        <f>Seeds!AC396</f>
        <v>M5-MyM-17b-A-2</v>
      </c>
      <c r="B346" s="237" t="str">
        <f>Seeds!Z396</f>
        <v>{"id":"M5-MyM-17b-A-2","seed":{"parameters":[{"name":"Q1","label":null,"min":5010,"max":16000,"step":20},{"name":"Q2","label":null,"min":5000,"max":16000,"step":10},{"name":"Q3","label":null,"min":5000,"max":16000,"step":10},{"name":"Q91","list":["Jorge","Felipe","Román"]},{"name":"Q92","list":["Catalina","Iria","Óliver"]},{"name":"Q93","list":["Eire","Carlota","Ayan"]}],"uniques":true},"scaffolding":[{"id":"step-0","stimulus":"&lt;p&gt;{{Q91}}, {{Q92}} y {{Q93}} están volando sus cometas. {{Q91}} ha soltado &lt;span class=\"no-break\"&gt;{{T11}} dm&lt;/span&gt; y &lt;span class=\"no-break\"&gt;{{T12}} cm&lt;/span&gt; de hilo; {{Q92}}, &lt;span class=\"no-break\"&gt;{{T2}} cm&lt;/span&gt; y {{Q93}}, &lt;span class=\"no-break\"&gt;{{Q3}} mm.&lt;/span&gt; Ordénalos de mayor a menor según el hilo que han soltado.&lt;/p&gt;","seed":{"parameters":[],"calculated":[{"name":"A1","label":"{{Q91}}","function":"{{Q1}}"},{"name":"A2","label":"{{Q92}}","function":"{{Q2}}"},{"name":"A3","label":"{{Q93}}","function":"{{Q3}}"},{"name":"T11","label":"{{function}}","function":"math.floor({{Q1}}/100)","temp":"true"},{"name":"T12","label":"{{function}}","function":"{{Q1}}/10-math.floor({{Q1}}/100)*10","temp":"true"},{"name":"T2","label":"{{function}}","function":"{{Q2}}/10","temp":"true"}]},"algorithm":{"name":"orderNumbers","params":{"order":"desc"}}},{"id":"step-1","stimulus":"&lt;p&gt;¿Qué pide el enunciado?&lt;/p&gt;","seed":{"calculated":[{"name":"1-A1","label":"&lt;p&gt;Ordenar de mayor a menor las longitudes de los hilos.&lt;/p&gt;"},{"name":"1-A2","label":"&lt;p&gt;Ordenar de menor a mayor las longitudes de los hilos.&lt;/p&gt;","incorrect":true}]},"algorithm":{"name":"trueFalse","template":"Multiple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milímetros.&lt;/p&gt;","template":"&lt;p&gt;{{T11}} dm = {{T11}} × 100 = {{response}} mm&lt;/p&gt;&lt;p&gt;{{T12}} cm = {{T12}} × 10 = {{response}} mm&lt;/p&gt;&lt;p&gt;{{T11}} dm y {{T12}} cm = {{response}} mm&lt;/p&gt;","seed":{"calculated":[{"name":"T11","label":"{{function}}","function":"math.floor({{Q1}}/100)","temp":"true"},{"name":"T12","label":"{{function}}","function":"{{Q1}}/10-math.floor({{Q1}}/100)*10","temp":"true"},{"name":"3-A1","function":"math.floor({{Q1}}/100)*100"},{"name":"3-A2","function":"{{Q1}}-math.floor({{Q1}}/100)*100"},{"name":"3-A3","function":"{{Q1}}"}]},"algorithm":{"name":"calculateOperation","params":{"method":"equivLiteral","keyboard":"INTERMEDIATE"}}},{"id":"step-4","stimulus":"&lt;p&gt;Repitiendo los cálculos del paso anterior, ordena la longitud de los hilos de mayor a menor.&lt;/p&gt;","seed":{"calculated":[{"name":"A1","label":"{{Q91}}: {{T11}} dm y {{T12}} cm = {{Q1}} mm","function":"{{Q1}}"},{"name":"A2","label":"{{Q92}}: {{T2}} cm = {{Q2}} mm","function":"{{Q2}}"},{"name":"A3","label":"{{Q93}}: {{Q3}} mm","function":"{{Q3}}"},{"name":"T11","label":"{{function}}","function":"math.floor({{Q1}}/100)","temp":"true"},{"name":"T12","label":"{{function}}","function":"{{Q1}}/10-math.floor({{Q1}}/100)*10","temp":"true"},{"name":"T2","label":"{{function}}","function":"{{Q2}}/10","temp":"true"}]},"algorithm":{"name":"orderNumbers","params":{"order":"desc"}}}]}</v>
      </c>
      <c r="C346" s="237" t="str">
        <f>Seeds!AA396</f>
        <v>{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D346" s="237">
        <f t="shared" si="1"/>
        <v>1</v>
      </c>
    </row>
    <row r="347" ht="15.75" customHeight="1">
      <c r="A347" s="237" t="str">
        <f>Seeds!AC397</f>
        <v>M5-MyM-17b-A-3</v>
      </c>
      <c r="B347" s="237" t="str">
        <f>Seeds!Z397</f>
        <v>{"id":"M5-MyM-17b-A-3","seed":{"parameters":[{"name":"Q1","label":null,"min":21,"max":41,"step":2},{"name":"Q2","label":null,"min":21,"max":41,"step":2}],"uniques":true},"scaffolding":[{"id":"step-0","stimulus":"&lt;p&gt;Camila compró una comba de &lt;span class=\"no-break\"&gt;{{T1}} cm&lt;/span&gt; y su hermana, una de &lt;span class=\"no-break\"&gt;{{T21}} m&lt;/span&gt; y &lt;span class=\"no-break\"&gt;{{T22}} dm.&lt;/span&gt; ¿Cuántos decímetros mide la comba más corta?&lt;/p&gt;","template":"&lt;p&gt;La comba de menor longitud mide &lt;span class=\"no-break\"&gt;{{response}} dm.&lt;/span&gt;&lt;/p&gt;","seed":{"parameters":[],"calculated":[{"name":"A1","label":"{{function}}","function":"math.min({{Q1}}, {{Q2}})"},{"name":"T1","label":"{{function}}","function":"{{Q1}}*10","temp":"true"},{"name":"T21","label":"{{function}}","function":"math.floor({{Q2}}/10)","temp":"true"},{"name":"T22","label":"{{function}}","function":"{{Q2}}-math.floor({{Q2}}/10)*10","temp":"true"}]},"algorithm":{"name":"calculateOperation","params":{"method":"equivLiteral","keyboard":"INTERMEDIATE"}}},{"id":"step-1","stimulus":"&lt;p&gt;¿Cuánto mide cada comba?&lt;/p&gt;","template":"&lt;p&gt;La de Camila mide &lt;span class=\"no-break\"&gt;{{response}} cm&lt;/span&gt; y la de su hermana, &lt;span class=\"no-break\"&gt;{{response}} m&lt;/span&gt; y &lt;span class=\"no-break\"&gt;{{response}} dm&lt;/span&gt;.&lt;/p&gt;","seed":{"calculated":[{"name":"A2","label":"{{T1}}","function":"{{T1}}"},{"name":"A3","label":"{{T21}}","function":"{{T21}}"},{"name":"A4","label":"{{T22}}","function":"{{T22}}"},{"name":"T1","label":"{{function}}","function":"{{Q1}}*10","temp":"true"},{"name":"T21","label":"{{function}}","function":"math.floor({{Q2}}/10)","temp":"true"},{"name":"T22","label":"{{function}}","function":"{{Q2}}-math.floor({{Q2}}/10)*10","temp":"true"}]},"algorithm":{"name":"calculateOperation","params":{"method":"equivLiteral","keyboard":"INTERMEDIATE"}}},{"id":"step-2","stimulus":"&lt;p&gt;Según el enunciado, ¿qué hay que obtener?&lt;/p&gt;","seed":{"calculated":[{"name":"2-A1","label":"&lt;p&gt;La longitud de la comba más corta en decímetros.&lt;/p&gt;"},{"name":"2-A2","label":"&lt;p&gt;La longitud de la comba más larga en decímetros.&lt;/p&gt;","incorrect":true},{"name":"2-A3","label":"&lt;p&gt;La longitud total de las dos combas en decímetros.&lt;/p&gt;","incorrect":true}]},"algorithm":{"name":"trueFalse","template":"Multiple choice – standard"}},{"id":"step-3","stimulus":"&lt;p&gt;Para comprobar cuál es la comba más corta, hay que convertir las dos longitudes en decímetros.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decímetros.&lt;/p&gt;","template":"&lt;p&gt;La comba de Camila:&lt;/p&gt;&lt;p&gt;{{T1}} cm = {{T1}} : 10 = {{response}} dm&lt;/p&gt;&lt;p&gt;La comba de su hermana:&lt;/p&gt;&lt;p&gt;{{T21}} m = {{T21}} × 10 = {{response}} dm&lt;/p&gt;&lt;p&gt;{{T21}} m y {{T22}} dm = {{response}} dm&lt;/p&gt;","seed":{"calculated":[{"name":"T1","label":"{{function}}","function":"{{Q1}}*10","temp":"true"},{"name":"T21","label":"{{function}}","function":"math.floor({{Q2}}/10)","temp":"true"},{"name":"T22","label":"{{function}}","function":"{{Q2}}-math.floor({{Q2}}/10)*10","temp":"true"},{"name":"A5","function":"{{Q1}}"},{"name":"A6","function":"math.floor({{Q2}}/10)*10"},{"name":"A7","function":"{{Q2}}"}]},"algorithm":{"name":"calculateOperation","params":{"method":"equivLiteral","keyboard":"INTERMEDIATE"}}},{"id":"step-5","stimulus":"&lt;p&gt;Por tanto, ¿cuál es la comba de menor tamaño?&lt;/p&gt;","template":"&lt;p&gt;La longitud de menor tamaño mide {{response}} cm.&lt;/p&gt;","seed":{"calculated":[{"name":"T3","function":"math.min({{Q1}}, {{Q2}})","temp":true},{"name":"T4","function":"math.max({{Q1}}, {{Q2}})","temp":true},{"name":"A1","label":"La comba de {{T3}} dm."},{"name":"A2","label":"La comba de {{T4}} dm.","incorrect":true}]},"algorithm":{"name":"trueFalse","template":"Multiple choice – standard"}}]}</v>
      </c>
      <c r="C347" s="237" t="str">
        <f>Seeds!AA397</f>
        <v>{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D347" s="237">
        <f t="shared" si="1"/>
        <v>1</v>
      </c>
    </row>
    <row r="348" ht="15.75" customHeight="1">
      <c r="A348" s="237" t="str">
        <f>Seeds!AC398</f>
        <v>M5-MyM-17b-A-4</v>
      </c>
      <c r="B348" s="237" t="str">
        <f>Seeds!Z398</f>
        <v>{"id":"M5-MyM-17b-A-4","seed":{"parameters":[{"name":"Q1","label":null,"min":601,"max":701,"step":2},{"name":"Q2","label":null,"min":600,"max":700,"step":1},{"name":"Q3","label":null,"min":601,"max":701,"step":2}],"uniques":true},"scaffolding":[{"id":"step-0","stimulus":"&lt;p&g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menor.&lt;/p&gt;","seed":{"parameters":[],"calculated":[{"name":"A1","label":"Carol","function":" {{Q1}}"},{"name":"A2","label":"Laura","function":" {{Q2}}"},{"name":"A3","label":"Isabel","function":" {{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id":"step-1","stimulus":"&lt;p&gt;¿Qué pide el enunciado?&lt;/p&gt;","seed":{"calculated":[{"name":"1-A1","label":"&lt;p&gt;Ordenar de mayor a menor las longitudes de los saltos.&lt;/p&gt;"},{"name":"1-A2","label":"&lt;p&gt;Ordenar de menor a mayor las longitudes de los saltos.&lt;/p&gt;","incorrect":true}]},"algorithm":{"name":"trueFalse","template":"Multiple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centímetros.&lt;/p&gt;","template":"&lt;p&gt;{{T11}} m = {{T11}} × 100 = {{response}} cm&lt;/p&gt;&lt;p&gt;{{T11}} m y {{T12}} cm = {{response}} cm&lt;/p&gt;","seed":{"calculated":[{"name":"T11","label":"{{function}}","function":"math.floor({{Q1}}/100)","temp":"true"},{"name":"T12","label":"{{function}}","function":"{{Q1}}-math.floor({{Q1}}/100)*100","temp":"true"},{"name":"3-A1","function":"math.floor({{Q1}}/100)*100"},{"name":"3-A2","function":"{{Q1}}"}]},"algorithm":{"name":"calculateOperation","params":{"method":"equivLiteral","keyboard":"INTERMEDIATE"}}},{"id":"step-4","stimulus":"&lt;p&gt;Repitiendo los cálculos del paso anterior, ordena a las saltadoras de mayor a menor.&lt;/p&gt;","seed":{"calculated":[{"name":"A1","label":"Carol: {{T11}} m y {{T12}} cm = {{Q1}} cm","function":"{{Q1}}"},{"name":"A2","label":"Laura: {{T2}} m = {{Q2}} cm","function":"{{Q2}}"},{"name":"A3","label":"Isabel: {{T31}} dm y {{T32}} cm = {{Q3}} cm","function":"{{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v>
      </c>
      <c r="C348" s="237" t="str">
        <f>Seeds!AA398</f>
        <v>{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D348" s="237">
        <f t="shared" si="1"/>
        <v>1</v>
      </c>
    </row>
    <row r="349" ht="15.75" customHeight="1">
      <c r="A349" s="237" t="str">
        <f>Seeds!AC399</f>
        <v>M5-MyM-17b-A-5</v>
      </c>
      <c r="B349" s="237" t="str">
        <f>Seeds!Z399</f>
        <v>{"id":"M5-MyM-17b-A-5","seed":{"parameters":[{"name":"Q1","label":null,"min":600,"max":800,"step":1},{"name":"Q2","label":null,"min":600,"max":800,"step":1}],"uniques":true},"scaffolding":[{"id":"step-0","stimulus":"&lt;p&gt;Un puente mide &lt;span class=\"no-break\"&gt;{{T1}} m&lt;/span&gt; de largo y otro, &lt;span class=\"no-break\"&gt;{{T21}} km&lt;/span&gt; y &lt;span class=\"no-break\"&gt;{{T22}} m.&lt;/span&gt; ¿Cuántos hectómetros mide el puente más largo?&lt;/p&gt;","template":"&lt;p&gt;El puente más largo mide &lt;span class=\"no-break\"&gt;{{response}} hm.&lt;/span&gt;&lt;/p&gt;","seed":{"parameters":[],"calculated":[{"name":"A1","label":"{{function}}","function":"math.max({{Q1}}/10,{{Q2}}/10)"},{"name":"T1","label":"{{function}}","function":"{{Q1}}*10","temp":"true"},{"name":"T21","label":"{{function}}","function":"math.floor({{Q2}}/100)","temp":"true"},{"name":"T22","label":"{{function}}","function":"{{Q2}}*10-math.floor({{Q2}}/100)*1000","temp":"true"}]},"algorithm":{"name":"calculateOperation","params":{"method":"equivLiteral","keyboard":"INTERMEDIATE"}}},{"id":"step-1","stimulus":"&lt;p&gt;¿Cuál es la longitud de cada puente?&lt;/p&gt;","template":"&lt;p&gt;El primer puente mide &lt;span class=\"no-break\"&gt;{{response}} m&lt;/span&gt; y el segundo, &lt;span class=\"no-break\"&gt;{{response}} km&lt;/span&gt; y &lt;span class=\"no-break\"&gt;{{response}} m&lt;/span&gt;.&lt;/p&gt;","seed":{"calculated":[{"name":"A2","label":"{{T1}}","function":"{{T1}}"},{"name":"A3","label":"{{T21}}","function":"{{T21}}"},{"name":"A4","label":"{{T22}}","function":"{{T22}}"},{"name":"T1","label":"{{function}}","function":"{{Q1}}*10","temp":"true"},{"name":"T21","label":"{{function}}","function":"math.floor({{Q2}}/100)","temp":"true"},{"name":"T22","label":"{{function}}","function":"{{Q2}}*10-math.floor({{Q2}}/100)*1000","temp":"true"}]},"algorithm":{"name":"calculateOperation","params":{"method":"equivLiteral","keyboard":"INTERMEDIATE"}}},{"id":"step-2","stimulus":"&lt;p&gt;Según el enunciado, ¿qué hay que obtener?&lt;/p&gt;","seed":{"calculated":[{"name":"2-A1","label":"&lt;p&gt;La longitud del puente más largo en hectómetros.&lt;/p&gt;"},{"name":"2-A2","label":"&lt;p&gt;La longitud del puente más corto en hectómetros.&lt;/p&gt;","incorrect":true},{"name":"2-A3","label":"&lt;p&gt;La longitud total de los dos puentes en hectómetros.&lt;/p&gt;","incorrect":true}]},"algorithm":{"name":"trueFalse","template":"Multiple choice – standard"}},{"id":"step-3","stimulus":"&lt;p&gt;Para comprobar cuál es el puente más largo, hay que convertir las longitudes en hectómetros.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hectómetros.&lt;/p&gt;","template":"&lt;p&gt;El primer puente:&lt;/p&gt;&lt;p&gt;{{T1}} m = {{T1}} : 100 = {{response}} hm&lt;/p&gt;&lt;p&gt;El segundo puente:&lt;/p&gt;&lt;p&gt;{{T21}} km = {{T21}} × 10 = {{response}} hm&lt;/p&gt;&lt;p&gt;{{T22}} m = {{T22}} : 100 = {{response}} hm&lt;/p&gt;&lt;p&gt;{{T21}} km y {{T22}} m = {{response}} hm&lt;/p&gt;","seed":{"calculated":[{"name":"T1","label":"{{function}}","function":"{{Q1}}*10","temp":"true"},{"name":"T21","label":"{{function}}","function":"math.floor({{Q2}}/100)","temp":"true"},{"name":"T22","label":"{{function}}","function":"{{Q2}}*10-math.floor({{Q2}}/100)*1000","temp":"true"},{"name":"A5","function":"{{Q1}}/10"},{"name":"A6","function":"math.floor({{Q2}}/100)*10"},{"name":"A7","function":"({{Q2}}*10-math.floor({{Q2}}/100)*1000)/100"},{"name":"A8","function":"{{Q2}}/10"}]},"algorithm":{"name":"calculateOperation","params":{"method":"equivLiteral","keyboard":"INTERMEDIATE"}}},{"id":"step-5","stimulus":"&lt;p&gt;Por tanto, ¿cuál es el puente más largo?&lt;/p&gt;","seed":{"calculated":[{"name":"T3","function":"math.min({{Q1}}/10, {{Q2}}/10)","temp":true},{"name":"T4","function":"math.max({{Q1}}/10, {{Q2}}/10)","temp":true},{"name":"A1","label":"El puente de {{T3}} hm.","incorrect":true},{"name":"A2","label":"El puente de {{T4}} hm."}]},"algorithm":{"name":"trueFalse","template":"Multiple choice – standard"}}]}</v>
      </c>
      <c r="C349" s="237" t="str">
        <f>Seeds!AA399</f>
        <v>{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D349" s="237">
        <f t="shared" si="1"/>
        <v>1</v>
      </c>
    </row>
    <row r="350" ht="15.75" customHeight="1">
      <c r="A350" s="237" t="str">
        <f>Seeds!AC400</f>
        <v>M5-MyM-2a-I-1</v>
      </c>
      <c r="B350" s="237" t="str">
        <f>Seeds!Z400</f>
        <v>{"id":"M5-MyM-2a-I-1","stimulus":"&lt;p&gt;Elige la unidad más adecuada para expresar la masa de los siguientes objetos.&lt;/p&gt;","template":"&lt;p&gt;{{Q1}}: {{response}}&lt;/p&gt;&lt;p&gt;{{Q2}}: {{response}}&lt;/p&gt;&lt;p&gt;{{Q3}}: {{response}}&lt;/p&gt;","hint":"&lt;p&gt;1 kg = 1 000 g y 1 g = 1 000 mg&lt;/p&gt;","feedback":"&lt;p&gt;1 kg equivale a 1 000 g y 1 g equivale a 1 000 mg.&lt;/p&gt;","seed":{"parameters":[{"name":"Q1","label":null,"list":["Armario","Mesa","Ordenador"]},{"name":"Q2","label":null,"list":["Libro","Tableta de chocolate","Bolsa de caramelos"]},{"name":"Q3","label":null,"list":["Grano de arroz","Gota de agua","Hoja de un árbol"]}],"calculated":[{"name":"A1","label":"kg","function":"","feedback":"&lt;p&gt;Por comparar, el peso de una mesa de comedor suele estar en alrededor de unos 100 kg.&lt;/p&gt;"},{"name":"A2","label":"g","function":"","feedback":"&lt;p&gt;Por comparar, el peso de un libro suele estar en alrededor de unos 500 g.&lt;/p&gt;"},{"name":"A3","label":"mg","function":"","feedback":"&lt;p&gt;Por comparar, el peso de un grano de arroz suele estar en alrededor de unos 1.5 mg.&lt;/p&gt;"}],"uniques":true},"algorithm":{"name":"calculateOperation","template":"Cloze with drag &amp; drop","params":{"keyboard":"INTERMEDIATE"}}}</v>
      </c>
      <c r="C350" s="237" t="str">
        <f>Seeds!AA400</f>
        <v>{"id":"M5-MyM-2a-I-1","stimulus":"&lt;p&gt;Escolha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D350" s="237">
        <f t="shared" si="1"/>
        <v>1</v>
      </c>
    </row>
    <row r="351" ht="15.75" customHeight="1">
      <c r="A351" s="237" t="str">
        <f>Seeds!AC401</f>
        <v>M5-MyM-2a-E-1</v>
      </c>
      <c r="B351" s="237" t="str">
        <f>Seeds!Z401</f>
        <v>{"id":"M5-MyM-2a-E-1","stimulus":"&lt;p&gt;Escribe, en su forma abreviada, en cuál de estas unidades de masa (kilogramos, gramos y miligramos) se expresa mejor la masa de los siguientes animales.&lt;/p&gt;","template":"&lt;p&gt;{{Q1}}: {{response}}&lt;/p&gt;&lt;p&gt;{{Q2}}: {{response}}&lt;/p&gt;&lt;p&gt;{{Q3}}: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acuario","Hámster","Periquito"]}],"calculated":[{"name":"A1","label":"mg","function":"","feedback":"&lt;p&gt;La masa de las mariposas, abejas y hormigas se encuentra entre los 2 mg y los 8 mg.&lt;/p&gt;"},{"name":"A2","label":"kg","function":"","feedback":"&lt;p&gt;La masa de los caballos, rinocerontes y elefantes se encuentra entre los 300 kg y los 6 000 kg.&lt;/p&gt;"},{"name":"A3","label":"g","function":"","feedback":"&lt;p&gt;La masa de los peces de acuario, hámsteres y periquitos se encuentra entre los 10 g y los 150 g.&lt;/p&gt;"}],"uniques":true},"algorithm":{"name":"calculateOperation","template":"Cloze with text"}}</v>
      </c>
      <c r="C351" s="237" t="str">
        <f>Seeds!AA401</f>
        <v>{"id":"M5-MyM-2a-E-1","stimulus":"&lt;p&gt;Escreva,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D351" s="237">
        <f t="shared" si="1"/>
        <v>1</v>
      </c>
    </row>
    <row r="352" ht="15.75" customHeight="1">
      <c r="A352" s="237" t="str">
        <f>Seeds!AC402</f>
        <v>M5-MyM-2a-E-2</v>
      </c>
      <c r="B352" s="237" t="str">
        <f>Seeds!Z402</f>
        <v>{"id":"M5-MyM-2a-E-2","stimulus":"&lt;p&gt;Escribe, en su forma abreviada, en cuál de estas unidades de masa (kilogramos, gramos y miligramos) se expresa mejor la masa de los siguientes animales.&lt;/p&gt;","template":"&lt;p&gt;{{Q3}}: {{response}}&lt;/p&gt;&lt;p&gt;{{Q2}}: {{response}}&lt;/p&gt;&lt;p&gt;{{Q1}}: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acuario","Hámster","Periquito"]}],"calculated":[{"name":"A1","label":"g","function":"","feedback":"&lt;p&gt;La masa de los peces de acuario, hámsteres y periquitos se encuentra entre los 10 g y los 150 g.&lt;/p&gt;"},{"name":"A2","label":"kg","function":"","feedback":"&lt;p&gt;La masa de los caballos, rinocerontes y elefantes se encuentra entre los 300 kg y los 6 000 kg.&lt;/p&gt;"},{"name":"A3","label":"mg","function":"","feedback":"&lt;p&gt;La masa de las mariposas, abejas y hormigas se encuentra entre los 2 mg y los 8 mg.&lt;/p&gt;"}],"uniques":true},"algorithm":{"name":"calculateOperation","template":"Cloze with text"}}</v>
      </c>
      <c r="C352" s="237" t="str">
        <f>Seeds!AA402</f>
        <v>{"id":"M5-MyM-2a-E-2","stimulus":"&lt;p&gt;Escreva,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D352" s="237">
        <f t="shared" si="1"/>
        <v>1</v>
      </c>
    </row>
    <row r="353" ht="15.75" customHeight="1">
      <c r="A353" s="237" t="str">
        <f>Seeds!AC403</f>
        <v>M5-MyM-27a-I-1</v>
      </c>
      <c r="B353" s="237" t="str">
        <f>Seeds!Z403</f>
        <v>{"id":"M5-MyM-27a-I-1","stimulus":"&lt;p&gt;Selecciona la conversión de unidades correcta.&lt;/p&gt;","template":"&lt;p&gt;{{Q1}}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C353" s="237" t="str">
        <f>Seeds!AA403</f>
        <v>{"id":"M5-MyM-27a-I-1","stimulus":"&lt;p&gt;Selecione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D353" s="237">
        <f t="shared" si="1"/>
        <v>1</v>
      </c>
    </row>
    <row r="354" ht="15.75" customHeight="1">
      <c r="A354" s="237" t="str">
        <f>Seeds!AC404</f>
        <v>M5-MyM-27a-I-2</v>
      </c>
      <c r="B354" s="237" t="str">
        <f>Seeds!Z404</f>
        <v>{"id":"M5-MyM-27a-I-2","stimulus":"&lt;p&gt;Selecciona la conversión de unidades correcta.&lt;/p&gt;","template":"&lt;p&gt;{{Q1}}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C354" s="237" t="str">
        <f>Seeds!AA404</f>
        <v>{"id":"M5-MyM-27a-I-2","stimulus":"&lt;p&gt;Selecione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D354" s="237">
        <f t="shared" si="1"/>
        <v>1</v>
      </c>
    </row>
    <row r="355" ht="15.75" customHeight="1">
      <c r="A355" s="237" t="str">
        <f>Seeds!AC405</f>
        <v>M5-MyM-27a-E-1</v>
      </c>
      <c r="B355" s="237" t="str">
        <f>Seeds!Z405</f>
        <v>{"id":"M5-MyM-27a-E-1","stimulus":"&lt;p&gt;Expresa las siguientes cantidades en la unidad de masa indicada.&lt;/p&gt;","template":"&lt;p&gt;{{T1}}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C355" s="237" t="str">
        <f>Seeds!AA405</f>
        <v>{"id":"M5-MyM-27a-E-1","stimulus":"&lt;p&gt;Expresse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D355" s="237">
        <f t="shared" si="1"/>
        <v>1</v>
      </c>
    </row>
    <row r="356" ht="15.75" customHeight="1">
      <c r="A356" s="237" t="str">
        <f>Seeds!AC406</f>
        <v>M5-MyM-27a-E-2</v>
      </c>
      <c r="B356" s="237" t="str">
        <f>Seeds!Z406</f>
        <v>{"id":"M5-MyM-27a-E-2","stimulus":"&lt;p&gt;Expresa las siguientes cantidades en la unidad de masa indicada.&lt;/p&gt;","template":"&lt;p&gt;{{T1}}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C356" s="237" t="str">
        <f>Seeds!AA406</f>
        <v>{"id":"M5-MyM-27a-E-2","stimulus":"&lt;p&gt;Expresse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D356" s="237">
        <f t="shared" si="1"/>
        <v>1</v>
      </c>
    </row>
    <row r="357" ht="15.75" customHeight="1">
      <c r="A357" s="237" t="str">
        <f>Seeds!AC407</f>
        <v>M5-MyM-27a-E-3</v>
      </c>
      <c r="B357" s="237" t="str">
        <f>Seeds!Z407</f>
        <v>{"id":"M5-MyM-27a-E-3","stimulus":"&lt;p&gt;Expresa las siguientes cantidades en la unidad de masa indicada.&lt;/p&gt;","template":"&lt;p&gt;{{T1}}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C357" s="237" t="str">
        <f>Seeds!AA407</f>
        <v>{"id":"M5-MyM-27a-E-3","stimulus":"&lt;p&gt;Expresse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D357" s="237">
        <f t="shared" si="1"/>
        <v>1</v>
      </c>
    </row>
    <row r="358" ht="15.75" customHeight="1">
      <c r="A358" s="237" t="str">
        <f>Seeds!AC408</f>
        <v>M5-MyM-27a-A-1</v>
      </c>
      <c r="B358" s="237" t="str">
        <f>Seeds!Z408</f>
        <v>{"id":"M5-MyM-27a-A-1","seed":{"parameters":[{"name":"Q1","label":null,"min":1.01,"max":9.99,"step":0.01}],"uniques":true},"scaffolding":[{"id":"step-0","stimulus":"&lt;p&gt;Nicolás ha comprado &lt;span class=\"no-break\"&gt;{{Q1}} kg&lt;/span&gt; de albaricoque para hacer mermelada. ¿Cómo se expresaría esta cantidad en gramos?&lt;/p&gt;","template":"&lt;p&gt;Nicolás ha comprado &lt;span class=\"no-break\"&gt;{{response}} g&lt;/span&gt; de albaricoque.&lt;/p&gt;","seed":{"parameters":[],"calculated":[{"name":"A1","label":"{{function}}","function":"{{Q1}}*1000"}]},"algorithm":{"name":"calculateOperation","params":{"method":"equivLiteral","keyboard":"INTERMEDIATE"}}},{"id":"step-1","stimulus":"&lt;p&gt;¿Cuántos kilogramos de albaricoques ha comprado Nicolás?&lt;/p&gt;","template":"&lt;p&gt;Nicolás ha comprado &lt;span class=\"no-break\"&gt;{{response}} kg&lt;/span&gt; de albaricoque.&lt;/p&gt;","seed":{"calculated":[{"name":"A2","label":"{{Q1}}","function":"{{Q1}}"}]},"algorithm":{"name":"calculateOperation","params":{"method":"equivLiteral","keyboard":"INTERMEDIATE"}}},{"id":"step-2","stimulus":"&lt;p&gt;¿Qué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gramos de albaricoques.&lt;/p&gt;","template":"&lt;p&gt;{{Q1}} kg = {{Q1}} × 1 000 = {{response}} g&lt;/p&gt;","seed":{"calculated":[{"name":"A5","function":"{{Q1}}*1000"}]},"algorithm":{"name":"calculateOperation","params":{"method":"equivLiteral","keyboard":"INTERMEDIATE"}}}]}</v>
      </c>
      <c r="C358" s="237" t="str">
        <f>Seeds!AA408</f>
        <v>{"id":"M5-MyM-27a-A-1","seed":{"parameters":[{"name":"Q1","label":null,"min":1.01,"max":9.99,"step":0.01}],"uniques":true},"scaffolding":[{"id":"step-0","stimulus":"&lt;p&gt;Nicolás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D358" s="237">
        <f t="shared" si="1"/>
        <v>1</v>
      </c>
    </row>
    <row r="359" ht="15.75" customHeight="1">
      <c r="A359" s="237" t="str">
        <f>Seeds!AC409</f>
        <v>M5-MyM-27a-A-2</v>
      </c>
      <c r="B359" s="237" t="str">
        <f>Seeds!Z409</f>
        <v>{"id":"M5-MyM-27a-A-2","seed":{"parameters":[{"name":"Q1","label":null,"min":3,"max":6,"step":0.1}],"uniques":true},"scaffolding":[{"id":"step-0","stimulus":"&lt;p&gt;Un elefante pesa {{Q1}} toneladas. ¿A cuantós hectogramos equivale esa cantidad?&lt;/p&gt;","template":"&lt;p&gt;Equivale a &lt;span class=\"no-break\"&gt;{{response}} hg.&lt;/span&gt;&lt;/p&gt;","seed":{"parameters":[],"calculated":[{"name":"A1","label":"{{function}}","function":"{{Q1}}*10000"}]},"algorithm":{"name":"calculateOperation","params":{"method":"equivLiteral","keyboard":"INTERMEDIATE"}}},{"id":"step-1","stimulus":"&lt;p&gt;¿Cuántas toneladas pesa el elefante?&lt;/p&gt;","template":"&lt;p&gt;El elefante pesa &lt;span class=\"no-break\"&gt;{{response}} toneladas.&lt;/span&gt;&lt;/p&gt;","seed":{"calculated":[{"name":"A2","label":"{{Q1}}","function":"{{Q1}}"}]},"algorithm":{"name":"calculateOperation","params":{"method":"equivLiteral","keyboard":"INTERMEDIATE"}}},{"id":"step-2","stimulus":"&lt;p&gt;¿Qué pide el enunciado?&lt;/p&gt;","seed":{"calculated":[{"name":"2-A1","label":"&lt;p&gt;Convertir las toneladas en hectogramos.&lt;/p&gt;"},{"name":"2-A2","label":"&lt;p&gt;Convertir los hectogramos en toneladas.&lt;/p&gt;","incorrect":true},{"name":"2-A3","label":"&lt;p&gt;Convertir las toneladas en kilogramos.&lt;/p&gt;","incorrect":true}]},"algorithm":{"name":"trueFalse","template":"Multiple choice – standard"}},{"id":"step-3","stimulus":"&lt;p&gt;¿Cuál de estas equivalencias de toneladas y kilogramos es correcta?&lt;/p&gt;","seed":{"calculated":[{"name":"3-A1","label":"&lt;p&gt;1 t = 1 000 kg&lt;/p&gt;"},{"name":"3-A2","label":"&lt;p&gt;1 t = 10 kg&lt;/p&gt;","incorrect":true},{"name":"3-A3","label":"&lt;p&gt;1 t = 100 kg&lt;/p&gt;","incorrect":true}]},"algorithm":{"name":"trueFalse","template":"Multiple choice – standard",
                "params": {"showCheckIcon": false}}},{"id":"step-4","stimulus":"&lt;p&gt;Realiza la siguiente operación para obtener los hectogramos del elefante.&lt;/p&gt;","template":"&lt;p&gt;{{Q1}} t = {{Q1}} × 10 000 = {{response}} hg&lt;/p&gt;","seed":{"calculated":[{"name":"A5","function":"{{Q1}}*10000"}]},"algorithm":{"name":"calculateOperation","params":{"method":"equivLiteral","keyboard":"INTERMEDIATE"}}}]}</v>
      </c>
      <c r="C359" s="237" t="str">
        <f>Seeds!AA409</f>
        <v>{"id":"M5-MyM-27a-A-2","seed":{"parameters":[{"name":"Q1","label":null,"min":3,"max":6,"step":0.1}],"uniques":true},"scaffolding":[{"id":"step-0","stimulus":"&lt;p&gt;Um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D359" s="237">
        <f t="shared" si="1"/>
        <v>1</v>
      </c>
    </row>
    <row r="360" ht="15.75" customHeight="1">
      <c r="A360" s="237" t="str">
        <f>Seeds!AC410</f>
        <v>M5-MyM-27a-A-3</v>
      </c>
      <c r="B360" s="237" t="str">
        <f>Seeds!Z410</f>
        <v>{"id":"M5-MyM-27a-A-3","seed":{"parameters":[{"name":"Q1","label":null,"min":1000,"max":9999,"step":1}],"uniques":true},"scaffolding":[{"id":"step-0","stimulus":"&lt;p&gt;Una pastelería ha encargado &lt;span class=\"no-break\"&gt;{{Q1}} dag&lt;/span&gt; de harina. ¿Cuántos kilogramos son?&lt;/p&gt;","template":"&lt;p&gt;Ha pedido &lt;span class=\"no-break\"&gt;{{response}} kg&lt;/span&gt; de harina.&lt;/p&gt;","seed":{"parameters":[],"calculated":[{"name":"A1","label":"{{function}}","function":"{{Q1}}/100"}]},"algorithm":{"name":"calculateOperation","params":{"method":"equivLiteral","keyboard":"INTERMEDIATE"}}},{"id":"step-1","stimulus":"&lt;p&gt;¿Cuántos decagramos de harina ha encargado la pastelería?&lt;/p&gt;","template":"&lt;p&gt;Ha encargado &lt;span class=\"no-break\"&gt;{{response}} dag.&lt;/span&gt;&lt;/p&gt;","seed":{"calculated":[{"name":"A2","label":"{{Q1}}","function":"{{Q1}}"}]},"algorithm":{"name":"calculateOperation","params":{"method":"equivLiteral","keyboard":"INTERMEDIATE"}}},{"id":"step-2","stimulus":"&lt;p&gt;¿Qué pide el enunciado?&lt;/p&gt;","seed":{"calculated":[{"name":"2-A1","label":"&lt;p&gt;Convertir los decagramos en kilogramos.&lt;/p&gt;"},{"name":"2-A2","label":"&lt;p&gt;Convertir los kilogramos en decagramos.&lt;/p&gt;","incorrect":true},{"name":"2-A3","label":"&lt;p&gt;Convertir los gramos en kilogramos.&lt;/p&gt;","incorrect":true}]},"algorithm":{"name":"trueFalse","template":"Multiple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kilogramos de harina.&lt;/p&gt;","template":"&lt;p&gt;{{Q1}} dag = {{Q1}} : 100 = {{response}} kg&lt;/p&gt;","seed":{"calculated":[{"name":"A5","function":"{{Q1}}/100"}]},"algorithm":{"name":"calculateOperation","params":{"method":"equivLiteral","keyboard":"INTERMEDIATE"}}}]}</v>
      </c>
      <c r="C360" s="237" t="str">
        <f>Seeds!AA410</f>
        <v>{"id":"M5-MyM-27a-A-3","seed":{"parameters":[{"name":"Q1","label":null,"min":1000,"max":9999,"step":1}],"uniques":true},"scaffolding":[{"id":"step-0","stimulus":"&lt;p&gt;Uma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D360" s="237">
        <f t="shared" si="1"/>
        <v>1</v>
      </c>
    </row>
    <row r="361" ht="15.75" customHeight="1">
      <c r="A361" s="237" t="str">
        <f>Seeds!AC411</f>
        <v>M5-MyM-27a-A-4</v>
      </c>
      <c r="B361" s="237" t="str">
        <f>Seeds!Z411</f>
        <v>{"id":"M5-MyM-27a-A-4","seed":{"parameters":[{"name":"Q1","label":null,"min":100,"max":999,"step":1}],"uniques":true},"scaffolding":[{"id":"step-0","stimulus":"&lt;p&gt;Raquel ha comprado &lt;span class=\"no-break\"&gt;{{Q1}} cg&lt;/span&gt; de canela. ¿A cuántos decagramos equivalen?&lt;/p&gt;","template":"&lt;p&gt;Raquel ha comprado &lt;span class=\"no-break\"&gt;{{response}} dag.&lt;/span&gt;&lt;/p&gt;","seed":{"parameters":[],"calculated":[{"name":"A1","label":"{{function}}","function":"{{Q1}}/1000"}]},"algorithm":{"name":"calculateOperation","params":{"method":"equivLiteral","keyboard":"INTERMEDIATE"}}},{"id":"step-1","stimulus":"&lt;p&gt;¿Cuántos centigramos de canela ha comprado Raquel?&lt;/p&gt;","template":"&lt;p&gt;Ha comprado &lt;span class=\"no-break\"&gt;{{response}} cg.&lt;/span&gt;&lt;/p&gt;","seed":{"calculated":[{"name":"A2","label":"{{Q1}}","function":"{{Q1}}"}]},"algorithm":{"name":"calculateOperation","params":{"method":"equivLiteral","keyboard":"INTERMEDIATE"}}},{"id":"step-2","stimulus":"&lt;p&gt;¿Qué pide el enunciado?&lt;/p&gt;","seed":{"calculated":[{"name":"2-A1","label":"&lt;p&gt;Convertir los centigramos en decagramos.&lt;/p&gt;"},{"name":"2-A2","label":"&lt;p&gt;Convertir los decagramos en centigramos.&lt;/p&gt;","incorrect":true},{"name":"2-A3","label":"&lt;p&gt;Convertir los centigramos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decagramos de canela.&lt;/p&gt;","template":"&lt;p&gt;{{Q1}} cg = {{Q1}} : 1 000 = {{response}} dag&lt;/p&gt;","seed":{"calculated":[{"name":"A5","function":"{{Q1}}/1000"}]},"algorithm":{"name":"calculateOperation","params":{"method":"equivLiteral","keyboard":"INTERMEDIATE"}}}]}</v>
      </c>
      <c r="C361" s="237" t="str">
        <f>Seeds!AA411</f>
        <v>{"id":"M5-MyM-27a-A-4","seed":{"parameters":[{"name":"Q1","label":null,"min":100,"max":999,"step":1}],"uniques":true},"scaffolding":[{"id":"step-0","stimulus":"&lt;p&gt;Raquel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D361" s="237">
        <f t="shared" si="1"/>
        <v>1</v>
      </c>
    </row>
    <row r="362" ht="15.75" customHeight="1">
      <c r="A362" s="237" t="str">
        <f>Seeds!AC412</f>
        <v>M5-MyM-27a-A-5</v>
      </c>
      <c r="B362" s="237" t="str">
        <f>Seeds!Z412</f>
        <v>{"id":"M5-MyM-27a-A-5","seed":{"parameters":[{"name":"Q1","label":null,"min":500,"max":5500,"step":1}],"uniques":true},"scaffolding":[{"id":"step-0","stimulus":"&lt;p&gt;Sonia ha comprado &lt;span class=\"no-break\"&gt;{{Q1}} dag&lt;/span&gt; de abono para sus plantas. ¿Cuántos hectogramos son?&lt;/p&gt;","template":"&lt;p&gt;Ha comprado &lt;span class=\"no-break\"&gt;{{response}} hg&lt;/span&gt; de abono.&lt;/p&gt;","seed":{"parameters":[],"calculated":[{"name":"A1","label":"{{function}}","function":"{{Q1}}/10"}]},"algorithm":{"name":"calculateOperation","params":{"method":"equivLiteral","keyboard":"INTERMEDIATE"}}},{"id":"step-1","stimulus":"&lt;p&gt;¿Cuántos decagramos de abono ha comprado Sonia?&lt;/p&gt;","template":"&lt;p&gt;Ha comprado &lt;span class=\"no-break\"&gt;{{response}} dag.&lt;/span&gt;&lt;/p&gt;","seed":{"calculated":[{"name":"A2","label":"{{Q1}}","function":"{{Q1}}"}]},"algorithm":{"name":"calculateOperation","params":{"method":"equivLiteral","keyboard":"INTERMEDIATE"}}},{"id":"step-2","stimulus":"&lt;p&gt;¿Qué pide el enunciado?&lt;/p&gt;","seed":{"calculated":[{"name":"2-A1","label":"&lt;p&gt;Convertir los decagramos en hectogramos.&lt;/p&gt;"},{"name":"2-A2","label":"&lt;p&gt;Convertir los hectogramos en decagramos.&lt;/p&gt;","incorrect":true},{"name":"2-A3","label":"&lt;p&gt;Convertir los gramos en hectogramos.&lt;/p&gt;","incorrect":true}]},"algorithm":{"name":"trueFalse","template":"Multiple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hectogramos de abono.&lt;/p&gt;","template":"&lt;p&gt;{{Q1}} dag = {{Q1}} : 10 = {{response}} hg&lt;/p&gt;","seed":{"calculated":[{"name":"A5","function":"{{Q1}}/10"}]},"algorithm":{"name":"calculateOperation","params":{"method":"equivLiteral","keyboard":"INTERMEDIATE"}}}]}</v>
      </c>
      <c r="C362" s="237" t="str">
        <f>Seeds!AA412</f>
        <v>{"id":"M5-MyM-27a-A-5","seed":{"parameters":[{"name":"Q1","label":null,"min":500,"max":5500,"step":1}],"uniques":true},"scaffolding":[{"id":"step-0","stimulus":"&lt;p&gt;Sonia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D362" s="237">
        <f t="shared" si="1"/>
        <v>1</v>
      </c>
    </row>
    <row r="363" ht="15.75" customHeight="1">
      <c r="A363" s="237" t="str">
        <f>Seeds!AC431</f>
        <v>M5-MyM-28a-I-1</v>
      </c>
      <c r="B363" s="237" t="str">
        <f>Seeds!Z431</f>
        <v>{"id":"M5-MyM-28a-I-1","stimulus":"&lt;p&gt;Arrastra y ordena de mayor a menor las siguientes medidas de masa.&lt;/p&gt;","template":"&lt;p style=\"text-align:center;\"&gt;{{response}} &gt; {{response}} &gt; {{response}}&lt;/p&gt;","hint":"&lt;p&gt;Como están expresadas en la misma unidad, solo hay que comparar sus cifras empezando por la izquierda.&lt;/p&gt;","feedback":"&lt;p&gt;Para comparar medidas de masa, estas tienen que estar expresadas en la misma unidad. Después, se comparan sus cifras empezando por la izquierda. Por ejemplo, 50 {{Q9}} es mayor que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C363" s="237" t="str">
        <f>Seeds!AA431</f>
        <v>{"id":"M5-MyM-28a-I-1","stimulus":"&lt;p&gt;Arraste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D363" s="237">
        <f t="shared" si="1"/>
        <v>1</v>
      </c>
    </row>
    <row r="364" ht="15.75" customHeight="1">
      <c r="A364" s="237" t="str">
        <f>Seeds!AC432</f>
        <v>M5-MyM-28a-E-1</v>
      </c>
      <c r="B364" s="237" t="str">
        <f>Seeds!Z432</f>
        <v>{"id":"M5-MyM-28a-E-1","seed":{"parameters":[{"name":"Q1","label":null,"min":1,"max":100,"step":0.1},{"name":"Q2","label":null,"min":1,"max":100,"step":0.1},{"name":"Q3","label":null,"min":1,"max":100,"step":0.1},{"name":"Q4","label":null,"min":1,"max":100,"step":0.1}],"uniques":true},"scaffolding":[{"id":"step-0","stimulus":"&lt;p&gt;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dag","function":"{{Q4}}"}]},"algorithm":{"name":"orderNumbers","params":{"order":"desc"}}},{"id":"step-1","stimulus":"&lt;p&gt;¿Qué pide el enunciado?&lt;/p&gt;","seed":{"calculated":[{"name":"2-A1","label":"&lt;p&gt;Ordenar las medidas de masa de mayor a menor.&lt;/p&gt;"},{"name":"2-A2","label":"&lt;p&gt;Ordenar las medidas de masa de menor a mayor.&lt;/p&gt;","incorrect":true},{"name":"2-A3","label":"&lt;p&gt;Averiguar la medida de masa de mayor peso.&lt;/p&gt;","incorrect":true},{"name":"2-A4","label":"&lt;p&gt;Averiguar la medida de masa de menor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2)","temp":true},{"name":"A1","function":"{{Q1}}"},{"name":"A2","function":"{{Q2}}"},{"name":"A4","function":"{{Q4}}"}]},"algorithm":{"name":"calculateOperation","params":{"method":"equivLiteral","keyboard":"INTERMEDIATE"}}},{"id":"step-4","stimulus":"&lt;p&gt;Con los resultados anteriores, 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C364" s="237" t="str">
        <f>Seeds!AA432</f>
        <v>{"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D364" s="237">
        <f t="shared" si="1"/>
        <v>1</v>
      </c>
    </row>
    <row r="365" ht="15.75" customHeight="1">
      <c r="A365" s="237" t="str">
        <f>Seeds!AC433</f>
        <v>M5-MyM-28a-A-1</v>
      </c>
      <c r="B365" s="237" t="str">
        <f>Seeds!Z433</f>
        <v>{"id":"M5-MyM-28a-A-1","seed":{"parameters":[{"name":"Q1","label":null,"min":100,"max":999,"step":0.1},{"name":"Q2","label":null,"min":100,"max":999,"step":1}],"uniques":true},"scaffolding":[{"id":"step-0","stimulus":"&lt;p&gt;A un museo acaban de llegar dos fósiles de trilobites. Uno pesa &lt;span class=\"no-break\"&gt;{{T1}} dag&lt;/span&gt; y el otro, &lt;span class=\"no-break\"&gt;{{T2}} dg.&lt;/span&gt; ¿Cuántos gramos pesa el más ligero de los dos?&lt;/p&gt;","template":"&lt;p&gt;El fósil de menor masa pesa &lt;span class=\"no-break\"&gt;{{response}} g.&lt;/span&gt;&lt;/p&gt;","seed":{"parameters":[],"calculated":[{"name":"T1","function":"Lemonlib.round({{Q1}}/10, 2)","temp":true},{"name":"T2","function":"{{Q2}}*10","temp":true},{"name":"A1","label":"{{function}}","function":"math.min({{Q1}}, {{Q2}})"}]},"algorithm":{"name":"calculateOperation","params":{"method":"equivLiteral","keyboard":"INTERMEDIATE"}}},{"id":"step-1","stimulus":"&lt;p&gt;¿Cuánto pesan los fósiles de trilobites?&lt;/p&gt;","template":"&lt;p&gt;El primero pesa {{response}} dag.&lt;/p&gt;&lt;p&gt;El segundo pesa {{response}} dg.&lt;/p&gt;","seed":{"parameters":[],"calculated":[{"name":"A2","function":"Lemonlib.round({{Q1}}/10, 2)"},{"name":"A3","function":"{{Q2}}*10"}]},"algorithm":{"name":"calculateOperation","params":{"method":"equivLiteral","keyboard":"INTERMEDIATE"}}},{"id":"step-2","stimulus":"&lt;p&gt;¿Qué pide el enunciado?&lt;/p&gt;","seed":{"calculated":[{"name":"2-A1","label":"&lt;p&gt;Indicar cuántos gramos pesa el fósil más ligero.&lt;/p&gt;"},{"name":"2-A2","label":"&lt;p&gt;Indicar cuántos gramos pesa el fósil más pesado.&lt;/p&gt;","incorrect":true},{"name":"2-A3","label":"&lt;p&gt;Indicar cuántos gramos pesan los fósiles juntos.&lt;/p&gt;","incorrect":true}]},"algorithm":{"name":"trueFalse","template":"Multiple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fósil.&lt;/p&gt;","template":"&lt;p&gt;{{T1}}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ciona por tanto cuál es el fósil más ligero.&lt;/p&gt;","seed":{"calculated":[{"name":"T3","function":"math.max({{Q1}}, {{Q2}})","temp":true},{"name":"T4","function":"math.min({{Q1}}, {{Q2}})","temp":true},{"name":"2-A1","label":"&lt;p&gt;El trilobite de {{T3}} g&lt;/p&gt;","incorrect":true},{"name":"2-A2","label":"&lt;p&gt;El trilobite de {{T4}} g&lt;/p&gt;"}]},"algorithm":{"name":"trueFalse","template":"Multiple choice – standard"}}]}</v>
      </c>
      <c r="C365" s="237" t="str">
        <f>Seeds!AA433</f>
        <v>{"id":"M5-MyM-28a-A-1","seed":{"parameters":[{"name":"Q1","label":null,"min":100,"max":999,"step":0.1},{"name":"Q2","label":null,"min":100,"max":999,"step":1}],"uniques":true},"scaffolding":[{"id":"step-0","stimulus":"&lt;p&gt;Em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D365" s="237">
        <f t="shared" si="1"/>
        <v>1</v>
      </c>
    </row>
    <row r="366" ht="15.75" customHeight="1">
      <c r="A366" s="237" t="str">
        <f>Seeds!AC434</f>
        <v>M5-MyM-28a-A-2</v>
      </c>
      <c r="B366" s="237" t="str">
        <f>Seeds!Z434</f>
        <v>{"id":"M5-MyM-28a-A-2","seed":{"parameters":[{"name":"Q1","label":null,"min":2000,"max":5000,"step":100},{"name":"Q2","label":null,"min":2000,"max":5000,"step":10}],"uniques":true},"scaffolding":[{"id":"step-0","stimulus":"&lt;p&gt;El padre de Mariano tiene una camioneta que pesa {{T1}} toneladas y su tío, un coche que pesa &lt;span class=\"no-break\"&gt;{{T2}} hg.&lt;/span&gt; ¿Cuántos kilogramos pesa el vehículo de mayor masa?&lt;/p&gt;","template":"&lt;p&gt;El vehículo de mayor masa pesa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{{Q2}})"}]},"algorithm":{"name":"calculateOperation","params":{"method":"equivLiteral","keyboard":"INTERMEDIATE"}}},{"id":"step-1","stimulus":"&lt;p&gt;¿Cuánto pesan los vehículos?&lt;/p&gt;","template":"&lt;p&gt;La camioneta pesa {{response}} toneladas.&lt;/p&gt;&lt;p&gt;El coche pesa {{response}} hg.&lt;/p&gt;","seed":{"parameters":[],"calculated":[{"name":"A2","function":"Lemonlib.round({{Q1}}/1000, 2)"},{"name":"A3","function":"Lemonlib.round({{Q2}}*10, 2)"}]},"algorithm":{"name":"calculateOperation","params":{"method":"equivLiteral","keyboard":"INTERMEDIATE"}}},{"id":"step-2","stimulus":"&lt;p&gt;¿Qué pide el enunciado?&lt;/p&gt;","seed":{"calculated":[{"name":"2-A1","label":"&lt;p&gt;Indicar cuántos kilogramos pesa el vehículo de mayor masa.&lt;/p&gt;"},{"name":"2-A2","label":"&lt;p&gt;Indicar cuántos kilogramos pesa el vehículo de menor masa.&lt;/p&gt;","incorrect":true},{"name":"2-A3","label":"&lt;p&gt;Indicar cuántos gramos pesa el vehículo de menor masa.&lt;/p&gt;","incorrect":true}]},"algorithm":{"name":"trueFalse","template":"Multiple choice – standard"}},{"id":"step-3","stimulus":"&lt;p&gt;Para ordenar las distintas medidas, hay que expresarlas en la misma unidad.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kilogramos que pesa cada vehículo.&lt;/p&gt;","template":"&lt;p&gt;{{T1}}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2)","temp":true},{"name":"A2","function":"{{Q1}}"},{"name":"A3","function":"{{Q2}}"}]},"algorithm":{"name":"calculateOperation","params":{"method":"equivLiteral","keyboard":"INTERMEDIATE"}}},{"id":"step-5","stimulus":"&lt;p&gt;Selecciona, por tanto, cuál es el vehículo más pesado.&lt;/p&gt;","seed":{"calculated":[{"name":"T3","function":"math.max({{Q1}}, {{Q2}})","temp":true},{"name":"T4","function":"math.min({{Q1}}, {{Q2}})","temp":true},{"name":"5-A1","label":"&lt;p&gt;La camioneta de {{T3}} kg&lt;/p&gt;"},{"name":"5-A2","label":"&lt;p&gt;El coche de {{T4}} kg&lt;/p&gt;","incorrect":true}]},"algorithm":{"name":"trueFalse","template":"Multiple choice – standard"}}]}</v>
      </c>
      <c r="C366" s="237" t="str">
        <f>Seeds!AA434</f>
        <v>{"id":"M5-MyM-28a-A-2","seed":{"parameters":[{"name":"Q1","label":null,"min":2000,"max":5000,"step":100},{"name":"Q2","label":null,"min":2000,"max":5000,"step":10}],"uniques":true},"scaffolding":[{"id":"step-0","stimulus":"&lt;p&gt;O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D366" s="237">
        <f t="shared" si="1"/>
        <v>1</v>
      </c>
    </row>
    <row r="367" ht="15.75" customHeight="1">
      <c r="A367" s="237" t="str">
        <f>Seeds!AC435</f>
        <v>M5-MyM-28a-A-3</v>
      </c>
      <c r="B367" s="237" t="str">
        <f>Seeds!Z435</f>
        <v>{"id":"M5-MyM-28a-A-3","seed":{"parameters":[{"name":"Q1","label":null,"min":800,"max":1200,"step":1},{"name":"Q2","label":null,"min":800,"max":1200,"step":1},{"name":"Q3","label":null,"min":800,"max":1200,"step":1},{"name":"Q4","label":null,"min":800,"max":1200,"step":1},{"name":"Qa","label":null,"list":["Gouda","Parmesano","Raclette","Cheddar","Edam","Mozzarella","Provolone"]},{"name":"Qb","label":null,"list":["Gouda","Parmesano","Raclette","Cheddar","Edam","Mozzarella","Provolone"]},{"name":"Qc","label":null,"list":["Gouda","Parmesano","Raclette","Cheddar","Edam","Mozzarella","Provolone"]},{"name":"Qd","label":null,"list":["Gouda","Parmesano","Raclette","Cheddar","Edam","Mozzarella","Provolone"]}],"uniques":true},"scaffolding":[{"id":"step-0","stimulus":"&lt;p&gt;Rodrigo quiere cocinar una gran lasaña y necesita comprar un gran trozo de queso. Arrastra y ordena de mayor a menor las siguientes opciones. Colócalas de arriba y abajo.&lt;/p&gt;","seed":{"parameters":[],"calculated":[{"name":"A1","label":"{{T1}}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3)","temp":true}]},"algorithm":{"name":"orderNumbers","params":{"order":"desc"}}},{"id":"step-1","stimulus":"&lt;p&gt;¿Qué pide el enunciado?&lt;/p&gt;","seed":{"calculated":[{"name":"2-A1","label":"&lt;p&gt;Ordenar de mayor a menor las masas de los quesos.&lt;/p&gt;"},{"name":"2-A2","label":"&lt;p&gt;Ordenar de menor a mayor las masas de los quesos.&lt;/p&gt;","incorrect":true},{"name":"2-A3","label":"&lt;p&gt;Seleccionar el queso de menor masa.&lt;/p&gt;","incorrect":true},{"name":"2-A4","label":"&lt;p&gt;Seleccionar el queso de mayor masa.&lt;/p&gt;","incorrect":true}]},"algorithm":{"name":"trueFalse","template":"Multiple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3)","temp":true},{"name":"A1","function":"{{Q1}}"},{"name":"A2","function":"{{Q2}}"},{"name":"A3","function":"{{Q3}}"}]},"algorithm":{"name":"calculateOperation","params":{"method":"equivLiteral","keyboard":"INTERMEDIATE"}}},{"id":"step-4","stimulus":"&lt;p&gt;Con los resultados anteriores, arrastra y ordena las masas de los quesos de mayor a menor. Colócalas de arriba a abajo.&lt;/p&gt;","seed":{"parameters":[],"calculated":[{"name":"T1","function":"Lemonlib.round({{Q1}}/1000,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C367" s="237" t="str">
        <f>Seeds!AA435</f>
        <v>{"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D367" s="237">
        <f t="shared" si="1"/>
        <v>1</v>
      </c>
    </row>
    <row r="368" ht="15.75" customHeight="1">
      <c r="A368" s="237" t="str">
        <f>Seeds!AC436</f>
        <v>M5-MyM-28a-A-4</v>
      </c>
      <c r="B368" s="237" t="str">
        <f>Seeds!Z436</f>
        <v>{"id":"M5-MyM-28a-A-4","seed":{"parameters":[{"name":"Q1","label":null,"min":1,"max":2,"step":0.1},{"name":"Q2","label":null,"min":1,"max":2,"step":0.1},{"name":"Q3","label":null,"min":1,"max":2,"step":0.1}],"uniques":true},"scaffolding":[{"id":"step-0","stimulus":"&lt;p&gt;Alejandro ha comprado las siguientes cantidades de fruta. Arrastra y ordénalas de menor a mayor masa. Colócalas de arriba a abajo.&lt;/p&gt;","seed":{"parameters":[],"calculated":[{"name":"A1","label":"{{Q1}} kg de picotas","function":"{{Q1}}"},{"name":"A2","label":"{{T2}} hg de frambuesas","function":"{{Q2}}"},{"name":"A3","label":"{{T3}} dag de uvas","function":"{{Q3}}"},{"name":"T1","function":"{{Q1}}","temp":true},{"name":"T2","function":"Lemonlib.round({{Q2}}*10, 3)","temp":true},{"name":"T3","function":"Lemonlib.round({{Q3}}*100, 3)","temp":true}]},"algorithm":{"name":"orderNumbers","params":{"order":"asc"}}},{"id":"step-1","stimulus":"&lt;p&gt;¿Qué pide el enunciado?&lt;/p&gt;","seed":{"calculated":[{"name":"2-A1","label":"&lt;p&gt;Ordenar de menor a mayor las masas de las frutas.&lt;/p&gt;"},{"name":"2-A2","label":"&lt;p&gt;Ordenar de mayor a menor las masas de las frutas.&lt;/p&gt;","incorrect":true},{"name":"2-A3","label":"&lt;p&gt;Seleccionar qué fruta compró en menor cantidad.&lt;/p&gt;","incorrect":true}]},"algorithm":{"name":"trueFalse","template":"Multiple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kilogramos.&lt;/p&gt;","template":"&lt;p&gt;{{T1}}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3)","temp":true},{"name":"A2","function":"{{Q2}}"},{"name":"A3","function":"{{Q3}}"}]},"algorithm":{"name":"calculateOperation","params":{"method":"equivLiteral","keyboard":"INTERMEDIATE"}}},{"id":"step-4","stimulus":"&lt;p&gt;Con los resultados anteriores, arrastra y ordena la masa de las frutas de menor a mayor. Colócalas de arriba a abajo.&lt;/p&gt;","seed":{"parameters":[],"calculated":[{"name":"T1","function":"{{Q1}}","temp":true},{"name":"T2","function":"Lemonlib.round({{Q2}}*10, 3)","temp":true},{"name":"T3","function":"Lemonlib.round({{Q3}}*100, 3)","temp":true},{"name":"A1","label":"{{T1}} kg de picotas","function":"{{Q1}}"},{"name":"A2","label":"{{T2}} hg de frambuesas = {{function}} kg","function":"{{Q2}}"},{"name":"A3","label":"{{T3}} dag de uvas = {{function}} kg","function":"{{Q3}}"}]},"algorithm":{"name":"orderNumbers","params":{"order":"asc"}}}]}</v>
      </c>
      <c r="C368" s="237" t="str">
        <f>Seeds!AA436</f>
        <v>{"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D368" s="237">
        <f t="shared" si="1"/>
        <v>1</v>
      </c>
    </row>
    <row r="369" ht="15.75" customHeight="1">
      <c r="A369" s="237" t="str">
        <f>Seeds!AC437</f>
        <v>M5-MyM-28a-A-5</v>
      </c>
      <c r="B369" s="237" t="str">
        <f>Seeds!Z437</f>
        <v>{"id":"M5-MyM-28a-A-5","seed":{"parameters":[{"name":"Q1","label":null,"min":500,"max":750,"step":1},{"name":"Q2","label":null,"min":500,"max":750,"step":1}],"uniques":true},"scaffolding":[{"id":"step-0","stimulus":"&lt;p&gt;Juan Pablo ha comprado una bolsa con &lt;span class=\"no-break\"&gt;{{T1}} dg&lt;/span&gt; de caramelos y Vera, una con &lt;span class=\"no-break\"&gt;{{T2}} dag.&lt;/span&gt; ¿Cuántos gramos tiene la bolsa que pesa más?&lt;/p&gt;","template":"&lt;p&gt;La bolsa que pesa más tiene &lt;span class=\"no-break\"&gt;{{response}} g.&lt;/span&gt;&lt;/p&gt;","seed":{"parameters":[],"calculated":[{"name":"T1","function":"{{Q1}}*10","temp":true},{"name":"T2","function":"{{Q2}}/10","temp":true},{"name":"A1","label":"{{function}}","function":"math.max({{Q1}}, {{Q2}})"}]},"algorithm":{"name":"calculateOperation","params":{"method":"equivLiteral","keyboard":"INTERMEDIATE"}}},{"id":"step-1","stimulus":"&lt;p&gt;¿Cuánto pesan las bolsas de caramelos?&lt;/p&gt;","template":"&lt;p&gt;La de Juan Pablo pesa {{response}} dg.&lt;/p&gt;&lt;p&gt;La de Vera pesa {{response}} dag.&lt;/p&gt;","seed":{"parameters":[],"calculated":[{"name":"A2","function":"{{Q1}}*10"},{"name":"A3","function":"{{Q2}}/10"}]},"algorithm":{"name":"calculateOperation","params":{"method":"equivLiteral","keyboard":"INTERMEDIATE"}}},{"id":"step-2","stimulus":"&lt;p&gt;¿Qué pide el enunciado?&lt;/p&gt;","seed":{"calculated":[{"name":"2-A1","label":"&lt;p&gt;Indicar cuántos gramos tiene la bolsa más pesada.&lt;/p&gt;"},{"name":"2-A2","label":"&lt;p&gt;Indicar cuántos gramos pesa la bolsa menos pesada.&lt;/p&gt;","incorrect":true},{"name":"2-A3","label":"&lt;p&gt;Indicar cuántos gramos pesan las dos bolsas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bolsa.&lt;/p&gt;","template":"&lt;p&gt;{{T1}}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ciona, por tanto, cuál es la bolsa más pesada.&lt;/p&gt;","seed":{"calculated":[{"name":"T3","function":"math.max({{Q1}}, {{Q2}})","temp":true},{"name":"T4","function":"math.min({{Q1}}, {{Q2}})","temp":true},{"name":"2-A1","label":"&lt;p&gt;La bolsa de {{T3}} g&lt;/p&gt;"},{"name":"2-A2","label":"&lt;p&gt;La bolsa de {{T4}} g&lt;/p&gt;","incorrect":true}]},"algorithm":{"name":"trueFalse","template":"Multiple choice – standard"}}]}</v>
      </c>
      <c r="C369" s="237" t="str">
        <f>Seeds!AA437</f>
        <v>{"id":"M5-MyM-28a-A-5","seed":{"parameters":[{"name":"Q1","label":null,"min":500,"max":750,"step":1},{"name":"Q2","label":null,"min":500,"max":750,"step":1}],"uniques":true},"scaffolding":[{"id":"step-0","stimulus":"&lt;p&gt;Paulo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D369" s="237">
        <f t="shared" si="1"/>
        <v>1</v>
      </c>
    </row>
    <row r="370" ht="15.75" customHeight="1">
      <c r="A370" s="237" t="str">
        <f>Seeds!AC438</f>
        <v>M5-MyM-18a-I-1</v>
      </c>
      <c r="B370" s="237" t="str">
        <f>Seeds!Z438</f>
        <v>{"id":"M5-MyM-18a-I-1","stimulus":"&lt;p&gt;Selecciona cuáles de las siguientes equivalencias son correctas.&lt;/p&gt;","hint":"&lt;div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900,"step":1},{"name":"Q4","label":null,"min":1,"max":9,"step":1},{"name":"Q5","label":null,"min":10,"max":90,"step":10},{"name":"Q6","label":null,"min":1,"max":99,"step":1},{"name":"Q7","label":null,"min":10,"max":90,"step":10},{"name":"Q8","label":null,"min":10,"max":99,"step":1},{"name":"Q9","label":null,"min":1,"max":90,"step":1},{"name":"Q10","label":null,"min":1,"max":99,"step":1},{"name":"Q11","label":null,"min":1,"max":9,"step":1},{"name":"Q12","label":null,"min":1,"max":999,"step":1}],"calculated":[{"name":"T7","function":"Lemonlib.round({{Q5}}*100, 2)","temp":true},{"name":"T8","function":"Lemonlib.round({{Q7}}*100, 2)","temp":true},{"name":"T9","function":"Lemonlib.round({{Q10}}/100, 2)","temp":true},{"name":"T10","function":"Lemonlib.round({{Q10}}/100, 2)+{{Q9}}","temp":true},{"name":"T11","function":"{{Q11}}*1000","temp":true},{"name":"T12","function":"{{Q11}}*1000 + {{Q12}}","temp":true},{"name":"T13","function":"{{Q7}}/10","temp":true},{"name":"T14","function":"{{Q5}}/10","temp":true},{"name":"A1","label":"{{function}} g = {{Q1}} g y {{Q2}} cg","function":"{{Q1}}+ {{Q2}}/100"},{"name":"A2","label":"{{Q3}} dag y {{Q4}} g = {{function}} g ","function":"{{Q3}}*10 + {{Q4}}"},{"name":"A3","label":"{{function}} kg = {{Q5}} kg y {{Q6}} g","function":"{{Q5}}*100 + {{Q6}}","incorrect":true,"feedback":"&lt;p&gt;{{function}} kg = {{T7}} g + {{Q6}} g = {{T14}} kg y {{Q6}} g&lt;/p&gt;"},{"name":"A4","label":"{{function}} mg = {{Q7}} g y {{Q8}} mg","function":"{{Q7}}*100 + {{Q8}}","incorrect":true,"feedback":"&lt;p&gt;{{function}} mg = {{T8}} mg + {{Q8}} mg = {{T13}} g y {{Q8}} mg&lt;/p&gt;"},{"name":"A5","label":"{{Q9}} g y {{Q10}} cg = {{function}} g","function":"{{Q9}} + {{Q10}}/10","incorrect":true,"feedback":"&lt;p&gt;{{Q9}} g y {{Q10}} cg = {{Q9}} g + {{T9}} g = {{T10}} g&lt;/p&gt;"},{"name":"A6","label":"{{Q11}} hg y {{Q12}} dg = {{function}} dg","function":"{{Q11}}*10000 + {{Q12}}","incorrect":true,"feedback":"&lt;p&gt;{{Q11}} hg y {{Q12}} dg = {{T11}} dg + {{Q12}} dg = {{T12}} dg&lt;/p&gt;"}],"uniques":true},"algorithm":{"name":"trueFalse","template":"Multiple choice – standard","params":{"countCorrect":1,"countIncorrect":2,"showCheckIcon":true}}}</v>
      </c>
      <c r="C370" s="237" t="str">
        <f>Seeds!AA438</f>
        <v>{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D370" s="237">
        <f t="shared" si="1"/>
        <v>1</v>
      </c>
    </row>
    <row r="371" ht="15.75" customHeight="1">
      <c r="A371" s="237" t="str">
        <f>Seeds!AC439</f>
        <v>M5-MyM-18a-E-1</v>
      </c>
      <c r="B371" s="237" t="str">
        <f>Seeds!Z439</f>
        <v>{"id":"M5-MyM-18a-E-1","stimulus":"&lt;p&gt;Expresa las siguientes masas en forma simple.&lt;/p&gt;","template":"&lt;p&gt;{{Q1}} hg y {{Q2}} g = {{response}} hg&lt;/p&gt;&lt;p&gt;{{Q3}} dag y {{Q4}} cg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step":1},{"name":"Q4","label":null,"min":1,"max":999,"step":1}],"calculated":[{"name":"T1","function":"{{Q2}}/100","temp":true},{"name":"T3","function":"{{Q3}}*1000","temp":true},{"name":"A1","label":"{{function}}","function":"{{Q1}} + {{Q2}}/100","feedback":"&lt;p&gt;{{Q1}} hg y {{Q2}} g = {{Q1}} hg + {{Q2}} g : 100 = {{Q1}} hg + {{T1}} hg = &lt;span class=\"no-break\"&gt;{{function}} hg&lt;/span&gt;&lt;/p&gt;"},{"name":"A2","label":"{{function}}","function":"{{Q3}}*1000 + {{Q4}}","feedback":"&lt;p&gt;{{Q3}} dag y {{Q4}} cg = {{Q3}} dag × 1 000 + {{Q4}} cg = {{T3}} cg + {{Q4}} cg = &lt;span class=\"no-break\"&gt;{{function}} cg&lt;/span&gt;&lt;/p&gt;"}],"uniques":true},"algorithm":{"name":"calculateOperation","params":{"method":"equivLiteral","keyboard":"INTERMEDIATE"}}}</v>
      </c>
      <c r="C371" s="237" t="str">
        <f>Seeds!AA439</f>
        <v>{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D371" s="237">
        <f t="shared" si="1"/>
        <v>1</v>
      </c>
    </row>
    <row r="372" ht="15.75" customHeight="1">
      <c r="A372" s="237" t="str">
        <f>Seeds!AC440</f>
        <v>M5-MyM-18a-E-2</v>
      </c>
      <c r="B372" s="237" t="str">
        <f>Seeds!Z440</f>
        <v>{"id":"M5-MyM-18a-E-2","stimulus":"&lt;p&gt;Expresa las siguientes masas en forma compleja.&lt;/p&gt;","template":"&lt;p&gt;{{T1}} mg = {{response}} dg y {{response}} mg&lt;/p&gt;&lt;p&gt;{{T2}} kg = {{response}} kg y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99,"step":1},{"name":"Q4","label":null,"min":1,"max":9999,"step":1}],"calculated":[{"name":"T1","function":"{{Q1}} *100 + {{Q2}}","temp":true},{"name":"T2","function":"{{Q3}}+ {{Q4}}/10000","temp":true},{"name":"T3","function":"{{Q1}}*100","temp":true},{"name":"T4","function":"{{Q4}}/10000","temp":true},{"name":"A1","label":"{{function}}","function":"{{Q1}}","feedback":"&lt;p&gt;{{T1}} mg = {{T3}} mg y {{Q2}} mg = {{Q1}} dg y {{Q2}} mg&lt;/p&gt;"},{"name":"A2","label":"{{function}}","function":"{{Q2}}","feedback":"&lt;p&gt;{{T1}} mg = {{T3}} mg y {{Q2}} mg = {{Q1}} dg y {{Q2}} mg&lt;/p&gt;"},{"name":"A3","label":"{{function}}","function":"{{Q3}}","feedback":"&lt;p&gt;{{T2}} kg = {{Q3}} kg y {{T4}} kg = {{Q3}} kg y {{Q4}} dg&lt;/p&gt;"},{"name":"A4","label":"{{function}}","function":"{{Q4}}","feedback":"&lt;p&gt;{{T2}} kg = {{Q3}} kg y {{T4}} kg = {{Q3}} kg y {{Q4}} dg&lt;/p&gt;"}],"uniques":true},"algorithm":{"name":"calculateOperation","params":{"method":"equivLiteral","keyboard":"NUMERICAL"}}}</v>
      </c>
      <c r="C372" s="237" t="str">
        <f>Seeds!AA440</f>
        <v>{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D372" s="237">
        <f t="shared" si="1"/>
        <v>1</v>
      </c>
    </row>
    <row r="373" ht="15.75" customHeight="1">
      <c r="A373" s="237" t="str">
        <f>Seeds!AC441</f>
        <v>M5-MyM-18a-A-1</v>
      </c>
      <c r="B373" s="237" t="str">
        <f>Seeds!Z441</f>
        <v>{"id":"M5-MyM-18a-A-1","seed":{"parameters":[{"name":"Q1","label":null,"min":20,"max":99,"step":1},{"name":"Q2","label":null,"min":1,"max":99,"step":1}],"uniques":true},"scaffolding":[{"id":"step-0","stimulus":"&lt;p&gt;Una empresa ha comprado &lt;span class=\"no-break\"&gt;{{T1}} dag&lt;/span&gt; de arena para una construccion. ¿Cómo se escribiría esa cantidad en forma compleja?&lt;/p&gt;","template":"&lt;p&gt;Se han comprado &lt;span class=\"no-break\"&gt;{{response}} kg&lt;/span&gt; y &lt;span class=\"no-break\"&gt;{{response}} dag&lt;/span&gt; de arena.&lt;/p&gt;","seed":{"parameters":[],"calculated":[{"name":"T1","function":"{{Q1}} *100 + {{Q2}}","temp":true},{"name":"A1","label":"{{function}}","function":"{{Q1}}"},{"name":"A2","label":"{{function}}","function":"{{Q2}}"}]},"algorithm":{"name":"calculateOperation","params":{"method":"equivLiteral","keyboard":"NUMERICAL"}}},{"id":"step-1","stimulus":"&lt;p&gt;¿Cuánta arena ha comprado la empresa?&lt;/p&gt;","template":"&lt;p&gt;Ha comprado {{response}} dag de arena.&lt;/p&gt;","seed":{"parameters":[],"calculated":[{"name":"A2","function":"{{Q1}}*100 + {{Q2}}"}]},"algorithm":{"name":"calculateOperation","params":{"method":"equivLiteral","keyboard":"NUMERICAL"}}},{"id":"step-2","stimulus":"&lt;p&gt;¿Qué pide el enunciado?&lt;/p&gt;","seed":{"calculated":[{"name":"2-A1","label":"&lt;p&gt;La masa de arena expresada en kilogramos y decagramos.&lt;/p&gt;"},{"name":"2-A2","label":"&lt;p&gt;La masa de arena expresada en kilogramos.&lt;/p&gt;","incorrect":true},{"name":"2-A3","label":"&lt;p&gt;La masa de arena expresada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arena.&lt;/p&gt;","template":"&lt;p&gt;{{T1}} dag = {{response}} dag y {{Q2}} dag = {{response}} kg y {{response}} dag&lt;/p&gt;","seed":{"calculated":[{"name":"T1","function":"{{Q1}} *100 + {{Q2}}","temp":true},{"name":"A1","label":"{{function}}","function":"{{Q1}}*100"},{"name":"A2","label":"{{function}}","function":"{{Q1}}"},{"name":"A3","label":"{{function}}","function":"{{Q2}}"}]},"algorithm":{"name":"calculateOperation","params":{"method":"equivLiteral","keyboard":"NUMERICAL"}}}]}</v>
      </c>
      <c r="C373" s="237" t="str">
        <f>Seeds!AA441</f>
        <v>{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D373" s="237">
        <f t="shared" si="1"/>
        <v>1</v>
      </c>
    </row>
    <row r="374" ht="15.75" customHeight="1">
      <c r="A374" s="237" t="str">
        <f>Seeds!AC442</f>
        <v>M5-MyM-18a-A-2</v>
      </c>
      <c r="B374" s="237" t="str">
        <f>Seeds!Z442</f>
        <v>{"id":"M5-MyM-18a-A-2","seed":{"parameters":[{"name":"Q1","label":null,"min":5,"max":70,"step":1},{"name":"Q2","label":null,"min":1,"max":9,"step":1}],"uniques":true},"scaffolding":[{"id":"step-0","stimulus":"&lt;p&gt;Rocky, el perro de Camila, pesa &lt;span class=\"no-break\"&gt;{{Q1}} kg&lt;/span&gt; y &lt;span class=\"no-break\"&gt;{{Q2}} hg.&lt;/span&gt; ¿A cuántos hectogramos equivale esta masa?&lt;/p&gt;","template":"&lt;p&gt;Rocky pesa &lt;span class=\"no-break\"&gt;{{response}} hg.&lt;/span&gt;&lt;/p&gt;","seed":{"parameters":[],"calculated":[{"name":"A1","label":"{{function}}","function":"{{Q1}}*10 + {{Q2}}"}]},"algorithm":{"name":"calculateOperation","params":{"method":"equivLiteral","keyboard":"NUMERICAL"}}},{"id":"step-1","stimulus":"&lt;p&gt;¿Cuánto pesa Rocky?&lt;/p&gt;","template":"&lt;p&gt;Rocky pesa &lt;span class=\"no-break\"&gt;{{response}} kg&lt;/span&gt; y &lt;span class=\"no-break\"&gt;{{response}} hg.&lt;/span&gt;&lt;/p&gt;","seed":{"parameters":[],"calculated":[{"name":"A2","function":"{{Q1}}"},{"name":"A3","function":"{{Q2}}"}]},"algorithm":{"name":"calculateOperation","params":{"method":"equivLiteral","keyboard":"NUMERICAL"}}},{"id":"step-2","stimulus":"&lt;p&gt;¿Qué pide el enunciado?&lt;/p&gt;","seed":{"calculated":[{"name":"2-A1","label":"&lt;p&gt;El peso de Rocky en hectogramos.&lt;/p&gt;"},{"name":"2-A2","label":"&lt;p&gt;El peso de Rocky en kilogramos.&lt;/p&gt;","incorrect":true},{"name":"2-A3","label":"&lt;p&gt;El peso de Rocky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hectogramos de Rocky.&lt;/p&gt;","template":"&lt;p&gt;{{Q1}} kg y {{Q2}} hg = {{Q1}} kg × 10 + {{Q2}} hg = {{response}} hg + {{Q2}} hg = {{response}} hg&lt;/p&gt;","seed":{"calculated":[{"name":"A1","label":"{{function}}","function":"{{Q1}}*10"},{"name":"A2","label":"{{function}}","function":"{{Q1}}*10+{{Q2}}"}]},"algorithm":{"name":"calculateOperation","params":{"method":"equivLiteral","keyboard":"NUMERICAL"}}}]}</v>
      </c>
      <c r="C374" s="237" t="str">
        <f>Seeds!AA442</f>
        <v>{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D374" s="237">
        <f t="shared" si="1"/>
        <v>1</v>
      </c>
    </row>
    <row r="375" ht="15.75" customHeight="1">
      <c r="A375" s="237" t="str">
        <f>Seeds!AC443</f>
        <v>M5-MyM-18a-A-3</v>
      </c>
      <c r="B375" s="237" t="str">
        <f>Seeds!Z443</f>
        <v>{"id":"M5-MyM-18a-A-3","seed":{"parameters":[{"name":"Q1","label":null,"min":1,"max":9,"step":1},{"name":"Q2","label":null,"min":100,"max":999,"step":10}],"uniques":true},"scaffolding":[{"id":"step-0","stimulus":"&lt;p&gt;Un zoo necesita &lt;span class=\"no-break\"&gt;{{T1}} g&lt;/span&gt; de verduras al día para dar de comer a las tortugas. ¿Cuántos kilogramos y gramos comen diariamente?&lt;/p&gt;","template":"&lt;p&gt;Las tortugas comen &lt;span class=\"no-break\"&gt;{{response}} kg&lt;/span&gt; y &lt;span class=\"no-break\"&gt;{{response}} g&lt;/span&gt; al día.&lt;/p&gt;","seed":{"parameters":[],"calculated":[{"name":"T1","function":"{{Q1}}*1000 + {{Q2}}","temp":true},{"name":"A1","label":"{{function}}","function":"{{Q1}}"},{"name":"A2","label":"{{function}}","function":"{{Q2}}"}]},"algorithm":{"name":"calculateOperation","params":{"method":"equivLiteral","keyboard":"NUMERICAL"}}},{"id":"step-1","stimulus":"&lt;p&gt;¿Cuánta verdura comen las tortugas?&lt;/p&gt;","template":"&lt;p&gt;Comen &lt;span class=\"no-break\"&gt;{{response}} g&lt;/span&gt; de verduras al día.&lt;/p&gt;","seed":{"parameters":[],"calculated":[{"name":"A2","function":"{{Q1}} *1000 + {{Q2}}"}]},"algorithm":{"name":"calculateOperation","params":{"method":"equivLiteral","keyboard":"NUMERICAL"}}},{"id":"step-2","stimulus":"&lt;p&gt;¿Qué pide el enunciado?&lt;/p&gt;","seed":{"calculated":[{"name":"2-A1","label":"&lt;p&gt;La masa de las verduras expresada en kilogramos y gramos.&lt;/p&gt;"},{"name":"2-A2","label":"&lt;p&gt;La masa de las verduras expresada en kilogramos.&lt;/p&gt;","incorrect":true},{"name":"2-A3","label":"&lt;p&gt;La masa de las verduras expresada en decagramos y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verduras que comen las tortugas.&lt;/p&gt;","template":"&lt;p&gt;{{T1}} g = {{response}} g y {{Q2}} g = {{response}} kg y {{response}} g&lt;/p&gt;","seed":{"calculated":[{"name":"T1","function":"{{Q1}}*1000 + {{Q2}}","temp":true},{"name":"A1","label":"{{function}}","function":"{{Q1}}*1000"},{"name":"A2","label":"{{function}}","function":"{{Q1}}"},{"name":"A3","label":"{{function}}","function":"{{Q2}}"}]},"algorithm":{"name":"calculateOperation","params":{"method":"equivLiteral","keyboard":"NUMERICAL"}}}]}</v>
      </c>
      <c r="C375" s="237" t="str">
        <f>Seeds!AA443</f>
        <v>{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D375" s="237">
        <f t="shared" si="1"/>
        <v>1</v>
      </c>
    </row>
    <row r="376" ht="15.75" customHeight="1">
      <c r="A376" s="237" t="str">
        <f>Seeds!AC444</f>
        <v>M5-MyM-18a-A-4</v>
      </c>
      <c r="B376" s="237" t="str">
        <f>Seeds!Z444</f>
        <v>{"id":"M5-MyM-18a-A-4","seed":{"parameters":[{"name":"Q1","label":null,"min":100,"max":500,"step":10},{"name":"Q2","label":null,"min":1,"max":9,"step":1}],"uniques":true},"scaffolding":[{"id":"step-0","stimulus":"&lt;p&gt;Para hacer una tarta se han usado &lt;span class=\"no-break\"&gt;{{Q1}} g&lt;/span&gt; y &lt;span class=\"no-break\"&gt;{{Q2}} dg&lt;/span&gt; de azúcar. ¿A cuántos gramos equivalen?&lt;/p&gt;","template":"&lt;p&gt;Se han necesitado &lt;span class=\"no-break\"&gt;{{response}} g.&lt;/span&gt;&lt;/p&gt;","seed":{"parameters":[],"calculated":[{"name":"A1","label":"{{function}}","function":"{{Q1}}+{{Q2}}/10"}]},"algorithm":{"name":"calculateOperation","params":{"method":"equivLiteral","keyboard":"INTERMEDIATE"}}},{"id":"step-1","stimulus":"&lt;p&gt;¿Cuánto azúcar se ha utilizado para la tarta?&lt;/p&gt;","template":"&lt;p&gt;Se han utilizado &lt;span class=\"no-break\"&gt;{{response}} g&lt;/span&gt; y &lt;span class=\"no-break\"&gt;{{response}} dg&lt;/span&gt; de azúcar.&lt;/p&gt;","seed":{"parameters":[],"calculated":[{"name":"A2","function":"{{Q1}}"},{"name":"A3","function":"{{Q2}}"}]},"algorithm":{"name":"calculateOperation","params":{"method":"equivLiteral","keyboard":"INTERMEDIATE"}}},{"id":"step-2","stimulus":"&lt;p&gt;¿Qué pide el enunciado?&lt;/p&gt;","seed":{"calculated":[{"name":"2-A1","label":"&lt;p&gt;El total de gramos de azúcar.&lt;/p&gt;"},{"name":"2-A2","label":"&lt;p&gt;El total de decigramos de azúcar.&lt;/p&gt;","incorrect":true},{"name":"2-A3","label":"&lt;p&gt;El total de centigramos de azúcar.&lt;/p&gt;","incorrect":true}]},"algorithm":{"name":"trueFalse","template":"Multiple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gramos de azúcar.&lt;/p&gt;","template":"&lt;p&gt;{{Q1}} g y {{Q2}} dg = {{Q1}} g + {{Q2}} dg : 10 = {{Q1}} g + {{response}} g = {{response}} g&lt;/p&gt;","seed":{"calculated":[{"name":"A1","label":"{{function}}","function":"{{Q2}}/10"},{"name":"A2","label":"{{function}}","function":"{{Q1}} + {{Q2}}/10"}]},"algorithm":{"name":"calculateOperation","params":{"method":"equivLiteral","keyboard":"INTERMEDIATE"}}}]}</v>
      </c>
      <c r="C376" s="237" t="str">
        <f>Seeds!AA444</f>
        <v>{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D376" s="237">
        <f t="shared" si="1"/>
        <v>1</v>
      </c>
    </row>
    <row r="377" ht="15.75" customHeight="1">
      <c r="A377" s="237" t="str">
        <f>Seeds!AC445</f>
        <v>M5-MyM-18a-A-5</v>
      </c>
      <c r="B377" s="237" t="str">
        <f>Seeds!Z445</f>
        <v>{"id":"M5-MyM-18a-A-5","seed":{"parameters":[{"name":"Q1","label":null,"min":5,"max":32,"step":1},{"name":"Q2","label":null,"min":1,"max":99,"step":1}],"uniques":true},"scaffolding":[{"id":"step-0","stimulus":"&lt;p&gt;La maleta de Jorge pesa &lt;span class=\"no-break\"&gt;{{Q1}} kg&lt;/span&gt; y &lt;span class=\"no-break\"&gt;{{Q2}} dag.&lt;/span&gt; ¿Cómo se escribiría esa cantidad en kilogramos?&lt;/p&gt;","template":"&lt;p&gt;La maleta pesa &lt;span class=\"no-break\"&gt;{{response}} kg.&lt;/span&gt;&lt;/p&gt;","seed":{"parameters":[],"calculated":[{"name":"A1","label":"{{function}}","function":"{{Q1}}+{{Q2}}/100"}]},"algorithm":{"name":"calculateOperation","params":{"method":"equivLiteral","keyboard":"INTERMEDIATE"}}},{"id":"step-1","stimulus":"&lt;p&gt;¿Cuánto pesa la maleta de Jorge?&lt;/p&gt;","template":"&lt;p&gt;La maleta pesa &lt;span class=\"no-break\"&gt;{{response}} kg&lt;/span&gt; y &lt;span class=\"no-break\"&gt;{{response}} dag.&lt;/span&lt;/p&gt;","seed":{"parameters":[],"calculated":[{"name":"A2","function":"{{Q1}}"},{"name":"A3","function":"{{Q2}}"}]},"algorithm":{"name":"calculateOperation","params":{"method":"equivLiteral","keyboard":"NUMERICAL"}}},{"id":"step-2","stimulus":"&lt;p&gt;¿Qué pide el enunciado?&lt;/p&gt;","seed":{"calculated":[{"name":"2-A1","label":"&lt;p&gt;La masa en kilogramos de la maleta.&lt;/p&gt;"},{"name":"2-A2","label":"&lt;p&gt;La masa en decagramos de la maleta.&lt;/p&gt;","incorrect":true},{"name":"2-A3","label":"&lt;p&gt;La masa en gramos de la maleta.&lt;/p&gt;","incorrect":true}]},"algorithm":{"name":"trueFalse","template":"Multiple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kilogramos que pesa la maleta.&lt;/p&gt;","template":"&lt;p&gt;{{Q1}} kg y {{Q2}} dag = {{Q1}} kg + {{Q2}} dag : 100 = {{Q1}} kg + {{response}} kg = {{response}} kg&lt;/p&gt;","seed":{"calculated":[{"name":"A1","label":"{{function}}","function":"{{Q2}}/100"},{"name":"A2","label":"{{function}}","function":"{{Q1}} + {{Q2}}/100"}]},"algorithm":{"name":"calculateOperation","params":{"method":"equivLiteral","keyboard":"INTERMEDIATE"}}}]}</v>
      </c>
      <c r="C377" s="237" t="str">
        <f>Seeds!AA445</f>
        <v>{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D377" s="237">
        <f t="shared" si="1"/>
        <v>1</v>
      </c>
    </row>
    <row r="378" ht="15.75" customHeight="1">
      <c r="A378" s="237" t="str">
        <f>Seeds!AC446</f>
        <v>M5-MyM-18b-I-1</v>
      </c>
      <c r="B378" s="237" t="str">
        <f>Seeds!Z446</f>
        <v>{"id":"M5-MyM-18b-I-1","stimulus":"&lt;p&gt;Ordena las siguientes masas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src='https://blueberry-assets.oneclick.es/M5_MyM_2b_1.svg' width=\"450\"&gt;&lt;/div&gt;&lt;p&gt;{{T4}} dag = {{T4}} × 1 000 = {{Q4}} cg&lt;/p&gt;&lt;p&gt;{{T1}} g = {{T1}} × 100 = {{Q1}} cg&lt;/p&gt;&lt;p&gt;{{T2}} dg = {{T2}} × 10 = {{Q2}} cg&lt;/p&gt;&lt;p&gt;{{T3}} cg&lt;/p&gt;","seed":{"parameters":[{"name":"Q1","label":null,"min":1,"max":9999,"step":1},{"name":"Q2","label":null,"min":1,"max":9999,"step":1},{"name":"Q3","label":null,"min":1,"max":9999,"step":1},{"name":"Q4","label":null,"min":1,"max":9999,"step":1}],"calculated":[{"name":"A1","label":"{{T1}} g","function":"{{Q1}}"},{"name":"A2","label":"{{T2}} dg","function":"{{Q2}}"},{"name":"A3","label":"{{T3}} cg","function":"{{Q3}}"},{"name":"A4","label":"{{T4}} dag","function":"{{Q4}}"},{"name":"T1","function":"Lemonlib.round({{Q1}}/100,2)","temp":true},{"name":"T2","function":"Lemonlib.round({{Q2}}/10,1)","temp":true},{"name":"T3","function":"{{Q3}}","temp":true},{"name":"T4","function":"Lemonlib.round({{Q4}}/1000,3)","temp":true}],"uniques":true},"algorithm":{"name":"orderNumbers","params":{"order":"desc"}}}</v>
      </c>
      <c r="C378" s="237" t="str">
        <f>Seeds!AA446</f>
        <v>{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D378" s="237">
        <f t="shared" si="1"/>
        <v>1</v>
      </c>
    </row>
    <row r="379" ht="15.75" customHeight="1">
      <c r="A379" s="237" t="str">
        <f>Seeds!AC447</f>
        <v>M5-MyM-18b-E-1</v>
      </c>
      <c r="B379" s="237" t="str">
        <f>Seeds!Z447</f>
        <v>{"id":"M5-MyM-18b-E-1","seed":{"parameters":[{"name":"Q1","label":null,"min":101,"max":9999,"step":2},{"name":"Q2","label":null,"min":101,"max":9999,"step":2},{"name":"Q3","label":null,"min":101,"max":9999,"step":2},{"name":"Q4","label":null,"min":101,"max":9999,"step":2}],"uniques":true},"scaffolding":[{"id":"step-0","stimulus":"&lt;p&gt;Ordena de menor a mayor las siguientes medidas de masa.&lt;/p&gt;","seed":{"parameters":[],"calculated":[{"name":"T11","function":"math.floor({{Q1}}/10)","temp":true},{"name":"T12","function":"{{Q1}}-math.floor({{Q1}}/10)*10","temp":true},{"name":"T21","function":"math.floor({{Q2}}/100)","temp":true},{"name":"T22","function":"{{Q2}}-math.floor({{Q2}}/100)*100","temp":true},{"name":"T3","function":"{{Q3}}*10","temp":true},{"name":"T4","function":"{{Q4}}","temp":true},{"name":"A1","label":"{{T11}} hg y {{T12}} dag","function":"{{Q1}}"},{"name":"A2","label":"{{T21}} kg y {{T22}} dag","function":"{{Q2}}"},{"name":"A3","label":"{{T3}} hg","function":"{{Q3}}"},{"name":"A4","label":"{{T4}} dag","function":"{{Q4}}"}]},"algorithm":{"name":"orderNumbers","params":{"order":"asc"}}},{"id":"step-1","stimulus":"&lt;p&gt;¿Qué pide el enunciado?&lt;/p&gt;","seed":{"calculated":[{"name":"1-A1","label":"&lt;p&gt;Ordenar de mayor a menor las medidas de masa.&lt;/p&gt;","incorrect":true},{"name":"1-A2","label":"&lt;p&gt;Ordenar de menor a mayor las medidas de masa.&lt;/p&gt;"}]},"algorithm":{"name":"trueFalse","template":"Multiple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false}}},{"id":"step-3","stimulus":"&lt;p&gt;Ahora toma una de las cuatro medidas como ejemplo y conviértela a decagramos.&lt;/p&gt;","template":"&lt;p&gt;{{T21}} kg = {{T21}} × 100 = {{response}} dag&lt;/p&gt;&lt;p&gt;{{T21}} kg y {{T22}} dag = {{response}} dag&lt;/p&gt;","seed":{"calculated":[{"name":"T21","function":"math.floor({{Q2}}/100)","temp":true},{"name":"T22","function":"{{Q2}}-math.floor({{Q2}}/100)*100","temp":true},{"name":"3-A2","function":"math.floor({{Q2}}/100)*100"},{"name":"3-A4","function":"{{Q2}}"}]},"algorithm":{"name":"calculateOperation","params":{"method":"equivLiteral","keyboard":"INTERMEDIATE"}}},{"id":"step-4","stimulus":"&lt;p&gt;Repitiendo los cálculos del paso anterior, ordena las medidas de menor a mayor.&lt;/p&gt;","seed":{"calculated":[{"name":"T11","function":"math.floor({{Q1}}/10)","temp":true},{"name":"T12","function":"{{Q1}}-math.floor({{Q1}}/10)*10","temp":true},{"name":"T21","function":"math.floor({{Q2}}/100)","temp":true},{"name":"T22","function":"{{Q2}}-math.floor({{Q2}}/100)*100","temp":true},{"name":"T3","function":"{{Q3}}*10","temp":true},{"name":"T4","function":"{{Q4}}","temp":true},{"name":"4-A1","label":"{{T11}} hg y {{T12}} dag = {{Q1}} dag","function":"{{Q1}}"},{"name":"4-A2","label":"{{T21}} kg y {{T22}} dag = {{Q2}} dag","function":"{{Q2}}"},{"name":"4-A3","label":"{{T3}} hg = {{Q3}} dag","function":"{{Q3}}"},{"name":"4-A4","label":"{{T4}} dag","function":"{{Q4}}"}]},"algorithm":{"name":"orderNumbers","params":{"order":"asc"}}}]}</v>
      </c>
      <c r="C379" s="237" t="str">
        <f>Seeds!AA447</f>
        <v>{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D379" s="237">
        <f t="shared" si="1"/>
        <v>1</v>
      </c>
    </row>
    <row r="380" ht="15.75" customHeight="1">
      <c r="A380" s="237" t="str">
        <f>Seeds!AC448</f>
        <v>M5-MyM-18b-A-1</v>
      </c>
      <c r="B380" s="237" t="str">
        <f>Seeds!Z448</f>
        <v>{"id":"M5-MyM-18b-A-1","seed":{"parameters":[{"name":"Q1","label":null,"min":1010,"max":1510,"step":20},{"name":"Q2","label":null,"min":1010,"max":1510,"step":20}],"uniques":true},"scaffolding":[{"id":"step-0","stimulus":"&lt;p&gt;Para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elegir?&lt;/p&gt;","template":"&lt;p&gt;La tienda de campaña más ligera pesa &lt;span class=\"no-break\"&gt;{{response}} g.&lt;/span&gt;&lt;/p&gt;","seed":{"parameters":[],"calculated":[{"name":"A1","function":"math.min({{Q1}},{{Q2}})"},{"name":"T1","function":"math.floor({{Q1}}/100)","temp":true},{"name":"T2","function":"{{Q1}}/10-math.floor({{Q1}}/100)*10","temp":true},{"name":"T3","function":"{{Q2}}/10","temp":true}]},"algorithm":{"name":"calculateOperation","params":{"method":"equivLiteral","keyboard":"NUMERICAL"}}},{"id":"step-1","stimulus":"&lt;p&gt;¿Cuál es la masa de cada tienda de campaña?&lt;/p&gt;","template":"&lt;p&gt;La masa de la primera tienda de campaña es &lt;span class=\"no-break\"&gt;{{response}} hg&lt;/span&gt; y &lt;span class=\"no-break\"&gt;{{response}} dag&lt;/span&gt; y de la segunda, &lt;span class=\"no-break\"&gt;{{response}} dag.&lt;/span&gt;&lt;/p&gt;","seed":{"parameters":[],"calculated":[{"name":"T1","function":"math.floor({{Q1}}/100)","temp":true},{"name":"T2","function":"{{Q1}}/10-math.floor({{Q1}}/100)*10","temp":true},{"name":"T3","function":"{{Q2}}/10","temp":true},{"name":"1-A1","function":"{{T1}}"},{"name":"1-A2","function":"{{T2}}"},{"name":"1-A3","function":"{{T3}}"}]},"algorithm":{"name":"calculateOperation","params":{"method":"equivLiteral","keyboard":"NUMERICAL"}}},{"id":"step-2","stimulus":"&lt;p&gt;Según el enunciado, ¿qué hay que obtener?&lt;/p&gt;","seed":{"calculated":[{"name":"2-A1","label":"&lt;p&gt;La masa de la tienda de campaña más ligera en gramos.&lt;/p&gt;"},{"name":"2-A2","label":"&lt;p&gt;La masa de la tienda de campaña más pesada en gramos.&lt;/p&gt;","incorrect":true},{"name":"2-A3","label":"&lt;p&gt;La masa total de las dos tiendas de campaña en gramos.&lt;/p&gt;","incorrect":true}]},"algorithm":{"name":"trueFalse","template":"Multiple choice – standard"}},{"id":"step-3","stimulus":"&lt;p&gt;Para comprobar cuál es la tienda de campaña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dos masas.&lt;/p&gt;","template":"&lt;p&gt;La primera tienda de campaña:&lt;/p&gt;&lt;p&gt;{{T1}} hg = {{T1}} × 100 = {{response}} g&lt;/p&gt;&lt;p&gt;{{T2}} dag = {{T2}} × 10 = {{response}} g&lt;/p&gt;&lt;p&gt;{{T1}} hg y {{T2}} dag = {{response}} g&lt;/p&gt;&lt;p&gt;La segunda tienda de campaña:&lt;/p&gt;&lt;p&gt;{{T3}} dag = {{T3}} × 10 = {{response}} g&lt;/p&gt;","seed":{"calculated":[{"name":"T1","function":"math.floor({{Q1}}/100)","temp":true},{"name":"T2","function":"{{Q1}}/10-math.floor({{Q1}}/100)*10","temp":true},{"name":"T3","function":"{{Q2}}/10","temp":true},{"name":"4-A1","function":"{{T1}}*100"},{"name":"4-A2","function":"{{T2}}*10"},{"name":"4-A3","function":"{{Q1}}"},{"name":"4-A4","function":"{{T3}}*10"}]},"algorithm":{"name":"calculateOperation","params":{"method":"equivLiteral","keyboard":"NUMERICAL"}}},{"id":"step-5","stimulus":"&lt;p&gt;Por tanto, ¿cuál es la tienda de campaña más ligera?&lt;/p&gt;","seed":{"parameters":[],"calculated":[{"name":"T3","function":"math.min({{Q1}}, {{Q2}})","temp":true},{"name":"T4","function":"math.max({{Q1}}, {{Q2}})","temp":true},{"name":"A1","label":"La tienda de campaña de {{T3}} g.","function":"math.min({{Q1}}, {{Q2}})"},{"name":"A2","label":"La tienda de campaña de {{T4}} g.","function":"math.max({{Q1}}, {{Q2}})","incorrect":true}]},"algorithm":{"name":"trueFalse","template":"Multiple choice – standard"}}]}</v>
      </c>
      <c r="C380" s="237" t="str">
        <f>Seeds!AA448</f>
        <v>{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D380" s="237">
        <f t="shared" si="1"/>
        <v>1</v>
      </c>
    </row>
    <row r="381" ht="15.75" customHeight="1">
      <c r="A381" s="237" t="str">
        <f>Seeds!AC449</f>
        <v>M5-MyM-18b-A-2</v>
      </c>
      <c r="B381" s="237" t="str">
        <f>Seeds!Z449</f>
        <v>{"id":"M5-MyM-18b-A-2","seed":{"parameters":[{"name":"Q1","label":null,"min":300,"max":500,"step":10},{"name":"Q2","label":null,"min":300,"max":500,"step":10},{"name":"Q3","label":null,"min":300,"max":500,"step":10},{"name":"QA","label":null,"list":["gótica","barroca","neoclásica"]},{"name":"QB","label":null,"list":["gótica","barroca","neoclásica"]},{"name":"QC","label":null,"list":["gótica","barroca","neoclásica"]}],"uniques":true},"scaffolding":[{"id":"step-0","stimulus":"&lt;p&gt;Las siguientes son las masas que pueden subir los ascensores de tres torres diferentes. Ordénalas de menor a mayor.&lt;/p&gt;","seed":{"parameters":[],"calculated":[{"name":"A1","label":"El ascensor de la torre {{QA}} levanta {{T1}} kg.","function":"{{Q1}}"},{"name":"A2","label":"El ascensor de la torre {{QB}} levanta {{T2}} hg.","function":"{{Q2}}"},{"name":"A3","label":"El ascensor de la torre {{QC}} levanta {{T3}} dag.","function":"{{Q3}}"},{"name":"T1","function":"{{Q1}}","temp":true},{"name":"T2","function":"{{Q2}}*10","temp":true},{"name":"T3","function":"{{Q3}}*100","temp":true}]},"algorithm":{"name":"orderNumbers","params":{"order":"asc"}}},{"id":"step-1","stimulus":"&lt;p&gt;¿Qué pide el enunciado?&lt;/p&gt;","seed":{"calculated":[{"name":"1-A1","label":"&lt;p&gt;Ordenar la masa que pueden levantar los ascensores de menor a mayor.&lt;/p&gt;"},{"name":"1-A2","label":"&lt;p&gt;Ordenar la masa que pueden levantar los ascensores de mayor a menor.&lt;/p&gt;","incorrect":true}]},"algorithm":{"name":"trueFalse","template":"Multiple choice – standard"}},{"id":"step-2","stimulus":"&lt;p&gt;Para ordenar las distintas masas,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kilogramos.&lt;/p&gt;","template":"&lt;p&gt;{{T1}} kg&lt;/p&gt;&lt;p&gt;{{T2}} hg = {{T2}} : 10 = {{response}} kg&lt;/p&gt;&lt;p&gt;{{T3}} dag = {{T3}} : 100 = {{response}} kg&lt;/p&gt;","seed":{"calculated":[{"name":"T1","function":"{{Q1}}","temp":true},{"name":"T2","function":"{{Q2}}*10","temp":true},{"name":"T3","function":"{{Q3}}*100","temp":true},{"name":"3-A1","function":"{{Q2}}"},{"name":"3-A2","function":"{{Q3}}"}]},"algorithm":{"name":"calculateOperation","params":{"method":"equivLiteral","keyboard":"INTERMEDIATE"}}},{"id":"step-4","stimulus":"&lt;p&gt;Ahora ordena la masa que pueden subir los ascensores de menor a mayor.&lt;/p&gt;","seed":{"parameters":[],"calculated":[{"name":"T1","function":"{{Q1}}","temp":true},{"name":"T2","function":"{{Q2}}*10","temp":true},{"name":"T3","function":"{{Q3}}*100","temp":true},{"name":"4-A1","label":"La torre {{QA}}: {{Q1}} kg","function":"{{Q1}}"},{"name":"4-A2","label":"La torre {{QB}}: {{T2}} hg = {{Q2}} kg","function":"{{Q2}}"},{"name":"4-A3","label":"La torre {{QC}}: {{T3}} dag = {{Q3}} kg","function":"{{Q3}}"}]},"algorithm":{"name":"orderNumbers","params":{"order":"asc"}}}]}</v>
      </c>
      <c r="C381" s="237" t="str">
        <f>Seeds!AA449</f>
        <v>{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D381" s="237">
        <f t="shared" si="1"/>
        <v>1</v>
      </c>
    </row>
    <row r="382" ht="15.75" customHeight="1">
      <c r="A382" s="237" t="str">
        <f>Seeds!AC450</f>
        <v>M5-MyM-18b-A-3</v>
      </c>
      <c r="B382" s="237" t="str">
        <f>Seeds!Z450</f>
        <v>{"id":"M5-MyM-18b-A-3","seed":{"parameters":[{"name":"Q1","label":null,"min":2500,"max":4000,"step":1},{"name":"Q2","label":null,"min":2500,"max":4000,"step":1},{"name":"Q3","label":null,"min":2500,"max":4000,"step":1},{"name":"Q11","label":null,"list":["Lorena","Matilde","Diana","María","Sabela","Juana","Esther","Ruth","Ainhoa"]},{"name":"Q12","label":null,"list":["Lorena","Matilde","Diana","María","Sabela","Juana","Esther","Ruth","Ainhoa"]},{"name":"Q13","label":null,"list":["Lorena","Matilde","Diana","María","Sabela","Juana","Esther","Ruth","Ainhoa"]}],"uniques":true},"scaffolding":[{"id":"step-0","stimulus":"&lt;p&gt;{{Q11}}, {{Q12}}, y {{Q13}} son trillizas. {{Q11}} pesó al nacer &lt;span class=\"no-break\"&gt;{{T1}} kg;&lt;/span&gt; {{Q12}}, &lt;span class=\"no-break\"&gt;{{T21}} kg&lt;/span&gt; y &lt;span class=\"no-break\"&gt;{{T22}} g&lt;/span&gt; y {{Q13}}, &lt;span class=\"no-break\"&gt;{{T3}} hg.&lt;/span&gt; ¿Cuántos gramos pesó la hermana más ligera?&lt;/p&gt;","template":"&lt;p&gt;La hermana que pesó menos es la de &lt;span class=\"no-break\"&gt;{{response}} g.&lt;/span&gt;&lt;/span&gt;&lt;/p&gt;","seed":{"parameters":[],"calculated":[{"name":"A1","function":"math.min({{Q1}}, {{Q2}}, {{Q3}})"},{"name":"T1","function":"{{Q1}}/1000","temp":true},{"name":"T21","function":"math.floor({{Q2}}/1000)","temp":true},{"name":"T22","function":"{{Q2}}-math.floor({{Q2}}/1000)*1000","temp":true},{"name":"T3","function":"{{Q3}}/100","temp":true}]},"algorithm":{"name":"calculateOperation","params":{"method":"equivLiteral","keyboard":"INTERMEDIATE"}}},{"id":"step-1","stimulus":"&lt;p&gt;¿Cuál fue la masa de cada trilliza?&lt;/p&gt;","template":"&lt;p&gt;{{Q11}} pesaba &lt;span class=\"no-break\"&gt;{{response}} kg.&lt;/span&gt;&lt;/p&gt;&lt;p&gt;{{Q12}} pesaba &lt;span class=\"no-break\"&gt;{{response}} kg&lt;/span&gt; y &lt;span class=\"no-break\"&gt;{{response}} g.&lt;/span&gt;&lt;/p&gt;&lt;p&gt;{{Q13}} pesaba &lt;span class=\"no-break\"&gt;{{response}} hg.&lt;/span&gt;&lt;/p&gt;","seed":{"parameters":[],"calculated":[{"name":"T1","function":"{{Q1}}/1000","temp":true},{"name":"T21","function":"math.floor({{Q2}}/1000)","temp":true},{"name":"T22","function":"{{Q2}}-math.floor({{Q2}}/1000)*1000","temp":true},{"name":"T3","function":"{{Q3}}/100","temp":true},{"name":"1-A1","function":"{{T1}}"},{"name":"1-A2","function":"{{T21}}"},{"name":"1-A3","function":"{{T22}}"},{"name":"1-A4","function":"{{T3}}"}]},"algorithm":{"name":"calculateOperation","params":{"method":"equivLiteral","keyboard":"NUMERICAL"}}},{"id":"step-2","stimulus":"&lt;p&gt;Según el enunciado, ¿qué hay que obtener?&lt;/p&gt;","seed":{"calculated":[{"name":"2-A1","label":"&lt;p&gt;La masa de la trilliza más ligera en gramos.&lt;/p&gt;"},{"name":"2-A2","label":"&lt;p&gt;La masa de la trilliza más pesada en gramos.&lt;/p&gt;","incorrect":true},{"name":"2-A3","label":"&lt;p&gt;La masa total de las trillizas en gramos.&lt;/p&gt;","incorrect":true}]},"algorithm":{"name":"trueFalse","template":"Multiple choice – standard"}},{"id":"step-3","stimulus":"&lt;p&gt;Para comprobar cuál es la trilliza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tres masas.&lt;/p&gt;","template":"&lt;p&gt;La masa de {{Q11}}:&lt;/p&gt;&lt;p&gt;{{T1}} kg = {{T1}} × 1 000 = {{response}} g&lt;/p&gt;&lt;p&gt;La masa de {{Q12}}:&lt;/p&gt;&lt;p&gt;{{T21}} kg = {{T21}} × 1 000 = {{response}} g&lt;/p&gt;&lt;p&gt;{{T21}} kg y {{T22}} g = {{response}} g&lt;/p&gt;&lt;p&gt;La masa de {{Q13}}:&lt;/p&gt;&lt;p&gt;{{T3}} hg = {{T3}} × 100 = {{response}} g&lt;/p&gt;","seed":{"calculated":[{"name":"T1","function":"{{Q1}}/1000","temp":true},{"name":"T21","function":"math.floor({{Q2}}/1000)","temp":true},{"name":"T22","function":"{{Q2}}-math.floor({{Q2}}/1000)*1000","temp":true},{"name":"T3","function":"{{Q3}}/100","temp":true},{"name":"4-A1","function":"{{Q1}}"},{"name":"4-A2","function":"math.floor({{Q2}}/1000)*1000"},{"name":"4-A3","function":"{{Q2}}"},{"name":"4-A4","function":"{{Q3}}"}]},"algorithm":{"name":"calculateOperation","params":{"method":"equivLiteral","keyboard":"NUMERICAL"}}},{"id":"step-5","stimulus":"&lt;p&gt;Por tanto, ¿qué trilliza fue la más ligera?&lt;/p&gt;","seed":{"parameters":[],"calculated":[{"name":"T5","function":"math.min({{Q1}}, {{Q2}}, {{Q3}})","temp":true},{"name":"T6","function":"math.max({{Q1}}, {{Q2}}, {{Q3}})","temp":true},{"name":"T7","function":"{{Q1}}+{{Q2}}+{{Q3}}-math.min({{Q1}}, {{Q2}}, {{Q3}})-math.max({{Q1}}, {{Q2}}, {{Q3}})","temp":true},{"name":"5-A1","label":"La recién nacida de {{T5}} g.","function":"math.min({{Q1}}, {{Q2}}, {{Q3}})"},{"name":"5-A2","label":"La recién nacida de {{T6}} g.","function":"","incorrect":true},{"name":"5-A3","label":"La recién nacida de {{T7}} g.","function":"","incorrect":true}]},"algorithm":{"name":"trueFalse","template":"Multiple choice – standard"}}]}</v>
      </c>
      <c r="C382" s="237" t="str">
        <f>Seeds!AA450</f>
        <v>{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D382" s="237">
        <f t="shared" si="1"/>
        <v>1</v>
      </c>
    </row>
    <row r="383" ht="15.75" customHeight="1">
      <c r="A383" s="237" t="str">
        <f>Seeds!AC451</f>
        <v>M5-MyM-18b-A-4</v>
      </c>
      <c r="B383" s="237" t="str">
        <f>Seeds!Z451</f>
        <v>{"id":"M5-MyM-18b-A-4","seed":{"parameters":[{"name":"Q1","label":null,"min":1,"max":9999,"step":1},{"name":"Q2","label":null,"min":1,"max":9999,"step":1},{"name":"Q3","label":null,"min":1,"max":9999,"step":1},{"name":"Q4","label":null,"min":1,"max":9999,"step":1}],"uniques":true},"scaffolding":[{"id":"step-0","stimulus":"&lt;p&gt;Emilia ha apuntado la siguiente la masa de varios animales. Ordénalas de mayor a menor.&lt;/p&gt;","seed":{"parameters":[],"calculated":[{"name":"A1","label":"{{T1}} cg","function":"{{Q1}}"},{"name":"A2","label":"{{T2}} g","function":"{{Q2}}"},{"name":"A3","label":"{{T3}} hg","function":"{{Q3}}"},{"name":"A4","label":"{{T4}} kg","function":"{{Q4}}"},{"name":"T1","function":"{{Q1}}*100","temp":true},{"name":"T2","function":"{{Q2}}","temp":true},{"name":"T3","function":"Lemonlib.round({{Q3}}/100, 2)","temp":true},{"name":"T4","function":"Lemonlib.round({{Q4}}/1000, 3)","temp":true}]},"algorithm":{"name":"orderNumbers","params":{"order":"desc"}}},{"id":"step-1","stimulus":"&lt;p&gt;¿Qué pide el enunciado?&lt;/p&gt;","seed":{"calculated":[{"name":"1-A1","label":"&lt;p&gt;Ordenar la masa de los animales de mayor a menor.&lt;/p&gt;"},{"name":"1-A2","label":"&lt;p&gt;Ordenar la masa de los animales de menor a mayor.&lt;/p&gt;","incorrect":true}]},"algorithm":{"name":"trueFalse","template":"Multiple choice – standard"}},{"id":"step-2","stimulus":"&lt;p&gt;Para ordenar la masa de los animales,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gramos.&lt;/p&gt;","template":"&lt;p&gt;{{T1}} cg = {{T1}} : 100 = {{response}} g&lt;/p&gt;&lt;p&gt;{{T2}} g&lt;/p&gt;&lt;p&gt;{{T3}} hg = {{T3}} × 100 = {{response}} g&lt;/p&gt;&lt;p&gt;{{T4}} kg = {{T4}} × 1 000 = {{response}} g&lt;/p&gt;","seed":{"calculated":[{"name":"T1","function":"{{Q1}}*100","temp":true},{"name":"T2","function":"{{Q2}}","temp":true},{"name":"T3","function":"Lemonlib.round({{Q3}}/100, 2)","temp":true},{"name":"T4","function":"Lemonlib.round({{Q4}}/1000, 3)","temp":true},{"name":"3-A1","function":"{{Q1}}"},{"name":"3-A2","function":"{{Q3}}"},{"name":"3-A3","function":"{{Q4}}"}]},"algorithm":{"name":"calculateOperation","params":{"method":"equivLiteral","keyboard":"INTERMEDIATE"}}},{"id":"step-4","stimulus":"&lt;p&gt;Ahora ordena la masa de los animales de mayor a menor.&lt;/p&gt;","seed":{"parameters":[],"calculated":[{"name":"T1","function":"{{Q1}}*100","temp":true},{"name":"T2","function":"{{Q2}}","temp":true},{"name":"T3","function":"Lemonlib.round({{Q3}}/100, 2)","temp":true},{"name":"T4","function":"Lemonlib.round({{Q4}}/1000, 3)","temp":true},{"name":"4-A1","label":"{{T1}} cg = {{Q1}} g","function":"{{Q1}}"},{"name":"4-A2","label":"{{T2}} g","function":"{{Q2}}"},{"name":"4-A3","label":"{{T3}} hg = {{Q3}} g","function":"{{Q3}}"},{"name":"4-A4","label":"{{T4}} kg = {{Q4}} g","function":"{{Q4}}"}]},"algorithm":{"name":"orderNumbers","params":{"order":"desc"}}}]}</v>
      </c>
      <c r="C383" s="237" t="str">
        <f>Seeds!AA451</f>
        <v>{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D383" s="237">
        <f t="shared" si="1"/>
        <v>1</v>
      </c>
    </row>
    <row r="384" ht="15.75" customHeight="1">
      <c r="A384" s="237" t="str">
        <f>Seeds!AC452</f>
        <v>M5-MyM-18b-A-5</v>
      </c>
      <c r="B384" s="237" t="str">
        <f>Seeds!Z452</f>
        <v>{
    "id": "M5-MyM-18b-A-5",
    "seed": {
        "parameters": [
            {
                "name": "Q1",
                "label": "null",
                "min": 20000,
                "max": 45000,
                "step": 10
            },
            {
                "name": "Q2",
                "label": null,
                "min": 20000,
                "max": 45000,
                "step": 10
            },
            {
                "name": "Q3",
                "label": null,
                "min": 20000,
                "max": 45000,
                "step": 10
            }
        ],
        "uniques": true
    },
    "scaffolding": [
        {
            "id": "step-0",
            "stimulus": "&lt;p&gt;Julián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tres?&lt;/p&gt;",
            "template": "&lt;p&gt;El más fuerte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"&lt;p&gt;¿Cuánto peso levanta cada uno en el gimnasio?&lt;/p&gt;",
            "template": "&lt;p&gt;Julián levanta &lt;span class=\"no-break\"&gt;{{response}} kg.&lt;/span&gt;&lt;/p&gt;&lt;p&gt;Matías levanta &lt;span class=\"no-break\"&gt;{{response}} kg&lt;/span&gt; y &lt;span class=\"no-break\"&gt;{{response}} g.&lt;/span&gt;&lt;/p&gt;&lt;p&gt;Alicia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"&lt;p&gt;Según el enunciado, ¿qué hay que obtener?&lt;/p&gt;",
            "seed": {
                "calculated": [
                    {
                        "name": "2-A1",
                        "label": "&lt;p&gt;La masa en gramos que levanta la persona más fuerte.&lt;/p&gt;"
                    },
                    {
                        "name": "2-A2",
                        "label": "&lt;p&gt;La masa en gramos que levanta la persona más débil.&lt;/p&gt;",
                        "incorrect": true
                    },
                    {
                        "name": "2-A3",
                        "label": "&lt;p&gt;La masa en gramos que levantan entre todos.&lt;/p&gt;",
                        "incorrect": true
                    }
                ]
            },
            "algorithm": {
                "name": "trueFalse",
                "template": "Multiple choice – standard"
            }
        },
        {
            "id": "step-3",
            "stimulus": "&lt;p&gt;Para comprobar quién sube más peso, hay que convertir las masas en gramos. ¿En qué tabla están las conversiones de unidades correctas?&lt;/p&gt;",
            "seed": {
                "calculated": [
                    {
                        "name": "3-A1",
                        "label": "&lt;div style=\"display:flex; justify-content:center;\"&gt;&lt;img src='https://blueberry-assets.oneclick.es/M5_MyM_2b_1.svg' width=\"450\"&gt;&lt;/div&gt;"
                    },
                    {
                        "name": "3-A2",
                        "label": "&lt;div style=\"display:flex; justify-content:center;\"&gt;&lt;img src='https://blueberry-assets.oneclick.es/M5_MyM_2b_2.svg' width=\"450\"&gt;&lt;/div&gt;",
                        "incorrect": true
                    },
                    {
                        "name": "3-A3",
                        "label": "&lt;div style=\"display:flex; justify-content:center;\"&gt;&lt;img src='https://blueberry-assets.oneclick.es/M5_MyM_2b_3.svg' width=\"450\"&gt;&lt;/div&gt;",
                        "incorrect": true
                    }
                ]
            },
            "algorithm": {
                "name": "trueFalse",
                "template": "Multiple choice – standard",
                "params": {
                    "showCheckIcon": false
                }
            }
        },
        {
            "id": "step-4",
            "stimulus": "&lt;p&gt;Ahora toma esta medida como ejemplo para convertirla a gramos.&lt;/p&gt;",
            "template": "&lt;p&gt;La masa que levanta Alicia:&lt;/p&gt;&lt;p&gt;{{T31}}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"&lt;p&gt;Por tanto, ¿cuál es la masa que levanta el más fuerte de los tres?&lt;/p&gt;",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C384" s="237" t="str">
        <f>Seeds!AA452</f>
        <v>{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D384" s="237">
        <f t="shared" si="1"/>
        <v>1</v>
      </c>
    </row>
    <row r="385" ht="15.75" customHeight="1">
      <c r="A385" s="237" t="str">
        <f>Seeds!AC453</f>
        <v>M5-MyM-3a-I-1</v>
      </c>
      <c r="B385" s="237" t="str">
        <f>Seeds!Z453</f>
        <v>{"id":"M5-MyM-3a-I-1","stimulus":"&lt;p&gt;Selecciona las afirmaciones correctas.&lt;/p&gt;","hint":"&lt;p&gt;1 kl = 1 000 l y 1 l = 1 000 ml&lt;/p&gt;","feedback":"&lt;p&gt;1 kl equivale a 1 000 l y 1 l equivale a 1 000 ml.&lt;/p&gt;","seed":{"parameters":[{"name":"Q1","label":null,"min":10,"max":30,"step":5},{"name":"Q2","list":["l","dal","hl","kl","ml"]},{"name":"Q3","label":null,"min":5,"max":30,"step":5},{"name":"Q4","list":["l","dal","hl","kl","ml"]},{"name":"Q5","label":null,"min":100,"max":200,"step":5},{"name":"Q6","list":["ml","dl","cl","kl"]},{"name":"Q7","label":null,"min":5,"max":20,"step":1},{"name":"Q8","list":["ml","dl","cl","kl"]}],"calculated":[{"name":"A1","label":"Una botella tiene una capacidad de 50 cl."},{"name":"A2","label":"Un vaso tiene una capacidad de 20 cl."},{"name":"A3","label":"Una bañera tiene una capacidad de 200 l."},{"name":"A4","label":"Una garrafa tiene una capacidad de 20 l."},{"name":"A5","label":"Una botella tiene una capacidad de {{Q1}} {{Q2}}.","incorrect":true,"feedback":"&lt;p&gt;La capacidad de una botella suele estar entre los 0.75 l y los 2 l.&lt;/p&gt;"},{"name":"A6","label":"Un vaso tiene una capacidad de {{Q3}} {{Q4}}.","incorrect":true,"feedback":"&lt;p&gt;La capacidad de un vaso suele ser de unos 250 cl.&lt;/p&gt;"},{"name":"A7","label":"Una bañera tiene una capacidad de {{Q5}} {{Q6}}.","incorrect":true,"feedback":"&lt;p&gt;La capacidad de una bañera está por encima de los 100 l.&lt;/p&gt;"},{"name":"A8","label":"Una garrafa tiene una capacidad de {{Q7}} {{Q8}}.","incorrect":true,"feedback":"&lt;p&gt;La capacidad de una garrafa suele estar entre los 5 l y los 20 l.&lt;/p&gt;"}],"uniques":true},"algorithm":{"name":"trueFalse","template":"Multiple choice – multiple response","params":{"countCorrect":2,"countIncorrect":1,"showCheckIcon":true}}}</v>
      </c>
      <c r="C385" s="237" t="str">
        <f>Seeds!AA453</f>
        <v>{"id":"M5-MyM-3a-I-1","stimulus":"&lt;p&gt;Selecione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D385" s="237">
        <f t="shared" si="1"/>
        <v>1</v>
      </c>
    </row>
    <row r="386" ht="15.75" customHeight="1">
      <c r="A386" s="237" t="str">
        <f>Seeds!AC454</f>
        <v>M5-MyM-3a-E-1</v>
      </c>
      <c r="B386" s="237" t="str">
        <f>Seeds!Z454</f>
        <v>{"id":"M5-MyM-3a-E-1","stimulus":"&lt;p&gt;Completa las siguientes oraciones con la unidad de volumen abreviada correspondiente.&lt;/p&gt;","template":"&lt;p&gt;El depósito de un coche tiene una capacidad de {{Q1}} {{response}}.&lt;/p&gt;&lt;p&gt;Estefanía ha llenado una taza con {{Q2}} {{response}} de leche.&lt;/p&gt;&lt;p&gt;El volumen de una lágrima es de {{Q3}} {{response}}.&lt;/p&gt;","hint":"&lt;p&gt;1 kl = 1 000 l y 1 l = 1 000 ml&lt;/p&gt;","feedback":"&lt;p&gt;1 kl equivale a 1 000 l y 1 l equivale a 1 000 ml.&lt;/p&gt;","seed":{"parameters":[{"name":"Q1","label":null,"min":40,"max":70,"step":1},{"name":"Q2","label":null,"min":20,"max":30,"step":0.5},{"name":"Q3","label":null,"min":0.001,"max":0.007,"step":0.001}],"calculated":[{"name":"A1","label":"l","function":"","feedback":"&lt;p&gt;El depósito de un coche tiene un volumen de entre &lt;span class=\"no-break\"&gt;40 l&lt;/span&gt; y &lt;span class=\"no-break\"&gt;70 l.&lt;/span&gt;&lt;/p&gt;"},{"name":"A2","label":"cl","function":"","feedback":"&lt;p&gt;Una taza de desayuno tiene una capacidad de &lt;span class=\"no-break\"&gt;33 cl.&lt;/span&gt;&lt;/p&gt;"},{"name":"A3","label":"ml","function":"","feedback":"&lt;p&gt;El volumen de una lágrima es de unos &lt;span class=\"no-break\"&gt;0.005 ml.&lt;/span&gt;&lt;/p&gt;"}],"uniques":true},"algorithm":{"name":"calculateOperation","template":"Cloze with text"}}</v>
      </c>
      <c r="C386" s="237" t="str">
        <f>Seeds!AA454</f>
        <v>{"id":"M5-MyM-3a-E-1","stimulus":"&lt;p&gt;Complete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D386" s="237">
        <f t="shared" si="1"/>
        <v>1</v>
      </c>
    </row>
    <row r="387" ht="15.75" customHeight="1">
      <c r="A387" s="237" t="str">
        <f>Seeds!AC455</f>
        <v>M5-MyM-3a-E-2</v>
      </c>
      <c r="B387" s="237" t="str">
        <f>Seeds!Z455</f>
        <v>{"id":"M5-MyM-3a-E-2","stimulus":"&lt;p&gt;Completa las siguientes oraciones con la unidad de volumen abreviada correspondiente.&lt;/p&gt;","template":"&lt;p&gt;El volumen de un tarro de mermelada mide {{Q1}} {{response}}.&lt;/p&gt;&lt;p&gt;Es recomendable beber {{Q2}} {{response}} de agua al día.&lt;/p&gt;&lt;p&gt;Un brik tiene una capacidad de {{Q3}} {{response}} de leche.&lt;/p&gt;","hint":"&lt;p&gt;1 kl = 1 000 l y 1 l = 1 000 ml&lt;/p&gt;","feedback":"&lt;p&gt;1 kl equivale a 1 000 l y 1 l equivale a 1 000 ml.&lt;/p&gt;","seed":{"parameters":[{"name":"Q1","label":null,"min":20,"max":30,"step":1},{"name":"Q2","label":null,"min":2,"max":3,"step":0.1},{"name":"Q3","label":null,"min":950,"max":1000,"step":1}],"calculated":[{"name":"A1","label":"cl","function":"","feedback":"&lt;p&gt;El volumen de un tarro de mermelada suele estar entre los &lt;span class=\"no-break\"&gt;20 cl&lt;/span&gt; y los &lt;span class=\"no-break\"&gt;30 cl.&lt;/span&gt;&lt;/p&gt;"},{"name":"A2","label":"l","function":"","feedback":"&lt;p&gt;Es recomendable beber al día entre &lt;span class=\"no-break\"&gt;2 l&lt;/span&gt; y &lt;span class=\"no-break\"&gt;3 l&lt;/span&gt; de agua.&lt;/p&gt;"},{"name":"A3","label":"ml","function":"","feedback":"&lt;p&gt;El volumen de un brik de leche es de alrededor de &lt;span class=\"no-break\"&gt;1 l.&lt;/span&gt;&lt;/p&gt;"}],"uniques":true},"algorithm":{"name":"calculateOperation","template":"Cloze with text"}}</v>
      </c>
      <c r="C387" s="237" t="str">
        <f>Seeds!AA455</f>
        <v>{"id":"M5-MyM-3a-E-2","stimulus":"&lt;p&gt;Complete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D387" s="237">
        <f t="shared" si="1"/>
        <v>1</v>
      </c>
    </row>
    <row r="388" ht="15.75" customHeight="1">
      <c r="A388" s="237" t="str">
        <f>Seeds!AC456</f>
        <v>M5-MyM-3a-E-3</v>
      </c>
      <c r="B388" s="237" t="str">
        <f>Seeds!Z456</f>
        <v>{"id":"M5-MyM-3a-E-3","stimulus":"&lt;p&gt;Completa las siguientes oraciones con la unidad de volumen abreviada correspondiente.&lt;/p&gt;","template":"&lt;p&gt;Una dosis de una vacuna contiene {{Q1}} {{response}}.&lt;/p&gt;&lt;p&gt;Una garrafa tiene un volumen de {{Q2}} {{response}}.&lt;/p&gt;&lt;p&gt;Una lata de refresco tiene una capacidad de {{Q3}} {{response}}.&lt;/p&gt;","hint":"&lt;p&gt;1 kl = 1 000 l y 1 l = 1 000 ml&lt;/p&gt;","feedback":"&lt;p&gt;1 kl equivale a 1 000 l y 1 l equivale a 1 000 ml.&lt;/p&gt;","seed":{"parameters":[{"name":"Q1","label":null,"min":0.1,"max":0.5,"step":0.1},{"name":"Q2","label":null,"min":5,"max":10,"step":0.1},{"name":"Q3","label":null,"min":25,"max":35,"step":1}],"calculated":[{"name":"A1","label":"ml","function":"","feedback":"&lt;p&gt;La dosis de una vacuna suele ser de unos &lt;span class=\"no-break\"&gt;0.5 ml.&lt;/span&gt;&lt;/p&gt;"},{"name":"A2","label":"l","function":"","feedback":"&lt;p&gt;La capacidad de una garrafa suele estar entre los &lt;span class=\"no-break\"&gt;5 l&lt;/span&gt; y los &lt;span class=\"no-break\"&gt;20 l.&lt;/span&gt;&lt;/p&gt;"},{"name":"A3","label":"cl","function":"","feedback":"&lt;p&gt;Una lata suele contener entre &lt;span class=\"no-break\"&gt;33 cl&lt;/span&gt; y &lt;span class=\"no-break\"&gt;50 cl&lt;/span&gt; de líquido.&lt;/p&gt;"}],"uniques":true},"algorithm":{"name":"calculateOperation","template":"Cloze with text"}}</v>
      </c>
      <c r="C388" s="237" t="str">
        <f>Seeds!AA456</f>
        <v>{"id":"M5-MyM-3a-E-3","stimulus":"&lt;p&gt;Complete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D388" s="237">
        <f t="shared" si="1"/>
        <v>1</v>
      </c>
    </row>
    <row r="389" ht="15.75" customHeight="1">
      <c r="A389" s="237" t="str">
        <f>Seeds!AC457</f>
        <v>M5-MyM-29a-I-1</v>
      </c>
      <c r="B389" s="237" t="str">
        <f>Seeds!Z457</f>
        <v>{"id":"M5-MyM-29a-I-1","stimulus":"&lt;p&gt;Selecciona la conversión de unidades correcta.&lt;/p&gt;","template":"&lt;p&gt;{{Q1}}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C389" s="237" t="str">
        <f>Seeds!AA457</f>
        <v>{"id":"M5-MyM-29a-I-1","stimulus":"&lt;p&gt;Selecione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D389" s="237">
        <f t="shared" si="1"/>
        <v>1</v>
      </c>
    </row>
    <row r="390" ht="15.75" customHeight="1">
      <c r="A390" s="237" t="str">
        <f>Seeds!AC458</f>
        <v>M5-MyM-29a-I-2</v>
      </c>
      <c r="B390" s="237" t="str">
        <f>Seeds!Z458</f>
        <v>{"id":"M5-MyM-29a-I-2","stimulus":"&lt;p&gt;Selecciona la conversión de unidades correcta.&lt;/p&gt;","template":"&lt;p&gt;{{Q1}}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C390" s="237" t="str">
        <f>Seeds!AA458</f>
        <v>{"id":"M5-MyM-29a-I-2","stimulus":"&lt;p&gt;Selecione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D390" s="237">
        <f t="shared" si="1"/>
        <v>1</v>
      </c>
    </row>
    <row r="391" ht="15.75" customHeight="1">
      <c r="A391" s="237" t="str">
        <f>Seeds!AC459</f>
        <v>M5-MyM-29a-E-1</v>
      </c>
      <c r="B391" s="237" t="str">
        <f>Seeds!Z459</f>
        <v>{
    "id": "M5-MyM-29a-E-1",
    "stimulus": "&lt;p&gt;Calcula las siguientes conversiones.&lt;/p&gt;",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C391" s="237" t="str">
        <f>Seeds!AA459</f>
        <v>{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D391" s="237">
        <f t="shared" si="1"/>
        <v>1</v>
      </c>
    </row>
    <row r="392" ht="15.75" customHeight="1">
      <c r="A392" s="237" t="str">
        <f>Seeds!AC460</f>
        <v>M5-MyM-29a-E-2</v>
      </c>
      <c r="B392" s="237" t="str">
        <f>Seeds!Z460</f>
        <v>{
    "id": "M5-MyM-29a-E-2",
    "stimulus": "&lt;p&gt;Calcula las siguientes conversiones.&lt;/p&gt;",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C392" s="237" t="str">
        <f>Seeds!AA460</f>
        <v>{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D392" s="237">
        <f t="shared" si="1"/>
        <v>1</v>
      </c>
    </row>
    <row r="393" ht="15.75" customHeight="1">
      <c r="A393" s="237" t="str">
        <f>Seeds!AC461</f>
        <v>M5-MyM-29a-E-3</v>
      </c>
      <c r="B393" s="237" t="str">
        <f>Seeds!Z461</f>
        <v>{"id":"M5-MyM-29a-E-3","stimulus":"&lt;p&gt;Calcula las siguientes conversiones.&lt;/p&gt;","template":"&lt;p&gt;{{Q2}}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C393" s="237" t="str">
        <f>Seeds!AA461</f>
        <v>{"id":"M5-MyM-29a-E-3","stimulus":"&lt;p&gt;Calcule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D393" s="237">
        <f t="shared" si="1"/>
        <v>1</v>
      </c>
    </row>
    <row r="394" ht="15.75" customHeight="1">
      <c r="A394" s="237" t="str">
        <f>Seeds!AC462</f>
        <v>M5-MyM-29a-A-1</v>
      </c>
      <c r="B394" s="237" t="str">
        <f>Seeds!Z462</f>
        <v>{
    "id": "M5-MyM-29a-A-1",
    "seed": {
        "parameters": [
            {
                "name": "Q1",
                "label": null,
                "min": 5,
                "max": 10,
                "step": 0.1
            }
        ],
        "uniques": true
    },
    "scaffolding": [
        {
            "id": "step-0",
            "stimulus": "&lt;p&gt;Una botella tiene una capacidad de &lt;span class=\"no-break\"&gt;{{Q1}} dl.&lt;/span&gt; ¿A cuántos centilitros equivalen?&lt;/p&gt;",
            "template": "&lt;p&gt;Tiene &lt;span class=\"no-break\"&gt;{{response}} cl&lt;/span&gt; de capacidad.&lt;/p&gt;",
            "seed": {
                "parameters": [],
                "calculated": [
                    {
                        "name": "A1",
                        "label": "{{function}}",
                        "function": "{{Q1}}*10"
                    }
                ]
            },
            "algorithm": {
                "name": "calculateOperation",
                "params": {
                    "method": "equivLiteral",
                    "keyboard": "NUMERICAL"
                }
            }
        },
        {
            "id": "step-1",
            "stimulus": "&lt;p&gt;¿Qué capacidad en decilitros tiene la botella?&lt;/p&gt;",
            "template": "&lt;p&gt;En la botella caben &lt;span class=\"no-break\"&gt;{{response}} dl.&lt;/span&gt;&lt;/p&gt;",
            "seed": {
                "parameters": [],
                "calculated": [
                    {
                        "name": "A3",
                        "function": "{{Q1}}"
                    }
                ]
            },
            "algorithm": {
                "name": "calculateOperation",
                "params": {
                    "method": "equivLiteral",
                    "keyboard": "INTERMEDIATE"
                }
            }
        },
        {
            "id": "step-2",
            "stimulus": "&lt;p&gt;¿Qué pide el enunciado?&lt;/p&gt;",
            "seed": {
                "calculated": [
                    {
                        "name": "2-A1",
                        "label": "&lt;p&gt;Convertir los decilitros en centilitros.&lt;/p&gt;"
                    },
                    {
                        "name": "2-A2",
                        "label": "&lt;p&gt;Convertir los centilitros en decilitros.&lt;/p&gt;",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centilitros que caben en la botella.&lt;/p&gt;",
            "template": "&lt;p&gt;{{Q1}} dl = {{Q1}} × 10 = {{response}} cl&lt;/p&gt;",
            "seed": {
                "calculated": [
                    {
                        "name": "A2",
                        "function": "{{Q1}}*10"
                    }
                ]
            },
            "algorithm": {
                "name": "calculateOperation",
                "params": {
                    "method": "equivLiteral",
                    "keyboard": "NUMERICAL"
                }
            }
        }
    ]
}</v>
      </c>
      <c r="C394" s="237" t="str">
        <f>Seeds!AA462</f>
        <v>{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D394" s="237">
        <f t="shared" si="1"/>
        <v>1</v>
      </c>
    </row>
    <row r="395" ht="15.75" customHeight="1">
      <c r="A395" s="237" t="str">
        <f>Seeds!AC463</f>
        <v>M5-MyM-29a-A-2</v>
      </c>
      <c r="B395" s="237" t="str">
        <f>Seeds!Z463</f>
        <v>{"id":"M5-MyM-29a-A-2","seed":{"parameters":[{"name":"Q1","label":null,"min":1000,"max":9990,"step":10}],"uniques":true},"scaffolding":[{"id":"step-0","stimulus":"&lt;p&gt;Se quiere llenar un recipiente que tiene &lt;span class=\"no-break\"&gt;{{Q1}} ml&lt;/span&gt; de capacidad. ¿Cuántos centilitros de líquido serán necesarios?&lt;/p&gt;","template":"&lt;p&gt;Se necesitarán &lt;span class=\"no-break\"&gt;{{response}} cl.&lt;/span&gt;&lt;/p&gt;","seed":{"parameters":[],"calculated":[{"name":"A1","label":"{{function}}","function":"{{Q1}}/10"}]},"algorithm":{"name":"calculateOperation","params":{"method":"equivLiteral","keyboard":"NUMERICAL"}}},{"id":"step-1","stimulus":"&lt;p&gt;¿Qué capacidad en mililitros tiene el recipiente?&lt;/p&gt;","template":"&lt;p&gt;En el recipiente caben &lt;span class=\"no-break\"&gt;{{response}} ml.&lt;/span&gt;&lt;/p&gt;","seed":{"parameters":[],"calculated":[{"name":"A3","function":"{{Q1}}"}]},"algorithm":{"name":"calculateOperation","params":{"method":"equivLiteral","keyboard":"NUMERICAL"}}},{"id":"step-2","stimulus":"&lt;p&gt;¿Qué pide el enunciado?&lt;/p&gt;","seed":{"calculated":[{"name":"2-A1","label":"&lt;p&gt;Convertir los mililitros en centilitros.&lt;/p&gt;"},{"name":"2-A2","label":"&lt;p&gt;Convertir los centilitros en mililitros.&lt;/p&gt;","incorrect":true},{"name":"2-A3","label":"&lt;p&gt;Convertir los decalitros en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centilitros que caben en el recipiente.&lt;/p&gt;","template":"&lt;p&gt;{{Q1}} ml = {{Q1}} : 10 = {{response}} cl&lt;/p&gt;","seed":{"calculated":[{"name":"A2","function":"{{Q1}}/10"}]},"algorithm":{"name":"calculateOperation","params":{"method":"equivLiteral","keyboard":"NUMERICAL"}}}]}</v>
      </c>
      <c r="C395" s="237" t="str">
        <f>Seeds!AA463</f>
        <v>{"id":"M5-MyM-29a-A-2","seed":{"parameters":[{"name":"Q1","label":null,"min":1000,"max":9990,"step":10}],"uniques":true},"scaffolding":[{"id":"step-0","stimulus":"&lt;p&gt;Uma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D395" s="237">
        <f t="shared" si="1"/>
        <v>1</v>
      </c>
    </row>
    <row r="396" ht="15.75" customHeight="1">
      <c r="A396" s="237" t="str">
        <f>Seeds!AC464</f>
        <v>M5-MyM-29a-A-3</v>
      </c>
      <c r="B396" s="237" t="str">
        <f>Seeds!Z464</f>
        <v>{
    "id": "M5-MyM-29a-A-3",
    "seed": {
        "parameters": [
            {
                "name": "Q1",
                "label": null,
                "min": 30,
                "max": 70,
                "step": 0.1
            }
        ],
        "uniques": true
    },
    "scaffolding": [
        {
            "id": "step-0",
            "stimulus": "&lt;p&gt;Un contenedor tiene una capacidad de &lt;span class=\"no-break\"&gt;{{Q1}} dal.&lt;/span&gt; ¿A cuántos litros equivalen?&lt;/p&gt;",
            "template": "&lt;p&gt;El contenedor tiene &lt;span class=\"no-break\"&gt;{{response}} l&lt;/span&gt; de capacidad.&lt;/p&gt;",
            "seed": {
                "parameters": [],
                "calculated": [
                    {
                        "name": "A1",
                        "label": "{{function}}",
                        "function": "Lemonlib.round({{Q1}}*10, 3)"
                    }
                ]
            },
            "algorithm": {
                "name": "calculateOperation",
                "params": {
                    "method": "equivLiteral",
                    "keyboard": "NUMERICAL"
                }
            }
        },
        {
            "id": "step-1",
            "stimulus": "&lt;p&gt;¿Qué capacidad en decalitros tiene el contenedor?&lt;/p&gt;",
            "template": "&lt;p&gt;En el contenedor caben &lt;span class=\"no-break\"&gt;{{response}} dal.&lt;/span&gt;&lt;/p&gt;",
            "seed": {
                "parameters": [],
                "calculated": [
                    {
                        "name": "A3",
                        "function": "{{Q1}}"
                    }
                ]
            },
            "algorithm": {
                "name": "calculateOperation",
                "params": {
                    "method": "equivLiteral",
                    "keyboard": "INTERMEDIATE"
                }
            }
        },
        {
            "id": "step-2",
            "stimulus": "&lt;p&gt;¿Qué pide el enunciado?&lt;/p&gt;",
            "seed": {
                "calculated": [
                    {
                        "name": "2-A1",
                        "label": "&lt;p&gt;Convertir los decalitros en litros.&lt;/p&gt;"
                    },
                    {
                        "name": "2-A2",
                        "label": "&lt;p&gt;Convertir los litros en decalitros.&lt;/p&gt;",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litros que caben en el contenedor.&lt;/p&gt;",
            "template": "&lt;p&gt;{{Q1}} dal = {{Q1}} × 10 = {{response}} l&lt;/p&gt;",
            "seed": {
                "calculated": [
                    {
                        "name": "A2",
                        "function": "Lemonlib.round({{Q1}}*10, 3)"
                    }
                ]
            },
            "algorithm": {
                "name": "calculateOperation",
                "params": {
                    "method": "equivLiteral",
                    "keyboard": "NUMERICAL"
                }
            }
        }
    ]
}</v>
      </c>
      <c r="C396" s="237" t="str">
        <f>Seeds!AA464</f>
        <v>{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D396" s="237">
        <f t="shared" si="1"/>
        <v>1</v>
      </c>
    </row>
    <row r="397" ht="15.75" customHeight="1">
      <c r="A397" s="237" t="str">
        <f>Seeds!AC465</f>
        <v>M5-MyM-29a-A-4</v>
      </c>
      <c r="B397" s="237" t="str">
        <f>Seeds!Z465</f>
        <v>{"id":"M5-MyM-29a-A-4","seed":{"parameters":[{"name":"Q1","label":null,"min":5,"max":20,"step":0.1}],"uniques":true},"scaffolding":[{"id":"step-0","stimulus":"&lt;p&gt;En el laboratorio de ciencias, Sebastián ha llenado su pipeta con {{Q1}} ml de agua. ¿A cuántos decilitros equivalen?&lt;/p&gt;","template":"&lt;p&gt;La pipeta contiene {{response}} dl de agua.&lt;/p&gt;","seed":{"parameters":[],"calculated":[{"name":"A1","label":"{{function}}","function":"Lemonlib.round({{Q1}}/100, 3)"}]},"algorithm":{"name":"calculateOperation","params":{"method":"equivLiteral","keyboard":"INTERMEDIATE"}}},{"id":"step-1","stimulus":"&lt;p&gt;¿Cuántos mililitros contiene la pipeta?&lt;/p&gt;","template":"&lt;p&gt;La pipeta contiene &lt;span class=\"no-break\"&gt;{{response}} ml.&lt;/span&gt;&lt;/p&gt;","seed":{"parameters":[],"calculated":[{"name":"A3","function":"{{Q1}}"}]},"algorithm":{"name":"calculateOperation","params":{"method":"equivLiteral","keyboard":"INTERMEDIATE"}}},{"id":"step-2","stimulus":"&lt;p&gt;¿Qué pide el enunciado?&lt;/p&gt;","seed":{"calculated":[{"name":"2-A1","label":"&lt;p&gt;Convertir los mililitros en decilitros.&lt;/p&gt;"},{"name":"2-A2","label":"&lt;p&gt;Convertir los decilitros en mililitros.&lt;/p&gt;","incorrect":true},{"name":"2-A3","label":"&lt;p&gt;Convertir los mililitros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decilitros que caben en el contenedor.&lt;/p&gt;","template":"&lt;p&gt;{{Q1}} ml = {{Q1}} : 100 = {{response}} dl&lt;/p&gt;","seed":{"calculated":[{"name":"A2","function":"Lemonlib.round({{Q1}}/100, 3)"}]},"algorithm":{"name":"calculateOperation","params":{"method":"equivLiteral","keyboard":"INTERMEDIATE"}}}]}</v>
      </c>
      <c r="C397" s="237" t="str">
        <f>Seeds!AA465</f>
        <v>{"id":"M5-MyM-29a-A-4","seed":{"parameters":[{"name":"Q1","label":null,"min":5,"max":20,"step":0.1}],"uniques":true},"scaffolding":[{"id":"step-0","stimulus":"&lt;p&gt;No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D397" s="237">
        <f t="shared" si="1"/>
        <v>1</v>
      </c>
    </row>
    <row r="398" ht="15.75" customHeight="1">
      <c r="A398" s="237" t="str">
        <f>Seeds!AC466</f>
        <v>M5-MyM-29a-A-5</v>
      </c>
      <c r="B398" s="237" t="str">
        <f>Seeds!Z466</f>
        <v>{"id":"M5-MyM-29a-A-5","seed":{"parameters":[{"name":"Q1","label":null,"min":3000,"max":4500,"step":10}],"uniques":true},"scaffolding":[{"id":"step-0","stimulus":"&lt;p&gt;Un camión cisterna de bomberos tiene una capacidad de &lt;span class=\"no-break\"&gt;{{Q1}} dl.&lt;/span&gt; ¿A cuántos litros de capacidad equivalen?&lt;/p&gt;","template":"&lt;p&gt;La capacidad del camión es de &lt;span class=\"no-break\"&gt;{{response}} l.&lt;/span&gt;&lt;/p&gt;","seed":{"parameters":[],"calculated":[{"name":"A1","label":"{{function}}","function":"{{Q1}}/10"}]},"algorithm":{"name":"calculateOperation","params":{"method":"equivLiteral","keyboard":"NUMERICAL"}}},{"id":"step-1","stimulus":"&lt;p&gt;¿Qué capacidad en decilitros tiene el camión cisterna?&lt;/p&gt;","template":"&lt;p&gt;En el camión cisterna caben &lt;span class=\"no-break\"&gt;{{response}} dl.&lt;/span&gt;&lt;/p&gt;","seed":{"parameters":[],"calculated":[{"name":"A3","function":"{{Q1}}"}]},"algorithm":{"name":"calculateOperation","params":{"method":"equivLiteral","keyboard":"NUMERICAL"}}},{"id":"step-2","stimulus":"&lt;p&gt;¿Qué pide el enunciado?&lt;/p&gt;","seed":{"calculated":[{"name":"2-A1","label":"&lt;p&gt;Convertir los decilitros en litros.&lt;/p&gt;"},{"name":"2-A2","label":"&lt;p&gt;Convertir los litros en decilitros.&lt;/p&gt;","incorrect":true},{"name":"2-A3","label":"&lt;p&gt;Convertir los decilitros en kilolitros.&lt;/p&gt;","incorrect":true}]},"algorithm":{"name":"trueFalse","template":"Multiple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litros que caben en el camión cisterna.&lt;/p&gt;","template":"&lt;p&gt;{{Q1}} dl = {{Q1}} : 10 = {{response}} l&lt;/p&gt;","seed":{"calculated":[{"name":"A2","function":"{{Q1}}/10"}]},"algorithm":{"name":"calculateOperation","params":{"method":"equivLiteral","keyboard":"NUMERICAL"}}}]}</v>
      </c>
      <c r="C398" s="237" t="str">
        <f>Seeds!AA466</f>
        <v>{"id":"M5-MyM-29a-A-5","seed":{"parameters":[{"name":"Q1","label":null,"min":3000,"max":4500,"step":10}],"uniques":true},"scaffolding":[{"id":"step-0","stimulus":"&lt;p&gt;Um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D398" s="237">
        <f t="shared" si="1"/>
        <v>1</v>
      </c>
    </row>
    <row r="399" ht="15.75" customHeight="1">
      <c r="A399" s="237" t="str">
        <f>Seeds!AC482</f>
        <v>M5-MyM-30a-I-1</v>
      </c>
      <c r="B399" s="237" t="str">
        <f>Seeds!Z482</f>
        <v>{
    "id": "M5-MyM-30a-I-1",
    "stimulus": "&lt;p&gt;Selecciona si las siguientes comparaciones son correctas o no.&lt;/p&gt;",
    "hint": "&lt;p&gt;Como las medidas están expresadas en la &lt;b&gt;misma unidad,&lt;/b&gt; solo hay que comparar sus cifras empezando por la izquierda.&lt;/p&gt;",
    "feedback": "&lt;p&gt;Para comparar medidas de volumen, estas tienen que estar expresadas en la misma unidad. Después se comparan sus cifras empezando por la izquierda. Por ejemplo, 50 l es mayor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"Correcto",
                "Incorrecto"
            ]
        }
    }
}</v>
      </c>
      <c r="C399" s="237" t="str">
        <f>Seeds!AA482</f>
        <v>{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D399" s="237">
        <f t="shared" si="1"/>
        <v>1</v>
      </c>
    </row>
    <row r="400" ht="15.75" customHeight="1">
      <c r="A400" s="237" t="str">
        <f>Seeds!AC483</f>
        <v>M5-MyM-30a-E-1</v>
      </c>
      <c r="B400" s="237" t="str">
        <f>Seeds!Z483</f>
        <v>{"id":"M5-MyM-30a-E-1","seed":{"parameters":[{"name":"Q1","label":null,"min":100,"max":9999,"step":1},{"name":"Q2","label":null,"min":100,"max":9999,"step":1},{"name":"Q3","label":null,"min":100,"max":9999,"step":1},{"name":"Q4","label":null,"min":100,"max":9999,"step":1}],"uniques":true},"scaffolding":[{"id":"step-0","stimulus":"&lt;p&gt;Arrastra y ordena de mayor a menor los siguientes volúmenes. Colócalos de arriba a abajo.&lt;/p&gt;","seed":{"parameters":[],"calculated":[{"name":"A1","label":"{{T1}}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n los resultados anteriores, arrastra y ordena de mayor a menor los volúmenes. Colócalos de arriba a abajo.&lt;/p&gt;","seed":{"parameters":[],"calculated":[{"name":"A1","label":"{{T1}}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C400" s="237" t="str">
        <f>Seeds!AA483</f>
        <v>{"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D400" s="237">
        <f t="shared" si="1"/>
        <v>1</v>
      </c>
    </row>
    <row r="401" ht="15.75" customHeight="1">
      <c r="A401" s="237" t="str">
        <f>Seeds!AC484</f>
        <v>M5-MyM-30a-A-1</v>
      </c>
      <c r="B401" s="237" t="str">
        <f>Seeds!Z484</f>
        <v>{"id":"M5-MyM-30a-A-1","seed":{"parameters":[{"name":"Q1","label":null,"min":1,"max":100,"step":1},{"name":"Q2","label":null,"min":1,"max":100,"step":1},{"name":"Q3","label":null,"min":1,"max":100,"step":1}],"uniques":true},"scaffolding":[{"id":"step-0","stimulus":"&lt;p&gt;En una finca hay tres depósitos de agua con lo siguientes volúmenes. Arrastra y ordénalos de mayor a menor. Colócalos de arriba a abajo.&lt;/p&gt;","seed":{"parameters":[],"calculated":[{"name":"A1","label":"{{T1}} hl","function":"{{Q1}}"},{"name":"A2","label":"{{T2}} dal","function":"{{Q2}}"},{"name":"A3","label":"{{T3}} kl","function":"{{Q3}}"},{"name":"T1","function":"{{Q1}}/10","temp":true},{"name":"T2","function":"{{Q2}}","temp":true},{"name":"T3","function":"{{Q3}}/100","temp":true}]},"algorithm":{"name":"orderNumbers","params":{"order":"desc"}}},{"id":"step-1","stimulus":"&lt;p&gt;¿Qué pide el enunciado?&lt;/p&gt;","seed":{"calculated":[{"name":"2-A1","label":"&lt;p&gt;Ordenar el volumen de los depósitos de mayor a menor.&lt;/p&gt;"},{"name":"2-A2","label":"&lt;p&gt;Ordenar el volumen de los depósitos de menor a mayor.&lt;/p&gt;","incorrect":true},{"name":"2-A3","label":"&lt;p&gt;Seleccionar el depósito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n los resultados anteriores, arrastra y ordena el volumen de los depósitos de mayor a menor. Colócalos de arriba a abajo.&lt;/p&gt;","seed":{"parameters":[],"calculated":[{"name":"A1","label":"{{T1}} hl = {{Q1}} dal","function":"{{Q1}}"},{"name":"A2","label":"{{Q2}} dal","function":"{{Q2}}"},{"name":"A3","label":"{{T3}} kl = {{Q3}} dal","function":"{{Q3}}"},{"name":"T1","function":"{{Q1}}/10","temp":true},{"name":"T2","function":"{{Q2}}","temp":true},{"name":"T3","function":"{{Q3}}/100","temp":true}]},"algorithm":{"name":"orderNumbers","params":{"order":"desc"}}}]}</v>
      </c>
      <c r="C401" s="237" t="str">
        <f>Seeds!AA484</f>
        <v>{"id":"M5-MyM-30a-A-1","seed":{"parameters":[{"name":"Q1","label":null,"min":1,"max":100,"step":1},{"name":"Q2","label":null,"min":1,"max":100,"step":1},{"name":"Q3","label":null,"min":1,"max":100,"step":1}],"uniques":true},"scaffolding":[{"id":"step-0","stimulus":"&lt;p&gt;Em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D401" s="237">
        <f t="shared" si="1"/>
        <v>1</v>
      </c>
    </row>
    <row r="402" ht="15.75" customHeight="1">
      <c r="A402" s="237" t="str">
        <f>Seeds!AC485</f>
        <v>M5-MyM-30a-A-2</v>
      </c>
      <c r="B402" s="237" t="str">
        <f>Seeds!Z485</f>
        <v>{"id":"M5-MyM-30a-A-2","seed":{"parameters":[{"name":"Q1","label":null,"min":100,"max":400,"step":1},{"name":"Q2","label":null,"min":100,"max":400,"step":1},{"name":"Q3","label":null,"min":100,"max":400,"step":1}],"uniques":true},"scaffolding":[{"id":"step-0","stimulus":"&lt;p&gt;Joaquín ha comprado tres floreros con las siguientes capacidades. Arrastra y ordénalas de menor a mayor. Colócalas de arriba y abajo.&lt;/p&gt;","seed":{"parameters":[],"calculated":[{"name":"A1","label":"{{T1}} dl","function":"{{Q1}}"},{"name":"A2","label":"{{T2}} cl","function":"{{Q2}}"},{"name":"A3","label":"{{T3}} l","function":"{{Q3}}"},{"name":"T1","function":"{{Q1}}/10","temp":true},{"name":"T2","function":"{{Q2}}","temp":true},{"name":"T3","function":"{{Q3}}/100","temp":true}]},"algorithm":{"name":"orderNumbers","params":{"order":"asc"}}},{"id":"step-1","stimulus":"&lt;p&gt;¿Qué pide el enunciado?&lt;/p&gt;","seed":{"calculated":[{"name":"2-A1","label":"&lt;p&gt;Ordenar el volumen de los floreros de menor a mayor.&lt;/p&gt;"},{"name":"2-A2","label":"&lt;p&gt;Ordenar el volumen de los floreros de mayor a menor.&lt;/p&gt;","incorrect":true},{"name":"2-A3","label":"&lt;p&gt;Seleccionar el florero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n los resultados anteriores, arrastra y ordena el volumen de los floreros de menor a mayor. Colócalos de arriba y abajo.&lt;/p&gt;","seed":{"parameters":[],"calculated":[{"name":"A1","label":"{{T1}} dl = {{Q1}} cl","function":"{{Q1}}"},{"name":"A2","label":"{{T2}} cl","function":"{{Q2}}"},{"name":"A3","label":"{{T3}} l = {{Q3}} cl","function":"{{Q3}}"},{"name":"T1","function":"{{Q1}}/10","temp":true},{"name":"T2","function":"{{Q2}}","temp":true},{"name":"T3","function":"{{Q3}}/100","temp":true}]},"algorithm":{"name":"orderNumbers","params":{"order":"asc"}}}]}</v>
      </c>
      <c r="C402" s="237" t="str">
        <f>Seeds!AA485</f>
        <v>{"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D402" s="237">
        <f t="shared" si="1"/>
        <v>1</v>
      </c>
    </row>
    <row r="403" ht="15.75" customHeight="1">
      <c r="A403" s="237" t="str">
        <f>Seeds!AC486</f>
        <v>M5-MyM-30a-A-3</v>
      </c>
      <c r="B403" s="237" t="str">
        <f>Seeds!Z486</f>
        <v>{
    "id": "M5-MyM-30a-A-3",
    "seed": {
        "parameters": [
            {
                "name": "Q1",
                "label": null,
                "min": 300,
                "max": 500,
                "step": 1
            },
            {
                "name": "Q2",
                "label": null,
                "min": 300,
                "max": 500,
                "step": 1
            }
        ],
        "uniques": true
    },
    "scaffolding": [
        {
            "id": "step-0",
            "stimulus": "&lt;p&gt;Un bolígrafo azul contiene &lt;span class=\"no-break\"&gt;{{T1}} dl&lt;/span&gt; de tinta, mientras que uno rojo de otra marca tiene &lt;span class=\"no-break\"&gt;{{T2}} cl.&lt;/span&gt; ¿Cuántos mililitros tiene el bolígrafo con más tinta?&lt;/p&gt;",
            "template": "&lt;p&gt;El bolígrafo con más tinta es el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"&lt;p&gt;¿Cuánta tinta tienen los dos bolígrafos?&lt;/p&gt;",
            "template": "&lt;p&gt;El azul contiene {{response}} dl.&lt;/p&gt;&lt;p&gt;El rojo contiene {{response}} cl.&lt;/p&gt;",
            "seed": {
                "parameters": [],
                "calculated": [
                    {
                        "name": "T1",
                        "function": "{{Q1}}/100",
                        "temp": true
                    },
                    {
                        "name": "T2",
                        "function": "{{Q2}}/10",
                        "temp": true
                    },
                    {
                        "name": "A2",
                        "function": "{{T1}}"
                    },
                    {
                        "name": "A3",
                        "function": "{{T2}}"
                    }
                ]
            },
            "algorithm": {
                "name": "calculateOperation",
                "params": {
                    "method": "equivLiteral",
                    "keyboard": "INTERMEDIATE"
                }
            }
        },
        {
            "id": "step-2",
            "stimulus": "&lt;p&gt;¿Qué pide el enunciado?&lt;/p&gt;",
            "seed": {
                "calculated": [
                    {
                        "name": "2-A1",
                        "label": "&lt;p&gt;Indicar cuántos mililitros contiene el bolígrafo con mayor capacidad.&lt;/p&gt;"
                    },
                    {
                        "name": "2-A2",
                        "label": "&lt;p&gt;Indicar cuántos mililitros contiene el bolígrafo con menor capacidad.&lt;/p&gt;",
                        "incorrect": true
                    },
                    {
                        "name": "2-A3",
                        "label": "&lt;p&gt;Indicar cuántos mililitros contienen los dos bolígrafos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bolígrafo.&lt;/p&gt;",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"&lt;p&gt;Selecciona, por tanto, cuál es el bolígrafo con más tinta.&lt;/p&gt;",
            "seed": {
                "parameters": [],
                "calculated": [
                    {
                        "name": "A1",
                        "label": "El bolígrafo con {{function}} ml",
                        "function": "math.max({{Q1}}, {{Q2}})"
                    },
                    {
                        "name": "A2",
                        "label": "El bolígrafo con {{function}} ml",
                        "function": "math.min({{Q1}}, {{Q2}})",
                        "incorrect": true
                    }
                ]
            },
            "algorithm": {
                "name": "trueFalse",
                "template": "Multiple choice – standard"
            }
        }
    ]
}</v>
      </c>
      <c r="C403" s="237" t="str">
        <f>Seeds!AA486</f>
        <v>{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D403" s="237">
        <f t="shared" si="1"/>
        <v>1</v>
      </c>
    </row>
    <row r="404" ht="15.75" customHeight="1">
      <c r="A404" s="237" t="str">
        <f>Seeds!AC487</f>
        <v>M5-MyM-30a-A-4</v>
      </c>
      <c r="B404" s="237" t="str">
        <f>Seeds!Z487</f>
        <v>{"id":"M5-MyM-30a-A-4","seed":{"parameters":[{"name":"Q1","label":null,"min":50,"max":300,"step":10},{"name":"Q2","label":null,"min":50,"max":300,"step":10}],"uniques":true},"scaffolding":[{"id":"step-0","stimulus":"&lt;p&gt;En una tienda hay dos cantimploras: una verde de &lt;span class=\"no-break\"&gt;{{T1}} dl&lt;/span&gt; y una amarilla de &lt;span class=\"no-break\"&gt;{{T2}} ml.&lt;/span&gt; Antonio quiere llevarse la más grande. ¿Cuántos centilitros caben en la cantimplora de mayor capacidad?&lt;/p&gt;","template":"&lt;p&gt;La cantimplora más grande tiene una capacidad de &lt;span class=\"no-break\"&gt;{{response}} cl.&lt;/span&gt;&lt;/p&gt;","seed":{"parameters":[],"calculated":[{"name":"A1","function":"math.max({{Q1}}, {{Q2}})"},{"name":"T1","function":"{{Q1}}/10","temp":true},{"name":"T2","function":"{{Q2}}*10","temp":true}]},"algorithm":{"name":"calculateOperation","params":{"method":"equivLiteral","keyboard":"NUMERICAL"}}},{"id":"step-1","stimulus":"&lt;p&gt;¿Qué capacidad tienen las dos cantimploras?&lt;/p&gt;","template":"&lt;p&gt;La verde tiene una capacidad de {{response}} dl.&lt;/p&gt;&lt;p&gt;La amarilla tiene una capacidad de {{response}} ml.&lt;/p&gt;","seed":{"parameters":[],"calculated":[{"name":"T1","function":"{{Q1}}/10","temp":true},{"name":"T2","function":"{{Q2}}*10","temp":true},{"name":"A2","function":"{{T1}}"},{"name":"A3","function":"{{T2}}"}]},"algorithm":{"name":"calculateOperation","params":{"method":"equivLiteral","keyboard":"NUMERICAL"}}},{"id":"step-2","stimulus":"&lt;p&gt;¿Qué pide el enunciado?&lt;/p&gt;","seed":{"calculated":[{"name":"2-A1","label":"&lt;p&gt;Indicar cuántos centilitros contiene la cantimplora de mayor capacidad.&lt;/p&gt;"},{"name":"2-A2","label":"&lt;p&gt;Indicar cuántos centilitros contiene la cantimplora de menor capacidad.&lt;/p&gt;","incorrect":true},{"name":"2-A3","label":"&lt;p&gt;Indicar cuántos centilitros contienen las dos cantimploras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la ayuda de la anterior tabla de conversiones, calcula los centilitros de cada cantimplora.&lt;/p&gt;","template":"&lt;p&gt;{{T1}} dl = {{T1}} × 10 = {{response}} cl&lt;/p&gt;&lt;p&gt;{{T2}} ml = {{T2}} : 10 = {{response}} cl&lt;/p&gt;","seed":{"calculated":[{"name":"T1","function":"{{Q1}}/10","temp":true},{"name":"T2","function":"{{Q2}}*10","temp":true},{"name":"A2","function":"{{Q1}}"},{"name":"A3","function":"{{Q2}}"}]},"algorithm":{"name":"calculateOperation","params":{"method":"equivLiteral","keyboard":"NUMERICAL"}}},{"id":"step-5","stimulus":"&lt;p&gt;Selecciona, por tanto, cuál es la cantimplora con mayor capacidad.&lt;/p&gt;","seed":{"parameters":[],"calculated":[{"name":"A1","label":"La cantimplora de {{function}} cl.","function":"math.max({{Q1}}, {{Q2}})"},{"name":"A2","label":"La cantimplora de {{function}} cl.","function":"math.min({{Q1}}, {{Q2}})","incorrect":true}]},"algorithm":{"name":"trueFalse","template":"Multiple choice – standard"}}]}</v>
      </c>
      <c r="C404" s="237" t="str">
        <f>Seeds!AA487</f>
        <v>{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D404" s="237">
        <f t="shared" si="1"/>
        <v>1</v>
      </c>
    </row>
    <row r="405" ht="15.75" customHeight="1">
      <c r="A405" s="237" t="str">
        <f>Seeds!AC488</f>
        <v>M5-MyM-30a-A-5</v>
      </c>
      <c r="B405" s="237" t="str">
        <f>Seeds!Z488</f>
        <v>{
    "id": "M5-MyM-30a-A-5",
    "seed": {
        "parameters": [
            {
                "name": "Q1",
                "label": null,
                "min": 500,
                "max": 1000,
                "step": 10
            },
            {
                "name": "Q2",
                "label": null,
                "min": 500,
                "max": 1000,
                "step": 10
            }
        ],
        "uniques": true
    },
    "scaffolding": [
        {
            "id": "step-0",
            "stimulus": "&lt;p&gt;En la fiesta de cumpleaños de Rodrigo habrá una guerra de agua con globos de dos tamaños. Unos serán de &lt;span class=\"no-break\"&gt;{{T1}} dl&lt;/span&gt; y otros de &lt;span class=\"no-break\"&gt;{{T2}} dal.&lt;/span&gt; ¿Cuántos mililitros caben en los globos de menos capacidad?&lt;/p&gt;",
            "template": "&lt;p&gt;Los globos de menor capacidad son los de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"&lt;p&gt;¿Cuánta capacidad tienen los globos de agua?&lt;/p&gt;",
            "template": "&lt;p&gt;Los primeros tienen una capacidad de {{response}} dl.&lt;/p&gt;&lt;p&gt;Los segundos tienen una capacidad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"&lt;p&gt;¿Qué pide el enunciado?&lt;/p&gt;",
            "seed": {
                "calculated": [
                    {
                        "name": "2-A1",
                        "label": "&lt;p&gt;Indicar cuántos mililitros contienen los globos de menor capacidad.&lt;/p&gt;"
                    },
                    {
                        "name": "2-A2",
                        "label": "&lt;p&gt;Indicar cuántos mililitros contienen los globos de mayor capacidad.&lt;/p&gt;",
                        "incorrect": true
                    },
                    {
                        "name": "2-A3",
                        "label": "&lt;p&gt;Indicar cuántos mililitros contienen todos los globos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tipo de globo.&lt;/p&gt;",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"&lt;p&gt;Selecciona, por tanto, cuál es el globo con menor capacidad.&lt;/p&gt;",
            "seed": {
                "parameters": [],
                "calculated": [
                    {
                        "name": "A1",
                        "label": "El globo de {{function}} ml",
                        "function": "math.max({{Q1}}, {{Q2}})",
                        "incorrect": true
                    },
                    {
                        "name": "A2",
                        "label": "El globo de {{function}} ml",
                        "function": "math.min({{Q1}}, {{Q2}})"
                    }
                ]
            },
            "algorithm": {
                "name": "trueFalse",
                "template": "Multiple choice – standard"
            }
        }
    ]
}</v>
      </c>
      <c r="C405" s="237" t="str">
        <f>Seeds!AA488</f>
        <v>{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D405" s="237">
        <f t="shared" si="1"/>
        <v>1</v>
      </c>
    </row>
    <row r="406" ht="15.75" customHeight="1">
      <c r="A406" s="237" t="str">
        <f>Seeds!AC489</f>
        <v>M5-MyM-19a-I-1</v>
      </c>
      <c r="B406" s="237" t="str">
        <f>Seeds!Z489</f>
        <v>{"id":"M5-MyM-19a-I-1","stimulus":"&lt;p&gt;Selecciona la equivalencia correcta.&lt;/p&gt;","hint":"&lt;div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7","function":"{{Q9}}*100 + {{Q10}}","temp":true},{"name":"T8","function":"{{Q11}}*100 + {{Q12}}","temp":true},{"name":"A1","label":"{{function}} l = {{Q1}} kl y {{Q2}} l","function":"{{Q1}}*1000 + {{Q2}}"},{"name":"A2","label":"{{function}} l = {{Q3}} dal y {{Q4}} l","function":"{{Q3}}*10 + {{Q4}}"},{"name":"A3","label":"{{Q5}} dl y {{Q6}} ml = {{function}} ml","function":"{{Q5}}*10 + {{Q6}}"},{"name":"A4","label":"{{function}} cl = {{Q7}} dl y {{Q8}} cl","function":"{{Q7}}*100 + {{Q8}}","incorrect":true,"feedback":"&lt;p&gt;{{function}} cl = {{Q7}}00 cl + {{Q8}} cl = {{Q7}}0 dl + {{Q8}} cl&lt;/p&gt;"},{"name":"A5","label":"{{Q9}} kl y {{Q10}} dal = {{function}} dal","function":"{{Q9}}*1000 + {{Q10}}","incorrect":true,"feedback":"&lt;p&gt;{{Q9}} kl y {{Q10}} dal = ({{Q9}} kl × 100) + &lt;span class=\"no-break\"&gt;{{Q10}} dal&lt;/span&gt; = {{Q9}}00 dal + &lt;span class=\"no-break\"&gt;{{Q10}} dal&lt;/span&gt; = {{T7}} dal&lt;/p&gt;"},{"name":"A6","label":"{{Q11}} hl y {{Q12}} l = {{function}} l","function":"{{Q11}}*10 + {{Q12}}","incorrect":true,"feedback":"&lt;p&gt;{{Q11}} hl y {{Q12}} l = ({{Q11}} hl × 100) + &lt;span class=\"no-break\"&gt;{{Q12}} l&lt;/span&gt; = {{Q11}}00 l + &lt;span class=\"no-break\"&gt;{{Q12}} l&lt;/span&gt; = {{T8}} l&lt;/p&gt;"}],"uniques":true},"algorithm":{"name":"trueFalse","template":"Multiple choice – standard","params":{"countCorrect":1,"countIncorrect":2,"showCheckIcon":true}}}</v>
      </c>
      <c r="C406" s="237" t="str">
        <f>Seeds!AA489</f>
        <v>{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D406" s="237">
        <f t="shared" si="1"/>
        <v>1</v>
      </c>
    </row>
    <row r="407" ht="15.75" customHeight="1">
      <c r="A407" s="237" t="str">
        <f>Seeds!AC490</f>
        <v>M5-MyM-19a-E-1</v>
      </c>
      <c r="B407" s="237" t="str">
        <f>Seeds!Z490</f>
        <v>{"id":"M5-MyM-19a-E-1","stimulus":"&lt;p&gt;Expresa los siguientes volúmenes en forma simple.&lt;/p&gt;","template":"&lt;p&gt;{{Q1}} kl y {{Q2}} l = {{response}} l&lt;/p&gt;&lt;p&gt;{{Q3}} dl y {{Q4}} ml = {{response}} ml&lt;/p&gt;","hint":"&lt;div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step":1},{"name":"Q4","label":null,"min":1,"max":99,"step":1}],"calculated":[{"name":"A1","label":"{{function}}","function":"{{Q1}}*1000 + {{Q2}}","feedback":"&lt;p&gt;{{Q1}} kl y {{Q2}} l = ({{Q1}} kl × 1 000) + {{Q2}} l = {{Q1}} 000 l + {{Q2}} l = {{function}} l&lt;/p&gt;"},{"name":"A2","label":"{{function}}","function":"{{Q3}}*100 + {{Q4}}","feedback":"&lt;p&gt;{{Q3}} dl y {{Q4}} ml = ({{Q3}} dl × 100) + {{Q4}} ml = {{Q3}}00 cl + {{Q4}} ml = {{function}} ml&lt;/p&gt;"}],"uniques":true},"algorithm":{"name":"calculateOperation","params":{"method":"equivLiteral","keyboard":"INTERMEDIATE"}}}</v>
      </c>
      <c r="C407" s="237" t="str">
        <f>Seeds!AA490</f>
        <v>{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D407" s="237">
        <f t="shared" si="1"/>
        <v>1</v>
      </c>
    </row>
    <row r="408" ht="15.75" customHeight="1">
      <c r="A408" s="237" t="str">
        <f>Seeds!AC491</f>
        <v>M5-MyM-19a-E-2</v>
      </c>
      <c r="B408" s="237" t="str">
        <f>Seeds!Z491</f>
        <v>{"id":"M5-MyM-19a-E-2","stimulus":"&lt;p&gt;Expresa los siguientes volúmenes en forma compleja.&lt;/p&gt;","template":"&lt;p&gt;{{T1}} cl = {{response}} dal y {{response}} cl&lt;/p&gt;&lt;p&gt;{{T2}} l = {{response}} hl y {{response}} 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99,"step":1},{"name":"Q2","label":null,"min":1,"max":999,"step":1},{"name":"Q3","label":null,"min":1,"max":99,"step":1},{"name":"Q4","label":null,"min":1,"max":99,"step":1}],"calculated":[{"name":"T1","function":"{{Q1}}*1000 + {{Q2}}","temp":true},{"name":"T2","function":"{{Q3}}*100 + {{Q4}}","temp":true},{"name":"T3","function":"{{Q3}}*100","temp":true},{"name":"A1","label":"{{function}}","function":"{{Q1}}","feedback":"&lt;p&gt;{{T1}} cl = {{Q1}} 000 cl y {{Q2}} cl = {{Q1}} dal y {{Q2}} cl&lt;/p&gt;"},{"name":"A2","label":"{{function}}","function":"{{Q2}}","feedback":"&lt;p&gt;{{T1}} cl = {{Q1}} 000 cl y {{Q2}} cl = {{Q1}} dal y {{Q2}} cl&lt;/p&gt;"},{"name":"A3","label":"{{function}}","function":"{{Q3}}","feedback":"&lt;p&gt;{{T2}} l = {{T3}} l y {{Q4}} l = {{Q3}} hl y {{Q4}} l&lt;/p&gt;"},{"name":"A4","label":"{{function}}","function":"{{Q4}}","feedback":"&lt;p&gt;{{T2}} l = {{T3}} l y {{Q4}} l = {{Q3}} hl y {{Q4}} l&lt;/p&gt;"}],"uniques":true},"algorithm":{"name":"calculateOperation","params":{"method":"equivLiteral","keyboard":"INTERMEDIATE"}}}</v>
      </c>
      <c r="C408" s="237" t="str">
        <f>Seeds!AA491</f>
        <v>{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D408" s="237">
        <f t="shared" si="1"/>
        <v>1</v>
      </c>
    </row>
    <row r="409" ht="15.75" customHeight="1">
      <c r="A409" s="237" t="str">
        <f>Seeds!AC492</f>
        <v>M5-MyM-19a-A-1</v>
      </c>
      <c r="B409" s="237" t="str">
        <f>Seeds!Z492</f>
        <v>{"id":"M5-MyM-19a-A-1","seed":{"parameters":[{"name":"Q1","label":null,"min":1,"max":9,"step":1},{"name":"Q2","label":null,"min":1,"max":99,"step":1}],"uniques":true},"scaffolding":[{"id":"step-0","stimulus":"&lt;p&gt;Para jugar a morder la manzana, en una fiesta han colocado un barreño en el que caben &lt;span class=\"no-break\"&gt;{{Q1}} l&lt;/span&gt; y &lt;span class=\"no-break\"&gt;{{Q2}} cl&lt;/span&gt; de agua. ¿A cuántos centilitros equivalen?&lt;/p&gt;","template":"&lt;p&gt;La capacidad del barreño es de &lt;span class=\"no-break\"&gt;{{response}} cl.&lt;/span&gt;&lt;/p&gt;","seed":{"parameters":[],"calculated":[{"name":"A1","label":"{{function}}","function":"{{Q1}}*100 + {{Q2}}"}]},"algorithm":{"name":"calculateOperation","params":{"method":"equivLiteral","keyboard":"NUMERICAL"}}},{"id":"step-1","stimulus":"&lt;p&gt;¿Qué capacidad tiene el barreño?&lt;/p&gt;","template":"&lt;p&gt;Su capacidad es de {{response}} l y {{response}} cl.&lt;/p&gt;","seed":{"calculated":[{"name":"A2","function":"{{Q1}}"},{"name":"A4","function":"{{Q2}}"}]},"algorithm":{"name":"calculateOperation","params":{"method":"equivLiteral","keyboard":"NUMERICAL"}}},{"id":"step-2","stimulus":"&lt;p&gt;¿Qué pide el enunciado?&lt;/p&gt;","seed":{"calculated":[{"name":"2-A1","label":"&lt;p&gt;Obtener la capacidad del barreño en centilitros.&lt;/p&gt;"},{"name":"2-A2","label":"&lt;p&gt;Obtener la capacidad del barreño en decilitros.&lt;/p&gt;","incorrect":true},{"name":"2-A3","label":"&lt;p&gt;Obtener la capacidad del barreño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del barreño.&lt;/p&gt;","template":"&lt;p&gt;{{Q1}} l y {{Q2}} cl = ({{Q1}} × 100) cl y {{Q2}} cl = {{response}} cl + {{Q2}} cl = {{response}} cl&lt;/p&gt;","seed":{"parameters":[],"calculated":[{"name":"A1","function":"{{Q1}}*100"},{"name":"A2","function":"{{Q1}}*100+{{Q2}}"}]},"algorithm":{"name":"calculateOperation","params":{"method":"equivLiteral","keyboard":"NUMERICAL"}}}]}</v>
      </c>
      <c r="C409" s="237" t="str">
        <f>Seeds!AA492</f>
        <v>{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D409" s="237">
        <f t="shared" si="1"/>
        <v>1</v>
      </c>
    </row>
    <row r="410" ht="15.75" customHeight="1">
      <c r="A410" s="237" t="str">
        <f>Seeds!AC493</f>
        <v>M5-MyM-19a-A-2</v>
      </c>
      <c r="B410" s="237" t="str">
        <f>Seeds!Z493</f>
        <v>{"id":"M5-MyM-19a-A-2","seed":{"parameters":[{"name":"Q1","label":null,"min":4,"max":9,"step":1},{"name":"Q2","label":null,"min":1,"max":9,"step":1}],"uniques":true},"scaffolding":[{"id":"step-0","stimulus":"&lt;p&gt;Una cacerola tiene una capacidad de &lt;span class=\"no-break\"&gt;{{T1}} cl.&lt;/span&gt; ¿A cuántos decilitros y centilitros equivalen?&lt;/p&gt;","template":"&lt;p&gt;La capacidad de la cacerola es de &lt;span class=\"no-break\"&gt;{{response}} dl&lt;/span&gt; y &lt;span class=\"no-break\"&gt;{{response}} cl.&lt;/span&gt;&lt;/p&gt;","seed":{"parameters":[],"calculated":[{"name":"T1","function":"{{Q1}}*10 + {{Q2}}","temp":true},{"name":"A1","label":"{{function}}","function":"{{Q1}}"},{"name":"A2","label":"{{function}}","function":"{{Q2}}"}]},"algorithm":{"name":"calculateOperation","params":{"method":"equivLiteral","keyboard":"NUMERICAL"}}},{"id":"step-1","stimulus":"&lt;p&gt;¿Qué capacidad tiene la cacerola?&lt;/p&gt;","template":"&lt;p&gt;Su capacidad es de {{response}} cl.&lt;/p&gt;","seed":{"calculated":[{"name":"A2","function":"{{Q1}}*10 + {{Q2}}"}]},"algorithm":{"name":"calculateOperation","params":{"method":"equivLiteral","keyboard":"NUMERICAL"}}},{"id":"step-2","stimulus":"&lt;p&gt;¿Qué pide el enunciado?&lt;/p&gt;","seed":{"calculated":[{"name":"2-A1","label":"&lt;p&gt;Obtener la capacidad de la cacerola en decilitros y centilitros.&lt;/p&gt;"},{"name":"2-A2","label":"&lt;p&gt;Obtener la capacidad de la cacerola en litros y decilitros.&lt;/p&gt;","incorrect":true},{"name":"2-A3","label":"&lt;p&gt;Obtener la capacidad de la cacerola en litros y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cacerola en decilitros y centilitros.&lt;/p&gt;","template":"&lt;p&gt;{{T1}} cl = {{response}} cl + {{Q2}} cl = {{response}} dl y {{response}} cl&lt;/p&gt;","seed":{"parameters":[],"calculated":[{"name":"T1","function":"{{Q1}}*10 + {{Q2}}","temp":true},{"name":"A1","label":"{{function}}","function":"{{Q1}}*10"},{"name":"A2","label":"{{function}}","function":"{{Q1}}"},{"name":"A2","label":"{{function}}","function":"{{Q2}}"}]},"algorithm":{"name":"calculateOperation","params":{"method":"equivLiteral","keyboard":"NUMERICAL"}}}]}</v>
      </c>
      <c r="C410" s="237" t="str">
        <f>Seeds!AA493</f>
        <v>{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D410" s="237">
        <f t="shared" si="1"/>
        <v>1</v>
      </c>
    </row>
    <row r="411" ht="15.75" customHeight="1">
      <c r="A411" s="237" t="str">
        <f>Seeds!AC494</f>
        <v>M5-MyM-19a-A-3</v>
      </c>
      <c r="B411" s="237" t="str">
        <f>Seeds!Z494</f>
        <v>{"id":"M5-MyM-19a-A-3","seed":{"parameters":[{"name":"Q1","label":null,"min":1,"max":9,"step":1},{"name":"Q2","label":null,"min":10,"max":990,"step":10}],"uniques":true},"scaffolding":[{"id":"step-0","stimulus":"&lt;p&gt;En un parque nacional hay un depósito de agua de &lt;span class=\"no-break\"&gt;{{T1}} l&lt;/span&gt; que se utiliza en caso de incendio forestal. ¿Cuál es su capacidad en kilolitros y litros?&lt;/p&gt;","template":"&lt;p&gt;La capacidad del depósito es de &lt;span class=\"no-break\"&gt;{{response}} kl&lt;/span&gt; y &lt;span class=\"no-break\"&gt;{{response}} l.&lt;/span&gt;&lt;/p&gt;","seed":{"parameters":[],"calculated":[{"name":"T1","function":"{{Q1}}*1000 + {{Q2}}","temp":true},{"name":"A1","label":"{{function}}","function":"{{Q1}}"},{"name":"A2","label":"{{function}}","function":"{{Q2}}"}]},"algorithm":{"name":"calculateOperation","params":{"method":"equivLiteral","keyboard":"NUMERICAL"}}},{"id":"step-1","stimulus":"&lt;p&gt;¿Qué capacidad tiene el depósito de agua?&lt;/p&gt;","template":"&lt;p&gt;Su capacidad es de {{response}} l.&lt;/p&gt;","seed":{"calculated":[{"name":"A2","function":"{{Q1}}*1000 + {{Q2}}"}]},"algorithm":{"name":"calculateOperation","params":{"method":"equivLiteral","keyboard":"NUMERICAL"}}},{"id":"step-2","stimulus":"&lt;p&gt;¿Qué pide el enunciado?&lt;/p&gt;","seed":{"calculated":[{"name":"2-A1","label":"&lt;p&gt;Obtener la capacidad del depósito de agua en kilolitros y litros.&lt;/p&gt;"},{"name":"2-A2","label":"&lt;p&gt;Obtener la capacidad del depósito de agua en litros y decilitros.&lt;/p&gt;","incorrect":true},{"name":"2-A3","label":"&lt;p&gt;Obtener la capacidad del depósito de agua en kilolitros y decilitros.&lt;/p&gt;","incorrect":true}]},"algorithm":{"name":"trueFalse","template":"Multiple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del depósito en kilolitros y litros.&lt;/p&gt;","template":"&lt;p&gt;{{T1}} l = {{response}} l + {{Q2}} l = {{response}} kl y {{response}} l&lt;/p&gt;","seed":{"parameters":[],"calculated":[{"name":"T1","function":"{{Q1}}*1000 + {{Q2}}","temp":true},{"name":"A1","label":"{{function}}","function":"{{Q1}}*1000"},{"name":"A2","label":"{{function}}","function":"{{Q1}}"},{"name":"A2","label":"{{function}}","function":"{{Q2}}"}]},"algorithm":{"name":"calculateOperation","params":{"method":"equivLiteral","keyboard":"NUMERICAL"}}}]}</v>
      </c>
      <c r="C411" s="237" t="str">
        <f>Seeds!AA494</f>
        <v>{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D411" s="237">
        <f t="shared" si="1"/>
        <v>1</v>
      </c>
    </row>
    <row r="412" ht="15.75" customHeight="1">
      <c r="A412" s="237" t="str">
        <f>Seeds!AC495</f>
        <v>M5-MyM-19a-A-4</v>
      </c>
      <c r="B412" s="237" t="str">
        <f>Seeds!Z495</f>
        <v>{"id":"M5-MyM-19a-A-4","seed":{"parameters":[{"name":"Q1","label":null,"min":20,"max":40,"step":1},{"name":"Q2","label":null,"min":1,"max":99,"step":1}],"uniques":true},"scaffolding":[{"id":"step-0","stimulus":"&lt;p&gt;Después de usar su coche, Lucas observa que tiene &lt;span class=\"no-break\"&gt;{{Q1}} l&lt;/span&gt; y &lt;span class=\"no-break\"&gt;{{Q2}} cl&lt;/span&gt; de gasolina. ¿Cuántos centilitros de combustible quedan en el depósito?&lt;/p&gt;","template":"&lt;p&gt;El coche tiene &lt;span class=\"no-break\"&gt;{{response}} cl&lt;/span&gt; de gasolina.&lt;/p&gt;","seed":{"parameters":[],"calculated":[{"name":"A1","label":"{{function}}","function":"{{Q1}}*100 + {{Q2}}"}]},"algorithm":{"name":"calculateOperation","params":{"method":"equivLiteral","keyboard":"NUMERICAL"}}},{"id":"step-1","stimulus":"&lt;p&gt;¿Cuánta gasolina le queda a Lucas?&lt;/p&gt;","template":"&lt;p&gt;Le quedan {{response}} l y {{response}} cl.&lt;/p&gt;","seed":{"calculated":[{"name":"A2","function":"{{Q1}}"},{"name":"A3","function":"{{Q2}}"}]},"algorithm":{"name":"calculateOperation","params":{"method":"equivLiteral","keyboard":"NUMERICAL"}}},{"id":"step-2","stimulus":"&lt;p&gt;¿Qué pide el enunciado?&lt;/p&gt;","seed":{"calculated":[{"name":"2-A1","label":"&lt;p&gt;Calcular la gasolina que le queda en centilitros.&lt;/p&gt;"},{"name":"2-A2","label":"&lt;p&gt;Calcular la gasolina que le queda en decilitros.&lt;/p&gt;","incorrect":true},{"name":"2-A3","label":"&lt;p&gt;Calcular la gasolina que le queda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 gasolina.&lt;/p&gt;","template":"&lt;p&gt;{{Q1}} l y {{Q2}} cl = ({{Q1}} × 100) cl y {{Q2}} cl = {{response}} cl + {{Q2}} cl = {{response}} cl&lt;/p&gt;","seed":{"parameters":[],"calculated":[{"name":"A1","label":"{{function}}","function":"{{Q1}}*100"},{"name":"A2","label":"{{function}}","function":"{{Q1}}*100 + {{Q2}}"}]},"algorithm":{"name":"calculateOperation","params":{"method":"equivLiteral","keyboard":"NUMERICAL"}}}]}</v>
      </c>
      <c r="C412" s="237" t="str">
        <f>Seeds!AA495</f>
        <v>{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D412" s="237">
        <f t="shared" si="1"/>
        <v>1</v>
      </c>
    </row>
    <row r="413" ht="15.75" customHeight="1">
      <c r="A413" s="237" t="str">
        <f>Seeds!AC496</f>
        <v>M5-MyM-19a-A-5</v>
      </c>
      <c r="B413" s="237" t="str">
        <f>Seeds!Z496</f>
        <v>{"id":"M5-MyM-19a-A-5","seed":{"parameters":[{"name":"Q1","label":null,"min":1,"max":4,"step":1},{"name":"Q2","label":null,"min":10,"max":90,"step":10}],"uniques":true},"scaffolding":[{"id":"step-0","stimulus":"&lt;p&gt;Una yogurtera tiene una capacidad de &lt;span class=\"no-break\"&gt;{{T1}} ml.&lt;/span&gt; ¿A cuántos decilitros y mililitros equivale?&lt;/p&gt;","template":"&lt;p&gt;La heladera tiene &lt;span class=\"no-break\"&gt;{{response}} dl&lt;/span&gt; y &lt;span class=\"no-break\"&gt;{{response}} ml&lt;/span&gt; de capacidad.&lt;/p&gt;","seed":{"parameters":[],"calculated":[{"name":"T1","function":"{{Q1}}*100 + {{Q2}}","temp":true},{"name":"A1","label":"{{function}}","function":"{{Q1}}"},{"name":"A2","label":"{{function}}","function":"{{Q2}}"}]},"algorithm":{"name":"calculateOperation","params":{"method":"equivLiteral","keyboard":"INTERMEDIATE"}}},{"id":"step-1","stimulus":"&lt;p&gt;¿Qué capacidad tiene la yogurtera?&lt;/p&gt;","template":"&lt;p&gt;Su capacidad es de {{response}} ml.&lt;/p&gt;","seed":{"calculated":[{"name":"A2","function":"{{Q1}}*100+{{Q2}}"}]},"algorithm":{"name":"calculateOperation","params":{"method":"equivLiteral","keyboard":"INTERMEDIATE"}}},{"id":"step-2","stimulus":"&lt;p&gt;¿Qué pide el enunciado?&lt;/p&gt;","seed":{"calculated":[{"name":"2-A1","label":"&lt;p&gt;Obtener la capacidad de la yogurtera en decilitros y mililitros.&lt;/p&gt;"},{"name":"2-A2","label":"&lt;p&gt;Obtener la capacidad de la yogurtera en litros y decilitros.&lt;/p&gt;","incorrect":true},{"name":"2-A3","label":"&lt;p&gt;Obtener la capacidad de la yogurtera en litros y mililitros.&lt;/p&gt;","incorrect":true}]},"algorithm":{"name":"trueFalse","template":"Multiple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yogurtera en decilitros y mililitros.&lt;/p&gt;","template":"&lt;p&gt;{{T1}} ml = {{response}} ml + {{Q2}} ml = {{response}} dl y {{response}} ml&lt;/p&gt;","seed":{"parameters":[],"calculated":[{"name":"T1","function":"{{Q1}}*100 + {{Q2}}","temp":true},{"name":"A1","label":"{{function}}","function":"{{Q1}}*100"},{"name":"A2","label":"{{function}}","function":"{{Q1}}"},{"name":"A3","label":"{{function}}","function":"{{Q2}}"}]},"algorithm":{"name":"calculateOperation","params":{"method":"equivLiteral","keyboard":"INTERMEDIATE"}}}]}</v>
      </c>
      <c r="C413" s="237" t="str">
        <f>Seeds!AA496</f>
        <v>{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D413" s="237">
        <f t="shared" si="1"/>
        <v>1</v>
      </c>
    </row>
    <row r="414" ht="15.75" customHeight="1">
      <c r="A414" s="237" t="str">
        <f>Seeds!AC497</f>
        <v>M5-MyM-19b-I-1</v>
      </c>
      <c r="B414" s="237" t="str">
        <f>Seeds!Z497</f>
        <v>{"id":"M5-MyM-19b-I-1","stimulus":"&lt;p&gt;Ordena las siguientes medidas de volumen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src='https://blueberry-assets.oneclick.es/M5_MyM_3c_1.svg' width=\"450\"&gt;&lt;/div&gt;&lt;p&gt;{{T2}} dl = {{T2}} × 10 = {{Q2}} cl&lt;/p&gt;&lt;p&gt;{{T3}} l = {{T3}} × 100 = {{Q3}} cl&lt;/p&gt;&lt;p&gt;{{T4}} dal = {{T4}} × 1 000 = {{Q4}} cl&lt;/p&gt;","seed":{"parameters":[{"name":"Q1","label":null,"min":10,"max":9999,"step":1},{"name":"Q2","label":null,"min":10,"max":9999,"step":1},{"name":"Q3","label":null,"min":10,"max":9999,"step":1},{"name":"Q4","label":null,"min":10,"max":9999,"step":1}],"calculated":[{"name":"T1","function":"{{Q1}}","temp":true},{"name":"T2","function":"{{Q2}}/10","temp":true},{"name":"T3","function":"{{Q3}}/100","temp":true},{"name":"T4","function":"{{Q4}}/1000","temp":true},{"name":"A1","label":"{{T1}} cl","function":"{{Q1}}"},{"name":"A2","label":"{{T2}} dl","function":"{{Q2}}"},{"name":"A3","label":"{{T3}} l","function":"{{Q3}}"},{"name":"A3","label":"{{T4}} dal","function":"{{Q4}}"}],"uniques":true},"algorithm":{"name":"orderNumbers","params":{"order":"desc"}}}</v>
      </c>
      <c r="C414" s="237" t="str">
        <f>Seeds!AA497</f>
        <v>{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D414" s="237">
        <f t="shared" si="1"/>
        <v>1</v>
      </c>
    </row>
    <row r="415" ht="15.75" customHeight="1">
      <c r="A415" s="237" t="str">
        <f>Seeds!AC498</f>
        <v>M5-MyM-19b-E-1</v>
      </c>
      <c r="B415" s="237" t="str">
        <f>Seeds!Z498</f>
        <v>{"id":"M5-MyM-19b-E-1","seed":{"parameters":[{"name":"Q1","label":null,"min":100,"max":9990,"step":20},{"name":"Q2","label":null,"min":100,"max":9990,"step":20},{"name":"Q3","label":null,"min":100,"max":9990,"step":20},{"name":"Q4","label":null,"min":100,"max":9990,"step":20}],"uniques":true},"scaffolding":[{"id":"step-0","stimulus":"&lt;p&gt;Ordena las siguientes medidas de volumen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dl","function":"{{Q1}}"},{"name":"A2","label":"{{T2}} dl","function":"{{Q2}}"},{"name":"A3","label":"{{T31}} l y {{T32}} cl","function":"{{Q3}}"},{"name":"A4","label":"{{T4}} l","function":"{{Q4}}"}]},"algorithm":{"name":"orderNumbers","params":{"order":"asc"}}},{"id":"step-1","stimulus":"&lt;p&gt;¿Qué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cuatro medidas como ejemplo y conviértela a centilitros.&lt;/p&gt;","template":"&lt;p&gt;{{T11}} l = {{T11}} l × 100 = {{response}} cl&lt;/p&gt;&lt;p&gt;{{T12}} dl = {{T12}} × 10 = {{response}} cl&lt;/p&gt;&lt;p&gt;{{T11}} l + {{T12}} dl = {{response}} cl&lt;/p&gt;","seed":{"calculated":[{"name":"T11","function":"math.floor({{Q1}}/100)","temp":true},{"name":"T12","function":"{{Q1}}/10-math.floor({{Q1}}/100)*10","temp":true},{"name":"T2","function":"{{Q2}}/10","temp":true},{"name":"T31","function":"math.floor({{Q3}}/100)","temp":true},{"name":"T32","function":"{{Q3}}-math.floor({{Q3}}/100)*100","temp":true},{"name":"T4","function":"{{Q4}}/100","temp":true},{"name":"A1","label":"{{function}}","function":"math.floor({{Q1}}/100)*100"},{"name":"A2","label":"{{function}}","function":"{{Q1}}-math.floor({{Q1}}/100)*100"},{"name":"A3","label":"{{function}}","function":"{{Q1}}"}]},"algorithm":{"name":"calculateOperation","params":{"method":"equivLiteral","keyboard":"INTERMEDIATE"}}},{"id":"step-4","stimulus":"&lt;p&gt;Repitiendo los cálculos del paso anterior, ordena las medidas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 = {{Q1}} cl","function":"{{Q1}}"},{"name":"A2","label":"{{T2}} dl = {{Q2}} cl","function":"{{Q2}}"},{"name":"A3","label":"{{T31}} l y {{T32}} cl = {{Q3}} cl","function":"{{Q3}}"},{"name":"A4","label":"{{T4}} l = {{Q4}} cl","function":"{{Q4}}"}]},"algorithm":{"name":"orderNumbers","params":{"order":"asc"}}}]}</v>
      </c>
      <c r="C415" s="237" t="str">
        <f>Seeds!AA498</f>
        <v>{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D415" s="237">
        <f t="shared" si="1"/>
        <v>1</v>
      </c>
    </row>
    <row r="416" ht="15.75" customHeight="1">
      <c r="A416" s="237" t="str">
        <f>Seeds!AC499</f>
        <v>M5-MyM-19b-A-1</v>
      </c>
      <c r="B416" s="237" t="str">
        <f>Seeds!Z499</f>
        <v>{"id":"M5-MyM-19b-A-1","seed":{"parameters":[{"name":"Q1","label":null,"min":35,"max":101,"step":2},{"name":"Q2","label":null,"min":35,"max":101,"step":2},{"name":"Q3","label":null,"min":35,"max":101,"step":2}],"uniques":true},"scaffolding":[{"id":"step-0","stimulus":"&lt;p&gt;Augusto tiene tres recipientes de comida con las siguientes capacidades. Ordénalos de menor a mayor.&lt;/p&gt;","seed":{"parameters":[],"calculated":[{"name":"T2","function":"{{Q2}}/10","temp":true},{"name":"T31","function":"math.floor({{Q3}}/10)","temp":true},{"name":"T32","function":"{{Q3}}-math.floor({{Q3}}/10)*10","temp":true},{"name":"A1","label":"{{Q1}} cl","function":"{{Q1}}"},{"name":"A2","label":"{{T2}} dl","function":"{{Q2}}"},{"name":"A3","label":"{{T31}} dl y {{T32}} cl","function":"{{Q3}}"}]},"algorithm":{"name":"orderNumbers","params":{"order":"asc"}}},{"id":"step-1","stimulus":"&lt;p&gt;¿Qué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centilitros.&lt;/p&gt;","template":"&lt;p&gt;{{T31}} dl = {{T31}} dl × 10 = {{response}} cl&lt;/p&gt;&lt;p&gt;{{T31}} dl + {{T32}} cl = {{response}} cl&lt;/p&gt;","seed":{"calculated":[{"name":"T31","function":"math.floor({{Q3}}/10)","temp":true},{"name":"T32","function":"{{Q3}}-math.floor({{Q3}}/10)*10","temp":true},{"name":"A2","function":"math.floor({{Q3}}/10)*10"},{"name":"A3","function":"{{Q3}}"}]},"algorithm":{"name":"calculateOperation","params":{"method":"equivLiteral","keyboard":"INTERMEDIATE"}}},{"id":"step-4","stimulus":"&lt;p&gt;Repitiendo los cálculos del paso anterior, ordena las medidas de menor a mayor.&lt;/p&gt;","seed":{"parameters":[],"calculated":[{"name":"T2","function":"{{Q2}}/10","temp":true},{"name":"T31","function":"math.floor({{Q3}}/10)","temp":true},{"name":"T32","function":"{{Q3}}-math.floor({{Q3}}/10)*10","temp":true},{"name":"A1","label":"{{Q1}} cl","function":"{{Q1}}"},{"name":"A2","label":"{{T2}} dl = {{Q2}} cl","function":"{{Q2}}"},{"name":"A3","label":"{{T31}} dl y {{T32}} cl = {{Q3}} cl","function":"{{Q3}}"}]},"algorithm":{"name":"orderNumbers","params":{"order":"asc"}}}]}</v>
      </c>
      <c r="C416" s="237" t="str">
        <f>Seeds!AA499</f>
        <v>{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D416" s="237">
        <f t="shared" si="1"/>
        <v>1</v>
      </c>
    </row>
    <row r="417" ht="15.75" customHeight="1">
      <c r="A417" s="237" t="str">
        <f>Seeds!AC500</f>
        <v>M5-MyM-19b-A-2</v>
      </c>
      <c r="B417" s="237" t="str">
        <f>Seeds!Z500</f>
        <v>{"id":"M5-MyM-19b-A-2","seed":{"parameters":[{"name":"Q1","label":null,"min":6000,"max":30000,"step":1},{"name":"Q2","label":null,"min":6000,"max":30000,"step":1},{"name":"Q3","label":null,"min":6000,"max":30000,"step":1}],"uniques":true},"scaffolding":[{"id":"step-0","stimulus":"&lt;p&gt;Los padres de Sandra quieren comprar una piscina y dudan entre tres que tienen las siguientes capacidades. Ordénalas de mayor a menor.&lt;/p&gt;","seed":{"parameters":[],"calculated":[{"name":"T11","function":"math.floor({{Q1}}/100)","temp":true},{"name":"T12","function":"{{Q1}}-math.floor({{Q1}}/100)*100","temp":true},{"name":"T2","function":"{{Q2}}/10","temp":true},{"name":"T3","function":"{{Q3}}/1000","temp":true},{"name":"A1","label":"{{T11}} hl y {{T12}} l","function":"{{Q1}}"},{"name":"A2","label":"{{T2}} dal","function":"{{Q2}}"},{"name":"A3","label":"{{T3}} kl","function":"{{Q3}}"}]},"algorithm":{"name":"orderNumbers","params":{"order":"desc"}}},{"id":"step-1","stimulus":"&lt;p&gt;¿Qué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litros.&lt;/p&gt;","template":"&lt;p&gt;{{T11}} hl = {{T11}} hl × 100 = {{response}} l&lt;/p&gt;&lt;p&gt;{{T11}} hl + {{T12}} l = {{response}} l&lt;/p&gt;","seed":{"calculated":[{"name":"T11","function":"math.floor({{Q1}}/100)","temp":true},{"name":"T12","function":"{{Q1}}-math.floor({{Q1}}/100)*100","temp":true},{"name":"T2","function":"{{Q2}}/10","temp":true},{"name":"T3","function":"{{Q3}}/1000","temp":true},{"name":"A1","function":"math.floor({{Q1}}/100)*100"},{"name":"A2","function":"{{Q1}}"}]},"algorithm":{"name":"calculateOperation","params":{"method":"equivLiteral","keyboard":"INTERMEDIATE"}}},{"id":"step-4","stimulus":"&lt;p&gt;Repitiendo los cálculos del paso anterior, ordena las medidas de mayor a menor.&lt;/p&gt;","seed":{"parameters":[],"calculated":[{"name":"T11","function":"math.floor({{Q1}}/100)","temp":true},{"name":"T12","function":"{{Q1}}-math.floor({{Q1}}/100)*100","temp":true},{"name":"T2","function":"{{Q2}}/10","temp":true},{"name":"T3","function":"{{Q3}}/1000","temp":true},{"name":"A1","label":"{{T11}} hl y {{T12}} l = {{Q1}} l","function":"{{Q1}}"},{"name":"A2","label":"{{T2}} dal = {{Q2}} l","function":"{{Q2}}"},{"name":"A3","label":"{{T3}} kl = {{Q3}} l","function":"{{Q3}}"}]},"algorithm":{"name":"orderNumbers","params":{"order":"desc"}}}]}</v>
      </c>
      <c r="C417" s="237" t="str">
        <f>Seeds!AA500</f>
        <v>{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D417" s="237">
        <f t="shared" si="1"/>
        <v>1</v>
      </c>
    </row>
    <row r="418" ht="15.75" customHeight="1">
      <c r="A418" s="237" t="str">
        <f>Seeds!AC501</f>
        <v>M5-MyM-19b-A-3</v>
      </c>
      <c r="B418" s="237" t="str">
        <f>Seeds!Z501</f>
        <v>{"id":"M5-MyM-19b-A-3","seed":{"parameters":[{"name":"Q1","label":null,"min":55,"max":155,"step":10},{"name":"Q2","label":null,"min":55,"max":155,"step":10}],"uniques":true},"scaffolding":[{"id":"step-0","stimulus":"&lt;p&gt;Un bote de desmaquillante contiene &lt;span class=\"no-break\"&gt;{{T1}} dl,&lt;/span&gt; mientras que otro contiene &lt;span class=\"no-break\"&gt;{{T21}} cl&lt;/span&gt; y &lt;span class=\"no-break\"&gt;{{T22}} ml.&lt;/span&gt; ¿Cuántos centilitros tiene el de mayor volumen?&lt;/p&gt;","template":"&lt;p&gt;El desmaquillante de mayor volumen tiene &lt;span class=\"no-break\"&gt;{{response}} cl.&lt;/span&gt;&lt;/p&gt;","seed":{"parameters":[],"calculated":[{"name":"A1","function":"math.max({{Q1}}/10, {{Q2}}/10)"},{"name":"T1","function":"{{Q1}}/100","temp":true},{"name":"T21","function":"math.floor({{Q2}}/10)","temp":true},{"name":"T22","function":"{{Q2}}-math.floor({{Q2}}/10)*10","temp":true}]},"algorithm":{"name":"calculateOperation","params":{"method":"equivLiteral","keyboard":"INTERMEDIATE"}}},{"id":"step-1","stimulus":"&lt;p&gt;¿Qué cantidades tiene cada uno de los botes de desmaquillantes?&lt;/p&gt;","template":"&lt;p&gt;El primer bote contiene &lt;span class=\"no-break\"&gt;{{response}} dl.&lt;/span&gt;&lt;/p&gt;&lt;p&gt;El segundo bote contiene &lt;span class=\"no-break\"&gt;{{response}} cl&lt;/span&gt; y &lt;span class=\"no-break\"&gt;{{response}} ml.&lt;/span&gt;&lt;/p&gt;","seed":{"parameters":[],"calculated":[{"name":"T1","function":"{{Q1}}/100","temp":true},{"name":"T21","function":"math.floor({{Q2}}/10)","temp":true},{"name":"T22","function":"{{Q2}}-math.floor({{Q2}}/10)*10","temp":true},{"name":"A2","function":"{{T1}}"},{"name":"A3","function":"{{T21}}"},{"name":"A3","function":"{{T22}}"}]},"algorithm":{"name":"calculateOperation","params":{"method":"equivLiteral","keyboard":"INTERMEDIATE"}}},{"id":"step-2","stimulus":"&lt;p&gt;Según el enunciado, ¿qué hay que obtener?&lt;/p&gt;","seed":{"calculated":[{"name":"2-A1","label":"&lt;p&gt;El volumen en centilitros del bote con más desmaquillante.&lt;/p&gt;"},{"name":"2-A2","label":"&lt;p&gt;El volumen en centilitros del bote con menos desmaquillante.&lt;/p&gt;","incorrect":true},{"name":"2-A3","label":"&lt;p&gt;El volumen total en centilitros de los dos botes de desmaquillante.&lt;/p&gt;","incorrect":true}]},"algorithm":{"name":"trueFalse","template":"Multiple choice – standard"}},{"id":"step-3","stimulus":"&lt;p&gt;Para comprobar qué bote tiene más desmaquillante,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centilitros.&lt;/p&gt;","template":"&lt;p&gt;El volumen del segundo bote:&lt;/p&gt;&lt;p&gt;{{T22}} ml = {{T22}} ml : 10 = {{response}} cl&lt;/p&gt;&lt;p&gt;{{T21}} cl y {{T22}} ml = {{response}} cl&lt;/p&gt;","seed":{"calculated":[{"name":"T1","function":"{{Q1}}/100","temp":true},{"name":"T21","function":"math.floor({{Q2}}/10)","temp":true},{"name":"T22","function":"{{Q2}}-math.floor({{Q2}}/10)*10","temp":true},{"name":"A2","function":"{{Q2}}/10-math.floor({{Q2}}/10)"},{"name":"A3","function":"{{Q2}}/10"}]},"algorithm":{"name":"calculateOperation","params":{"method":"equivLiteral","keyboard":"INTERMEDIATE"}}},{"id":"step-5","stimulus":"&lt;p&gt;Por tanto, ¿cuál es el volumen del bote con más desmaquillante?&lt;/p&gt;","seed":{"parameters":[],"calculated":[{"name":"T4","function":"math.max({{Q1}}/10, {{Q2}}/10)","temp":true},{"name":"T5","function":"math.min({{Q1}}/10, {{Q2}}/10)","temp":true},{"name":"A1","label":"{{T4}} cl","function":"math.max({{Q1}}, {{Q2}})"},{"name":"A2","label":"{{T5}} cl","function":"math.min({{Q1}}, {{Q2}})","incorrect":true}]},"algorithm":{"name":"trueFalse","template":"Multiple choice – standard"}}]}</v>
      </c>
      <c r="C418" s="237" t="str">
        <f>Seeds!AA501</f>
        <v>{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D418" s="237">
        <f t="shared" si="1"/>
        <v>1</v>
      </c>
    </row>
    <row r="419" ht="15.75" customHeight="1">
      <c r="A419" s="237" t="str">
        <f>Seeds!AC502</f>
        <v>M5-MyM-19b-A-4</v>
      </c>
      <c r="B419" s="237" t="str">
        <f>Seeds!Z502</f>
        <v>{"id":"M5-MyM-19b-A-4","seed":{"parameters":[{"name":"Q1","label":null,"min":300,"max":500,"step":1},{"name":"Q2","label":null,"min":300,"max":500,"step":1}],"uniques":true},"scaffolding":[{"id":"step-0","stimulus":"&lt;p&gt;La fuente de la plaza de un pueblo utiliza &lt;span class=\"no-break\"&gt;{{Q1}} l&lt;/span&gt; de agua diarios, mientras que la del pueblo de al lado, &lt;span class=\"no-break\"&gt;{{T21}} hl&lt;/span&gt; y &lt;span class=\"no-break\"&gt;{{T22}} l.&lt;/span&gt; ¿Cuántos decalitros de agua expulsa la fuente de menor capacidad?&lt;/p&gt;","template":"&lt;p&gt;La fuente de menor capacidad echa &lt;span class=\"no-break\"&gt;{{response}} dal&lt;/span&gt; de agua.&lt;/span&gt;&lt;/p&gt;","seed":{"parameters":[],"calculated":[{"name":"A1","function":"math.min({{Q1}}/10, {{Q2}}/10)"},{"name":"T21","function":" math.floor({{Q2}}/100)","temp":true},{"name":"T22","function":"{{Q2}}-math.floor({{Q2}}/100)*100","temp":true}]},"algorithm":{"name":"calculateOperation","params":{"method":"equivLiteral","keyboard":"INTERMEDIATE"}}},{"id":"step-1","stimulus":"&lt;p&gt;¿Qué cantidad de agua utiliza cada una de las fuentes de agua?&lt;/p&gt;","template":"&lt;p&gt;La fuente del pueblo utiliza &lt;span class=\"no-break\"&gt;{{response}} l.&lt;/span&gt;&lt;/p&gt;&lt;p&gt;La del pueblo de al lado utiliza &lt;span class=\"no-break\"&gt;{{response}} hl&lt;/span&gt; y &lt;span class=\"no-break\"&gt;{{response}} l.&lt;/span&gt;&lt;/p&gt;","seed":{"parameters":[],"calculated":[{"name":"T21","function":" math.floor({{Q2}}/100)","temp":true},{"name":"T22","function":"{{Q2}}-math.floor({{Q2}}/100)*100","temp":true},{"name":"A2","function":"{{Q1}}"},{"name":"A3","function":"{{T21}}"},{"name":"A3","function":"{{T22}}"}]},"algorithm":{"name":"calculateOperation","params":{"method":"equivLiteral","keyboard":"INTERMEDIATE"}}},{"id":"step-2","stimulus":"&lt;p&gt;Según el enunciado, ¿qué hay que obtener?&lt;/p&gt;","seed":{"calculated":[{"name":"2-A1","label":"&lt;p&gt;El volumen en decalitros de agua que usa la fuente con menor capacidad.&lt;/p&gt;"},{"name":"2-A2","label":"&lt;p&gt;El volumen en decalitros de agua que usa la fuente con mayor capacidad.&lt;/p&gt;","incorrect":true},{"name":"2-A3","label":"&lt;p&gt;El volumen en decalitros de agua que usan las dos fuentes.&lt;/p&gt;","incorrect":true}]},"algorithm":{"name":"trueFalse","template":"Multiple choice – standard"}},{"id":"step-3","stimulus":"&lt;p&gt;Para comprobar qué fuente usa más agua,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decalitros.&lt;/p&gt;","template":"&lt;p&gt;El volumen de la segunda fuente:&lt;/p&gt;&lt;p&gt;{{T21}} hl = {{T21}} hl × 10 = {{response}} dal&lt;/p&gt;&lt;p&gt;{{T22}} l = {{T22}} l : 10 = {{response}} dal&lt;/p&gt;&lt;p&gt;{{T21}} hl + {{T22}} l = {{response}} dal&lt;/p&gt;","seed":{"calculated":[{"name":"T21","function":" math.floor({{Q2}}/100)","temp":true},{"name":"T22","function":"{{Q2}}-math.floor({{Q2}}/100)*100","temp":true},{"name":"A2","function":"math.floor({{Q2}}/100)*10"},{"name":"A3","function":"Lemonlib.round({{Q2}}/10-math.floor({{Q2}}/100)*10, 2)"},{"name":"A4","function":"{{Q2}}/10"}]},"algorithm":{"name":"calculateOperation","params":{"method":"equivLiteral","keyboard":"INTERMEDIATE"}}},{"id":"step-5","stimulus":"&lt;p&gt;Por tanto, ¿cuál es el volumen de la fuente con menos agua?&lt;/p&gt;","seed":{"parameters":[],"calculated":[{"name":"T4","function":"math.max({{Q1}}/10, {{Q2}}/10)","temp":true},{"name":"T5","function":"math.min({{Q1}}/10, {{Q2}}/10)","temp":true},{"name":"A1","label":"{{T4}} dal","function":"math.max({{Q1}}, {{Q2}})","incorrect":true},{"name":"A2","label":"{{T5}} dal","function":"math.min({{Q1}}, {{Q2}})"}]},"algorithm":{"name":"trueFalse","template":"Multiple choice – standard"}}]}</v>
      </c>
      <c r="C419" s="237" t="str">
        <f>Seeds!AA502</f>
        <v>{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D419" s="237">
        <f t="shared" si="1"/>
        <v>1</v>
      </c>
    </row>
    <row r="420" ht="15.75" customHeight="1">
      <c r="A420" s="237" t="str">
        <f>Seeds!AC503</f>
        <v>M5-MyM-19b-A-5</v>
      </c>
      <c r="B420" s="237" t="str">
        <f>Seeds!Z503</f>
        <v>{
    "id": "M5-MyM-19b-A-5",
    "seed": {
        "parameters": [
            {
                "name": "Q1",
                "label": null,
                "min": 100,
                "max": 300,
                "step": 1
            },
            {
                "name": "Q2",
                "label": null,
                "min": 100,
                "max": 300,
                "step": 1
            }
        ],
        "uniques": true
    },
    "scaffolding": [
        {
            "id": "step-0",
            "stimulus": "&lt;p&gt;Ana y Raquel están tomando un refresco. A Ana le quedan &lt;span class=\"no-break\"&gt;{{T1}} cl&lt;/span&gt; y a Raquel, &lt;span class=\"no-break\"&gt;{{T21}} dl&lt;/span&gt; y &lt;span class=\"no-break\"&gt;{{T22}} ml.&lt;/span&gt; ¿Cuántos mililitros hay en la botella en la que queda más refresco?&lt;/p&gt;",
            "template": "&lt;p&gt;En la botella hay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"&lt;p&gt;¿Qué cantidad de refresco queda en cada botella?&lt;/p&gt;",
            "template": "&lt;p&gt;En la botella de Ana quedan &lt;span class=\"no-break\"&gt;{{response}} cl.&lt;/span&gt;&lt;/p&gt;&lt;p&gt;En la botella de Raquel quedan &lt;span class=\"no-break\"&gt;{{response}} dl&lt;/span&gt; y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"&lt;p&gt;Según el enunciado, ¿qué hay que obtener?&lt;/p&gt;",
            "seed": {
                "calculated": [
                    {
                        "name": "2-A1",
                        "label": "&lt;p&gt;El volumen en mililitros de refresco que queda en la botella más llena.&lt;/p&gt;"
                    },
                    {
                        "name": "2-A2",
                        "label": "&lt;p&gt;El volumen en mililitros de refresco que queda en la botella más vacía.&lt;/p&gt;",
                        "incorrect": true
                    },
                    {
                        "name": "2-A3",
                        "label": "&lt;p&gt;El volumen en mililitros de refresco que quedan en las dos botellas.&lt;/p&gt;",
                        "incorrect": true
                    }
                ]
            },
            "algorithm": {
                "name": "trueFalse",
                "template": "Multiple choice – standard"
            }
        },
        {
            "id": "step-3",
            "stimulus": "&lt;p&gt;Para comprobar en qué botella queda más refresco,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"&lt;p&gt;Ahora toma esta medida como ejemplo para convertirla a mililitros.&lt;/p&gt;",
            "template": "&lt;p&gt;El volumen de la segunda botella:&lt;/p&gt;&lt;p&gt;{{T21}} dl = {{T21}} dl × 100 = {{response}} ml&lt;/p&gt;&lt;p&gt;{{T21}} dl y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"&lt;p&gt;Por tanto, ¿cuál es el volumen de la botella con más refresco?&lt;/p&gt;",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C420" s="237" t="str">
        <f>Seeds!AA503</f>
        <v>{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D420" s="237">
        <f t="shared" si="1"/>
        <v>1</v>
      </c>
    </row>
    <row r="421" ht="15.75" customHeight="1">
      <c r="A421" s="237" t="str">
        <f>Seeds!AC504</f>
        <v>M5-MyM-4a-I-1</v>
      </c>
      <c r="B421" s="237" t="str">
        <f>Seeds!Z504</f>
        <v>{
    "id": "M5-MyM-4a-I-1",
    "stimulus": "&lt;p&gt;Escoge el resultado correcto de esta suma.&lt;/p&gt;&lt;p&gt;{{Q1}} {{Q3}} + {{Q2}} {{Q3}} = ...&lt;/p&gt;",
    "hint": "&lt;p&gt;Cuando las unidades son las mismas, se suma igual que una suma de números decimales.&lt;/p&gt;",
    "feedback": "&lt;p&gt;Cuando las unidades son las mismas, se suma igual que una suma de números decimales.&lt;/p&gt;",
    "seed": {
        "parameters": [
            {
                "name": "Q1",
                "label": null,
                "min": 1,
                "max": 999,
                "step": 0.01
            },
            {
                "name": "Q2",
                "label": null,
                "min": 1,
                "max": 500,
                "step": 0.01
            },
            {
                "name": "Q3",
                "list": [
                    "km",
                    "hm",
                    "dam",
                    "m",
                    "dm",
                    "cm",
                    "mm",
                    "kg",
                    "hg",
                    "dag",
                    "g",
                    "dg",
                    "cg",
                    "mg",
                    "kl",
                    "hl",
                    "dal",
                    "l",
                    "dl",
                    "cl",
                    "ml"
                ]
            },
            {
                "name": "Q4",
                "label": null,
                "min": 1,
                "max": 10,
                "step": 0.1
            },
            {
                "name": "Q5",
                "label": null,
                "min": 1,
                "max": 10,
                "step": 1
            },
            {
                "name": "Q6",
                "label": null,
                "min": 1,
                "max": 10,
                "step": 0.1
            },
            {
                "name": "Q7",
                "label": null,
                "min": 1,
                "max": 10,
                "step": 1
            }
        ],
        "calculated": [
            {
                "name": "A1",
                "label": "{{function}} {{Q3}}",
                "function": "Lemonlib.round({{Q1}}+{{Q2}}, 2)"
            },
            {
                "name": "A2",
                "label": "{{function}} {{Q3}}",
                "function": "Lemonlib.round({{Q1}}+{{Q2}}+{{Q4}}, 2)",
                "incorrect": true
            },
            {
                "name": "A3",
                "label": "{{function}} {{Q3}}",
                "function": "Lemonlib.round({{Q1}}+{{Q2}}+{{Q5}}, 2)",
                "incorrect": true
            },
            {
                "name": "A4",
                "label": "{{function}} {{Q3}}",
                "function": "Lemonlib.round({{Q1}}+{{Q2}}-{{Q6}}, 2)",
                "incorrect": true
            },
            {
                "name": "A5",
                "label": "{{function}} {{Q3}}",
                "function": "Lemonlib.round({{Q1}}+{{Q2}}-{{Q7}}, 2)",
                "incorrect": true
            }
        ],
        "uniques": true
    },
    "algorithm": {
        "name": "trueFalse",
        "template": "Multiple choice – standard",
        "params": {
            "countCorrect": 1,
            "countIncorrect": 2,
            "showCheckIcon": false,
            "columns": 3
        }
    }
}</v>
      </c>
      <c r="C421" s="237" t="str">
        <f>Seeds!AA504</f>
        <v>{"id":"M5-MyM-4a-I-1","stimulus":"&lt;p&gt;Escolha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D421" s="237">
        <f t="shared" si="1"/>
        <v>1</v>
      </c>
    </row>
    <row r="422" ht="15.75" customHeight="1">
      <c r="A422" s="237" t="str">
        <f>Seeds!AC505</f>
        <v>M5-MyM-4a-I-2</v>
      </c>
      <c r="B422" s="237" t="str">
        <f>Seeds!Z505</f>
        <v>{"id":"M5-MyM-4a-I-2","stimulus":"&lt;p&gt;Escoge el resultado correcto de esta resta.&lt;/p&gt;&lt;p&gt;{{T1}} {{Q3}} − {{Q2}} {{Q3}} = ...&lt;/p&gt;","hint":"&lt;p&gt;Cuando las unidades son las mismas, se resta igual que una resta de números decimales.&lt;/p&gt;","feedback":"&lt;p&gt;Cuando las unidades son las mismas, se resta igual que una resta de números decimale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C422" s="237" t="str">
        <f>Seeds!AA505</f>
        <v>{"id":"M5-MyM-4a-I-2","stimulus":"&lt;p&gt;Escolha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D422" s="237">
        <f t="shared" si="1"/>
        <v>1</v>
      </c>
    </row>
    <row r="423" ht="15.75" customHeight="1">
      <c r="A423" s="237" t="str">
        <f>Seeds!AC506</f>
        <v>M5-MyM-4a-E-1</v>
      </c>
      <c r="B423" s="237" t="str">
        <f>Seeds!Z506</f>
        <v>{
    "id": "M5-MyM-4a-E-1",
    "stimulus": "&lt;p&gt;Realiza la siguiente suma.&lt;/p&gt;",
    "template": "&lt;p&gt;{{Q1}} {{Q11}} + {{Q2}} {{Q11}} = {{response}} {{Q11}}&lt;/p&gt;",
    "hint": "&lt;p&gt;Cuando las unidades son las mismas, se suma igual que una suma de números decimales.&lt;/p&gt;",
    "feedback": "&lt;p&gt;Cuando las unidades son las mismas, se suma igual que una suma de números decimales.&lt;/p&gt;",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C423" s="237" t="str">
        <f>Seeds!AA506</f>
        <v>{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D423" s="237">
        <f t="shared" si="1"/>
        <v>1</v>
      </c>
    </row>
    <row r="424" ht="15.75" customHeight="1">
      <c r="A424" s="237" t="str">
        <f>Seeds!AC507</f>
        <v>M5-MyM-4a-E-2</v>
      </c>
      <c r="B424" s="237" t="str">
        <f>Seeds!Z507</f>
        <v>{"id":"M5-MyM-4a-E-2","stimulus":"&lt;p&gt;Realiza la siguiente resta.&lt;/p&gt;","template":"&lt;p&gt;{{T1}} {{Q12}} − {{Q3}} {{Q12}} = {{response}} {{Q12}}&lt;/p&gt;","hint":"&lt;p&gt;Cuando las unidades son las mismas, se resta igual que una resta de números decimales.&lt;/p&gt;","feedback":"&lt;p&gt;Cuando las unidades son las mismas, se resta igual que una resta de números decimale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C424" s="237" t="str">
        <f>Seeds!AA507</f>
        <v>{"id":"M5-MyM-4a-E-2","stimulus":"&lt;p&gt;Calcule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D424" s="237">
        <f t="shared" si="1"/>
        <v>1</v>
      </c>
    </row>
    <row r="425" ht="15.75" customHeight="1">
      <c r="A425" s="237" t="str">
        <f>Seeds!AC508</f>
        <v>M5-MyM-4a-A-1</v>
      </c>
      <c r="B425" s="237" t="str">
        <f>Seeds!Z508</f>
        <v>{"id":"M5-MyM-4a-A-1","seed":{"parameters":[{"name":"Q1","label":null,"min":1000,"max":3000,"step":10},{"name":"Q2","label":null,"min":1000,"max":3000,"step":10}],"uniques":true},"scaffolding":[{"id":"step-0","stimulus":"&lt;p&gt;Un camión puede llevar un peso máximo de {{T1}} t. Si se han cargado &lt;span class=\"no-break\"&gt;{{Q2}} kg&lt;/span&gt; en él, ¿cuántos kilogramos más puede llevar?&lt;/p&gt;","template":"&lt;p&gt;Puede cargar &lt;span class=\"no-break\"&gt;{{response}} kg&lt;/span&gt; más.&lt;/p&gt;","seed":{"parameters":[],"calculated":[{"name":"A1","function":"{{T1}}*1000-{{Q2}}"},{"name":"T1","function":"math.ceil({{Q1}}/100+{{Q2}}/100)/10","temp":true}]},"algorithm":{"name":"calculateOperation","params":{"method":"equivLiteral","keyboard":"INTERMEDIATE"}}},{"id":"step-1","stimulus":"&lt;p&gt;¿Cuál es el peso máximo que se puede cargar en el camión? ¿Y cuál es su carga?&lt;/p&gt;","template":"&lt;p&gt;El peso máximo es de {{response}} t.&lt;/p&gt;&lt;p&gt;Se han cargado {{response}} kg.&lt;/p&gt;","seed":{"calculated":[{"name":"1A1","label":"{{function}}","function":"math.ceil({{Q1}}/100+{{Q2}}/100)/10"},{"name":"1A1","label":"{{function}}","function":"{{Q2}}"}]},"algorithm":{"name":"calculateOperation","params":{"method":"equivLiteral","decimalPlaces":2,"keyboard":"INTERMEDIATE"}}},{"id":"step-2","stimulus":"&lt;p&gt;¿Qué pide el enunciado?&lt;/p&gt;","seed":{"calculated":[{"name":"1-A1","label":"&lt;p&gt;Los kilogramos que se pueden añadir al camión.&lt;/p&gt;"},{"name":"1-A2","label":"&lt;p&gt;Las toneladas que se pueden añadir al camión.&lt;/p&gt;","incorrect":true},{"name":"1-A3","label":"&lt;p&gt;Los gramos que se pueden añadir al camión.&lt;/p&gt;","incorrect":true}]},"algorithm":{"name":"trueFalse","template":"Multiple choice – standard"}},{"id":"step-3","stimulus":"&lt;p&gt;Para hacer esta resta, todas las cantidades tienen que estar en la misma unidad. ¿Cuál es la conversión correcta de toneladas a kilogramos?&lt;/p&gt;","seed":{"calculated":[{"name":"2-A1","label":"&lt;p&gt;1 t = 1 000 kg&lt;/p&gt;"},{"name":"2-A2","label":"&lt;p&gt;1 t = 10 kg&lt;/p&gt;","incorrect":true},{"name":"2-A3","label":"&lt;p&gt;1 000 t = 1 kg&lt;/p&gt;","incorrect":true}]},"algorithm":{"name":"trueFalse","template":"Multiple choice – standard", "params": {"showCheckIcon":false, "columns":3}}},{"id":"step-4","stimulus":"&lt;p&gt;Sabiendo esto, convierte las toneladas del peso máximo del camión en kilogramos.&lt;/p&gt;","template":"&lt;p&gt;{{T1}} t = {{T1}} × 1 000 = {{response}} kg&lt;/p&gt;","seed":{"calculated":[{"name":"T1","function":"math.ceil({{Q1}}/100+{{Q2}}/100)/10","temp":true},{"name":"3-A1","label":"{{function}}","function":"{{T1}}*1000"}]},"algorithm":{"name":"calculateOperation","params":{"method":"equivLiteral","decimalPlaces":2,"keyboard":"INTERMEDIATE"}}},{"id":"step-5","stimulus":"&lt;p&gt;Por último, opera para obtener el peso que todavía se puede cargar en el camión.&lt;/p&gt;","template":"&lt;p&gt;{{T2}} kg − {{Q2}} kg = {{response}} kg&lt;/p&gt;","seed":{"calculated":[{"name":"T1","function":"math.ceil({{Q1}}/100+{{Q2}}/100)/10","temp":true},{"name":"T2","function":"{{T1}}*1000","temp":true},{"name":"4-A1","label":"{{function}}","function":"{{T1}}*1000-{{Q2}}"}]},"algorithm":{"name":"calculateOperation","params":{"method":"equivLiteral","decimalPlaces":2,"keyboard":"INTERMEDIATE"}}}]}</v>
      </c>
      <c r="C425" s="237" t="str">
        <f>Seeds!AA508</f>
        <v>{"id":"M5-MyM-4a-A-1","seed":{"parameters":[{"name":"Q1","label":null,"min":1000,"max":3000,"step":10},{"name":"Q2","label":null,"min":1000,"max":3000,"step":10}],"uniques":true},"scaffolding":[{"id":"step-0","stimulus":"&lt;p&gt;Um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D425" s="237">
        <f t="shared" si="1"/>
        <v>1</v>
      </c>
    </row>
    <row r="426" ht="15.75" customHeight="1">
      <c r="A426" s="237" t="str">
        <f>Seeds!AC509</f>
        <v>M5-MyM-4a-A-2</v>
      </c>
      <c r="B426" s="237" t="str">
        <f>Seeds!Z509</f>
        <v>{
    "id": "M5-MyM-4a-A-2",
    "seed": {
        "parameters": [
            {
                "name": "Q1",
                "label": null,
                "min": 0.1,
                "max": 1.5,
                "step": 0.1
            },
            {
                "name": "Q2",
                "label": null,
                "min": 1000,
                "max": 9000,
                "step": 100
            }
        ],
        "uniques": true
    },
    "scaffolding": [
        {
            "id": "step-0",
            "stimulus": "&lt;p&gt;Lucía ha comprado &lt;span class=\"no-break\"&gt;{{Q1}} kg&lt;/span&gt; de chocolate para hacer huevos de pascua y, además, en su casa tenía otros &lt;span class=\"no-break\"&gt;{{Q2}} dg.&lt;/span&gt; ¿Cuántos gramos de chocolate tiene ahora?&lt;/p&gt;",
            "template": "&lt;p&gt;Lucía tiene &lt;span class=\"no-break\"&gt;{{response}} g&lt;/span&gt; de chocolate.&lt;/p&gt;",
            "seed": {
                "parameters": [],
                "calculated": [
                    {
                        "name": "A1",
                        "function": "{{Q1}}*1000 + {{Q2}}/10"
                    }
                ]
            },
            "algorithm": {
                "name": "calculateOperation",
                "params": {
                    "method": "equivLiteral",
                    "keyboard": "NUMERICAL"
                }
            }
        },
        {
            "id": "step-1",
            "stimulus": "&lt;p&gt;¿Cuánto chocolate compró Lucía? ¿Y cuánto tenía en casa?&lt;/p&gt;",
            "template": "&lt;p&gt;Compró {{response}} kg de chocolate.&lt;/p&gt;&lt;p&gt;Tenía en casa {{response}} dg.&lt;/p&gt;",
            "seed": {
                "calculated": [
                    {
                        "name": "1A1",
                        "label": "{{function}}",
                        "function": "{{Q1}}"
                    },
                    {
                        "name": "1A2",
                        "label": "{{function}}",
                        "function": "{{Q2}}"
                    }
                ]
            },
            "algorithm": {
                "name": "calculateOperation",
                "params": {
                    "method": "equivLiteral",
                    "decimalPlaces": 2,
                    "keyboard": "INTERMEDIATE"
                }
            }
        },
        {
            "id": "step-2",
            "stimulus": "&lt;p&gt;¿Qué pide el enunciado?&lt;/p&gt;",
            "seed": {
                "calculated": [
                    {
                        "name": "1-A1",
                        "label": "&lt;p&gt;Los gramos de chocolate que tiene Lucía.&lt;/p&gt;"
                    },
                    {
                        "name": "1-A2",
                        "label": "&lt;p&gt;Los decigramos de chocolate que tiene Lucía.&lt;/p&gt;",
                        "incorrect": true
                    },
                    {
                        "name": "1-A3",
                        "label": "&lt;p&gt;Los kilogramos de chocolate que tiene Lucía.&lt;/p&gt;",
                        "incorrect": true
                    }
                ]
            },
            "algorithm": {
                "name": "trueFalse",
                "template": "Multiple choice – standard"
            }
        },
        {
            "id": "step-3",
            "stimulus": "&lt;p&gt;Para hacer esta suma, hay que convertir las masas a la misma unidad. ¿En qué tabla están las conversiones de unidades correctas?&lt;/p&gt;",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"&lt;p&gt;Sabiendo esto, convierte las dos cantidades a gramos.&lt;/p&gt;",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opera para obtener los gramos de chocolate que tiene Lucía.&lt;/p&gt;",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C426" s="237" t="str">
        <f>Seeds!AA509</f>
        <v>{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D426" s="237">
        <f t="shared" si="1"/>
        <v>1</v>
      </c>
    </row>
    <row r="427" ht="15.75" customHeight="1">
      <c r="A427" s="237" t="str">
        <f>Seeds!AC510</f>
        <v>M5-MyM-4a-A-3</v>
      </c>
      <c r="B427" s="237" t="str">
        <f>Seeds!Z510</f>
        <v>{
    "id": "M5-MyM-4a-A-3",
    "seed": {
        "parameters": [
            {
                "name": "Q1",
                "label": null,
                "min": 1000,
                "max": 3000,
                "step": 1
            },
            {
                "name": "Q2",
                "label": null,
                "min": 1000,
                "max": 3000,
                "step": 1
            }
        ],
        "uniques": true
    },
    "scaffolding": [
        {
            "id": "step-0",
            "stimulus": "&lt;p&gt;Una camioneta tenía &lt;span class=\"no-break\"&gt;{{T1}} dl&lt;/span&gt; de gasolina, pero durante un viaje ha gastado &lt;span class=\"no-break\"&gt;{{Q2}} cl.&lt;/span&gt; ¿Cuántos centilitros de combustible le quedan?&lt;/p&gt;",
            "template": "&lt;p&gt;La camioneta tiene &lt;span class=\"no-break\"&gt;{{response}} cl&lt;/span&gt; de gasolina.&lt;/p&gt;",
            "seed": {
                "parameters": [],
                "calculated": [
                    {
                        "name": "T1",
                        "function": "({{Q1}}+{{Q2}})/10",
                        "temp": true
                    },
                    {
                        "name": "A1",
                        "label": "{{function}}",
                        "function": "{{T1}}*10-{{Q2}}"
                    }
                ]
            },
            "algorithm": {
                "name": "calculateOperation",
                "params": {
                    "method": "equivLiteral",
                    "keyboard": "NUMERICAL"
                }
            }
        },
        {
            "id": "step-1",
            "stimulus": "&lt;p&gt;¿Cuánta gasolina tenía la camioneta al comenzar el viaje? ¿Y cuánta ha gastado?&lt;/p&gt;",
            "template": "&lt;p&gt;Tenía {{response}} dl de gasolina.&lt;/p&gt;&lt;p&gt;Ha gastado {{response}} cl.&lt;/p&gt;",
            "seed": {
                "calculated": [
                    {
                        "name": "1A1",
                        "label": "{{function}}",
                        "function": "({{Q1}}+{{Q2}})/10"
                    },
                    {
                        "name": "1A2",
                        "label": "{{function}}",
                        "function": "{{Q2}}"
                    }
                ]
            },
            "algorithm": {
                "name": "calculateOperation",
                "params": {
                    "method": "equivLiteral",
                    "decimalPlaces": 2,
                    "keyboard": "INTERMEDIATE"
                }
            }
        },
        {
            "id": "step-2",
            "stimulus": "&lt;p&gt;¿Qué pide el enunciado?&lt;/p&gt;",
            "seed": {
                "calculated": [
                    {
                        "name": "1-A1",
                        "label": "&lt;p&gt;Los centilitros de gasolina que quedan en la camioneta.&lt;/p&gt;"
                    },
                    {
                        "name": "1-A2",
                        "label": "&lt;p&gt;Los decilitros de gasolina que quedan en la camioneta.&lt;/p&gt;",
                        "incorrect": true
                    },
                    {
                        "name": "1-A3",
                        "label": "&lt;p&gt;Los litros de gasolina que quedan en la camioneta.&lt;/p&gt;",
                        "incorrect": true
                    }
                ]
            },
            "algorithm": {
                "name": "trueFalse",
                "template": "Multiple choice – standard"
            }
        },
        {
            "id": "step-3",
            "stimulus": "&lt;p&gt;Para hacer esta resta,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"&lt;p&gt;Sabiendo esto, convierte los decilitros de gasolina iniciales 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obtener la gasolina que se ha gastado durante el viaje.&lt;/p&gt;",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C427" s="237" t="str">
        <f>Seeds!AA510</f>
        <v>{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D427" s="237">
        <f t="shared" si="1"/>
        <v>1</v>
      </c>
    </row>
    <row r="428" ht="15.75" customHeight="1">
      <c r="A428" s="237" t="str">
        <f>Seeds!AC511</f>
        <v>M5-MyM-4a-A-4</v>
      </c>
      <c r="B428" s="237" t="str">
        <f>Seeds!Z511</f>
        <v>{"id":"M5-MyM-4a-A-4","seed":{"parameters":[{"name":"Q1","label":null,"min":0.5,"max":3,"step":0.1},{"name":"Q2","label":null,"min":100,"max":300,"step":1}],"uniques":true},"scaffolding":[{"id":"step-0","stimulus":"&lt;p&gt;Un biólogo marino registró hace un tiempo que la longitud de una ballena era de &lt;span class=\"no-break\"&gt;{{Q1}} dam.&lt;/span&gt; Según sus mediciones, desde entonces ha crecido &lt;span class=\"no-break\"&gt;{{Q2}} cm.&lt;/span&gt; ¿Cuál es su longitud actual?&lt;/p&gt;","template":"&lt;p&gt;La ballena mide &lt;span class=\"no-break\"&gt;{{response}} m.&lt;/span&gt;&lt;/p&gt;","seed":{"parameters":[],"calculated":[{"name":"A1","label":"{{function}}","function":"{{Q1}}*10 + {{Q2}}/100"}]},"algorithm":{"name":"calculateOperation","params":{"method":"equivLiteral","keyboard":"INTERMEDIATE"}}},{"id":"step-1","stimulus":"&lt;p&gt;¿Cuánto medía la ballena en la última medición? ¿Y cuánto ha crecido desde entonces?&lt;/p&gt;","template":"&lt;p&gt;Medía {{response}} dam.&lt;/p&gt;&lt;p&gt;Ha crecido {{response}} cm.&lt;/p&gt;","seed":{"calculated":[{"name":"1A1","label":"{{function}}","function":"{{Q1}}"},{"name":"1A2","label":"{{function}}","function":"{{Q2}}"}]},"algorithm":{"name":"calculateOperation","params":{"method":"equivLiteral","decimalPlaces":2,"keyboard":"INTERMEDIATE"}}},{"id":"step-2","stimulus":"&lt;p&gt;¿Qué pide el enunciado?&lt;/p&gt;","seed":{"calculated":[{"name":"1-A1","label":"&lt;p&gt;La longitud total de la ballena en metros.&lt;/p&gt;"},{"name":"1-A2","label":"&lt;p&gt;La longitud total de la ballena en decámetros.&lt;/p&gt;","incorrect":true},{"name":"1-A3","label":"&lt;p&gt;La longitud total de la ballena en centímetros.&lt;/p&gt;","incorrect":true}]},"algorithm":{"name":"trueFalse","template":"Multiple choice – standard"}},{"id":"step-3","stimulus":"&lt;p&gt;Para hacer esta suma, hay que convertir las longitudes a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"columns":1}}},{"id":"step-4","stimulus":"&lt;p&gt;Sabiendo esto, convierte las dos cantidades a metros.&lt;/p&gt;","template":"&lt;p&gt;{{Q1}} dam = {{Q1}} × 10 = {{response}} m&lt;/p&gt;&lt;p&gt;{{Q2}} cm = {{Q2}} : 100 = {{response}} m&lt;/p&gt;","seed":{"calculated":[{"name":"A1","function":"{{Q1}}*10"},{"name":"A2","label":"{{function}}","function":"{{Q2}}/100"}]},"algorithm":{"name":"calculateOperation","params":{"method":"equivLiteral","decimalPlaces":2,"keyboard":"INTERMEDIATE"}}},{"id":"step-5","stimulus":"&lt;p&gt;Por último, opera para obtener la longitud de la ballena.&lt;/p&gt;","template":"&lt;p&gt;{{T1}} m + {{T2}} m = {{response}} m&lt;/p&gt;","seed":{"calculated":[{"name":"T1","function":"{{Q1}}*10","temp":true},{"name":"T2","function":"{{Q2}}/100","temp":true},{"name":"A1","label":"{{function}}","function":"{{Q1}}*10 + {{Q2}}/100"}]},"algorithm":{"name":"calculateOperation","params":{"method":"equivLiteral","decimalPlaces":2,"keyboard":"INTERMEDIATE"}}}]}</v>
      </c>
      <c r="C428" s="237" t="str">
        <f>Seeds!AA511</f>
        <v>{"id":"M5-MyM-4a-A-4","seed":{"parameters":[{"name":"Q1","label":null,"min":0.5,"max":3,"step":0.1},{"name":"Q2","label":null,"min":100,"max":300,"step":1}],"uniques":true},"scaffolding":[{"id":"step-0","stimulus":"&lt;p&gt;Um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D428" s="237">
        <f t="shared" si="1"/>
        <v>1</v>
      </c>
    </row>
    <row r="429" ht="15.75" customHeight="1">
      <c r="A429" s="237" t="str">
        <f>Seeds!AC512</f>
        <v>M5-MyM-4a-A-5</v>
      </c>
      <c r="B429" s="237" t="str">
        <f>Seeds!Z512</f>
        <v>{"id":"M5-MyM-4a-A-5","seed":{"parameters":[{"name":"Q1","label":null,"min":40,"max":100,"step":0.1},{"name":"Q2","label":null,"min":1000,"max":2000,"step":1}],"uniques":true},"scaffolding":[{"id":"step-0","stimulus":"&lt;p&gt;Para hacer un viaje Manuel necesita &lt;span class=\"no-break\"&gt;{{Q1}} l&lt;/span&gt; de gasolina, pero en el depósito de su coche solo hay &lt;span class=\"no-break\"&gt;{{Q2}} cl.&lt;/span&gt; ¿Cuántos litros de combustible tiene que repostar?&lt;/p&gt;","template":"&lt;p&gt;Manuel tiene que repostar &lt;span class=\"no-break\"&gt;{{response}} l.&lt;/span&gt;&lt;/p&gt;","seed":{"parameters":[],"calculated":[{"name":"A1","label":"{{function}}","function":"Lemonlib.round({{Q1}} - {{Q2}}/100,1)"}]},"algorithm":{"name":"calculateOperation","params":{"method":"equivLiteral","keyboard":"INTERMEDIATE"}}},{"id":"step-1","stimulus":"&lt;p&gt;¿Cuánto combustible necesita Manuel? ¿Y cuánto hay en el depósito?&lt;/p&gt;","template":"&lt;p&gt;Necesita {{response}} l de combustible.&lt;/p&gt;&lt;p&gt;En el depósito hay {{response}} cl.&lt;/p&gt;","seed":{"calculated":[{"name":"1A1","label":"{{function}}","function":"{{Q1}}"},{"name":"1A2","label":"{{function}}","function":"{{Q2}}"}]},"algorithm":{"name":"calculateOperation","params":{"method":"equivLiteral","decimalPlaces":2,"keyboard":"INTERMEDIATE"}}},{"id":"step-2","stimulus":"&lt;p&gt;¿Qué pide el enunciado?&lt;/p&gt;","seed":{"calculated":[{"name":"1-A1","label":"&lt;p&gt;Los litros que debe repostar Manuel.&lt;/p&gt;"},{"name":"1-A2","label":"&lt;p&gt;Los centilitros que debe repostar Manuel.&lt;/p&gt;","incorrect":true},{"name":"1-A3","label":"&lt;p&gt;Los decilitros que debe repostar Manuel.&lt;/p&gt;","incorrect":true}]},"algorithm":{"name":"trueFalse","template":"Multiple choice – standard"}},{"id":"step-3","stimulus":"&lt;p&gt;Para hacer esta resta,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"columns":1}}},{"id":"step-4","stimulus":"&lt;p&gt;Sabiendo esto, convierte los centilitros de gasolina del depósito a litros.&lt;/p&gt;","template":"&lt;p&gt;{{Q2}} cl = {{Q2}} : 100 = {{response}} l&lt;/p&gt;","seed":{"calculated":[{"name":"A2","label":"{{function}}","function":"{{Q2}}/100"}]},"algorithm":{"name":"calculateOperation","params":{"method":"equivLiteral","decimalPlaces":2,"keyboard":"INTERMEDIATE"}}},{"id":"step-5","stimulus":"&lt;p&gt;Por último, opera para obtener la gasolina repostada.&lt;/p&gt;","template":"&lt;p&gt;{{Q1}} l − {{T1}} l = {{response}} l&lt;/p&gt;","seed":{"calculated":[{"name":"T1","function":"{{Q2}}/100","temp":true},{"name":"A1","label":"{{function}}","function":"Lemonlib.round({{Q1}} - {{Q2}}/100,1)"}]},"algorithm":{"name":"calculateOperation","params":{"method":"equivLiteral","decimalPlaces":2,"keyboard":"INTERMEDIATE"}}}]}</v>
      </c>
      <c r="C429" s="237" t="str">
        <f>Seeds!AA512</f>
        <v>{"id":"M5-MyM-4a-A-5","seed":{"parameters":[{"name":"Q1","label":null,"min":40,"max":100,"step":0.1},{"name":"Q2","label":null,"min":1000,"max":2000,"step":1}],"uniques":true},"scaffolding":[{"id":"step-0","stimulus":"&lt;p&gt;Para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D429" s="237">
        <f t="shared" si="1"/>
        <v>1</v>
      </c>
    </row>
    <row r="430" ht="15.75" customHeight="1">
      <c r="A430" s="237" t="str">
        <f>Seeds!AC513</f>
        <v>M5-MyM-4b-I-1</v>
      </c>
      <c r="B430" s="237" t="str">
        <f>Seeds!Z513</f>
        <v>{
    "id": "M5-MyM-4b-I-1",
    "stimulus": "&lt;p&gt;Selecciona el resultado correcto de esta multiplicación.&lt;/p&gt;&lt;p&gt;{{Q1}} {{Q11}} × {{Q2}} = ...&lt;/p&gt;",
    "hint": "&lt;p&gt;La multiplicación se calcula igual que las multiplicaciones de números decimales.&lt;/p&gt;",
    "feedback": "&lt;p&gt;La multiplicación se calcula igual que las multiplicaciones de números decimales.&lt;/p&gt;",
    "seed": {
        "parameters": [
            {
                "name": "Q1",
                "label": null,
                "min": 100,
                "max": 999,
                "step": 0.1
            },
            {
                "name": "Q2",
                "label": null,
                "min": 2,
                "max": 9,
                "step": 1
            },
            {
                "name": "Q3",
                "label": null,
                "min": 1,
                "max": 100,
                "step": 1
            },
            {
                "name": "Q4",
                "label": null,
                "min": 1,
                "max": 100,
                "step": 10
            },
            {
                "name": "Q11",
                "list": [
                    "km",
                    "hm",
                    "dam",
                    "m",
                    "dm",
                    "cm",
                    "mm",
                    "kg",
                    "hg",
                    "dag",
                    "g",
                    "dg",
                    "cg",
                    "mg",
                    "kl",
                    "hl",
                    "dal",
                    "l",
                    "dl",
                    "cl",
                    "ml"
                ]
            }
        ],
        "calculated": [
            {
                "name": "A1",
                "label": "{{function}} {{Q11}}",
                "function": "Lemonlib.round({{Q1}}*{{Q2}}, 2)"
            },
            {
                "name": "A2",
                "label": "{{function}} {{Q11}}",
                "function": "Lemonlib.round({{Q1}}*{{Q2}}+{{Q3}}, 2)",
                "incorrect": true
            },
            {
                "name": "A3",
                "label": "{{function}} {{Q11}}",
                "function": "Lemonlib.round({{Q1}}*{{Q2}}+{{Q4}}, 2)",
                "incorrect": true
            },
            {
                "name": "A4",
                "label": "{{function}} {{Q11}}",
                "function": "Lemonlib.round({{Q1}}*{{Q2}}-{{Q3}}, 2)",
                "incorrect": true
            },
            {
                "name": "A5",
                "label": "{{function}} {{Q11}}",
                "function": "Lemonlib.round({{Q1}}*{{Q2}}-{{Q4}}, 2)",
                "incorrect": true
            }
        ],
        "uniques": true
    },
    "algorithm": {
        "name": "trueFalse",
        "template": "Multiple choice – standard",
        "params": {
            "countCorrect": 1,
            "countIncorrect": 2,
            "showCheckIcon": false,
            "columns": 3
        }
    }
}</v>
      </c>
      <c r="C430" s="237" t="str">
        <f>Seeds!AA513</f>
        <v>{"id":"M5-MyM-4b-I-1","stimulus":"&lt;p&gt;Selecione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D430" s="237">
        <f t="shared" si="1"/>
        <v>1</v>
      </c>
    </row>
    <row r="431" ht="15.75" customHeight="1">
      <c r="A431" s="237" t="str">
        <f>Seeds!AC514</f>
        <v>M5-MyM-4b-I-2</v>
      </c>
      <c r="B431" s="237" t="str">
        <f>Seeds!Z514</f>
        <v>{"id":"M5-MyM-4b-I-2","stimulus":"&lt;p&gt;Selecciona el resultado correcto de esta división.&lt;/p&gt;&lt;p&gt;{{T1}} {{Q11}} : {{Q1}} = ...&lt;/p&gt;","hint":"&lt;p&gt;La división se calcula igual que las divisiones de números decimales.&lt;/p&gt;","feedback":"&lt;p&gt;La división se calcula igual que las divisiones de números decimale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C431" s="237" t="str">
        <f>Seeds!AA514</f>
        <v>{"id":"M5-MyM-4b-I-2","stimulus":"&lt;p&gt;Selecione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D431" s="237">
        <f t="shared" si="1"/>
        <v>1</v>
      </c>
    </row>
    <row r="432" ht="15.75" customHeight="1">
      <c r="A432" s="237" t="str">
        <f>Seeds!AC515</f>
        <v>M5-MyM-4b-E-1</v>
      </c>
      <c r="B432" s="237" t="str">
        <f>Seeds!Z515</f>
        <v>{"id":"M5-MyM-4b-E-1","stimulus":"&lt;p&gt;Realiza la siguiente multiplicación.&lt;/p&gt;","template":"&lt;p&gt;{{Q3}} {{Q11}} × {{Q4}} = {{response}} {{Q11}}&lt;/p&gt;","hint":"&lt;p&gt;La multiplicación se calcula igual que las multiplicaciones de números decimales.&lt;/p&gt;","feedback":"&lt;p&gt;La multiplicación se calcula igual que las multiplicaciones de números decimale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C432" s="237" t="str">
        <f>Seeds!AA515</f>
        <v>{"id":"M5-MyM-4b-E-1","stimulus":"&lt;p&gt;Faça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D432" s="237">
        <f t="shared" si="1"/>
        <v>1</v>
      </c>
    </row>
    <row r="433" ht="15.75" customHeight="1">
      <c r="A433" s="237" t="str">
        <f>Seeds!AC516</f>
        <v>M5-MyM-4b-E-2</v>
      </c>
      <c r="B433" s="237" t="str">
        <f>Seeds!Z516</f>
        <v>{"id":"M5-MyM-4b-E-2","stimulus":"&lt;p&gt;Realiza la siguiente división.&lt;/p&gt;","template":"&lt;p&gt;{{T1}} {{Q11}} : {{Q2}} = {{response}} {{Q11}}&lt;/p&gt;","hint":"&lt;p&gt;La división se calcula igual que las divisiones de números decimales.&lt;/p&gt;","feedback":"&lt;p&gt;La división se calcula igual que las divisiones de números decimale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C433" s="237" t="str">
        <f>Seeds!AA516</f>
        <v>{"id":"M5-MyM-4b-E-2","stimulus":"&lt;p&gt;Faça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D433" s="237">
        <f t="shared" si="1"/>
        <v>1</v>
      </c>
    </row>
    <row r="434" ht="15.75" customHeight="1">
      <c r="A434" s="237" t="str">
        <f>Seeds!AC517</f>
        <v>M5-MyM-4b-A-1</v>
      </c>
      <c r="B434" s="237" t="str">
        <f>Seeds!Z517</f>
        <v>{"id":"M5-MyM-4b-A-1","stimulus":"&lt;p&gt;Maximiliano ha comido {{Q2}} yogures, cada uno de los cuales le ha aportado &lt;span class=\"no-break\"&gt;{{Q1}} mg&lt;/span&gt; de calcio. ¿Cuántos miligramos de calcio ha ingerido gracias a estos yogures?&lt;/p&gt;","template":"&lt;p&gt;Ha ingerido &lt;span class=\"no-break\"&gt;{{response}} mg&lt;/span&gt; de calcio.&lt;/p&gt;","hint":"&lt;p&gt;La multiplicación se calcula igual que las multiplicaciones de números decimales.&lt;/p&gt;","feedback":"&lt;p&gt;La multiplicación se calcula igual que las multiplicaciones de números decimales.&lt;/p&gt;","seed":{"parameters":[{"name":"Q1","label":null,"min":150,"max":200,"step":0.1},{"name":"Q2","label":null,"min":2,"max":9,"step":1}],"calculated":[{"name":"A1","label":"{{function}}","function":"Lemonlib.round({{Q1}}*{{Q2}},1)"}],"uniques":true},"algorithm":{"name":"calculateOperation","params":{"method":"equivLiteral","keyboard":"INTERMEDIATE"}}}</v>
      </c>
      <c r="C434" s="237" t="str">
        <f>Seeds!AA517</f>
        <v>{"id":"M5-MyM-4b-A-1","stimulus":"&lt;p&gt;Maximiliano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D434" s="237">
        <f t="shared" si="1"/>
        <v>1</v>
      </c>
    </row>
    <row r="435" ht="15.75" customHeight="1">
      <c r="A435" s="237" t="str">
        <f>Seeds!AC518</f>
        <v>M5-MyM-4b-A-2</v>
      </c>
      <c r="B435" s="237" t="str">
        <f>Seeds!Z518</f>
        <v>{"id":"M5-MyM-4b-A-2","stimulus":"&lt;p&gt;Cuando Andrés sale a pasear hace un recorrido de &lt;span class=\"no-break\"&gt;{{Q1}} dam.&lt;/span&gt; Si ha realizado el mismo trayecto {{Q2}} veces, ¿cuántos decámetros ha andado?&lt;/p&gt;","template":"&lt;p&gt;Andrés ha andado &lt;span class=\"no-break\"&gt;{{response}} dam.&lt;/span&gt;&lt;/p&gt;","hint":"&lt;p&gt;La multiplicación se calcula igual que las multiplicaciones de números decimales.&lt;/p&gt;","feedback":"&lt;p&gt;La multiplicación se calcula igual que las multiplicaciones de números decimales.&lt;/p&gt;","seed":{"parameters":[{"name":"Q1","label":null,"min":100,"max":999,"step":1},{"name":"Q2","label":null,"min":2,"max":9,"step":1}],"calculated":[{"name":"A1","label":"{{function}}","function":"{{Q1}}*{{Q2}}"}],"uniques":true},"algorithm":{"name":"calculateOperation","params":{"method":"equivLiteral","keyboard":"NUMERICAL"}}}</v>
      </c>
      <c r="C435" s="237" t="str">
        <f>Seeds!AA518</f>
        <v>{"id":"M5-MyM-4b-A-2","stimulus":"&lt;p&gt;Quando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D435" s="237">
        <f t="shared" si="1"/>
        <v>1</v>
      </c>
    </row>
    <row r="436" ht="15.75" customHeight="1">
      <c r="A436" s="237" t="str">
        <f>Seeds!AC519</f>
        <v>M5-MyM-4b-A-3</v>
      </c>
      <c r="B436" s="237" t="str">
        <f>Seeds!Z519</f>
        <v>{"id":"M5-MyM-4b-A-3","stimulus":"&lt;p&gt;Alicia tiene un rollo de &lt;span class=\"no-break\"&gt;{{T1}} m&lt;/span&gt; de cinta que necesita cortar en {{Q1}} trozos iguales. ¿Cuántos metros medirá cada uno?&lt;/p&gt;","template":"&lt;p&gt;Cada trozo medirá &lt;span class=\"no-break\"&gt;{{response}} m.&lt;/span&gt;&lt;/p&gt;","hint":"&lt;p&gt;La división se calcula igual que las divisiones de números decimales.&lt;/p&gt;","feedback":"&lt;p&gt;La división se calcula igual que las divisiones de números decimales.&lt;/p&gt;","seed":{"parameters":[{"name":"Q1","label":null,"min":2,"max":9,"step":1},{"name":"Q2","label":null,"min":5,"max":20,"step":0.1}],"calculated":[{"name":"T1","function":"Lemonlib.round({{Q1}}*{{Q2}}, 2)","temp":true},{"name":"A1","label":"{{function}}","function":"{{Q2}}"}],"uniques":true},"algorithm":{"name":"calculateOperation","params":{"method":"equivLiteral","keyboard":"INTERMEDIATE"}}}</v>
      </c>
      <c r="C436" s="237" t="str">
        <f>Seeds!AA519</f>
        <v>{"id":"M5-MyM-4b-A-3","stimulus":"&lt;p&gt;Alice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D436" s="237">
        <f t="shared" si="1"/>
        <v>1</v>
      </c>
    </row>
    <row r="437" ht="15.75" customHeight="1">
      <c r="A437" s="237" t="str">
        <f>Seeds!AC520</f>
        <v>M5-MyM-4b-A-4</v>
      </c>
      <c r="B437" s="237" t="str">
        <f>Seeds!Z520</f>
        <v>{"id":"M5-MyM-4b-A-4","stimulus":"&lt;p&gt;Para pintar un aula se necesitan &lt;span class=\"no-break\"&gt;{{Q1}} dl&lt;/span&gt; de pintura. ¿Cuántos decilitros se necesitan para pintar {{Q2}} aulas?&lt;/p&gt;","template":"&lt;p&gt;Se necesitan &lt;span class=\"no-break\"&gt;{{response}} dl&lt;/span&gt; de pintura.&lt;/p&gt;","hint":"&lt;p&gt;La multiplicación se calcula igual que las multiplicaciones de números decimales.&lt;/p&gt;","feedback":"&lt;p&gt;La multiplicación se calcula igual que las multiplicaciones de números decimales.&lt;/p&gt;","seed":{"parameters":[{"name":"Q1","label":null,"min":4,"max":12,"step":0.01},{"name":"Q2","label":null,"min":3,"max":9,"step":1}],"calculated":[{"name":"A1","label":"{{function}}","function":"Lemonlib.round({{Q1}}*{{Q2}}, 2)"}],"uniques":true},"algorithm":{"name":"calculateOperation","params":{"method":"equivLiteral","keyboard":"INTERMEDIATE"}}}</v>
      </c>
      <c r="C437" s="237" t="str">
        <f>Seeds!AA520</f>
        <v>{"id":"M5-MyM-4b-A-4","stimulus":"&lt;p&gt;Para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D437" s="237">
        <f t="shared" si="1"/>
        <v>1</v>
      </c>
    </row>
    <row r="438" ht="15.75" customHeight="1">
      <c r="A438" s="237" t="str">
        <f>Seeds!AC521</f>
        <v>M5-MyM-4b-A-5</v>
      </c>
      <c r="B438" s="237" t="str">
        <f>Seeds!Z521</f>
        <v>{"id":"M5-MyM-4b-A-5","stimulus":"&lt;p&gt;Una granja ha tenido una producción de &lt;span class=\"no-break\"&gt;{{T1}} l&lt;/span&gt; de leche que se han distribuido en {{Q1}} tanques. ¿Cuántos litros contiene cada tanque?&lt;/p&gt;","template":"&lt;p&gt;Cada tanque contiene &lt;span class=\"no-break\"&gt;{{response}} l&lt;/span&gt; de leche.&lt;/p&gt;","hint":"&lt;p&gt;La división se calcula igual que las divisiones de números decimales.&lt;/p&gt;","feedback":"&lt;p&gt;La división se calcula igual que las divisiones de números decimales.&lt;/p&gt;","seed":{"parameters":[{"name":"Q1","label":null,"min":3,"max":9,"step":1},{"name":"Q2","label":null,"min":150,"max":1000,"step":10}],"calculated":[{"name":"T1","function":"Lemonlib.round({{Q1}}*{{Q2}}, 2)","temp":true},{"name":"A1","label":"{{function}}","function":"{{Q2}}"}],"uniques":true},"algorithm":{"name":"calculateOperation","params":{"method":"equivLiteral","keyboard":"NUMERICAL"}}}</v>
      </c>
      <c r="C438" s="237" t="str">
        <f>Seeds!AA521</f>
        <v>{"id":"M5-MyM-4b-A-5","stimulus":"&lt;p&gt;Uma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D438" s="237">
        <f t="shared" si="1"/>
        <v>1</v>
      </c>
    </row>
    <row r="439" ht="15.75" customHeight="1">
      <c r="A439" s="237" t="str">
        <f>Seeds!AC522</f>
        <v>M5-MyM-23a-I-1</v>
      </c>
      <c r="B439" s="237" t="str">
        <f>Seeds!Z522</f>
        <v>{"id":"M5-MyM-23a-I-1","stimulus":"&lt;p&gt;Selecciona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399,"step":1},{"name":"Q9","label":null,"min":1,"max":9,"step":1},{"name":"Q10","label":null,"min":1,"max":8,"step":1},{"name":"Q11","label":null,"min":1,"max":999,"step":1},{"name":"Q12","label":null,"min":1,"max":999,"step":0.1},{"name":"Q13","label":null,"min":30,"max":99,"step":1},{"name":"Q14","label":null,"min":1,"max":99,"step":1},{"name":"Q15","label":null,"min":1,"max":2999,"step":1},{"name":"Q16","label":null,"min":1,"max":9999,"step":0.1},{"name":"Q17","label":null,"min":1,"max":9,"step":1},{"name":"Q18","label":null,"min":1,"max":99,"step":1},{"name":"Q20","label":null,"min":1,"max":50,"step":1},{"name":"Q21","label":null,"min":1,"max":50,"step":1}],"calculated":[{"name":"T1","function":"{{Q1}} + {{Q2}}*1000 + {{Q3}}","temp":true},{"name":"T2","function":"{{Q4}}*100 +{{Q5}} - {{Q6}}","temp":true},{"name":"T3","function":"{{Q7}} - ({{Q8}}*10 + {{Q9}})","temp":true},{"name":"T4","function":"{{Q10}}*1000 + {{Q11}} + {{Q12}} + {{Q20}}","temp":true},{"name":"T5","function":"{{Q13}}*100 +{{Q14}} - {{Q15}} +{{Q21}}","temp":true},{"name":"T6","function":"{{Q16}} + {{Q17}}*10 + {{Q18}}","temp":true},{"name":"T7","function":"{{Q2}}*1000","temp":true},{"name":"T8","function":"{{Q4}}*100","temp":true},{"name":"T9","function":"{{Q8}}*10","temp":true},{"name":"T10","function":"{{Q10}}*1000","temp":true},{"name":"T11","function":"{{Q10}}*1000 + {{Q11}} + {{Q12}}","temp":true},{"name":"T12","function":"{{Q13}}*100","temp":true},{"name":"T13","function":"{{Q13}}*100 +{{Q14}} - {{Q15}}","temp":true},{"name":"T14","function":"{{Q17}}*100","temp":true},{"name":"T15","function":"{{Q16}} + {{Q17}}*100 + {{Q18}}","temp":true},{"name":"A1","label":"&lt;span class=\"no-break\"&gt;{{Q1}} m&lt;/span&gt; + &lt;span class=\"no-break\"&gt;{{Q2}} km&lt;/span&gt; y &lt;span class=\"no-break\"&gt;{{Q3}} m&lt;/span&gt; = &lt;span class=\"no-break\"&gt;{{T1}} m&lt;/span&gt;","function":"","feedback":"&lt;p&gt;{{Q1}} m + {{Q2}} km y {{Q3}} m = {{Q1}} m + {{T7}} m + {{Q3}} m = {{T1}} m&lt;/p&gt;"},{"name":"A2","label":"&lt;span class=\"no-break\"&gt;{{Q4}} dg&lt;/span&gt; y &lt;span class=\"no-break\"&gt;{{Q5}} mg&lt;/span&gt; − &lt;span class=\"no-break\"&gt;{{Q6}} mg&lt;/span&gt; = &lt;span class=\"no-break\"&gt;{{T2}} dg&lt;/span&gt;","function":"","feedback":"&lt;p&gt;{{Q4}} dg y {{Q5}} mg − {{Q6}} mg = {{T8}} mg + {{Q5}} mg − {{Q6}} mg = {{T2}} dg&lt;/p&gt;"},{"name":"A3","label":"&lt;span class=\"no-break\"&gt;{{Q7}} cl&lt;/span&gt; − &lt;span class=\"no-break\"&gt;{{Q8}} dl&lt;/span&gt; y &lt;span class=\"no-break\"&gt;{{Q9}} cl&lt;/span&gt; = &lt;span class=\"no-break\"&gt;{{T3}} cl&lt;/span&gt;","function":"","feedback":"&lt;p&gt;{{Q7}} cl − {{Q8}} dl y {{Q9}} cl = {{Q7}} cl − ({{T9}} cl + {{Q9}} cl) = {{T3}} cl&lt;/p&gt;"},{"name":"A4","label":"&lt;span class=\"no-break\"&gt;{{Q10}} kg&lt;/span&gt; y &lt;span class=\"no-break\"&gt;{{Q11}} g&lt;/span&gt; + &lt;span class=\"no-break\"&gt;{{Q12}} g&lt;/span&gt; = &lt;span class=\"no-break\"&gt;{{T4}} g&lt;/span&gt;","function":"","incorrect":true,"feedback":"&lt;p&gt;{{Q10}} kg y {{Q11}} g + {{Q12}} g = {{T10}} g + {{Q11}} g + {{Q12}} g = {{T11}} g&lt;/p&gt;"},{"name":"A5","label":"&lt;span class=\"no-break\"&gt;{{Q13}} hm&lt;/span&gt; y &lt;span class=\"no-break\"&gt;{{Q14}} m&lt;/span&gt; − &lt;span class=\"no-break\"&gt;{{Q15}} m&lt;/span&gt; = &lt;span class=\"no-break\"&gt;{{T5}} m&lt;/span&gt;","function":"","incorrect":true,"feedback":"&lt;p&gt;{{Q13}} hm y {{Q14}} m − {{Q15}} m = {{T12}} m + {{Q14}} m − {{Q15}} m = {{T13}} m&lt;/p&gt;"},{"name":"A6","label":"&lt;span class=\"no-break\"&gt;{{Q16}} dal&lt;/span&gt; + &lt;span class=\"no-break\"&gt;{{Q17}} kl&lt;/span&gt; y &lt;span class=\"no-break\"&gt;{{Q18}} dal&lt;/span&gt; = &lt;span class=\"no-break\"&gt;{{T6}} dal&lt;/span&gt;","function":"","incorrect":true,"feedback":"&lt;p&gt;{{Q16}} dal + {{Q17}} kl y {{Q18}} dal = {{Q16}} dal + {{T14}} dal + {{Q18}} dal = {{T15}} dal&lt;/p&gt;"}],"uniques":true},"algorithm":{"name":"trueFalse","template":"Choice matrix – inline","params":{"countCorrect":1,"countIncorrect":2,"options":["Correcto","Incorrecto"]}}}</v>
      </c>
      <c r="C439" s="237" t="str">
        <f>Seeds!AA522</f>
        <v>{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D439" s="237">
        <f t="shared" si="1"/>
        <v>1</v>
      </c>
    </row>
    <row r="440" ht="15.75" customHeight="1">
      <c r="A440" s="237" t="str">
        <f>Seeds!AC523</f>
        <v>M5-MyM-23a-E-1</v>
      </c>
      <c r="B440" s="237" t="str">
        <f>Seeds!Z523</f>
        <v>{"id":"M5-MyM-23a-E-1","stimulus":"&lt;p&gt;Realiza la siguiente suma.&lt;/p&gt;","template":"&lt;p&gt;{{Q1}} ml + {{Q2}} l y {{Q3}} ml = {{response}} ml&lt;/p&gt;","hint":"&lt;p&gt;Para realizar esta suma, expresa todas las magnitudes en la misma unidad.&lt;/p&gt;","feedback":"&lt;p&gt;Primero expresa todas las magnitudes en la misma unidad:&lt;/p&gt;&lt;p&gt;{{Q1}} ml + {{Q2}} l y {{Q3}} ml = {{Q1}} ml + {{T1}} ml + {{Q3}} ml&lt;/p&gt;&lt;p&gt;A continuación, opera:&lt;/p&gt;&lt;p&gt;{{Q1}} ml + {{T1}} ml + {{Q3}} ml = {{A1}} ml&lt;/p&gt;","seed":{"parameters":[{"name":"Q1","label":null,"min":1000,"max":9999,"step":1},{"name":"Q2","label":null,"min":1,"max":9,"step":1},{"name":"Q3","label":null,"min":1,"max":999,"step":1}],"calculated":[{"name":"T1","function":"{{Q2}}*1000","temp":true},{"name":"A1","label":"{{function}}","function":"{{Q1}} + {{Q2}}*1000 + {{Q3}}"}],"uniques":true},"algorithm":{"name":"calculateOperation","params":{"method":"equivLiteral","keyboard":"NUMERICAL"}}}</v>
      </c>
      <c r="C440" s="237" t="str">
        <f>Seeds!AA523</f>
        <v>{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D440" s="237">
        <f t="shared" si="1"/>
        <v>1</v>
      </c>
    </row>
    <row r="441" ht="15.75" customHeight="1">
      <c r="A441" s="237" t="str">
        <f>Seeds!AC524</f>
        <v>M5-MyM-23a-E-2</v>
      </c>
      <c r="B441" s="237" t="str">
        <f>Seeds!Z524</f>
        <v>{"id":"M5-MyM-23a-E-2","stimulus":"&lt;p&gt;Realiza la siguiente resta.&lt;/p&gt;","template":"&lt;p&gt;{{T1}} g y {{T2}} mg − {{Q4}} mg = {{response}} mg&lt;/p&gt;","hint":"&lt;p&gt;Para realizar esta resta, expresa todas las magnitudes en la misma unidad.&lt;/p&gt;","feedback":"&lt;p&gt;Primero expresa todas las magnitudes en la misma unidad.&lt;/p&gt;&lt;p&gt;{{T1}} g y {{T2}} mg − {{Q4}} mg = {{T3}} mg + {{T2}} mg − {{Q4}} mg&lt;/p&gt;&lt;p&gt;A continuación, opera:&lt;/p&gt;&lt;p&gt;{{T3}} mg + {{T2}} mg − {{Q4}} mg = {{Q5}} mg&lt;/p&gt;","seed":{"parameters":[{"name":"Q4","label":null,"min":1000,"max":9999,"step":1},{"name":"Q5","label":null,"min":1000,"max":9999,"step":1}],"calculated":[{"name":"T1","function":"math.floor(({{Q4}}+{{Q5}})/1000)","temp":true},{"name":"T2","function":"{{Q4}}+{{Q5}}-math.floor(({{Q4}}+{{Q5}})/1000)*1000","temp":true},{"name":"T3","function":"{{T1}}*1000","temp":true},{"name":"A1","label":"{{function}}","function":"{{Q5}}"}],"uniques":true},"algorithm":{"name":"calculateOperation","params":{"method":"equivLiteral","keyboard":"NUMERICAL"}}}</v>
      </c>
      <c r="C441" s="237" t="str">
        <f>Seeds!AA524</f>
        <v>{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D441" s="237">
        <f t="shared" si="1"/>
        <v>1</v>
      </c>
    </row>
    <row r="442" ht="15.75" customHeight="1">
      <c r="A442" s="237" t="str">
        <f>Seeds!AC525</f>
        <v>M5-MyM-23a-E-3</v>
      </c>
      <c r="B442" s="237" t="str">
        <f>Seeds!Z525</f>
        <v>{"id":"M5-MyM-23a-E-3","stimulus":"&lt;p&gt;Realiza la siguiente suma.&lt;/p&gt;","template":"&lt;p&gt;{{Q1}} hm y {{Q2}} m + {{Q3}} m = {{response}} m&lt;/p&gt;","hint":"&lt;p&gt;Para realizar esta suma, expresa todas las magnitudes en la misma unidad.&lt;/p&gt;","feedback":"&lt;p&gt;Primero expresa todas las magnitudes en la misma unidad.&lt;/p&gt;&lt;p&gt;{{Q1}} hm y {{Q2}} m + {{Q3}} m = {{T1}} m + {{Q2}} m + {{Q3}} m&lt;/p&gt;&lt;p&gt;A continuación, opera:&lt;/p&gt;&lt;p&gt;{{T1}} m + {{Q2}} m + {{Q3}} m = {{A1}} m&lt;/p&gt;","seed":{"parameters":[{"name":"Q1","label":null,"min":1000,"max":9999,"step":1},{"name":"Q2","label":null,"min":1,"max":9,"step":1},{"name":"Q3","label":null,"min":1,"max":999,"step":1}],"calculated":[{"name":"T1","function":"{{Q1}}*100","temp":true},{"name":"A1","label":"{{function}}","function":"{{Q1}}*100 + {{Q2}} + {{Q3}}"}],"uniques":true},"algorithm":{"name":"calculateOperation","params":{"method":"equivLiteral","keyboard":"NUMERICAL"}}}</v>
      </c>
      <c r="C442" s="237" t="str">
        <f>Seeds!AA525</f>
        <v>{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D442" s="237">
        <f t="shared" si="1"/>
        <v>1</v>
      </c>
    </row>
    <row r="443" ht="15.75" customHeight="1">
      <c r="A443" s="237" t="str">
        <f>Seeds!AC526</f>
        <v>M5-MyM-23a-E-4</v>
      </c>
      <c r="B443" s="237" t="str">
        <f>Seeds!Z526</f>
        <v>{"id":"M5-MyM-23a-E-4","stimulus":"&lt;p&gt;Realiza la siguiente resta.&lt;/p&gt;","template":"&lt;p&gt;{{T1}} dal − {{Q4}} dal y {{T2}} dl = {{response}} dl&lt;/p&gt;","hint":"&lt;p&gt;Para realizar esta resta, expresa todas las magnitudes en la misma unidad.&lt;/p&gt;","feedback":"&lt;p&gt;Primero expresa todas las magnitudes en la misma unidad.&lt;/p&gt;&lt;p&gt;{{T1}} dal − {{Q4}} dal y {{T2}} dl = {{T3}} dl − {{T4}} dl − {{T2}} dl&lt;/p&gt;&lt;p&gt;A continuación, opera:&lt;/p&gt;&lt;p&gt;{{T3}} dl − {{T4}} dl − {{T2}} dl = {{Q5}} dl&lt;/p&gt;","seed":{"parameters":[{"name":"Q4","label":null,"min":1,"max":9,"step":1},{"name":"Q5","label":null,"min":1,"max":999,"step":1}],"calculated":[{"name":"T1","function":"{{Q4}}+1+math.floor({{Q5}}/100)","temp":true},{"name":"T2","function":"100-{{Q5}}+math.floor({{Q5}}/100)*100","temp":true},{"name":"T3","function":"{{T1}}*100","temp":true},{"name":"T4","function":"{{Q4}}*100","temp":true},{"name":"A1","label":"{{function}}","function":"{{Q5}}"}],"uniques":true},"algorithm":{"name":"calculateOperation","params":{"method":"equivLiteral","keyboard":"NUMERICAL"}}}</v>
      </c>
      <c r="C443" s="237" t="str">
        <f>Seeds!AA526</f>
        <v>{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D443" s="237">
        <f t="shared" si="1"/>
        <v>1</v>
      </c>
    </row>
    <row r="444" ht="15.75" customHeight="1">
      <c r="A444" s="237" t="str">
        <f>Seeds!AC527</f>
        <v>M5-MyM-23a-A-1</v>
      </c>
      <c r="B444" s="237" t="str">
        <f>Seeds!Z527</f>
        <v>{"id":"M5-MyM-23a-A-1","stimulus":"&lt;p&gt;Un tigre pesa al nacer &lt;span class=\"no-break\"&gt;{{Q1}} kg.&lt;/span&gt; Ahora pesa &lt;span class=\"no-break\"&gt;{{Q2}} kg&lt;/span&gt; y &lt;span class=\"no-break\"&gt;{{Q3}} hg.&lt;/span&gt; ¿Cuántos kilogramos ha engordado?&lt;/p&gt;","template":"&lt;p&gt;Su peso ha aumentado en &lt;span class=\"no-break\"&gt;{{response}} kg.&lt;/span&gt;&lt;/p&gt;","hint":"&lt;p&gt;Opera expresando todas las magnitudes en la misma unidad.&lt;/p&gt;","feedback":"&lt;p&gt;Primero expresa todas las magnitudes en la misma unidad.&lt;/p&gt;&lt;p&gt;{{Q2}} kg y {{Q3}} hg − {{Q1}} kg = {{Q2}} kg + {{T1}} kg − {{Q1}} kg&lt;/p&gt;&lt;p&gt;A continuación, opera:&lt;/p&gt;&lt;p&gt;{{Q2}} kg + {{T1}} kg − {{Q1}} kg = {{A1}} kg&lt;/p&gt;","seed":{"parameters":[{"name":"Q1","label":null,"min":0.8,"max":1.5,"step":0.01},{"name":"Q2","label":null,"min":100,"max":230,"step":1},{"name":"Q3","label":null,"min":1,"max":9,"step":1}],"calculated":[{"name":"T1","function":"{{Q3}}/10","temp":true},{"name":"A1","label":"{{function}}","function":"Lemonlib.round({{Q2}} + {{Q3}}/10 - {{Q1}}, 2)"}],"uniques":true},"algorithm":{"name":"calculateOperation","params":{"method":"equivLiteral","keyboard":"INTERMEDIATE"}}}</v>
      </c>
      <c r="C444" s="237" t="str">
        <f>Seeds!AA527</f>
        <v>{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D444" s="237">
        <f t="shared" si="1"/>
        <v>1</v>
      </c>
    </row>
    <row r="445" ht="15.75" customHeight="1">
      <c r="A445" s="237" t="str">
        <f>Seeds!AC528</f>
        <v>M5-MyM-23a-A-2</v>
      </c>
      <c r="B445" s="237" t="str">
        <f>Seeds!Z528</f>
        <v>{"id":"M5-MyM-23a-A-2","stimulus":"&lt;p&gt;Álex tiene dos fiambreras: una con &lt;span class=\"no-break\"&gt;{{Q1}} cl&lt;/span&gt; de capacidad y otra de &lt;span class=\"no-break\"&gt;{{Q2}} cl&lt;/span&gt; y &lt;span class=\"no-break\"&gt;{{Q3}} ml.&lt;/span&gt; ¿Cuántos mililitros caben en total entre los dos recipientes?&lt;/p&gt;","template":"&lt;p&gt;Las dos fiambreras juntas tienen &lt;span class=\"no-break\"&gt;{{response}} ml&lt;/span&gt; de capacidad.&lt;/p&gt;","hint":"&lt;p&gt;Opera expresando todas las magnitudes en la misma unidad.&lt;/p&gt;","feedback":"&lt;p&gt;Primero expresa todas las magnitudes en la misma unidad.&lt;/p&gt;&lt;p&gt;{{Q1}} cl + {{Q2}} cl y {{Q3}} ml = {{T1}} ml + {{T2}} ml + {{Q3}} ml&lt;/p&gt;&lt;p&gt;A continuación, opera:&lt;/p&gt;&lt;p&gt;{{T1}} ml + {{T2}} ml + {{Q3}} ml = {{A1}} ml&lt;/p&gt;","seed":{"parameters":[{"name":"Q1","label":null,"min":30,"max":80,"step":0.5},{"name":"Q2","label":null,"min":30,"max":80,"step":0.5},{"name":"Q3","label":null,"min":1,"max":9,"step":1}],"calculated":[{"name":"T1","function":"{{Q1}}*10 ","temp":true},{"name":"T2","function":"{{Q2}}*10 ","temp":true},{"name":"A1","label":"{{function}}","function":"{{Q1}}*10 + {{Q2}}*10 + {{Q3}}"}],"uniques":true},"algorithm":{"name":"calculateOperation","params":{"method":"equivLiteral","keyboard":"NUMERICAL"}}}</v>
      </c>
      <c r="C445" s="237" t="str">
        <f>Seeds!AA528</f>
        <v>{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D445" s="237">
        <f t="shared" si="1"/>
        <v>1</v>
      </c>
    </row>
    <row r="446" ht="15.75" customHeight="1">
      <c r="A446" s="237" t="str">
        <f>Seeds!AC529</f>
        <v>M5-MyM-23a-A-3</v>
      </c>
      <c r="B446" s="237" t="str">
        <f>Seeds!Z529</f>
        <v>{"id":"M5-MyM-23a-A-3","stimulus":"&lt;p&gt;Juan necesita &lt;span class=\"no-break\"&gt;{{Q1}} m&lt;/span&gt; de alambre para una manualidad, pero solo tiene &lt;span class=\"no-break\"&gt;{{Q2}} m&lt;/span&gt; y &lt;span class=\"no-break\"&gt;{{Q3}} cm.&lt;/span&gt; ¿Cuántos metros más tiene que comprar?&lt;/p&gt;","template":"&lt;p&gt;Necesita comprar &lt;span class=\"no-break\"&gt;{{response}} m&lt;/span&gt; de alambre.&lt;/p&gt;","hint":"&lt;p&gt;Opera expresando todas las magnitudes en la misma unidad.&lt;/p&gt;","feedback":"&lt;p&gt;Primero expresa todas las magnitudes en la misma unidad.&lt;/p&gt;&lt;p&gt;{{Q1}} m − {{Q2}} m y {{Q3}} cm = {{Q1}} m − {{Q2}} m − {{T1}} m&lt;/p&gt;&lt;p&gt;A continuación, opera:&lt;/p&gt;&lt;p&gt;{{Q1}} m − {{Q2}} m − {{T1}} m = {{A1}} m&lt;/p&gt;","seed":{"parameters":[{"name":"Q1","label":null,"min":5,"max":20,"step":0.5},{"name":"Q2","label":null,"min":1,"max":4,"step":1},{"name":"Q3","label":null,"min":1,"max":99,"step":1}],"calculated":[{"name":"T1","function":"{{Q3}}/100","temp":true},{"name":"A1","label":"{{function}}","function":"{{Q1}} - {{Q2}} - {{Q3}}/100"}],"uniques":true},"algorithm":{"name":"calculateOperation","params":{"method":"equivLiteral","keyboard":"INTERMEDIATE"}}}</v>
      </c>
      <c r="C446" s="237" t="str">
        <f>Seeds!AA529</f>
        <v>{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D446" s="237">
        <f t="shared" si="1"/>
        <v>1</v>
      </c>
    </row>
    <row r="447" ht="15.75" customHeight="1">
      <c r="A447" s="237" t="str">
        <f>Seeds!AC530</f>
        <v>M5-MyM-23a-A-4</v>
      </c>
      <c r="B447" s="237" t="str">
        <f>Seeds!Z530</f>
        <v>{"id":"M5-MyM-23a-A-4","stimulus":"&lt;p&gt;Durante una carrera, Araceli ha corrido {{Q1}} km. Si le quedan {{Q2}} km y {{Q3}} dam para terminarla, ¿cuántos kilómetros mide la carrera?&lt;/p&gt;","template":"&lt;p&gt;La longitud total de la carrera es de {{response}} km.&lt;/p&gt;","hint":"&lt;p&gt;Opera expresando todas las magnitudes en la misma unidad.&lt;/p&gt;","feedback":"&lt;p&gt;Primero expresa todas las magnitudes en la misma unidad.&lt;/p&gt;&lt;p&gt;{{Q1}} km + {{Q2}} km y {{Q3}} dam = {{Q1}} km + {{Q2}} km + {{T1}} km&lt;/p&gt;&lt;p&gt;A continuación, opera:&lt;/p&gt;&lt;p&gt;{{Q1}} km + {{Q2}} km + {{T1}} km = {{A1}} km&lt;/p&gt;","seed":{"parameters":[{"name":"Q1","label":null,"min":10,"max":20,"step":1},{"name":"Q2","label":null,"min":10,"max":20,"step":1},{"name":"Q3","label":null,"min":1,"max":999,"step":1}],"calculated":[{"name":"T1","function":"{{Q3}}/100","temp":true},{"name":"A1","label":"{{function}}","function":"{{Q1}}+{{Q2}}+{{Q3}}/100"}],"uniques":true},"algorithm":{"name":"calculateOperation","params":{"method":"equivLiteral","keyboard":"INTERMEDIATE"}}}</v>
      </c>
      <c r="C447" s="237" t="str">
        <f>Seeds!AA530</f>
        <v>{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D447" s="237">
        <f t="shared" si="1"/>
        <v>1</v>
      </c>
    </row>
    <row r="448" ht="15.75" customHeight="1">
      <c r="A448" s="237" t="str">
        <f>Seeds!AC531</f>
        <v>M5-MyM-23a-A-5</v>
      </c>
      <c r="B448" s="237" t="str">
        <f>Seeds!Z531</f>
        <v>{"id":"M5-MyM-23a-A-5","stimulus":"&lt;p&gt;Un camión de bomberos tiene &lt;span class=\"no-break\"&gt;{{T1}} kl&lt;/span&gt; y &lt;span class=\"no-break\"&gt;{{T2}} l&lt;/span&gt; de agua en la cisterna, y durante un incendio se utilizan &lt;span class=\"no-break\"&gt;{{Q1}} l&lt;/span&gt; de agua. ¿Cuántos litros de agua quedan?&lt;/p&gt;","template":"&lt;p&gt;En el camión hay {{response}} l de agua.&lt;/p&gt;","hint":"&lt;p&gt;Opera expresando todas las magnitudes en la misma unidad.&lt;/p&gt;","feedback":"&lt;p&gt;Primero expresa todas las magnitudes en la misma unidad.&lt;/p&gt;&lt;p&gt;{{T1}} kl y {{T2}} l − {{Q1}} l = {{T3}} l + {{T2}} l − {{Q1}} l&lt;/p&gt;&lt;p&gt;A continuación, opera:&lt;/p&gt;&lt;p&gt;{{T3}} l + {{T2}} l − {{Q1}} l = {{A1}} l&lt;/p&gt;","seed":{"parameters":[{"name":"Q1","label":null,"min":1000,"max":5000,"step":1},{"name":"Q2","label":null,"min":1000,"max":5000,"step":1}],"calculated":[{"name":"T1","function":"math.floor(({{Q1}}+{{Q2}})/1000)","temp":true},{"name":"T2","function":"{{Q1}}+{{Q2}}-math.floor(({{Q1}}+{{Q2}})/1000)*1000","temp":true},{"name":"T3","function":"{{T1}}*1000","temp":true},{"name":"A1","label":"{{function}}","function":"{{Q2}}"}],"uniques":true},"algorithm":{"name":"calculateOperation","params":{"method":"equivLiteral","keyboard":"NUMERICAL"}}}</v>
      </c>
      <c r="C448" s="237" t="str">
        <f>Seeds!AA531</f>
        <v>{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D448" s="237">
        <f t="shared" si="1"/>
        <v>1</v>
      </c>
    </row>
    <row r="449" ht="15.75" customHeight="1">
      <c r="A449" s="237" t="str">
        <f>Seeds!AC532</f>
        <v>M5-MyM-5a-I-1</v>
      </c>
      <c r="B449" s="237" t="str">
        <f>Seeds!Z532</f>
        <v>{"id":"M5-MyM-5a-I-1","stimulus":"&lt;p&gt;Arrastra la hora que marcan estos relojes.&lt;/p&gt;","template":"&lt;table style=\"width: 100%;border:none;\"&gt;&lt;tbody&gt;&lt;tr&gt;&lt;td style=\"width: 25%; text-align: center;border:none;\"&gt;&lt;div style=\"display:flex; justify-content:center;\"&gt;&lt;img src='https://blueberry-assets.oneclick.es/M5_MyM_5a_19.svg'&gt;&lt;/div&gt;&lt;/td&gt;&lt;td style=\"width: 25%; text-align: center;border:none;\"&gt;&lt;div style=\"display:flex; justify-content:center;\"&gt;&lt;img src='https://blueberry-assets.oneclick.es/M5_MyM_5a_25.svg'&gt;&lt;/div&gt;&lt;/td&gt;&lt;td style=\"width: 25%; text-align: center;border:none;\"&gt;&lt;div style=\"display:flex; justify-content:center;\"&gt;&lt;img src='https://blueberry-assets.oneclick.es/M5_MyM_5a_20.svg'&gt;&lt;/div&gt;&lt;/td&gt;&lt;/tr&gt;&lt;tr&gt;&lt;td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seis y veinte","temp":true},{"name":"T2","function":"la una y veinte","temp":true},{"name":"T3","function":"las nueve y cuarto","temp":true},{"name":"A1","label":"Las seis y veinte","function":"Las seis y veinte","feedback":"&lt;p&gt;El reloj marca {{T1}}.&lt;/p&gt;"},{"name":"A2","label":"La una y veinte","function":"La una y veinte","feedback":"&lt;p&gt;El reloj marca {{T2}}.&lt;/p&gt;"},{"name":"A3","label":"Las nueve y cuarto","function":"Las nueve y cuarto","feedback":"&lt;p&gt;El reloj marca {{T3}}.&lt;/p&gt;"},{"name":"A4","label":"Las diez y veinte","incorrect":true},{"name":"A5","label":"Las cuatro menos veinte","incorrect":true},{"name":"A6","label":"Las cinco y diez","incorrect":true}],"uniques":true},"algorithm":{"name":"calculateOperation","template":"Cloze with drag &amp; drop","params":{"keyboard":"INTERMEDIATE"}}}</v>
      </c>
      <c r="C449" s="237" t="str">
        <f>Seeds!AA532</f>
        <v>{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D449" s="237">
        <f t="shared" si="1"/>
        <v>1</v>
      </c>
    </row>
    <row r="450" ht="15.75" customHeight="1">
      <c r="A450" s="237" t="str">
        <f>Seeds!AC533</f>
        <v>M5-MyM-5a-I-2</v>
      </c>
      <c r="B450" s="237" t="str">
        <f>Seeds!Z533</f>
        <v>{"id":"M5-MyM-5a-I-2","stimulus":"&lt;p&gt;Arrastra la hora que marcan estos relojes.&lt;/p&gt;","template":"&lt;table style=\"width: 100%;border:none;\"&gt;&lt;tbody&gt;&lt;tr&gt;&lt;td style=\"width: 25%; text-align: center;border:none;\"&gt;&lt;div style=\"display:flex; justify-content:center;\"&gt;&lt;img src='https://blueberry-assets.oneclick.es/M5_MyM_5a_27.svg'&gt;&lt;/div&gt;&lt;/td&gt;&lt;td style=\"width: 25%; text-align: center;border:none;\"&gt;&lt;div style=\"display:flex; justify-content:center;\"&gt;&lt;img src='https://blueberry-assets.oneclick.es/M5_MyM_5a_21.svg'&gt;&lt;/div&gt;&lt;/td&gt;&lt;td style=\"width: 25%; text-align: center;border:none;\"&gt;&lt;div style=\"display:flex; justify-content:center;\"&gt;&lt;img src='https://blueberry-assets.oneclick.es/M5_MyM_5a_26.svg'&gt;&lt;/div&gt;&lt;/td&gt;&lt;/tr&gt;&lt;tr&gt;&lt;td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diez y veinte","temp":true},{"name":"T2","function":"las nueve menos cinco","temp":true},{"name":"T3","function":"las cuatro menos veinte","temp":true},{"name":"A1","label":"Las diez y veinte","feedback":"&lt;p&gt;El reloj marca {{T1}}.&lt;/p&gt;"},{"name":"A2","label":"Las nueve menos cinco","feedback":"&lt;p&gt;El reloj marca {{T2}}.&lt;/p&gt;"},{"name":"A3","label":"Las cuatro menos veinte","feedback":"&lt;p&gt;El reloj marca {{T3}}.&lt;/p&gt;"},{"name":"A4","label":"La una y veinte","incorrect":true},{"name":"A5","label":"Las dos y media","incorrect":true},{"name":"A6","label":"Las doce menos cuarto","incorrect":true}],"uniques":true},"algorithm":{"name":"calculateOperation","template":"Cloze with drag &amp; drop","params":{"keyboard":"INTERMEDIATE"}}}</v>
      </c>
      <c r="C450" s="237" t="str">
        <f>Seeds!AA533</f>
        <v>{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D450" s="237">
        <f t="shared" si="1"/>
        <v>1</v>
      </c>
    </row>
    <row r="451" ht="15.75" customHeight="1">
      <c r="A451" s="237" t="str">
        <f>Seeds!AC534</f>
        <v>M5-MyM-5a-I-3</v>
      </c>
      <c r="B451" s="237" t="str">
        <f>Seeds!Z534</f>
        <v>{"id":"M5-MyM-5a-I-3","stimulus":"&lt;p&gt;Arrastra la hora que marcan estos relojes.&lt;/p&gt;","template":"&lt;table style=\"width: 100%;border:none;\"&gt;&lt;tbody&gt;&lt;tr&gt;&lt;td style=\"width: 25%; text-align: center;border:none;\"&gt;&lt;div style=\"display:flex; justify-content:center;\"&gt;&lt;img src='https://blueberry-assets.oneclick.es/M5_MyM_5a_22.svg'&gt;&lt;/div&gt;&lt;/td&gt;&lt;td style=\"width: 25%; text-align: center;border:none;\"&gt;&lt;div style=\"display:flex; justify-content:center;\"&gt;&lt;img src='https://blueberry-assets.oneclick.es/M5_MyM_5a_23.svg'&gt;&lt;/div&gt;&lt;/td&gt;&lt;td style=\"width: 25%; text-align: center;border:none;\"&gt;&lt;div style=\"display:flex; justify-content:center;\"&gt;&lt;img src='https://blueberry-assets.oneclick.es/M5_MyM_5a_24.svg'&gt;&lt;/div&gt;&lt;/td&gt;&lt;/tr&gt;&lt;tr&gt;&lt;td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dos y media","temp":true},{"name":"T2","function":"las cinco y diez","temp":true},{"name":"T3","function":"las doce menos cuarto","temp":true},{"name":"A1","label":"Las dos y media","feedback":"&lt;p&gt;El reloj marca {{T1}}.&lt;/p&gt;"},{"name":"A2","label":"Las cinco y diez","feedback":"&lt;p&gt;El reloj marca {{T2}}.&lt;/p&gt;"},{"name":"A3","label":"Las doce menos cuarto","feedback":"&lt;p&gt;El reloj marca {{T3}}.&lt;/p&gt;"},{"name":"A4","label":"Las seis menos veinte","incorrect":true},{"name":"A5","label":"Las nueve y cuarto","incorrect":true},{"name":"A6","label":"Las nueve menos cinco","incorrect":true}],"uniques":true},"algorithm":{"name":"calculateOperation","template":"Cloze with drag &amp; drop","params":{"keyboard":"INTERMEDIATE"}}}</v>
      </c>
      <c r="C451" s="237" t="str">
        <f>Seeds!AA534</f>
        <v>{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D451" s="237">
        <f t="shared" si="1"/>
        <v>1</v>
      </c>
    </row>
    <row r="452" ht="15.75" customHeight="1">
      <c r="A452" s="237" t="str">
        <f>Seeds!AC535</f>
        <v>M5-MyM-5a-E-1</v>
      </c>
      <c r="B452" s="237" t="str">
        <f>Seeds!Z535</f>
        <v>{"id":"M5-MyM-5a-E-1","stimulus":"&lt;p&gt;Cambia los números del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452" s="237" t="str">
        <f>Seeds!AA535</f>
        <v>{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D452" s="237">
        <f t="shared" si="1"/>
        <v>1</v>
      </c>
    </row>
    <row r="453" ht="15.75" customHeight="1">
      <c r="A453" s="237" t="str">
        <f>Seeds!AC536</f>
        <v>M5-MyM-5a-E-2</v>
      </c>
      <c r="B453" s="237" t="str">
        <f>Seeds!Z536</f>
        <v>{"id":"M5-MyM-5a-E-2","stimulus":"&lt;p&gt;Mueve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453" s="237" t="str">
        <f>Seeds!AA536</f>
        <v>{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D453" s="237">
        <f t="shared" si="1"/>
        <v>1</v>
      </c>
    </row>
    <row r="454" ht="15.75" customHeight="1">
      <c r="A454" s="237" t="str">
        <f>Seeds!AC537</f>
        <v>M5-MyM-6a-I-1</v>
      </c>
      <c r="B454" s="237" t="str">
        <f>Seeds!Z537</f>
        <v>{
    "id": "M5-MyM-6a-I-1",
    "stimulus": "&lt;p&gt;Selecciona si las siguientes equivalencias son correctas o no.&lt;/p&gt;",
    "hint": "&lt;p&gt;Algunas de las equivalencias entre las medidas de tiempo son:&lt;/p&gt;&lt;p style=\"text-align: center\"&gt;1 h = 60&lt;/p&gt;&lt;p style=\"text-align: center\"&gt;1 min = 60 s&lt;/p&gt;",
    "feedback": "&lt;p&gt;Algunas de las equivalencias entre las medidas de tiempo son:&lt;/p&gt;&lt;p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"&lt;p&gt;La equivalencia es correcta porque:&lt;/p&gt;&lt;p&gt;{{Q1}} h = {{Q1}} h × 60 = {{T1}} min&lt;/p&gt;"
            },
            {
                "name": "A2",
                "label": "&lt;span class=\"no-break\"&gt;{{Q2}} min&lt;/span&gt; = &lt;span class=\"no-break\"&gt;{{T2}} s&lt;/span&gt;",
                "feedback": "&lt;p&gt;La equivalencia es correcta porque:&lt;/p&gt;&lt;p&gt;{{Q2}} min = {{Q2}} min × 60 = {{T2}} s&lt;/p&gt;"
            },
            {
                "name": "A3",
                "label": "&lt;span class=\"no-break\"&gt;{{T3}} s&lt;/span&gt; = &lt;span class=\"no-break\"&gt;{{Q3}} min&lt;/span&gt;",
                "feedback": "&lt;p&gt;La equivalencia es correcta porque:&lt;/p&gt;&lt;p&gt;{{T3}} s = {{T3}} s : 60 = {{Q3}} min&lt;/p&gt;"
            },
            {
                "name": "A4",
                "label": "&lt;span class=\"no-break\"&gt;{{Q4}} h&lt;/span&gt; = &lt;span class=\"no-break\"&gt;{{T4}} min&lt;/span&gt;",
                "incorrect": true,
                "feedback": "&lt;p&gt;La equivalencia correcta es la siguiente:&lt;/p&gt;&lt;p&gt;{{Q4}} h = {{Q4}} h × 60 = {{T7}} min&lt;/p&gt;"
            },
            {
                "name": "A5",
                "label": "&lt;span class=\"no-break\"&gt;{{T5}} s&lt;/span&gt; = &lt;span class=\"no-break\"&gt;{{Q5}} h&lt;/span&gt;",
                "incorrect": true,
                "feedback": "&lt;p&gt;La equivalencia correcta es la siguiente:&lt;/p&gt;&lt;p&gt;{{T5}} s = {{T5}} s : 3 600 = {{T8}} h&lt;/p&gt;"
            },
            {
                "name": "A6",
                "label": "&lt;span class=\"no-break\"&gt;{{T6}} min&lt;/span&gt; = &lt;span class=\"no-break\"&gt;{{Q6}} h&lt;/span&gt;",
                "incorrect": true,
                "feedback": "&lt;p&gt;La equivalencia correcta es la siguiente:&lt;/p&gt;&lt;p&gt;{{T6}} min = {{T6}} min : 60 = {{T9}} h&lt;/p&gt;"
            }
        ],
        "uniques": true
    },
    "algorithm": {
        "name": "trueFalse",
        "template": "Choice matrix – inline",
        "params": {
            "countCorrect": 1,
            "countIncorrect": 2,
            "options": [
                "Correcto",
                "Incorrecto"
            ]
        }
    }
}</v>
      </c>
      <c r="C454" s="237" t="str">
        <f>Seeds!AA537</f>
        <v>{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D454" s="237">
        <f t="shared" si="1"/>
        <v>1</v>
      </c>
    </row>
    <row r="455" ht="15.75" customHeight="1">
      <c r="A455" s="237" t="str">
        <f>Seeds!AC538</f>
        <v>M5-MyM-6a-E-1</v>
      </c>
      <c r="B455" s="237" t="str">
        <f>Seeds!Z538</f>
        <v>{"id":"M5-MyM-6a-E-1","stimulus":"&lt;p&gt;Completa las siguientes equivalencias:&lt;/p&gt;","template":"&lt;p&gt;&lt;span class=\"no-break\"&gt;{{Q1}} h&lt;/span&gt; = &lt;span class=\"no-break\"&gt;{{response}} s&lt;/span&gt;&lt;/p&gt;&lt;p&gt;&lt;span class=\"no-break\"&gt;{{T1}} min&lt;/span&gt;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20,"step":1},{"name":"Q2","label":null,"min":1,"max":20,"step":1}],"calculated":[{"name":"T1","function":"{{Q2}}*60","temp":true},{"name":"A1","label":"{{function}}","function":"{{Q1}}*3600","feedback":"&lt;p&gt;{{Q1}} h × 3 600 = {{function}} s&lt;/p&gt;"},{"name":"A2","label":"{{function}}","function":"{{Q2}}","feedback":"&lt;p&gt;{{T1}} min : 60 = {{function}} h&lt;/p&gt;"}],"uniques":true},"algorithm":{"name":"calculateOperation","params":{"method":"equivLiteral","keyboard":"NUMERICAL"}}}</v>
      </c>
      <c r="C455" s="237" t="str">
        <f>Seeds!AA538</f>
        <v>{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D455" s="237">
        <f t="shared" si="1"/>
        <v>1</v>
      </c>
    </row>
    <row r="456" ht="15.75" customHeight="1">
      <c r="A456" s="237" t="str">
        <f>Seeds!AC539</f>
        <v>M5-MyM-6a-E-2</v>
      </c>
      <c r="B456" s="237" t="str">
        <f>Seeds!Z539</f>
        <v>{"id":"M5-MyM-6a-E-2","stimulus":"&lt;p&gt;Completa las siguientes equivalencias:&lt;/p&gt;","template":"&lt;p&gt;&lt;span class=\"no-break\"&gt;{{Q1}} min&lt;/span&gt; = &lt;span class=\"no-break\"&gt;{{response}} s&lt;/span&gt;&lt;/p&gt;&lt;p&gt;&lt;span class=\"no-break\"&gt;{{T1}} s&lt;/span&gt;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100,"step":1},{"name":"Q2","label":null,"min":3600,"max":9960,"step":3600}],"calculated":[{"name":"T1","function":"{{Q2}}*3600","temp":true},{"name":"A1","label":"{{function}}","function":"{{Q1}}*60","feedback":"&lt;p&gt;{{Q1}} min × 60 = {{function}} s&lt;/p&gt;"},{"name":"A2","label":"{{function}}","function":"{{Q2}}","feedback":"&lt;p&gt;{{T1}} s : 3 600 = {{function}} h&lt;/p&gt;"}],"uniques":true},"algorithm":{"name":"calculateOperation","params":{"method":"equivLiteral","keyboard":"NUMERICAL"}}}</v>
      </c>
      <c r="C456" s="237" t="str">
        <f>Seeds!AA539</f>
        <v>{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D456" s="237">
        <f t="shared" si="1"/>
        <v>1</v>
      </c>
    </row>
    <row r="457" ht="15.75" customHeight="1">
      <c r="A457" s="237" t="str">
        <f>Seeds!AC540</f>
        <v>M5-MyM-6a-A-1</v>
      </c>
      <c r="B457" s="237" t="str">
        <f>Seeds!Z540</f>
        <v>{"id":"M5-MyM-6a-A-1","seed":{"parameters":[{"name":"Q1","label":null,"min":300,"max":2700,"step":60}],"uniques":true},"scaffolding":[{"id":"step-0","stimulus":"&lt;p&gt;Martín ha llegado al teatro &lt;span class=\"no-break\"&gt;{{Q1}} s&lt;/span&gt; antes de que empiece la función. ¿Cuánto es ese tiempo en minutos?&lt;/p&gt;","template":"&lt;p&gt;Quedan &lt;span class=\"no-break\"&gt;{{response}} min&lt;/span&gt; para que empiece la obra.&lt;/p&gt;","seed":{"parameters":[],"calculated":[{"name":"A1","label":"{{function}}","function":"{{Q1}}/60"}]},"algorithm":{"name":"calculateOperation","params":{"method":"equivLiteral","keyboard":"NUMERICAL"}}},{"id":"step-1","stimulus":"&lt;p&gt;¿Cuándo llegó Martín al teatro?&lt;/p&gt;","template":"&lt;p&gt;Martín llegó &lt;span class=\"no-break\"&gt;{{response}} s&lt;/span&gt; antes.&lt;/p&gt;","seed":{"calculated":[{"name":"A2","function":"{{Q1}}"}]},"algorithm":{"name":"calculateOperation","params":{"method":"equivLiteral","keyboard":"NUMERICAL"}}},{"id":"step-2","stimulus":"&lt;p&gt;¿Qué pide el enunciado?&lt;/p&gt;","seed":{"calculated":[{"name":"2-A1","label":"&lt;p&gt;Calcular los minutos que tardó Martín en llegar al teatro.&lt;/p&gt;"},{"name":"2-A2","label":"&lt;p&gt;Calcular los segundos que tardó Martín en llegar al teatro.&lt;/p&gt;","incorrect":true},{"name":"2-A3","label":"&lt;p&gt;Calcular las horas que tardó Martín en llegar al teatro.&lt;/p&gt;","incorrect":true}]},"algorithm":{"name":"trueFalse","template":"Multiple choice – standard"}},{"id":"step-3","stimulus":"&lt;p&gt;Para convertir los segundos en minutos,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cuántos minutos llegó antes Martín.&lt;/p&gt;","template":"&lt;p&gt;&lt;span class=\"no-break\"&gt;{{Q1}} s&lt;/span&gt; : 60 = &lt;span class=\"no-break\"&gt;{{response}} min&lt;/span&gt;&lt;/p&gt;","seed":{"calculated":[{"name":"A1","function":"{{Q1}}/60"}]},"algorithm":{"name":"calculateOperation","params":{"method":"equivLiteral","keyboard":"NUMERICAL"}}}]}</v>
      </c>
      <c r="C457" s="237" t="str">
        <f>Seeds!AA540</f>
        <v>{"id":"M5-MyM-6a-A-1","seed":{"parameters":[{"name":"Q1","label":null,"min":300,"max":2700,"step":60}],"uniques":true},"scaffolding":[{"id":"step-0","stimulus":"&lt;p&gt;Martin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D457" s="237">
        <f t="shared" si="1"/>
        <v>1</v>
      </c>
    </row>
    <row r="458" ht="15.75" customHeight="1">
      <c r="A458" s="237" t="str">
        <f>Seeds!AC541</f>
        <v>M5-MyM-6a-A-2</v>
      </c>
      <c r="B458" s="237" t="str">
        <f>Seeds!Z541</f>
        <v>{"id":"M5-MyM-6a-A-2","seed":{"parameters":[{"name":"Q1","label":null,"min":3,"max":26,"step":1}],"uniques":true},"scaffolding":[{"id":"step-0","stimulus":"&lt;p&gt;El vuelo de Diego a Sídney ha durado &lt;span class=\"no-break\"&gt;{{T1}} s.&lt;/span&gt; Calcula las horas que ha estado montado en el avión.&lt;/p&gt;","template":"&lt;p&gt;La duración del vuelo fue de &lt;span class=\"no-break\"&gt;{{response}} h.&lt;/span&gt;&lt;/p&gt;","seed":{"parameters":[],"calculated":[{"name":"T1","function":"{{Q1}}*3600","temp":true},{"name":"A1","label":"{{function}}","function":"{{Q1}}"}]},"algorithm":{"name":"calculateOperation","params":{"method":"equivLiteral","keyboard":"NUMERICAL"}}},{"id":"step-1","stimulus":"&lt;p&gt;¿Cuánto tiempo duró el vuelo de Diego?&lt;/p&gt;","template":"&lt;p&gt;El vuelo duró &lt;span class=\"no-break\"&gt;{{response}} s.&lt;/span&gt;&lt;/p&gt;","seed":{"calculated":[{"name":"T1","function":"{{Q1}}*3600","temp":true},{"name":"A2","function":"{{T1}}"}]},"algorithm":{"name":"calculateOperation","params":{"method":"equivLiteral","keyboard":"NUMERICAL"}}},{"id":"step-2","stimulus":"&lt;p&gt;¿Qué pide el enunciado?&lt;/p&gt;","seed":{"calculated":[{"name":"2-A1","label":"&lt;p&gt;Calcular las horas que duró el vuelo a Sídney.&lt;/p&gt;"},{"name":"2-A2","label":"&lt;p&gt;Calcular los minutos que duró el vuelo a Sídney.&lt;/p&gt;","incorrect":true},{"name":"2-A3","label":"&lt;p&gt;Calcular los segundos que duró el vuelo a Sídney.&lt;/p&gt;","incorrect":true}]},"algorithm":{"name":"trueFalse","template":"Multiple choice – standard"}},{"id":"step-3","stimulus":"&lt;p&gt;Para convertir los segundos en horas, ¿cuál es la equivalencia correcta?&lt;/p&gt;","seed":{"calculated":[{"name":"2-A1","label":"&lt;p&gt;1 h = 3 600 s&lt;/p&gt;"},{"name":"2-A2","label":"&lt;p&gt;1 h = 60 s&lt;/p&gt;","incorrect":true},{"name":"2-A3","label":"&lt;p&gt;1 h = 100 s&lt;/p&gt;","incorrect":true}]},"algorithm":{"name":"trueFalse","template":"Multiple choice – standard", "params": {"showCheckIcon":false, "columns":3}}},{"id":"step-4","stimulus":"&lt;p&gt;Con esto en mente, completa el siguiente cálculo para saber las horas que duró el vuelo de Diego a Sídney.&lt;/p&gt;","template":"&lt;p&gt;&lt;span class=\"no-break\"&gt;{{T1}} s&lt;/span&gt; : 3 600 = &lt;span class=\"no-break\"&gt;{{response}} h&lt;/span&gt;&lt;/p&gt;","seed":{"calculated":[{"name":"T1","function":"{{Q1}}*3600","temp":true},{"name":"A1","function":"{{T1}}/3600"}]},"algorithm":{"name":"calculateOperation","params":{"method":"equivLiteral","keyboard":"NUMERICAL"}}}]}</v>
      </c>
      <c r="C458" s="237" t="str">
        <f>Seeds!AA541</f>
        <v>{"id":"M5-MyM-6a-A-2","seed":{"parameters":[{"name":"Q1","label":null,"min":3,"max":26,"step":1}],"uniques":true},"scaffolding":[{"id":"step-0","stimulus":"&lt;p&gt;O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D458" s="237">
        <f t="shared" si="1"/>
        <v>1</v>
      </c>
    </row>
    <row r="459" ht="15.75" customHeight="1">
      <c r="A459" s="237" t="str">
        <f>Seeds!AC542</f>
        <v>M5-MyM-6a-A-3</v>
      </c>
      <c r="B459" s="237" t="str">
        <f>Seeds!Z542</f>
        <v>{"id":"M5-MyM-6a-A-3","seed":{"parameters":[{"name":"Q1","label":null,"min":600,"max":2700,"step":60}],"uniques":true},"scaffolding":[{"id":"step-0","stimulus":"&lt;p&gt;En la consulta del pediatra el tiempo de espera estimado es de &lt;span class=\"no-break\"&gt;{{Q1}} s.&lt;/span&gt; ¿A cuántos minutos equivalen?&lt;/p&gt;","template":"&lt;p&gt;El tiempo de espera es de &lt;span class=\"no-break\"&gt;{{response}} min.&lt;/span&gt;&lt;/p&gt;","seed":{"parameters":[],"calculated":[{"name":"A1","label":"{{function}}","function":"{{Q1}}/60"}]},"algorithm":{"name":"calculateOperation","params":{"method":"equivLiteral","keyboard":"NUMERICAL"}}},{"id":"step-1","stimulus":"&lt;p&gt;¿De cuánto es el tiempo de espera en la consulta?&lt;/p&gt;","template":"&lt;p&gt;El tiempo de espera es de &lt;span class=\"no-break\"&gt;{{response}} s.&lt;/span&gt;&lt;/p&gt;","seed":{"calculated":[{"name":"A2","function":"{{Q1}}"}]},"algorithm":{"name":"calculateOperation","params":{"method":"equivLiteral","keyboard":"NUMERICAL"}}},{"id":"step-2","stimulus":"&lt;p&gt;¿Qué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correcta?&lt;/p&gt;","seed":{"calculated":[{"name":"2-A1","label":"&lt;p&gt;60 s = 1 min&lt;/p&gt;"},{"name":"2-A2","label":"&lt;p&gt;1 s = 60 min&lt;/p&gt;","incorrect":true},{"name":"2-A3","label":"&lt;p&gt;10 s = 1 min&lt;/p&gt;","incorrect":true}]},"algorithm":{"name":"trueFalse","template":"Multiple choice – standard", "params": {"showCheckIcon":false, "columns":3}}},{"id":"step-4","stimulus":"&lt;p&gt;Con esto en mente, completa el siguiente cálculo para saber los minutos del tiempo de espera.&lt;/p&gt;","template":"&lt;p&gt;&lt;span class=\"no-break\"&gt;{{Q1}} s&lt;/span&gt; : 60 = &lt;span class=\"no-break\"&gt;{{response}} min&lt;/span&gt;&lt;/p&gt;","seed":{"calculated":[{"name":"A1","function":"{{Q1}}/60"}]},"algorithm":{"name":"calculateOperation","params":{"method":"equivLiteral","keyboard":"NUMERICAL"}}}]}</v>
      </c>
      <c r="C459" s="237" t="str">
        <f>Seeds!AA542</f>
        <v>{"id":"M5-MyM-6a-A-3","seed":{"parameters":[{"name":"Q1","label":null,"min":600,"max":2700,"step":60}],"uniques":true},"scaffolding":[{"id":"step-0","stimulus":"&lt;p&gt;No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D459" s="237">
        <f t="shared" si="1"/>
        <v>1</v>
      </c>
    </row>
    <row r="460" ht="15.75" customHeight="1">
      <c r="A460" s="237" t="str">
        <f>Seeds!AC543</f>
        <v>M5-MyM-6a-A-4</v>
      </c>
      <c r="B460" s="237" t="str">
        <f>Seeds!Z543</f>
        <v>{"id":"M5-MyM-6a-A-4","seed":{"parameters":[{"name":"Q1","label":null,"min":45,"max":210,"step":1}],"uniques":true},"scaffolding":[{"id":"step-0","stimulus":"&lt;p&gt;Mariano estuvo esperando a que la grúa recogiera su coche durante &lt;span class=\"no-break\"&gt;{{Q1}} min.&lt;/span&gt; ¿Cuántos segundos tardó en llegar la grúa?&lt;/p&gt;","template":"&lt;p&gt;La grúa tardó &lt;span class=\"no-break\"&gt;{{response}} s.&lt;/span&gt;&lt;/p&gt;","seed":{"parameters":[],"calculated":[{"name":"A1","label":"{{function}}","function":"{{Q1}}*60"}]},"algorithm":{"name":"calculateOperation","params":{"method":"equivLiteral","keyboard":"NUMERICAL"}}},{"id":"step-1","stimulus":"&lt;p&gt;¿Cuánto tiempo esperó Mariano a que llegase la grúa?&lt;/p&gt;","template":"&lt;p&gt;Mariano esperó &lt;span class=\"no-break\"&gt;{{response}} min&lt;/span&gt;.&lt;/p&gt;","seed":{"calculated":[{"name":"A2","function":"{{Q1}}"}]},"algorithm":{"name":"calculateOperation","params":{"method":"equivLiteral","keyboard":"NUMERICAL"}}},{"id":"step-2","stimulus":"&lt;p&gt;¿Qué pide el enunciado?&lt;/p&gt;","seed":{"calculated":[{"name":"2-A1","label":"&lt;p&gt;Expresar lo que tardó la grúa en segundos.&lt;/p&gt;"},{"name":"2-A2","label":"&lt;p&gt;Expresar lo que tardó la grúa en horas.&lt;/p&gt;","incorrect":true},{"name":"2-A3","label":"&lt;p&gt;Expresar lo que tardó la grúa en minutos.&lt;/p&gt;","incorrect":true}]},"algorithm":{"name":"trueFalse","template":"Multiple choice – standard"}},{"id":"step-3","stimulus":"&lt;p&gt;Para convertir los minutos en segundos,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los segundos que tardó la grúa en llegar.&lt;/p&gt;","template":"&lt;p&gt;&lt;span class=\"no-break\"&gt;{{Q1}} min&lt;/span&gt; × 60 = &lt;span class=\"no-break\"&gt;{{response}} s&lt;/span&gt;&lt;/p&gt;","seed":{"calculated":[{"name":"A1","function":"{{Q1}}*60"}]},"algorithm":{"name":"calculateOperation","params":{"method":"equivLiteral","keyboard":"NUMERICAL"}}}]}</v>
      </c>
      <c r="C460" s="237" t="str">
        <f>Seeds!AA543</f>
        <v>{"id":"M5-MyM-6a-A-4","seed":{"parameters":[{"name":"Q1","label":null,"min":45,"max":210,"step":1}],"uniques":true},"scaffolding":[{"id":"step-0","stimulus":"&lt;p&gt;Mariano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D460" s="237">
        <f t="shared" si="1"/>
        <v>1</v>
      </c>
    </row>
    <row r="461" ht="15.75" customHeight="1">
      <c r="A461" s="237" t="str">
        <f>Seeds!AC544</f>
        <v>M5-MyM-6a-A-5</v>
      </c>
      <c r="B461" s="237" t="str">
        <f>Seeds!Z544</f>
        <v>{"id":"M5-MyM-6a-A-5","seed":{"parameters":[{"name":"Q1","label":null,"min":3,"max":12,"step":1}],"uniques":true},"scaffolding":[{"id":"step-0","stimulus":"&lt;p&gt;Claudia ha dedicado &lt;span class=\"no-break\"&gt;{{T1}} min&lt;/span&gt; a componer uno de los &lt;i&gt;singles&lt;/i&gt; de su disco. ¿Cuántas horas pasó escribiendo la canción?&lt;/p&gt;","template":"&lt;p&gt;Claudia estuvo componiendo el &lt;i&gt;single&lt;/i&gt; durante &lt;span class=\"no-break\"&gt;{{response}} h.&lt;/span&gt;&lt;/p&gt;","seed":{"parameters":[],"calculated":[{"name":"T1","function":"{{Q1}}*60","temp":true},{"name":"A1","label":"{{function}}","function":"{{Q1}}"}]},"algorithm":{"name":"calculateOperation","params":{"method":"equivLiteral","keyboard":"NUMERICAL"}}},{"id":"step-1","stimulus":"&lt;p&gt;¿Cuánto tiempo pasó Claudia componiendo?&lt;/p&gt;","template":"&lt;p&gt;Claudia estuvo componiendo durante &lt;span class=\"no-break\"&gt;{{response}} min.&lt;/span&gt;&lt;/p&gt;","seed":{"calculated":[{"name":"T1","function":"{{Q1}}*60","temp":true},{"name":"A2","function":"{{T1}}"}]},"algorithm":{"name":"calculateOperation","params":{"method":"equivLiteral","keyboard":"NUMERICAL"}}},{"id":"step-2","stimulus":"&lt;p&gt;¿Qué pide el enunciado?&lt;/p&gt;","seed":{"calculated":[{"name":"2-A1","label":"&lt;p&gt;Expresar en horas lo que tardó en escribir la canción.&lt;/p&gt;"},{"name":"2-A2","label":"&lt;p&gt;Expresar en segundos lo que tardó en escribir la canción.&lt;/p&gt;","incorrect":true},{"name":"2-A3","label":"&lt;p&gt;Expresar en minutos lo que tardó en escribir la canción.&lt;/p&gt;","incorrect":true}]},"algorithm":{"name":"trueFalse","template":"Multiple choice – standard"}},{"id":"step-3","stimulus":"&lt;p&gt;Para convertir los minutos en horas, ¿cuál es la equivalencia correcta?&lt;/p&gt;","seed":{"calculated":[{"name":"2-A1","label":"&lt;p&gt;60 min = 1 h&lt;/p&gt;"},{"name":"2-A2","label":"&lt;p&gt;10 min = 1 h&lt;/p&gt;","incorrect":true},{"name":"2-A3","label":"&lt;p&gt;1 min = 60 h&lt;/p&gt;","incorrect":true}]},"algorithm":{"name":"trueFalse","template":"Multiple choice – standard", "params": {"showCheckIcon":false, "columns":3}}},{"id":"step-4","stimulus":"&lt;p&gt;Con esto en mente, completa el siguiente cálculo para saber las horas que necesitó Claudia para escribir la canción.&lt;/p&gt;","template":"&lt;p&gt;&lt;span class=\"no-break\"&gt;{{T1}} min&lt;/span&gt; : 60 = &lt;span class=\"no-break\"&gt;{{response}} h&lt;/span&gt;&lt;/p&gt;","seed":{"calculated":[{"name":"T1","function":"{{Q1}}*60","temp":true},{"name":"A1","label":"{{function}}","function":"{{T1}}/60"}]},"algorithm":{"name":"calculateOperation","params":{"method":"equivLiteral","keyboard":"NUMERICAL"}}}]}</v>
      </c>
      <c r="C461" s="237" t="str">
        <f>Seeds!AA544</f>
        <v>{"id":"M5-MyM-6a-A-5","seed":{"parameters":[{"name":"Q1","label":null,"min":3,"max":12,"step":1}],"uniques":true},"scaffolding":[{"id":"step-0","stimulus":"&lt;p&gt;Cláudia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D461" s="237">
        <f t="shared" si="1"/>
        <v>1</v>
      </c>
    </row>
    <row r="462" ht="15.75" customHeight="1">
      <c r="A462" s="237" t="str">
        <f>Seeds!AC545</f>
        <v>M5-MyM-7a-I-1</v>
      </c>
      <c r="B462" s="237" t="str">
        <f>Seeds!Z545</f>
        <v>{
    "id": "M5-MyM-7a-I-1",
    "stimulus": "&lt;p&gt;Selecciona la equivalencia correcta.&lt;/p&gt;&lt;p&gt;&lt;span class=\"no-break\"&gt;{{Q1}} min&lt;/span&gt; y &lt;span class=\"no-break\"&gt;{{Q2}} s&lt;/span&gt; = ...&lt;/p&gt;",
    "hint": "&lt;div style=\"display:flex; justify-content:center;\"&gt;&lt;img src=\"https://blueberry-assets.oneclick.es/M5_MyM_7b_1.svg\" style=\"width:450px\"&gt;&lt;/div&gt;",
    "feedback": "&lt;div style=\"display:flex; justify-content:center;\"&gt;&lt;img src=\"https://blueberry-assets.oneclick.es/M5_MyM_7b_1.svg\" style=\"width:450px\"&gt;&lt;/div&gt;&lt;p&gt;{{Q1}} min y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C462" s="237" t="str">
        <f>Seeds!AA545</f>
        <v>{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D462" s="237">
        <f t="shared" si="1"/>
        <v>1</v>
      </c>
    </row>
    <row r="463" ht="15.75" customHeight="1">
      <c r="A463" s="237" t="str">
        <f>Seeds!AC546</f>
        <v>M5-MyM-7a-I-2</v>
      </c>
      <c r="B463" s="237" t="str">
        <f>Seeds!Z546</f>
        <v>{"id":"M5-MyM-7a-I-2","stimulus":"&lt;p&gt;Selecciona la equivalencia correcta.&lt;/p&gt;&lt;p&gt;&lt;span class=\"no-break\"&gt;{{Q5}} h&lt;/span&gt; y &lt;span class=\"no-break\"&gt;{{Q6}} min&lt;/span&gt; = ...&lt;/p&gt;","hint":"&lt;div style=\"display:flex; justify-content:center;\"&gt;&lt;img src=\"https://blueberry-assets.oneclick.es/M5_MyM_7b_1.svg\" style=\"width:450px\"&gt;&lt;/div&gt;","feedback":"&lt;div style=\"display:flex; justify-content:center;\"&gt;&lt;img src=\"https://blueberry-assets.oneclick.es/M5_MyM_7b_1.svg\" style=\"width:450px\"&gt;&lt;/div&gt;&lt;p&gt;{{Q5}} h y {{Q6}} min = {{Q5}} × 60 + {{Q6}} = {{T10}} + {{Q6}} = {{T1}} min&lt;/p&gt;","seed":{"parameters":[{"name":"Q5","label":null,"min":3,"max":23,"step":1},{"name":"Q6","label":null,"min":1,"max":59,"step":1},{"name":"Q8","label":null,"min":1,"max":20,"step":1},{"name":"Q9","label":null,"min":1,"max":20,"step":1}],"calculated":[{"name":"T1","function":"{{Q5}}*60+{{Q6}}","temp":true},{"name":"T2","function":"{{Q5}}*60+{{Q6}}-{{Q8}}","temp":true},{"name":"T3","function":"{{Q5}}*60+{{Q6}}-{{Q9}}","temp":true},{"name":"T4","function":"{{Q5}}*60+{{Q6}}+{{Q8}}","temp":true},{"name":"T5","function":"{{Q5}}*60+{{Q6}}+{{Q9}}","temp":true},{"name":"T10","function":"{{Q5}}*60","temp":true},{"name":"A1","label":"{{T1}} min"},{"name":"A2","label":"{{T2}} min","incorrect":true},{"name":"A3","label":"{{T3}} min","incorrect":true},{"name":"A4","label":"{{T4}} min","incorrect":true},{"name":"A5","label":"{{T5}} min","incorrect":true}],"uniques":true},"algorithm":{"name":"trueFalse","template":"Multiple choice – standard","params":{"countCorrect":1,"countIncorrect":2,"showCheckIcon":false,
            "columns": 3
        }
    }
}</v>
      </c>
      <c r="C463" s="237" t="str">
        <f>Seeds!AA546</f>
        <v>{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D463" s="237">
        <f t="shared" si="1"/>
        <v>1</v>
      </c>
    </row>
    <row r="464" ht="15.75" customHeight="1">
      <c r="A464" s="237" t="str">
        <f>Seeds!AC547</f>
        <v>M5-MyM-7a-I-3</v>
      </c>
      <c r="B464" s="237" t="str">
        <f>Seeds!Z547</f>
        <v>{"id":"M5-MyM-7a-I-3","stimulus":"&lt;p&gt;Selecciona la equivalencia correcta.&lt;/p&gt;&lt;p&gt;&lt;span class=\"no-break\"&gt;{{T0}} s&lt;/span&gt; = ...&lt;/p&gt;","hint":"&lt;div style=\"display:flex; justify-content:center;\"&gt;&lt;img src=\"https://blueberry-assets.oneclick.es/M5_MyM_7b_1.svg\" style=\"width:450px\"&gt;&lt;/div&gt;","feedback":"&lt;div style=\"display:flex; justify-content:center;\"&gt;&lt;img src=\"https://blueberry-assets.oneclick.es/M5_MyM_7b_1.svg\" style=\"width:450px\"&gt;&lt;/div&gt;&lt;p&gt;{{T0}} s : 60 = {{T11}}, es decir, {{Q3}} min&lt;/p&gt;&lt;p&gt;{{T0}} s − {{Q3}} × 60 = {{T0}} s − {{T12}} s = {{Q4}} s&lt;/p&gt;","seed":{"parameters":[{"name":"Q3","label":null,"min":5,"max":25,"step":1},{"name":"Q4","label":null,"min":11,"max":49,"step":1},{"name":"Q1","label":null,"min":1,"max":10,"step":1}],"calculated":[{"name":"T0","function":"{{Q3}}*60+{{Q4}}","temp":true},{"name":"T1","function":"{{Q3}}","temp":true},{"name":"T2","function":"{{Q3}}","temp":true},{"name":"T3","function":"{{Q3}}","temp":true},{"name":"T4","function":"{{Q3}}+1","temp":true},{"name":"T5","function":"{{Q3}}-1","temp":true},{"name":"T6","function":"{{Q4}}","temp":true},{"name":"T7","function":"{{Q4}}+{{Q1}}","temp":true},{"name":"T8","function":"{{Q4}}-{{Q1}}","temp":true},{"name":"T9","function":"{{Q4}}","temp":true},{"name":"T10","function":"{{Q4}}","temp":true},{"name":"T11","function":"Lemonlib.round({{T0}}/60, 2)","temp":true},{"name":"T12","function":"{{Q3}}*60","temp":true},{"name":"A1","label":"{{T1}} min y {{Q4}} s"},{"name":"A2","label":"{{T3}} min y {{T4}} s","incorrect":true},{"name":"A3","label":"{{T5}} min y {{T6}} s","incorrect":true},{"name":"A4","label":"{{T7}} min y {{T8}} s","incorrect":true},{"name":"A5","label":"{{T9}} min y {{T10}} s","incorrect":true}],"uniques":true},"algorithm":{"name":"trueFalse","template":"Multiple choice – standard","params":{"countCorrect":1,"countIncorrect":2,"showCheckIcon":false,
            "columns": 3
        }
    }
}</v>
      </c>
      <c r="C464" s="237" t="str">
        <f>Seeds!AA547</f>
        <v>{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D464" s="237">
        <f t="shared" si="1"/>
        <v>1</v>
      </c>
    </row>
    <row r="465" ht="15.75" customHeight="1">
      <c r="A465" s="237" t="str">
        <f>Seeds!AC548</f>
        <v>M5-MyM-7a-E-1</v>
      </c>
      <c r="B465" s="237" t="str">
        <f>Seeds!Z548</f>
        <v>{"id":"M5-MyM-7a-E-1","stimulus":"&lt;p&gt;Expresa esta medida de tiempo en forma compleja.&lt;/p&gt;","template":"&lt;p&gt;&lt;span class=\"no-break\"&gt;{{T1}} s&lt;/span&gt; = &lt;span class=\"no-break\"&gt;{{response}} h&lt;/span&gt; y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style=\"width:450px\"&gt;&lt;/div&gt;&lt;p&gt;{{T1}} s : 3 600 = {{T2}}, es decir, {{Q1}} h&lt;/p&gt;&lt;p&gt;{{T1}} s − {{Q1}} × 3 600 = {{T1}} s − {{T3}} s = {{Q2}} s&lt;/p&gt;","seed":{"parameters":[{"name":"Q1","label":null,"min":1,"max":12,"step":1},{"name":"Q2","label":null,"min":1,"max":3559,"step":1}],"calculated":[{"name":"T1","function":"{{Q1}}*3600+{{Q2}}","temp":true},{"name":"T2","function":"Lemonlib.round({{T1}}/3600, 2)","temp":true},{"name":"T3","function":"{{Q1}}*3600","temp":true},{"name":"A1","label":"{{function}}","function":"{{Q1}}"},{"name":"A2","label":"{{function}}","function":"{{Q2}}"}],"uniques":true},"algorithm":{"name":"calculateOperation","params":{"method":"equivLiteral","keyboard":"NUMERICAL"}}}</v>
      </c>
      <c r="C465" s="237" t="str">
        <f>Seeds!AA548</f>
        <v>{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D465" s="237">
        <f t="shared" si="1"/>
        <v>1</v>
      </c>
    </row>
    <row r="466" ht="15.75" customHeight="1">
      <c r="A466" s="237" t="str">
        <f>Seeds!AC549</f>
        <v>M5-MyM-7a-E-2</v>
      </c>
      <c r="B466" s="237" t="str">
        <f>Seeds!Z549</f>
        <v>{"id":"M5-MyM-7a-E-2","stimulus":"&lt;p&gt;Expresa esta medida de tiempo en forma compleja.&lt;/p&gt;","template":"&lt;p&gt;&lt;span class=\"no-break\"&gt;{{T1}} min&lt;/span&gt; = &lt;span class=\"no-break\"&gt;{{response}} h&lt;/span&gt; y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style=\"width:450px\"&gt;&lt;/div&gt;&lt;p&gt;{{T1}} min : 60 = {{T2}}, es decir, {{Q3}} h&lt;/p&gt;&lt;p&gt;{{T1}} min − {{Q3}} × 60 = {{T1}} min − {{T3}} min = {{Q4}} min&lt;/p&gt;","seed":{"parameters":[{"name":"Q3","label":null,"min":1,"max":12,"step":1},{"name":"Q4","label":null,"min":1,"max":59,"step":1}],"calculated":[{"name":"T1","function":"{{Q3}}*60 + {{Q4}}","temp":true},{"name":"T2","function":"Lemonlib.round({{T1}}/60, 2)","temp":true},{"name":"T3","function":"{{Q3}}*60","temp":true},{"name":"A3","label":"{{function}}","function":"{{Q3}}"},{"name":"A4","label":"{{function}}","function":"{{Q4}}"}],"uniques":true},"algorithm":{"name":"calculateOperation","params":{"method":"equivLiteral","keyboard":"NUMERICAL"}}}</v>
      </c>
      <c r="C466" s="237" t="str">
        <f>Seeds!AA549</f>
        <v>{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D466" s="237">
        <f t="shared" si="1"/>
        <v>1</v>
      </c>
    </row>
    <row r="467" ht="15.75" customHeight="1">
      <c r="A467" s="237" t="str">
        <f>Seeds!AC550</f>
        <v>M5-MyM-7a-E-3</v>
      </c>
      <c r="B467" s="237" t="str">
        <f>Seeds!Z550</f>
        <v>{"id":"M5-MyM-7a-E-3","stimulus":"&lt;p&gt;Expresa esta medida de tiempo en forma simple.&lt;/p&gt;","template":"&lt;p&gt;&lt;span class=\"no-break\"&gt;{{Q1}} min&lt;/span&gt; y &lt;span class=\"no-break\"&gt;{{Q2}} s&lt;/span&gt; =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style=\"width:450px\"&gt;&lt;/div&gt;&lt;p&gt;{{Q1}} min y {{Q2}} s = {{Q1}} × 60 + {{Q2}} = {{T1}} s + {{Q2}} s = {{A1}} s&lt;/p&gt;","seed":{"parameters":[{"name":"Q1","label":null,"min":1,"max":12,"step":1},{"name":"Q2","label":null,"min":1,"max":59,"step":1}],"calculated":[{"name":"T1","function":"{{Q1}}*60","temp":true},{"name":"A1","label":"{{function}}","function":"{{Q1}}*60+{{Q2}}"}],"uniques":true},"algorithm":{"name":"calculateOperation","params":{"method":"equivLiteral","keyboard":"NUMERICAL"}}}</v>
      </c>
      <c r="C467" s="237" t="str">
        <f>Seeds!AA550</f>
        <v>{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D467" s="237">
        <f t="shared" si="1"/>
        <v>1</v>
      </c>
    </row>
    <row r="468" ht="15.75" customHeight="1">
      <c r="A468" s="237" t="str">
        <f>Seeds!AC551</f>
        <v>M5-MyM-7a-E-4</v>
      </c>
      <c r="B468" s="237" t="str">
        <f>Seeds!Z551</f>
        <v>{"id":"M5-MyM-7a-E-4","stimulus":"&lt;p&gt;Expresa esta medida de tiempo en forma simple.&lt;/p&gt;","template":"&lt;p&gt;&lt;span class=\"no-break\"&gt;{{Q3}} h&lt;/span&gt; y &lt;span class=\"no-break\"&gt;{{Q4}} min&lt;/span&gt; =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style=\"width:450px\"&gt;&lt;/div&gt;&lt;p&gt;{{Q3}} h y {{Q4}} min = {{Q3}} × 60 + {{Q4}} = {{T1}} min + {{Q4}} min = {{A1}} min&lt;/p&gt;","seed":{"parameters":[{"name":"Q3","label":null,"min":1,"max":12,"step":1},{"name":"Q4","label":null,"min":1,"max":59,"step":1}],"calculated":[{"name":"T1","function":"{{Q3}}*60","temp":true},{"name":"A1","label":"{{function}}","function":"{{Q3}}*60+{{Q4}}"}],"uniques":true},"algorithm":{"name":"calculateOperation","params":{"method":"equivLiteral","keyboard":"NUMERICAL"}}}</v>
      </c>
      <c r="C468" s="237" t="str">
        <f>Seeds!AA551</f>
        <v>{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D468" s="237">
        <f t="shared" si="1"/>
        <v>1</v>
      </c>
    </row>
    <row r="469" ht="15.75" customHeight="1">
      <c r="A469" s="237" t="str">
        <f>Seeds!AC552</f>
        <v>M5-MyM-7a-A-1</v>
      </c>
      <c r="B469" s="237" t="str">
        <f>Seeds!Z552</f>
        <v>{
    "id": "M5-MyM-7a-A-1",
    "seed": {
        "parameters": [
            {
                "name": "Q1",
                "label": null,
                "min": 1,
                "max": 1,
                "step": 1
            },
            {
                "name": "Q2",
                "label": null,
                "min": 30,
                "max": 50,
                "step": 1
            }
        ],
        "uniques": true
    },
    "scaffolding": [
        {
            "id": "step-0",
            "stimulus": "&lt;p&gt;Ana fue al cine a ver una película que dura {{T1}} min. ¿A cuántas horas y minutos corresponden?&lt;/p&gt;",
            "template": "&lt;p&gt;La película dura {{response}} h y {{response}} min.&lt;/p&gt;",
            "seed": {
                "parameters": [],
                "calculated": [
                    {
                        "name": "A1",
                        "label": "{{Q1}}",
                        "function": "{{Q1}}"
                    },
                    {
                        "name": "A2",
                        "label": "{{Q2}}",
                        "function": "{{Q2}}"
                    },
                    {
                        "name": "T1",
                        "function": "60+{{Q2}}",
                        "temp": true
                    }
                ]
            },
            "algorithm": {
                "name": "calculateOperation",
                "params": {
                    "method": "equivLiteral",
                    "keyboard": "NUMERICAL"
                }
            }
        },
        {
            "id": "step-1",
            "stimulus": "&lt;p&gt;¿Cuánto dura la película que vio Ana?&lt;/p&gt;",
            "template": "&lt;p&gt;La película dura {{response}} min.&lt;/p&gt;",
            "seed": {
                "parameters": [],
                "calculated": [
                    {
                        "name": "A1",
                        "function": "60+{{Q2}}"
                    }
                ]
            },
            "algorithm": {
                "name": "calculateOperation",
                "params": {
                    "method": "equivLiteral",
                    "keyboard": "NUMERICAL"
                }
            }
        },
        {
            "id": "step-2",
            "stimulus": "&lt;p&gt;¿Qué pide el enunciado?&lt;p&gt;",
            "seed": {
                "calculated": [
                    {
                        "name": "1-A1",
                        "label": "&lt;p&gt;Convertir los minutos en horas y minutos.&lt;/p&gt;"
                    },
                    {
                        "name": "1-A2",
                        "label": "&lt;p&gt;Convertir los minutos en horas.&lt;/p&gt;",
                        "incorrect": true
                    },
                    {
                        "name": "1-A3",
                        "label": "&lt;p&gt;Convertir los minutos en segundos.&lt;/p&gt;",
                        "incorrect": true
                    }
                ]
            },
            "algorithm": {
                "name": "trueFalse",
                "template": "Multiple choice – standard"
            }
        },
        {
            "id": "step-3",
            "stimulus": "&lt;p&gt;¿En qué tabla están las conversiones de unidades correctas?&lt;/p&gt;",
            "seed": {
                "calculated": [
                    {
                        "name": "2-A1",
                        "label": "&lt;p&gt;&lt;div style=\"display:flex; justify-content:center;\"&gt;&lt;img src=\"https://blueberry-assets.oneclick.es/M5_MyM_7b_1.svg\" style=\"width:400px\"&gt;&lt;/div&gt;"
                    },
                    {
                        "name": "2-A2",
                        "label": "&lt;p&gt;&lt;div style=\"display:flex; justify-content:center;\"&gt;&lt;img src=\"https://blueberry-assets.oneclick.es/M5_MyM_7b_2.svg\" style=\"width:400px\"&gt;&lt;/div&gt;",
                        "incorrect": true
                    },
                    {
                        "name": "2-A3",
                        "label": "&lt;div style=\"display:flex; justify-content:center;\"&gt;&lt;img src=\"https://blueberry-assets.oneclick.es/M5_MyM_7b_3.svg\" style=\"width:400px\"&gt;&lt;/div&gt;",
                        "incorrect": true
                    }
                ]
            },
            "algorithm": {
                "name": "trueFalse",
                "template": "Multiple choice – standard",
                "params": {
                    "showCheckIcon": false,
                    "columns": 1
                }
            }
        },
        {
            "id": "step-4",
            "stimulus": "&lt;p&gt;Sabiendo esto, calcula cuántas horas hay en {{T1}} min. Redondea a las centésimas si es necesario.&lt;/p&gt;",
            "template": "&lt;p&gt;{{T1}} min = {{T1}} : 60 = {{response}} h, es decir, {{response}} h entera&lt;/p&gt;",
            "seed": {
                "calculated": [
                    {
                        "name": "T1",
                        "function": "60+{{Q2}}",
                        "temp": true
                    },
                    {
                        "name": "3-A1",
                        "function": " Lemonlib.round({{T1}}/60, 2)"
                    },
                    {
                        "name": "3-A2",
                        "function": "1"
                    }
                ]
            },
            "algorithm": {
                "name": "calculateOperation",
                "params": {
                    "method": "equivLiteral",
                    "keyboard": "NUMERICAL"
                }
            }
        },
        {
            "id": "step-5",
            "stimulus": "&lt;p&gt;Resta esa hora a los {{T1}} min para saber cuántos minutos hay en la forma compleja.&lt;/p&gt;",
            "template": "&lt;p&gt;{{T1}} min − 1 h × 60 = {{T1}} min − 60 min = {{response}} min&lt;/p&gt;",
            "seed": {
                "parameters": [],
                "calculated": [
                    {
                        "name": "A2",
                        "label": "{{Q2}}",
                        "function": "{{Q2}}"
                    },
                    {
                        "name": "T1",
                        "function": "60+{{Q2}}",
                        "temp": true
                    }
                ]
            },
            "algorithm": {
                "name": "calculateOperation",
                "params": {
                    "method": "equivLiteral",
                    "keyboard": "NUMERICAL"
                }
            }
        }
    ]
}</v>
      </c>
      <c r="C469" s="237" t="str">
        <f>Seeds!AA552</f>
        <v>{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D469" s="237">
        <f t="shared" si="1"/>
        <v>1</v>
      </c>
    </row>
    <row r="470" ht="15.75" customHeight="1">
      <c r="A470" s="237" t="str">
        <f>Seeds!AC553</f>
        <v>M5-MyM-7a-A-2</v>
      </c>
      <c r="B470" s="237" t="str">
        <f>Seeds!Z553</f>
        <v>{"id":"M5-MyM-7a-A-2","seed":{"parameters":[{"name":"Q1","label":null,"min":2,"max":5,"step":1},{"name":"Q2","label":null,"min":1,"max":59,"step":1}],"uniques":true},"scaffolding":[{"id":"step-0","stimulus":"&lt;p&gt;El viaje de Manuel a Asturias en autobús duró {{T1}} min. ¿A cuántas horas y minutos corresponde?&lt;/p&gt;","template":"&lt;p&gt;El viaje duró &lt;span class=\"no-break\"&gt;{{response}} h&lt;/span&gt; y &lt;span class=\"no-break\"&gt;{{response}} min.&lt;/span&gt;&lt;/p&gt;","seed":{"parameters":[],"calculated":[{"name":"T1","function":"{{Q1}}*60+{{Q2}}","temp":true},{"name":"A1","label":"{{function}}","function":"{{Q1}}"},{"name":"A2","label":"{{function}}","function":"{{Q2}}"}]},"algorithm":{"name":"calculateOperation","params":{"method":"equivLiteral","keyboard":"NUMERICAL"}}},{"id":"step-1","stimulus":"&lt;p&gt;¿Cuánto duró el viaje de Manuel?&lt;/p&gt;","template":"&lt;p&gt;El viaje duró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entera&lt;/p&gt;","seed":{"calculated":[{"name":"T1","function":"{{Q1}}*60+{{Q2}}","temp":true},{"name":"4-A1","function":" Lemonlib.round({{T1}}/60, 2)"},{"name":"4-A2","function":"{{Q1}}"}]},"algorithm":{"name":"calculateOperation","params":{"method":"equivLiteral","keyboard":"NUMERICAL"}}},{"id":"step-5","stimulus":"&lt;p&gt;Resta esas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v>
      </c>
      <c r="C470" s="237" t="str">
        <f>Seeds!AA553</f>
        <v>{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0" s="237">
        <f t="shared" si="1"/>
        <v>1</v>
      </c>
    </row>
    <row r="471" ht="15.75" customHeight="1">
      <c r="A471" s="237" t="str">
        <f>Seeds!AC554</f>
        <v>M5-MyM-7a-A-3</v>
      </c>
      <c r="B471" s="237" t="str">
        <f>Seeds!Z554</f>
        <v>{"id":"M5-MyM-7a-A-3","seed":{"parameters":[{"name":"Q1","label":null,"min":15,"max":45,"step":1},{"name":"Q2","label":null,"min":1,"max":59,"step":1}],"uniques":true},"scaffolding":[{"id":"step-0","stimulus":"&lt;p&gt;Isabel sacó a pasear a su perro durante {{T1}} s. ¿Cuántos minutos y segundos duró el paseo?&lt;/p&gt;","template":"&lt;p&gt;El paseo duró &lt;span class=\"no-break\"&gt;{{response}} min&lt;/span&gt; y &lt;span class=\"no-break\"&gt;{{response}} s.&lt;/span&gt;&lt;/p&gt;","seed":{"parameters":[],"calculated":[{"name":"T1","function":"{{Q1}}*60+{{Q2}}","temp":true},{"name":"A1","label":"{{function}}","function":"{{Q1}}"},{"name":"A2","label":"{{function}}","function":"{{Q2}}"}]},"algorithm":{"name":"calculateOperation","params":{"method":"equivLiteral","keyboard":"NUMERICAL"}}},{"id":"step-1","stimulus":"&lt;p&gt;¿Cuánto tiempo sacó Isabel a pasear a su perro?&lt;/p&gt;","template":"&lt;p&gt;Lo sacó durante {{response}} s.&lt;/p&gt;","seed":{"parameters":[],"calculated":[{"name":"A1","function":"{{Q1}}*60+{{Q2}}"}]},"algorithm":{"name":"calculateOperation","params":{"method":"equivLiteral","keyboard":"NUMERICAL"}}},{"id":"step-2","stimulus":"&lt;p&gt;¿Qué pide el enunciado?&lt;p&gt;","seed":{"calculated":[{"name":"1-A1","label":"&lt;p&gt;Convertir los segundos en minutos y segundos.&lt;/p&gt;"},{"name":"1-A2","label":"&lt;p&gt;Convertir los segundos en minutos.&lt;/p&gt;","incorrect":true},{"name":"1-A3","label":"&lt;p&gt;Convertir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cuántos minutos hay en {{T1}} s. Redondea a las centésimas si es necesario.&lt;/p&gt;","template":"&lt;p&gt;{{T1}} s = {{T1}} : 60 = {{response}} min, es decir, {{response}} min enteros&lt;/p&gt;","seed":{"calculated":[{"name":"T1","function":"{{Q1}}*60+{{Q2}}","temp":true},{"name":"4-A1","function":"Lemonlib.round({{T1}}/60, 2)"},{"name":"4-A2","function":"{{Q1}}"}]},"algorithm":{"name":"calculateOperation","params":{"method":"equivLiteral","keyboard":"NUMERICAL"}}},{"id":"step-5","stimulus":"&lt;p&gt;Resta esos {{Q1}} min a los {{T1}} s para saber cuántos segundos hay en la forma compleja.&lt;/p&gt;","template":"&lt;p&gt;{{T1}} s − {{Q1}} min × 60 = {{T1}} s − {{T3}} s = {{response}} s&lt;/p&gt;","seed":{"parameters":[],"calculated":[{"name":"T1","function":"{{Q1}}*60+{{Q2}}","temp":true},{"name":"T3","function":"{{Q1}}*60","temp":true},{"name":"5-A1","label":"{{function}}","function":"{{Q2}}"}]},"algorithm":{"name":"calculateOperation","params":{"method":"equivLiteral","keyboard":"NUMERICAL"}}}]}</v>
      </c>
      <c r="C471" s="237" t="str">
        <f>Seeds!AA554</f>
        <v>{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D471" s="237">
        <f t="shared" si="1"/>
        <v>1</v>
      </c>
    </row>
    <row r="472" ht="15.75" customHeight="1">
      <c r="A472" s="237" t="str">
        <f>Seeds!AC555</f>
        <v>M5-MyM-7a-A-4</v>
      </c>
      <c r="B472" s="237" t="str">
        <f>Seeds!Z555</f>
        <v>{"id":"M5-MyM-7a-A-4","seed":{"parameters":[{"name":"Q1","label":null,"min":1,"max":4,"step":1},{"name":"Q2","label":null,"min":1,"max":59,"step":1}],"uniques":true},"scaffolding":[{"id":"step-0","stimulus":"&lt;p&gt;Ángela ha creado una lista de reproduccion de música que dura &lt;span class=\"no-break\"&gt;{{Q1}} h&lt;/span&gt; y &lt;span class=\"no-break\"&gt;{{Q2}} min.&lt;/span&gt; ¿A cuántos minutos equivalen?&lt;/p&gt;","template":"&lt;p&gt;La lista dura &lt;span class=\"no-break\"&gt;{{response}} min.&lt;/span&gt;&lt;/p&gt;","seed":{"parameters":[],"calculated":[{"name":"A1","function":"{{Q1}}*60+{{Q2}}"}]},"algorithm":{"name":"calculateOperation","params":{"method":"equivLiteral","keyboard":"NUMERICAL"}}},{"id":"step-1","stimulus":"&lt;p&gt;¿Cuánto dura la lista de reproducción de Ángela?&lt;/p&gt;","template":"&lt;p&gt;La lista dura {{response}} h y {{response}} min.&lt;/p&gt;","seed":{"parameters":[],"calculated":[{"name":"A1","function":"{{Q1}}"},{"name":"A2","function":"{{Q2}}"}]},"algorithm":{"name":"calculateOperation","params":{"method":"equivLiteral","keyboard":"NUMERICAL"}}},{"id":"step-2","stimulus":"&lt;p&gt;¿Qué pide el enunciado?&lt;p&gt;","seed":{"calculated":[{"name":"1-A1","label":"&lt;p&gt;Convertir las horas y minutos en minutos.&lt;/p&gt;"},{"name":"1-A2","label":"&lt;p&gt;Convertir las horas y minutos en horas.&lt;/p&gt;","incorrect":true},{"name":"1-A3","label":"&lt;p&gt;Convertir las horas y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suma las horas y los minutos para calcular la duración en forma simple.&lt;/p&gt;","template":"&lt;p&gt;{{Q1}} h y {{Q2}} min = {{Q1}} h × 60 + {{Q2}} min = {{T1}} min + {{T2}} min = {{response}} min&lt;/p&gt;","seed":{"calculated":[{"name":"T1","function":"{{Q1}}*60","temp":true},{"name":"T2","function":"{{Q2}}","temp":true},{"name":"4-A2","function":"{{Q1}}*60+{{Q2}}"}]},"algorithm":{"name":"calculateOperation","params":{"method":"equivLiteral","keyboard":"NUMERICAL"}}}]}</v>
      </c>
      <c r="C472" s="237" t="str">
        <f>Seeds!AA555</f>
        <v>{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D472" s="237">
        <f t="shared" si="1"/>
        <v>1</v>
      </c>
    </row>
    <row r="473" ht="15.75" customHeight="1">
      <c r="A473" s="237" t="str">
        <f>Seeds!AC556</f>
        <v>M5-MyM-7a-A-5</v>
      </c>
      <c r="B473" s="237" t="str">
        <f>Seeds!Z556</f>
        <v>{"id":"M5-MyM-7a-A-5","seed":{"parameters":[{"name":"Q1","label":null,"min":1,"max":3,"step":1},{"name":"Q2","label":null,"min":1,"max":59,"step":1}],"uniques":true},"scaffolding":[{"id":"step-0","stimulus":"&lt;p&gt;Clara ha hecho un &lt;i&gt;tour&lt;/i&gt; por las calles de Sevilla que ha durado &lt;span class=\"no-break\"&gt;{{T1}} min.&lt;/span&gt; ¿Durante cuántas horas y minutos ha paseado por la ciudad?&lt;/p&gt;","template":"&lt;p&gt;Clara ha paseado por Sevilla durante &lt;span class=\"no-break\"&gt;{{response}} h&lt;/span&gt; y &lt;span class=\"no-break\"&gt;{{response}} min.&lt;/span&gt;&lt;/p&gt;","seed":{"parameters":[],"calculated":[{"name":"T1","function":"{{Q1}}*60+{{Q2}}","temp":true},{"name":"A1","function":"{{Q1}}"},{"name":"A2","function":"{{Q2}}"}]},"algorithm":{"name":"calculateOperation","params":{"method":"equivLiteral","keyboard":"NUMERICAL"}}},{"id":"step-1","stimulus":"&lt;p&gt;¿Cuánto ha durado el &lt;i&gt;tour&lt;/i&gt; de Clara por Sevilla?&lt;/p&gt;","template":"&lt;p&gt;El &lt;i&gt;tour&lt;/i&gt; ha durado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standard"}},{"id":"step-2","stimulus":"&lt;p&gt;¿En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al completo&lt;/p&gt;","seed":{"calculated":[{"name":"T1","function":"{{Q1}}*60+{{Q2}}","temp":true},{"name":"4-A1","function":"Lemonlib.round({{T1}}/60, 2)"},{"name":"4-A2","function":"{{Q1}}"}]},"algorithm":{"name":"calculateOperation","params":{"method":"equivLiteral","keyboard":"NUMERICAL"}}},{"id":"step-5","stimulus":"&lt;p&gt;Resta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v>
      </c>
      <c r="C473" s="237" t="str">
        <f>Seeds!AA556</f>
        <v>{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3" s="237">
        <f t="shared" si="1"/>
        <v>1</v>
      </c>
    </row>
    <row r="474" ht="15.75" customHeight="1">
      <c r="A474" s="237" t="str">
        <f>Seeds!AC557</f>
        <v>M5-MyM-7b-I-1</v>
      </c>
      <c r="B474" s="237" t="str">
        <f>Seeds!Z557</f>
        <v>{"id":"M5-MyM-7b-I-1","stimulus":"&lt;p&gt;Ordena las siguientes operaciones de menor a mayor basándote en el resultado.&lt;/p&gt;","hint":"&lt;p&gt;Transforma todas las medidas a la misma unidad.&lt;/p&gt;&lt;div style=\"display:flex; justify-content:center;\"&gt;&lt;img src=\"https://blueberry-assets.oneclick.es/M5_MyM_7b_1.svg\" style=\"width:450px\"&gt;&lt;/div&gt;","feedback":"&lt;p&gt;Para convertir todas las medidas a la misma unidad recuerda las conversiones de unidad de tiempo.&lt;/p&gt;&lt;p&gt;{{T1}} min = {{T1}} × 60 = {{Q3}} s&lt;/p&gt;&lt;p&gt;{{T2}} min = {{T2}} × 60 = {{Q4}} s&lt;/p&gt;&lt;div style=\"display:flex; justify-content:center;\"&gt;&lt;img src=\"https://blueberry-assets.oneclick.es/M5_MyM_7b_1.svg\" style=\"width:450px\"&gt;&lt;/div&gt;","seed":{"parameters":[{"name":"Q1","label":null,"min":1,"max":3600,"step":1},{"name":"Q2","label":null,"min":1,"max":3600,"step":10},{"name":"Q3","label":null,"min":60,"max":3600,"step":60},{"name":"Q4","label":null,"min":60,"max":3600,"step":60}],"uniques":true,"calculated":[{"name":"A1","label":"{{Q1}} s","function":"{{Q1}}"},{"name":"A2","label":"{{Q2}} s","function":"{{Q2}}"},{"name":"A3","label":"{{T1}} min","function":"{{Q3}}"},{"name":"A4","label":"{{T2}} min","function":"{{Q4}}"},{"name":"T1","label":"","function":"{{Q3}}/60","temp":"true"},{"name":"T2","label":"","function":"{{Q4}}/60","temp":"true"}]},"algorithm":{"name":"orderNumbers","params":{"order":"asc"}}}</v>
      </c>
      <c r="C474" s="237" t="str">
        <f>Seeds!AA557</f>
        <v>{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D474" s="237">
        <f t="shared" si="1"/>
        <v>1</v>
      </c>
    </row>
    <row r="475" ht="15.75" customHeight="1">
      <c r="A475" s="237" t="str">
        <f>Seeds!AC558</f>
        <v>M5-MyM-7b-E-1</v>
      </c>
      <c r="B475" s="237" t="str">
        <f>Seeds!Z558</f>
        <v>{"id":"M5-MyM-7b-E-1","seed":{"parameters":[{"name":"Q1","label":null,"min":60,"max":3600,"step":1},{"name":"Q2","label":null,"min":60,"max":3600,"step":1},{"name":"Q3","label":null,"min":60,"max":3600,"step":1},{"name":"Q4","label":null,"min":60,"max":3600,"step":1}],"uniques":true},"scaffolding":[{"id":"step-0","stimulus":"&lt;p&gt;Ordena las siguientes medidas de tiempo de mayor a menor.&lt;/p&gt;","seed":{"parameters":[],"calculated":[{"name":"A1","label":"{{Q1}} min","function":"{{Q1}}"},{"name":"A2","label":"{{Q2}} min","function":"{{Q2}}"},{"name":"A3","label":"{{T11}} h y {{T12}} min","function":"{{Q3}}"},{"name":"A4","label":"{{T21}} h y {{T22}} min","function":"{{Q4}}"},{"name":"T11","function":"math.floor({{Q3}}/60)","temp":true},{"name":"T12","function":"{{Q3}}-math.floor({{Q3}}/60)*60","temp":true},{"name":"T21","function":"math.floor({{Q4}}/60)","temp":true},{"name":"T22","function":"{{Q4}}-math.floor({{Q4}}/60)*60","temp":true}]},"algorithm":{"name":"orderNumbers","params":{"order":"desc"}}},{"id":"step-1","stimulus":"&lt;p&gt;¿Qué pide el enunciado?&lt;p&gt;","seed":{"calculated":[{"name":"1-A1","label":"&lt;p&gt;Ordenar las medidas de tiempo de mayor a menor.&lt;/p&gt;"},{"name":"1-A2","label":"&lt;p&gt;Ordenar las medidas de tiempo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style=\"width:400px\"&gt;&lt;/div&gt;","incorrect":true},{"name":"2-A3","label":"&lt;div style=\"display:flex; justify-content:center;\"&gt;&lt;img src=\"https://blueberry-assets.oneclick.es/M5_MyM_7b_3.svg\" style=\"width:400px\"&gt;&lt;/div&gt;","incorrect":true}]},"algorithm":{"name":"trueFalse","template":"Multiple choice – standard", "params": {"showCheckIcon":false, "columns":1}}},{"id":"step-3","stimulus":"&lt;p&gt;Con la ayuda de la anterior tabla de conversiones, completa los siguientes cálculos para convertir esta medida a minutos.&lt;/p&gt;","template":"&lt;p&gt;{{T11}} h = {{T11}} × 60 = {{response}} min&lt;/p&gt;{{T11}} h y {{T12}} min = {{response}} min&lt;/p&gt;","seed":{"calculated":[{"name":"T11","function":"math.floor({{Q3}}/60)","temp":true},{"name":"T12","function":"{{Q3}}-math.floor({{Q3}}/60)*60","temp":true},{"name":"3-A1","function":"math.floor({{Q3}}/60)*60"},{"name":"3-A2","function":"{{Q3}}"}]},"algorithm":{"name":"calculateOperation","params":{"method":"equivLiteral","keyboard":"INTERMEDIATE"}}},{"id":"step-4","stimulus":"&lt;p&gt;Repitiendo el cálculo anterior con {{T21}} h y {{T22}} min, ordena las medidas de tiempo de mayor a menor.&lt;/p&gt;","seed":{"parameters":[],"calculated":[{"name":"T11","function":"math.floor({{Q3}}/60)","temp":true},{"name":"T12","function":"{{Q3}}-math.floor({{Q3}}/60)*60","temp":true},{"name":"T21","function":"math.floor({{Q4}}/60)","temp":true},{"name":"T22","function":"{{Q4}}-math.floor({{Q4}}/60)*60","temp":true},{"name":"A1","label":"{{Q1}} min","function":"{{Q1}}"},{"name":"A2","label":"{{Q2}} min","function":"{{Q2}}"},{"name":"A3","label":"{{T11}} h y {{T12}} min = {{Q3}} min","function":"{{Q3}}"},{"name":"A4","label":"{{T21}} h y {{T22}} min = {{Q4}} min","function":"{{Q4}}"}]},"algorithm":{"name":"orderNumbers","params":{"order":"desc"}}}]}</v>
      </c>
      <c r="C475" s="237" t="str">
        <f>Seeds!AA558</f>
        <v>{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D475" s="237">
        <f t="shared" si="1"/>
        <v>1</v>
      </c>
    </row>
    <row r="476" ht="15.75" customHeight="1">
      <c r="A476" s="237" t="str">
        <f>Seeds!AC559</f>
        <v>M5-MyM-7b-A-1</v>
      </c>
      <c r="B476" s="237" t="str">
        <f>Seeds!Z559</f>
        <v>{"id":"M5-MyM-7b-A-1","seed":{"parameters":[{"name":"Q1","label":null,"min":300,"max":600,"step":1},{"name":"Q2","label":null,"min":300,"max":600,"step":1}],"uniques":true},"scaffolding":[{"id":"step-0","stimulus":"&lt;p&gt;En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rápido?&lt;/p&gt;","template":"&lt;p&gt;La marca del nadador más rápido fue de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{{Q2}})"}]},"uniques":true,"algorithm":{"name":"calculateOperation","params":{"method":"equivLiteral","decimalPlaces":2,"keyboard":"NUMERICAL"}}},{"id":"step-1","stimulus":"&lt;p&gt;¿Cuáles son las marcas de cada nadador?&lt;/p&gt;","template":"&lt;p&gt;El primer nadador ha completado la prueba en &lt;span class=\"no-break\"&gt;{{response}} min&lt;/span&gt; y &lt;span class=\"no-break\"&gt;{{response}} s.&lt;/span&gt;&lt;/p&gt;&lt;p&gt;El segundo nadador ha completado la prueba en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ha tardado el nadador más rápido.&lt;/p&gt;"},{"name":"2-A2","label":"&lt;p&gt;Los segundos que ha tardado el nadador más lento.&lt;/p&gt;","incorrect":true},{"name":"2-A3","label":"&lt;p&gt;Los segundos que han tardado los dos nadadores.&lt;/p&gt;","incorrect":true}]},"algorithm":{"name":"trueFalse","template":"Multiple choice – standard"}},{"id":"step-3","stimulus":"&lt;p&gt;Para comparar las marcas de los nadadores, hay que convertirlas a segundos.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segundos.&lt;/p&gt;","template":"&lt;p&gt;El tiempo del primer nadador:&lt;/p&gt;&lt;p&gt;{{T11}} min = {{T11}} × 60 = {{response}} s&lt;/span&gt;&lt;/p&gt;&lt;p&gt;{{T11}} min y {{T12}} s = {{response}} s&lt;/p&gt;&lt;p&gt;El tiempo del segundo nadador:&lt;/p&gt;&lt;p&gt;{{T21}}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nadador más rápido?&lt;/p&gt;","seed":{"calculated":[{"name":"5-A1","label":"&lt;p&gt;El nadador de los {{function}} s.&lt;/p&gt;","function":"math.min({{Q1}}, {{Q2}})"},{"name":"5-A2","label":"&lt;p&gt;El nadador de los {{function}} s.&lt;/p&gt;","function":"math.max({{Q1}}, {{Q2}})","incorrect":true}]},"algorithm":{"name":"trueFalse","template":"Multiple choice – standard"}}]}</v>
      </c>
      <c r="C476" s="237" t="str">
        <f>Seeds!AA559</f>
        <v>{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D476" s="237">
        <f t="shared" si="1"/>
        <v>1</v>
      </c>
    </row>
    <row r="477" ht="15.75" customHeight="1">
      <c r="A477" s="237" t="str">
        <f>Seeds!AC560</f>
        <v>M5-MyM-7b-A-2</v>
      </c>
      <c r="B477" s="237" t="str">
        <f>Seeds!Z560</f>
        <v>{"id":"M5-MyM-7b-A-2","seed":{"parameters":[{"name":"Q1","label":null,"min":30,"max":6000,"step":1},{"name":"Q2","label":null,"min":30,"max":6000,"step":1},{"name":"Q3","label":null,"min":30,"max":6000,"step":1}],"uniques":true},"scaffolding":[{"id":"step-0","stimulus":"&lt;p&gt;Estas son las duraciones de tres viajes en autobús a Salamanca. Ordénalas de mayor a menor.&lt;/p&gt;","seed":{"parameters":[],"calculated":[{"name":"A1","label":"{{Q1}} min","function":"{{Q1}}"},{"name":"A2","label":"{{T1}} h y {{T2}} min","function":"{{Q2}}"},{"name":"A3","label":"{{Q3}} min","function":"{{Q3}}"},{"name":"T1","function":"math.floor({{Q2}}/60)","temp":true},{"name":"T2","function":"{{Q2}}-math.floor({{Q2}}/60)*60","temp":true}]},"algorithm":{"name":"orderNumbers","params":{"order":"desc"}}},{"id":"step-1","stimulus":"&lt;p&gt;¿Qué pide el enunciado?&lt;p&gt;","seed":{"calculated":[{"name":"1-A1","label":"&lt;p&gt;Ordenar la duración de los viajes a Salamanca de mayor a menor.&lt;/p&gt;"},{"name":"1-A2","label":"&lt;p&gt;Ordenar la duración de los viajes a Salamanca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2}}/60)","temp":true},{"name":"T2","function":"{{Q2}}-math.floor({{Q2}}/60)*60","temp":true},{"name":"3-A1","function":"math.floor({{Q2}}/60)*60"},{"name":"3-A2","function":"{{Q2}}"}]},"algorithm":{"name":"calculateOperation","params":{"method":"equivLiteral","keyboard":"NUMERICAL"}}},{"id":"step-4","stimulus":"&lt;p&gt;Ahora, ordena lo que duran los viajes a Salamanca de mayor a menor.&lt;/p&gt;","seed":{"parameters":[],"calculated":[{"name":"T1","function":"math.floor({{Q2}}/60)","temp":true},{"name":"T2","function":"{{Q2}}-math.floor({{Q2}}/60)*60","temp":true},{"name":"A1","label":"{{Q1}} min","function":"{{Q1}}"},{"name":"A2","label":"{{T1}} h y {{T2}} min = {{Q2}} min","function":"{{Q2}}"},{"name":"A3","label":"{{Q3}} min","function":"{{Q3}}"}]},"algorithm":{"name":"orderNumbers","params":{"order":"desc"}}}]}</v>
      </c>
      <c r="C477" s="237" t="str">
        <f>Seeds!AA560</f>
        <v>{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D477" s="237">
        <f t="shared" si="1"/>
        <v>1</v>
      </c>
    </row>
    <row r="478" ht="15.75" customHeight="1">
      <c r="A478" s="237" t="str">
        <f>Seeds!AC561</f>
        <v>M5-MyM-7b-A-3</v>
      </c>
      <c r="B478" s="237" t="str">
        <f>Seeds!Z561</f>
        <v>{"id":"M5-MyM-7b-A-3","seed":{"parameters":[{"name":"Q1","label":null,"min":60,"max":480,"step":1},{"name":"Q2","label":null,"min":60,"max":480,"step":1},{"name":"Q3","label":null,"min":60,"max":480,"step":1}],"uniques":true},"scaffolding":[{"id":"step-0","stimulus":"&lt;p&gt;Un salón de eventos cuenta con tres opciones de alquiler. Ordena de menor a mayor los tiempos.&lt;/p&gt;","seed":{"parameters":[],"calculated":[{"name":"A1","label":"Una sala de {{Q1}} min","function":"{{Q1}}"},{"name":"A2","label":"Una sala de {{Q2}} min","function":"{{Q2}}"},{"name":"A3","label":"Una sala de {{T1}} h y {{T2}} min","function":"{{Q3}}"},{"name":"T1","function":"math.floor({{Q3}}/60)","temp":true},{"name":"T2","function":"{{Q3}}-math.floor({{Q3}}/60)*60","temp":true}]},"algorithm":{"name":"orderNumbers","params":{"order":"asc"}}},{"id":"step-1","stimulus":"&lt;p&gt;¿Qué pide el enunciado?&lt;p&gt;","seed":{"calculated":[{"name":"1-A1","label":"&lt;p&gt;Ordenar los tiempos de alquiler de mayor a menor.&lt;/p&gt;","incorrect":true},{"name":"1-A2","label":"&lt;p&gt;Ordenar los tiempos de alquiler de menor a mayor.&lt;/p&gt;"}]},"algorithm":{"name":"trueFalse","template":"Multiple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3}}/60)","temp":true},{"name":"T2","function":"{{Q3}}-math.floor({{Q3}}/60)*60","temp":true},{"name":"3-A1","function":"math.floor({{Q3}}/60)*60"},{"name":"3-A2","function":"{{Q3}}"}]},"algorithm":{"name":"calculateOperation","params":{"method":"equivLiteral","keyboard":"NUMERICAL"}}},{"id":"step-4","stimulus":"&lt;p&gt;Ahora, ordena de menor a mayor los tiempos de alquiler de las salas.&lt;/p&gt;","seed":{"parameters":[],"calculated":[{"name":"T1","function":"math.floor({{Q3}}/60)","temp":true},{"name":"T2","function":"{{Q3}}-math.floor({{Q3}}/60)*60","temp":true},{"name":"A1","label":"{{Q1}} min","function":"{{Q1}}"},{"name":"A2","label":"{{Q2}} min","function":"{{Q2}}"},{"name":"A3","label":"{{T1}} h y {{T2}} min = {{Q3}}","function":"{{Q3}}"}]},"algorithm":{"name":"orderNumbers","params":{"order":"asc"}}}]}</v>
      </c>
      <c r="C478" s="237" t="str">
        <f>Seeds!AA561</f>
        <v>{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D478" s="237">
        <f t="shared" si="1"/>
        <v>1</v>
      </c>
    </row>
    <row r="479" ht="15.75" customHeight="1">
      <c r="A479" s="237" t="str">
        <f>Seeds!AC562</f>
        <v>M5-MyM-7b-A-4</v>
      </c>
      <c r="B479" s="237" t="str">
        <f>Seeds!Z562</f>
        <v>{"id":"M5-MyM-7b-A-4","seed":{"parameters":[{"name":"Q1","label":null,"min":360,"max":540,"step":1},{"name":"Q2","label":null,"min":360,"max":540,"step":1}],"uniques":true},"scaffolding":[{"id":"step-0","stimulus":"&lt;p&gt;Por las noches, Enrique duerme &lt;span class=\"no-break\"&gt;{{T1}} h&lt;/span&gt; y &lt;span class=\"no-break\"&gt;{{T2}} min,&lt;/span&gt; mientras que su amigo Marcos duerme {{Q2}} min. ¿Cuántos minutos duerme el que tiene más horas de descanso?&lt;/p&gt;","template":"&lt;p&gt;Quien descansa más duerme &lt;span class=\"no-break\"&gt;{{response}} min.&lt;/span&gt;&lt;/p&gt;","seed":{"parameters":[],"calculated":[{"name":"T1","function":"math.floor({{Q1}}/60)","temp":true},{"name":"T2","function":"{{Q1}}-math.floor({{Q1}}/60)*60","temp":true},{"name":"A1","label":"{{function}}","function":"math.max({{Q1}}, {{Q2}})"}]},"uniques":true,"algorithm":{"name":"calculateOperation","params":{"method":"equivLiteral","decimalPlaces":2,"keyboard":"NUMERICAL"}}},{"id":"step-1","stimulus":"&lt;p&gt;¿Cuánto tiempo duerme cada uno?&lt;/p&gt;","template":"&lt;p&gt;Enrique duerme &lt;span class=\"no-break\"&gt;{{response}} h&lt;/span&gt; y &lt;span class=\"no-break\"&gt;{{response}} min.&lt;/span&gt;&lt;/p&gt;&lt;p&gt;Marcos duerme &lt;span class=\"no-break\"&gt;{{response}} min.&lt;/span&gt;&lt;/p&gt;","seed":{"calculated":[{"name":"A2","label":"{{function}}","function":"math.floor({{Q1}}/60)"},{"name":"A3","label":"{{function}}","function":"{{Q1}}-math.floor({{Q1}}/60)*60"},{"name":"A4","label":"{{function}}","function":"{{Q2}}"}]},"uniques":true,"algorithm":{"name":"calculateOperation","params":{"method":"equivLiteral","decimalPlaces":2,"keyboard":"NUMERICAL"}}},{"id":"step-2","stimulus":"&lt;p&gt;Según el enunciado, ¿qué hay que obtener?&lt;/p&gt;","seed":{"calculated":[{"name":"2-A1","label":"&lt;p&gt;Los minutos que duerme el que más descansa.&lt;/p&gt;"},{"name":"2-A2","label":"&lt;p&gt;Los minutos que duerme el que menos descansa.&lt;/p&gt;","incorrect":true},{"name":"2-A3","label":"&lt;p&gt;Los minutos que duermen entre los dos.&lt;/p&gt;","incorrect":true}]},"algorithm":{"name":"trueFalse","template":"Multiple choice – standard"}},{"id":"step-3","stimulus":"&lt;p&gt;Para comparar el tiempo que duermen los dos, hay que convertir los tiempos a minutos.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segundos.&lt;/p&gt;","template":"&lt;p&gt;{{T1}} h = {{T1}} × 60 = {{response}} min&lt;/p&gt;&lt;p&gt;{{T1}} h y {{T2}} min = {{response}} min&lt;/p&gt;","seed":{"calculated":[{"name":"T1","function":"math.floor({{Q1}}/60)","temp":true},{"name":"T2","function":"{{Q1}}-math.floor({{Q1}}/60)*60","temp":true},{"name":"A5","label":"{{function}}","function":"math.floor({{Q1}}/60)*60"},{"name":"A6","label":"{{function}}","function":"{{Q1}}"}]},"uniques":true,"algorithm":{"name":"calculateOperation","params":{"method":"equivLiteral","decimalPlaces":2,"keyboard":"NUMERICAL"}}},{"id":"step-5","stimulus":"&lt;p&gt;Por tanto, ¿cuál de los dos duerme más?&lt;/p&gt;","seed":{"calculated":[{"name":"5-A1","label":"&lt;p&gt;El que duerme {{function}} min.&lt;/p&gt;","function":"math.max({{Q1}}, {{Q2}})"},{"name":"5-A2","label":"&lt;p&gt;El que duerme {{function}} min.&lt;/p&gt;","function":"math.min({{Q1}}, {{Q2}})","incorrect":true}]},"algorithm":{"name":"trueFalse","template":"Multiple choice – standard"}}]}</v>
      </c>
      <c r="C479" s="237" t="str">
        <f>Seeds!AA562</f>
        <v>{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D479" s="237">
        <f t="shared" si="1"/>
        <v>1</v>
      </c>
    </row>
    <row r="480" ht="15.75" customHeight="1">
      <c r="A480" s="237" t="str">
        <f>Seeds!AC563</f>
        <v>M5-MyM-7b-A-5</v>
      </c>
      <c r="B480" s="237" t="str">
        <f>Seeds!Z563</f>
        <v>{"id":"M5-MyM-7b-A-5","seed":{"parameters":[{"name":"Q1","label":null,"min":480,"max":6000,"step":1},{"name":"Q2","label":null,"min":480,"max":6000,"step":1}],"uniques":true},"scaffolding":[{"id":"step-0","stimulus":"&lt;p&gt;Un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rápido?&lt;/p&gt;","template":"&lt;p&gt;El satélite más rápido tarda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{{Q2}})"}]},"uniques":true,"algorithm":{"name":"calculateOperation","params":{"method":"equivLiteral","decimalPlaces":2,"keyboard":"NUMERICAL"}}},{"id":"step-1","stimulus":"&lt;p&gt;¿Cuánto tarda cada satélite en dar una vuelta a un asteroide?&lt;/p&gt;","template":"&lt;p&gt;El satélite japonés tarda &lt;span class=\"no-break\"&gt;{{response}} min&lt;/span&gt; y &lt;span class=\"no-break\"&gt;{{response}} s&lt;/span&gt;.&lt;/p&gt;&lt;p&gt;El satélite ruso tarda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tarda el satélite más rápido en dar la vuelta a un asteroide.&lt;/p&gt;"},{"name":"2-A2","label":"&lt;p&gt;Los segundos que tarda el satélite más lento en dar la vuelta a un asteroide.&lt;/p&gt;","incorrect":true},{"name":"2-A3","label":"&lt;p&gt;Los segundos que tardan los dos satélites en dar la vuelta a un asteroide.&lt;/p&gt;","incorrect":true}]},"algorithm":{"name":"trueFalse","template":"Multiple choice – standard"}},{"id":"step-3","stimulus":"&lt;p&gt;Para comparar la velocidad de los satélites, hay que convertir los tiempos a segundos.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los tiempos a segundos.&lt;/p&gt;","template":"&lt;p&gt;El tiempo del satélite japonés:&lt;/p&gt;&lt;p&gt;{{T11}} min = {{T11}} × 60 = {{response}} s&lt;/p&gt;&lt;p&gt;{{T11}} min y {{T12}} s = {{response}} s&lt;/p&gt;&lt;p&gt;El tiempo del satélite ruso:&lt;/p&gt;&lt;p&gt;{{T21}}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satélite más rápido?&lt;/p&gt;","seed":{"calculated":[{"name":"5-A1","label":"&lt;p&gt;El satélite de los {{function}} s.&lt;/p&gt;","function":"math.min({{Q1}}, {{Q2}})"},{"name":"5-A2","label":"&lt;p&gt;El satélite de los {{function}} s.&lt;/p&gt;","function":"math.max({{Q1}}, {{Q2}})","incorrect":true}]},"algorithm":{"name":"trueFalse","template":"Multiple choice – standard"}}]}</v>
      </c>
      <c r="C480" s="237" t="str">
        <f>Seeds!AA563</f>
        <v>{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D480" s="237">
        <f t="shared" si="1"/>
        <v>1</v>
      </c>
    </row>
    <row r="481" ht="15.75" customHeight="1">
      <c r="A481" s="237" t="str">
        <f>Seeds!AC564</f>
        <v>M5-MyM-8a-I-1</v>
      </c>
      <c r="B481" s="237" t="str">
        <f>Seeds!Z564</f>
        <v>{"id":"M5-MyM-8a-I-1","stimulus":"&lt;p&gt;Arrastra cada unidad de tiempo hasta la situación correspondiente.&lt;/p&gt;","hint":"&lt;div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de la luna dura &lt;span class=\\\"no-break\\\"&gt;7 … .&lt;/span&gt;","Este año el hijo de Fermín va a tener &lt;span class=\\\"no-break\\\"&gt;75 …&lt;/span&gt; de vacaciones."]},{"name":"Q2","list":["Un año está formado por &lt;span class=\\\"no-break\\\"&gt;52 … .","Las competiciones de los Juegos Olímpicos duran &lt;span class=\\\"no-break\\\"&gt;2 … ."]},{"name":"Q3","list":["El embarazo de una mujer dura &lt;span class=\\\"no-break\\\"&gt;9 … .&lt;/span&gt;","Un bebé dice sus primeras palabras cuando tiene unos &lt;span class=\\\"no-break\\\"&gt;9 … .&lt;/span&gt;"]},{"name":"Q4","list":["La esperanza de vida es de unas &lt;span class=\\\"no-break\\\"&gt;8 … .&lt;/span&gt;","Hace &lt;span class=\\\"no-break\\\"&gt;6 …&lt;/span&gt; que un cosmonauta viajó al espacio por primera vez."]},{"name":"Q5","list":["El Quijote se escribió hace &lt;span class=\\\"no-break\\\"&gt;4 … .","Leonardo da Vinci pintó &lt;i&gt;La Gioconda&lt;/i&gt; hace &lt;span class=\\\"no-break\\\"&gt;5 …&lt;/span&gt; ."]},{"name":"Q6","list":["Los orígenes de la agricultura se remontan a hace &lt;span class=\\\"no-break\\\"&gt;10 …&lt;/span&gt; .","La primera narración escrita de la humanidad tiene &lt;span class=\\\"no-break\\\"&gt;4 …&lt;/span&gt; de antigüedad."]}],"calculated":[{"name":"A1","label":"{{Q1}}","function":"días"},{"name":"A2","label":"{{Q2}}","function":"semanas"},{"name":"A3","label":"{{Q3}}","function":"meses"},{"name":"A4","label":"{{Q4}}","function":"décadas"},{"name":"A5","label":"{{Q5}}","function":"siglos"},{"name":"A6","label":"{{Q6}}","function":"milenios"}],"isNumToWords":true,"uniques":true},"algorithm":{"name":"linkOperationResult","params":{"invert":true},"template":"Match list"}}</v>
      </c>
      <c r="C481" s="237" t="str">
        <f>Seeds!AA564</f>
        <v>{"id":"M5-MyM-8a-I-1","stimulus":"&lt;p&gt;Arraste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D481" s="237">
        <f t="shared" si="1"/>
        <v>1</v>
      </c>
    </row>
    <row r="482" ht="15.75" customHeight="1">
      <c r="A482" s="237" t="str">
        <f>Seeds!AC565</f>
        <v>M5-MyM-8a-E-1</v>
      </c>
      <c r="B482" s="237" t="str">
        <f>Seeds!Z565</f>
        <v>{"id":"M5-MyM-8a-E-1","stimulus":"&lt;p&gt;Escribe la unidad de medida de tiempo más adecuada para completar estas frases.&lt;/p&gt;","template":"&lt;p&gt;La música electrónica nace hace aproximadamente 4 {{response}}.&lt;/p&gt;&lt;p&gt;Nuestros abuelos y bisabuelos no tenían teléfonos móviles hace 1 {{response}}.&lt;/p&gt;&lt;p&gt;Las pirámides de Egipto se construyeron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style=\"width:450px\"&gt;&lt;/div&gt;","seed":{"parameters":[],"calculated":[{"name":"A1","label":"décadas","feedback":"&lt;p&gt;La música electrónica surge en los años 80.&lt;/p&gt;"},{"name":"A2","label":"siglo","feedback":"&lt;p&gt;La unidad de tiempo correcta es siglo, que equivale a 100 años.&lt;/p&gt;"},{"name":"A3","label":"milenios","feedback":"&lt;p&gt;La pirámide más antigua de Egipto fue construida en el año &lt;span class=\"no-break\"&gt;2650 a. C.,&lt;/span&gt; es decir, hace aproximadamente &lt;span class=\"no-break\"&gt;5 000&lt;/span&gt; años.&lt;/p&gt;"}],"uniques":true},"algorithm":{"name":"calculateOperation","template":"Cloze with text"}}</v>
      </c>
      <c r="C482" s="237" t="str">
        <f>Seeds!AA565</f>
        <v>{"id":"M5-MyM-8a-E-1","stimulus":"&lt;p&gt;Escreva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D482" s="237">
        <f t="shared" si="1"/>
        <v>1</v>
      </c>
    </row>
    <row r="483" ht="15.75" customHeight="1">
      <c r="A483" s="237" t="str">
        <f>Seeds!AC566</f>
        <v>M5-MyM-8a-E-2</v>
      </c>
      <c r="B483" s="237" t="str">
        <f>Seeds!Z566</f>
        <v>{"id":"M5-MyM-8a-E-2","stimulus":"&lt;p&gt;Escribe la unidad de medida de tiempo más adecuada para completar estas frases.&lt;/p&gt;","template":"&lt;p&gt;El abuelo de Samanta tiene 6 {{response}} de edad.&lt;/p&gt;&lt;p&gt;Ernesto cumple años cada 12 {{response}}.&lt;/p&gt;&lt;p&gt;Cristóbal Colón descubrió América hace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style=\"width:450px\"&gt;&lt;/div&gt;","seed":{"parameters":[],"calculated":[{"name":"A1","label":"décadas","feedback":"&lt;p&gt;Por lo general, un abuelo tiene entre 50 y 80 años.&lt;/p&gt;"},{"name":"A2","label":"meses","feedback":"&lt;p&gt;Un año son 12 meses.&lt;/p&gt;"},{"name":"A3","label":"siglos","feedback":"&lt;p&gt;Cristóbal Colón descubrió América en 1492, hace aproximadamente 5 siglos.&lt;/p&gt;"}],"uniques":true},"algorithm":{"name":"calculateOperation","template":"Cloze with text"}}</v>
      </c>
      <c r="C483" s="237" t="str">
        <f>Seeds!AA566</f>
        <v>{"id":"M5-MyM-8a-E-2","stimulus":"&lt;p&gt;Escreva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D483" s="237">
        <f t="shared" si="1"/>
        <v>1</v>
      </c>
    </row>
    <row r="484" ht="15.75" customHeight="1">
      <c r="A484" s="237" t="str">
        <f>Seeds!AC567</f>
        <v>M5-MyM-8a-E-3</v>
      </c>
      <c r="B484" s="237" t="str">
        <f>Seeds!Z567</f>
        <v>{"id":"M5-MyM-8a-E-3","stimulus":"&lt;p&gt;Escribe la unidad de medida de tiempo más adecuada para completar estas frases.&lt;/p&gt;","template":"&lt;p&gt;La primavera dura 3 {{response}}.&lt;/p&gt;&lt;p&gt;La adolescencia es un periodo de crecimiento de las personas que dura unos 10 {{response}}.&lt;/p&gt;&lt;p&gt;La ciudad de Atenas se fundó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style=\"width:450px\"&gt;&lt;/div&gt;","seed":{"parameters":[],"calculated":[{"name":"A1","label":"meses","feedback":"&lt;p&gt;Las estaciones del año duran 3 meses.&lt;/p&gt;"},{"name":"A2","label":"años","feedback":"&lt;p&gt;La adolescencia abarca aproximadamente entre los 10 y los 20 años.&lt;/p&gt;"},{"name":"A3","label":"milenios","feedback":"&lt;p&gt;Los orígenes de Atenas se remontan al año 3000 a. C., es decir, a hace unos 5 000 años.&lt;/p&gt;"}],"uniques":true},"algorithm":{"name":"calculateOperation","template":"Cloze with text"}}</v>
      </c>
      <c r="C484" s="237" t="str">
        <f>Seeds!AA567</f>
        <v>{"id":"M5-MyM-8a-E-3","stimulus":"&lt;p&gt;Escreva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D484" s="237">
        <f t="shared" si="1"/>
        <v>1</v>
      </c>
    </row>
    <row r="485" ht="15.75" customHeight="1">
      <c r="A485" s="237" t="str">
        <f>Seeds!AC568</f>
        <v>M5-MyM-9a-I-1</v>
      </c>
      <c r="B485" s="237" t="str">
        <f>Seeds!Z568</f>
        <v>{"id":"M5-MyM-9a-I-1","stimulus":"&lt;p&gt;Arrastra el resultado correcto de esta suma.&lt;/p&gt;","template":"&lt;p&gt;{{Q1}} h y {{Q2}} min + {{Q3}} h y {{Q4}} min = {{response}}&lt;/p&gt;","hint":"&lt;p&gt;Los minutos y los segundos nunca pueden tener un valor mayor que 59.&lt;/p&gt;","feedback":"&lt;p&gt;Al sumar unidades de tiempo, hay que tener en cuenta que los minutos y los segundos nunca pueden tener un valor mayor que 59.&lt;/p&gt;&lt;p&gt;{{Q2}} min + {{Q4}} min = {{T3}} min = 1 h y {{T2}} min&lt;/p&gt;&lt;p&gt;{{Q1}} h + {{Q3}} h + 1 h y {{T2}} min = {{T1}} h y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C485" s="237" t="str">
        <f>Seeds!AA568</f>
        <v>{"id":"M5-MyM-9a-I-1","stimulus":"&lt;p&gt;Arraste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D485" s="237">
        <f t="shared" si="1"/>
        <v>1</v>
      </c>
    </row>
    <row r="486" ht="15.75" customHeight="1">
      <c r="A486" s="237" t="str">
        <f>Seeds!AC569</f>
        <v>M5-MyM-9a-I-2</v>
      </c>
      <c r="B486" s="237" t="str">
        <f>Seeds!Z569</f>
        <v>{"id":"M5-MyM-9a-I-2","stimulus":"&lt;p&gt;Arrastra el resultado correcto de esta resta.&lt;/p&gt;","template":"&lt;p&gt;{{Q6}} min y {{Q7}} s − {{Q8}} min y {{Q9}} s = {{response}}&lt;/p&gt;","hint":"&lt;p&gt;Como {{Q7}} s es menor que {{Q9}} s, hay que transformar 1 min en 60 s para calcular la resta.&lt;/p&gt;","feedback":"&lt;p&gt;Como {{Q7}} s es menor que {{Q9}} s, transforma 1 min en 60 s para calcular la resta.&lt;/p&gt;&lt;p&gt;({{Q6}} − 1) min y ({{Q7}} + 60) s − {{Q8}} min y {{Q9}} s&lt;/p&gt;&lt;p&gt;{{T5}} min y {{T6}} s − {{Q8}} min y {{Q9}} s = {{T1}} min y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C486" s="237" t="str">
        <f>Seeds!AA569</f>
        <v>{"id":"M5-MyM-9a-I-2","stimulus":"&lt;p&gt;Arraste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D486" s="237">
        <f t="shared" si="1"/>
        <v>1</v>
      </c>
    </row>
    <row r="487" ht="15.75" customHeight="1">
      <c r="A487" s="237" t="str">
        <f>Seeds!AC570</f>
        <v>M5-MyM-9a-I-3</v>
      </c>
      <c r="B487" s="237" t="str">
        <f>Seeds!Z570</f>
        <v>{"id":"M5-MyM-9a-I-3","stimulus":"&lt;p&gt;Arrastra el resultado de esta operación.&lt;/p&gt;","template":"&lt;p&gt;{{Q1}} h y {{Q2}} min + {{Q3}} h y {{Q4}} min = {{response}}&lt;/p&gt;","hint":"&lt;p&gt;Los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C487" s="237" t="str">
        <f>Seeds!AA570</f>
        <v>{"id":"M5-MyM-9a-I-3","stimulus":"&lt;p&gt;Arraste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D487" s="237">
        <f t="shared" si="1"/>
        <v>1</v>
      </c>
    </row>
    <row r="488" ht="15.75" customHeight="1">
      <c r="A488" s="237" t="str">
        <f>Seeds!AC571</f>
        <v>M5-MyM-9a-I-4</v>
      </c>
      <c r="B488" s="237" t="str">
        <f>Seeds!Z571</f>
        <v>{"id":"M5-MyM-9a-I-4","stimulus":"&lt;p&gt;Arrastra el resultado correcto de esta resta.&lt;/p&gt;","template":"&lt;p&gt;{{Q6}} min y {{Q7}} s − {{Q8}} min y {{Q9}} s = {{response}}&lt;/p&gt;","hint":"&lt;p&gt;Los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C488" s="237" t="str">
        <f>Seeds!AA571</f>
        <v>{"id":"M5-MyM-9a-I-4","stimulus":"&lt;p&gt;Arraste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D488" s="237">
        <f t="shared" si="1"/>
        <v>1</v>
      </c>
    </row>
    <row r="489" ht="15.75" customHeight="1">
      <c r="A489" s="237" t="str">
        <f>Seeds!AC572</f>
        <v>M5-MyM-9a-E-1</v>
      </c>
      <c r="B489" s="237" t="str">
        <f>Seeds!Z572</f>
        <v>{"id":"M5-MyM-9a-E-1","stimulus":"&lt;p&gt;Calcula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29,"step":1},{"name":"Q2","label":null,"min":1,"max":29,"step":1},{"name":"Q3","label":null,"min":1,"max":29,"step":1},{"name":"Q4","label":null,"min":1,"max":29,"step":1}],"calculated":[{"name":"A1","function":"{{Q1}}+{{Q3}}"},{"name":"A2","function":"{{Q2}}+{{Q4}}"}],"uniques":true},"algorithm":{"name":"calculateOperation","params":{"method":"equivLiteral","keyboard":"NUMERICAL"}}}</v>
      </c>
      <c r="C489" s="237" t="str">
        <f>Seeds!AA572</f>
        <v>{"id":"M5-MyM-9a-E-1","stimulus":"&lt;p&gt;Calcule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D489" s="237">
        <f t="shared" si="1"/>
        <v>1</v>
      </c>
    </row>
    <row r="490" ht="15.75" customHeight="1">
      <c r="A490" s="237" t="str">
        <f>Seeds!AC573</f>
        <v>M5-MyM-9a-E-2</v>
      </c>
      <c r="B490" s="237" t="str">
        <f>Seeds!Z573</f>
        <v>{"id":"M5-MyM-9a-E-2","stimulus":"&lt;p&gt;Calcula esta resta con unidades de tiempo.&lt;/p&gt;","template":"&lt;p&gt;{{Q6}} min y {{Q7}} s − {{Q9}} min y {{Q10}} s = {{response}} min {{response}} s&lt;/p&gt;","hint":"&lt;p&gt;Los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9","label":null,"min":1,"max":29,"step":1},{"name":"Q10","label":null,"min":1,"max":29,"step":1}],"calculated":[{"name":"A4","function":"{{Q6}}-{{Q9}}"},{"name":"A5","function":"{{Q7}}-{{Q10}}"}],"uniques":true},"algorithm":{"name":"calculateOperation","params":{"method":"equivLiteral","keyboard":"NUMERICAL"}}}</v>
      </c>
      <c r="C490" s="237" t="str">
        <f>Seeds!AA573</f>
        <v>{"id":"M5-MyM-9a-E-2","stimulus":"&lt;p&gt;Calcule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D490" s="237">
        <f t="shared" si="1"/>
        <v>1</v>
      </c>
    </row>
    <row r="491" ht="15.75" customHeight="1">
      <c r="A491" s="237" t="str">
        <f>Seeds!AC574</f>
        <v>M5-MyM-9a-E-3</v>
      </c>
      <c r="B491" s="237" t="str">
        <f>Seeds!Z574</f>
        <v>{"id":"M5-MyM-9a-E-3","stimulus":"&lt;p&gt;Calcula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59.&lt;/p&gt;&lt;p&gt;{{Q2}} s + {{Q4}} s = {{T3}} s = 1 min y {{A2}} s&lt;/p&gt;&lt;p&gt;{{Q1}} min + {{Q3}} min + 1 min y {{A2}} s = {{A1}} min y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C491" s="237" t="str">
        <f>Seeds!AA574</f>
        <v>{"id":"M5-MyM-9a-E-3","stimulus":"&lt;p&gt;Calcule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D491" s="237">
        <f t="shared" si="1"/>
        <v>1</v>
      </c>
    </row>
    <row r="492" ht="15.75" customHeight="1">
      <c r="A492" s="237" t="str">
        <f>Seeds!AC575</f>
        <v>M5-MyM-9a-E-4</v>
      </c>
      <c r="B492" s="237" t="str">
        <f>Seeds!Z575</f>
        <v>{"id":"M5-MyM-9a-E-4","stimulus":"&lt;p&gt;Calcula esta resta con unidades de tiempo.&lt;/p&gt;","template":"&lt;p&gt;{{Q6}} min y {{Q7}} s − {{Q8}} min y {{Q9}} s = {{response}} min {{response}} s&lt;/p&gt;","hint":"&lt;p&gt;Como {{Q7}} s es menor que {{Q9}} s, hay que transformar 1 min en 60 s para calcular la resta.&lt;/p&gt;","feedback":"&lt;p&gt;Como {{Q7}} s es menor que {{Q9}} s, transforma 1 min en 60 s para calcular la resta.&lt;/p&gt;&lt;p&gt;({{Q6}} − 1) min y ({{Q7}} + 60) s − {{Q8}} min y {{Q9}} s&lt;/p&gt;&lt;p&gt;{{T5}} min y {{T6}} s − {{Q8}} min y {{Q9}} s = {{A4}} min y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C492" s="237" t="str">
        <f>Seeds!AA575</f>
        <v>{"id":"M5-MyM-9a-E-4","stimulus":"&lt;p&gt;Calcule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D492" s="237">
        <f t="shared" si="1"/>
        <v>1</v>
      </c>
    </row>
    <row r="493" ht="15.75" customHeight="1">
      <c r="A493" s="237" t="str">
        <f>Seeds!AC576</f>
        <v>M5-MyM-9a-A-1</v>
      </c>
      <c r="B493" s="237" t="str">
        <f>Seeds!Z576</f>
        <v>{"id":"M5-MyM-9a-A-1","stimulus":"&lt;p&gt;La primera parte de un partido de fútbol de {{T1}} min ha durado {{Q1}} min. ¿De cuántos minutos fue la segunda parte?&lt;/p&gt;","template":"&lt;p&gt;La segunda parte duró {{response}} min.&lt;/p&gt;","hint":"&lt;p&gt;Resta como si se tratase de números naturales.&lt;/p&gt;","feedback":"&lt;p&gt;Resta como si se tratase de números naturales.&lt;/p&gt;","seed":{"parameters":[{"name":"Q1","label":null,"min":45,"max":50,"step":1},{"name":"Q2","label":null,"min":45,"max":50,"step":1}],"calculated":[{"name":"A1","label":"{{function}})","function":"{{Q2}}"},{"name":"T1","function":"{{Q1}}+{{Q2}}","temp":true}],"uniques":true},"algorithm":{"name":"calculateOperation","params":{"method":"equivLiteral","keyboard":"NUMERICAL"}}}</v>
      </c>
      <c r="C493" s="237" t="str">
        <f>Seeds!AA576</f>
        <v>{"id":"M5-MyM-9a-A-1","stimulus":"&lt;p&gt;A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D493" s="237">
        <f t="shared" si="1"/>
        <v>1</v>
      </c>
    </row>
    <row r="494" ht="15.75" customHeight="1">
      <c r="A494" s="237" t="str">
        <f>Seeds!AC577</f>
        <v>M5-MyM-9a-A-2</v>
      </c>
      <c r="B494" s="237" t="str">
        <f>Seeds!Z577</f>
        <v>{"id":"M5-MyM-9a-A-2","stimulus":"&lt;p&gt;En una carrera de atletismo, Mateo hizo el recorrido en {{Q1}} h, {{Q2}} min y {{Q3}} s, mientras que Antonio tardó {{Q1}} h, {{Q4}} min y {{Q5}} s. ¿Cuál fue la diferencia de tiempo entre ambos?&lt;/p&gt;","template":"&lt;p&gt;La diferencia de tiempo fue de {{response}} min y {{response}} s.&lt;/p&gt;","hint":"&lt;p&gt;Como {{Q3}} s es menor que {{Q5}} s, hay que transformar 1 min en 60 s para calcular la resta.&lt;/p&gt;","feedback":"&lt;p&gt;Como {{Q3}} s es menor que {{Q5}} s, convierte 1 min en 60 s:&lt;/p&gt;&lt;p&gt;{{Q1}} h, {{Q2}} min y {{Q3}} s = {{Q1}} h, {{T1}} min y {{T2}} s&lt;/p&gt;&lt;p&gt;Después, resta las cantidades con las mismas unidades:&lt;/p&gt;&lt;p&gt;{{Q1}} h, {{T1}} min y {{T2}} s − {{Q1}} h, {{Q4}} min y {{Q5}} s = {{A1}} min y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C494" s="237" t="str">
        <f>Seeds!AA577</f>
        <v>{"id":"M5-MyM-9a-A-2","stimulus":"&lt;p&gt;Em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D494" s="237">
        <f t="shared" si="1"/>
        <v>1</v>
      </c>
    </row>
    <row r="495" ht="15.75" customHeight="1">
      <c r="A495" s="237" t="str">
        <f>Seeds!AC578</f>
        <v>M5-MyM-9a-A-3</v>
      </c>
      <c r="B495" s="237" t="str">
        <f>Seeds!Z578</f>
        <v>{"id":"M5-MyM-9a-A-3","stimulus":"&lt;p&gt;Bruna va a nadar todos los días a las {{Q1}}:{{Q2}}. Si la clase dura {{Q3}} min, ¿a qué hora termina de nadar?&lt;/p&gt;","template":"&lt;p&gt;La clase de natación termina a las {{response}} h y {{response}} min.&lt;/p&gt;","hint":"&lt;p&gt;Los minutos nunca pueden tener un valor mayor que 59.&lt;/p&gt;","feedback":"&lt;p&gt;En primer lugar, suma las cantidades con las mismas unidades:&lt;/p&gt;&lt;p&gt;{{Q1}} h y {{Q2}} min + {{Q3}} min = {{Q1}} h {{T1}} min&lt;/p&gt;&lt;p&gt;Sin embargo, como los minutos no pueden tener valores mayores que 59, convierte los minutos de exceso en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C495" s="237" t="str">
        <f>Seeds!AA578</f>
        <v>{"id":"M5-MyM-9a-A-3","stimulus":"&lt;p&gt;Bruna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D495" s="237">
        <f t="shared" si="1"/>
        <v>1</v>
      </c>
    </row>
    <row r="496" ht="15.75" customHeight="1">
      <c r="A496" s="237" t="str">
        <f>Seeds!AC579</f>
        <v>M5-MyM-9a-A-4</v>
      </c>
      <c r="B496" s="237" t="str">
        <f>Seeds!Z579</f>
        <v>{"id":"M5-MyM-9a-A-4","stimulus":"&lt;p&gt;La madre de Héctor tarda {{Q1}} min en llevarle al colegio desde casa. Si las clases terminan a las {{Q2}}:{{Q3}}, ¿a qué hora tiene que salir de casa para recogerlo?&lt;/p&gt;","template":"&lt;p&gt;La madre de Héctor tiene que salir a las {{response}} h y {{response}} min.&lt;/p&gt;","hint":"&lt;p&gt;Los minutos nunca pueden tener un valor mayor que 59.&lt;/p&gt;","feedback":"&lt;p&gt;Como {{Q3}} min es menor que {{Q1}} min, se convierte una hora en 60 minutos:&lt;/p&gt;&lt;p&gt;{{Q2}} h y {{Q3}} min = {{T1}} h y {{T2}} min&lt;/p&gt;&lt;p&gt;Después, se restan las cantidades con las mismas unidades:&lt;/p&gt;&lt;p&gt;{{T1}} h y {{T2}} min − {{Q1}} min = {{A1}} h y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C496" s="237" t="str">
        <f>Seeds!AA579</f>
        <v>{"id":"M5-MyM-9a-A-4","stimulus":"&lt;p&gt;A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D496" s="237">
        <f t="shared" si="1"/>
        <v>1</v>
      </c>
    </row>
    <row r="497" ht="15.75" customHeight="1">
      <c r="A497" s="237" t="str">
        <f>Seeds!AC580</f>
        <v>M5-MyM-9a-A-5</v>
      </c>
      <c r="B497" s="237" t="str">
        <f>Seeds!Z580</f>
        <v>{"id":"M5-MyM-9a-A-5","stimulus":"&lt;p&gt;Martina ha estado esperando al tren durante {{Q1}} min. Si ella estaba en la estación desde las {{Q2}}:{{Q3}}, ¿a qué hora llegó el tren?&lt;/p&gt;","template":"&lt;p&gt;El tren llegó a las {{response}} h y {{response}} min.&lt;/p&gt;","hint":"&lt;p&gt;Los minutos nunca pueden tener un valor mayor que 59.&lt;/p&gt;","feedback":"&lt;p&gt;En primer lugar, suma las cantidades con las mismas unidades:&lt;/p&gt;&lt;p&gt;{{Q2}} h y {{Q3}} min + {{Q1}} min = {{Q2}} h {{T1}} min&lt;/p&gt;&lt;p&gt;Sin embargo, como los minutos no pueden tener valores mayores que 59, convierte 60 min en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C497" s="237" t="str">
        <f>Seeds!AA580</f>
        <v>{"id":"M5-MyM-9a-A-5","stimulus":"&lt;p&gt;Madalena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D497" s="237">
        <f t="shared" si="1"/>
        <v>1</v>
      </c>
    </row>
    <row r="498" ht="15.75" customHeight="1">
      <c r="A498" s="237" t="str">
        <f>Seeds!AC581</f>
        <v>M5-MyM-24a-I-1</v>
      </c>
      <c r="B498" s="237" t="str">
        <f>Seeds!Z581</f>
        <v>{"id":"M5-MyM-24a-I-1","stimulus":"&lt;p&gt;Determina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function":"{{Q1}}*{{Q3}}+math.floor({{Q2}}*{{Q3}}/60)","temp":true},{"name":"T2","function":"{{Q2}}*{{Q3}}-math.floor({{Q2}}*{{Q3}}/60)*60","temp":true},{"name":"T3","function":"{{Q5}}*{{Q4}}+math.floor({{Q6}}*{{Q4}}/60)","temp":true},{"name":"T4","function":"{{Q6}}*{{Q4}}-math.floor({{Q6}}*{{Q4}}/60)*60","temp":true},{"name":"T5","function":"{{Q7}}*{{Q9}}","temp":true},{"name":"T6","function":"{{Q8}}*{{Q9}}-math.floor({{Q8}}*{{Q9}}/60)*60","temp":true},{"name":"T7","function":"{{Q10}}*{{Q11}}+math.floor({{Q12}}*{{Q10}}/60)","temp":true},{"name":"T8","function":"{{Q12}}*{{Q10}}-math.floor({{Q12}}*{{Q10}}/60)*60","temp":true},{"name":"T9","function":"{{Q11}}+1","temp":true},{"name":"T10","function":"math.round({{Q7}}*{{Q9}}+math.floor({{Q8}}*{{Q9}}/60))","temp":true},{"name":"T11","function":"{{Q8}}*{{Q9}}-math.floor({{Q8}}*{{Q9}}/60)*60","temp":true},{"name":"A1","label":"{{Q1}} h y {{Q2}} min × {{Q3}} = {{T1}} h y {{T2}} min"},{"name":"A2","label":"{{T3}} h y {{T4}} min : {{Q4}} = {{Q5}} h y {{Q6}} min"},{"name":"A3","label":"{{Q7}} h y {{Q8}} min × {{Q9}} = {{T5}} h y {{T6}} min","incorrect":true,"feedback":"&lt;p&gt;El resultado de la multiplicación es incorrecto ya que:&lt;/p&gt;&lt;p&gt;{{Q7}} h y {{Q8}} min × {{Q9}} = {{T10}} h y {{T11}} min&lt;/p&gt;"},{"name":"A4","label":"{{T7}} h y {{T8}} min : {{Q10}} = {{T9}} h y {{Q12}} min","incorrect":true,"feedback":"&lt;p&gt;El resultado de la división es incorrecto ya que:&lt;/p&gt;&lt;p&gt;{{T7}} h y {{T8}} min : {{Q10}} = {{Q11}} h y {{Q12}} min&lt;/p&gt;"}],"uniques":true},"algorithm":{"name":"trueFalse","template":"Choice matrix – inline","params":{"countCorrect":2,"countIncorrect":2,"options":["Correcto","Incorrecto"]}}}</v>
      </c>
      <c r="C498" s="237" t="str">
        <f>Seeds!AA581</f>
        <v>{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D498" s="237">
        <f t="shared" si="1"/>
        <v>1</v>
      </c>
    </row>
    <row r="499" ht="15.75" customHeight="1">
      <c r="A499" s="237" t="str">
        <f>Seeds!AC582</f>
        <v>M5-MyM-24a-E-1</v>
      </c>
      <c r="B499" s="237" t="str">
        <f>Seeds!Z582</f>
        <v>{"id":"M5-MyM-24a-E-1","stimulus":"&lt;p&gt;Calcula esta multiplicación con unidades de tiempo.&lt;/p&gt;","template":"&lt;p&gt;{{Q1}} h y {{Q2}} min × {{Q3}} = {{response}} h y {{response}} min&lt;/p&gt;","hint":"&lt;p&gt;Multiplica como si se tratase de números naturales.&lt;/p&gt;","feedback":"&lt;p&gt;Multiplica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seed":{"parameters":[{"name":"Q1","label":null,"min":2,"max":9,"step":1},{"name":"Q2","label":null,"min":1,"max":59,"step":1},{"name":"Q3","label":null,"min":1,"max":59,"step":1}],"calculated":[{"name":"T1","function":"{{Q1}}*{{Q3}}","temp":true},{"name":"T2","function":"{{Q2}}*{{Q3}}","temp":true},{"name":"T3","function":"Lemonlib.round({{Q2}}*{{Q3}}/60, 2)","temp":true},{"name":"T4","function":"math.floor({{Q2}}*{{Q3}}/60)","temp":true},{"name":"A1","label":"{{function}}","function":"{{Q1}}*{{Q3}}+math.floor({{Q2}}*{{Q3}}/60)"},{"name":"A2","label":"{{function}}","function":"Lemonlib.round(({{Q2}}*{{Q3}}/60-math.floor({{Q2}}*{{Q3}}/60))*60, 2)"}],"uniques":true},"algorithm":{"name":"calculateOperation","params":{"method":"equivLiteral","keyboard":"NUMERICAL"}}}</v>
      </c>
      <c r="C499" s="237" t="str">
        <f>Seeds!AA582</f>
        <v>{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D499" s="237">
        <f t="shared" si="1"/>
        <v>1</v>
      </c>
    </row>
    <row r="500" ht="15.75" customHeight="1">
      <c r="A500" s="237" t="str">
        <f>Seeds!AC583</f>
        <v>M5-MyM-24a-E-2</v>
      </c>
      <c r="B500" s="237" t="str">
        <f>Seeds!Z583</f>
        <v>{"id":"M5-MyM-24a-E-2","stimulus":"&lt;p&gt;Calcula esta división con unidades de tiempo.&lt;/p&gt;","template":"&lt;p&gt;{{T1}} {{Q0}} : {{Q4}} = {{response}} {{Q0}}&lt;/p&gt;","hint":"Divide como si se tratase de números naturales.","feedback":"&lt;p&gt;Divide como si se tratase de números naturales.&lt;/p&gt;","seed":{"parameters":[{"name":"Q4","label":null,"min":100,"max":999,"step":1},{"name":"Q5","label":null,"min":2,"max":9,"step":1},{"name":"Q0","list":["h","min","s"]}],"calculated":[{"name":"T1","function":"{{Q4}}*{{Q5}}","temp":true},{"name":"A1","label":"{{function}}","function":"{{Q5}}"}],"uniques":true},"algorithm":{"name":"calculateOperation","params":{"method":"equivLiteral","keyboard":"NUMERICAL"}}}</v>
      </c>
      <c r="C500" s="237" t="str">
        <f>Seeds!AA583</f>
        <v>{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D500" s="237">
        <f t="shared" si="1"/>
        <v>1</v>
      </c>
    </row>
    <row r="501" ht="15.75" customHeight="1">
      <c r="A501" s="237" t="str">
        <f>Seeds!AC584</f>
        <v>M5-MyM-24a-E-3</v>
      </c>
      <c r="B501" s="237" t="str">
        <f>Seeds!Z584</f>
        <v>{"id":"M5-MyM-24a-E-3","stimulus":"&lt;p&gt;Calcula esta división con unidades de tiempo.&lt;/p&gt;","template":"&lt;p&gt;{{T1}} h y {{T2}} min : {{Q1}} = {{response}} h y {{response}} min&lt;/p&gt;","hint":"&lt;p&gt;Divide como si se tratase de números naturales.&lt;/p&gt;","feedback":"&lt;p&gt;Convierte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2,"max":9,"step":1},{"name":"Q2","label":null,"min":1,"max":59,"step":1},{"name":"Q3","label":null,"min":1,"max":59,"step":1}],"calculated":[{"name":"T1","function":"{{Q1}}*{{Q2}}+math.floor({{Q1}}*{{Q3}}/60)","temp":true},{"name":"T2","function":"{{Q1}}*{{Q3}}-math.floor({{Q1}}*{{Q3}}/60)*60","temp":true},{"name":"T3","function":"{{T1}}*60+{{T2}}","temp":true},{"name":"T4","function":"{{T3}}/{{Q1}}","temp":true},{"name":"A1","label":"{{function}}","function":"{{Q2}}"},{"name":"A2","label":"{{function}}","function":"{{Q3}}"}],"uniques":true},"algorithm":{"name":"calculateOperation","params":{"method":"equivLiteral","keyboard":"NUMERICAL"}}}</v>
      </c>
      <c r="C501" s="237" t="str">
        <f>Seeds!AA584</f>
        <v>{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D501" s="237">
        <f t="shared" si="1"/>
        <v>1</v>
      </c>
    </row>
    <row r="502" ht="15.75" customHeight="1">
      <c r="A502" s="237" t="str">
        <f>Seeds!AC585</f>
        <v>M5-MyM-24a-E-4</v>
      </c>
      <c r="B502" s="237" t="str">
        <f>Seeds!Z585</f>
        <v>{"id":"M5-MyM-24a-E-4","stimulus":"&lt;p&gt;Calcula esta multiplicación con unidades de tiempo.&lt;/p&gt;","template":"&lt;p&gt;{{Q5}} {{Q6}} × {{Q7}} = {{response}} {{Q6}}&lt;/p&gt;","hint":"&lt;p&gt;Multiplica como si se tratase de números naturales.&lt;/p&gt;","feedback":"&lt;p&gt;Multiplica como si se tratase de números naturales.&lt;/p&gt;","seed":{"parameters":[{"name":"Q5","label":null,"min":100,"max":999,"step":1},{"name":"Q6","list":["h","min","s"]},{"name":"Q7","label":null,"min":2,"max":9,"step":1}],"calculated":[{"name":"A1","label":"{{function}}","function":"{{Q5}}*{{Q7}}"}],"uniques":true},"algorithm":{"name":"calculateOperation","params":{"method":"equivLiteral","keyboard":"NUMERICAL"}}}</v>
      </c>
      <c r="C502" s="237" t="str">
        <f>Seeds!AA585</f>
        <v>{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D502" s="237">
        <f t="shared" si="1"/>
        <v>1</v>
      </c>
    </row>
    <row r="503" ht="15.75" customHeight="1">
      <c r="A503" s="237" t="str">
        <f>Seeds!AC586</f>
        <v>M5-MyM-24a-A-1</v>
      </c>
      <c r="B503" s="237" t="str">
        <f>Seeds!Z586</f>
        <v>{"id":"M5-MyM-24a-A-1","stimulus":"&lt;p&gt;Pablo se ha dado cuenta de que durante una pausa para la publicidad han emitido {{Q1}} anuncios que han durado &lt;span class=\"no-break\"&gt;{{Q2}} s&lt;/span&gt; cada uno. ¿Cuántos segundos ha durado la pausa?&lt;/p&gt;","template":"&lt;p&gt;Los anuncios han durado &lt;span class=\"no-break\"&gt;{{response}} s.&lt;/span&gt;&lt;/p&gt;","hint":"&lt;p&gt;Multiplica como si se tratase de números naturales.&lt;/p&gt;","feedback":"&lt;p&gt;Multiplica como si se tratase de números naturales.&lt;/p&gt;","seed":{"parameters":[{"name":"Q1","label":null,"min":2,"max":9,"step":1},{"name":"Q2","label":null,"min":30,"max":45,"step":1}],"calculated":[{"name":"A1","label":"{{function}}","function":"{{Q1}}*{{Q2}}"}],"uniques":true},"algorithm":{"name":"calculateOperation","params":{"method":"equivLiteral","keyboard":"NUMERICAL"}}}</v>
      </c>
      <c r="C503" s="237" t="str">
        <f>Seeds!AA586</f>
        <v>{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D503" s="237">
        <f t="shared" si="1"/>
        <v>1</v>
      </c>
    </row>
    <row r="504" ht="15.75" customHeight="1">
      <c r="A504" s="237" t="str">
        <f>Seeds!AC587</f>
        <v>M5-MyM-24a-A-2</v>
      </c>
      <c r="B504" s="237" t="str">
        <f>Seeds!Z587</f>
        <v>{"id":"M5-MyM-24a-A-2","stimulus":"&lt;p&gt;Fernando ha tardado &lt;span class=\"no-break\"&gt;{{T1}} s&lt;/span&gt; en resolver {{Q1}} cubos de Rubik. ¿Cuántos segundos le ha dedicado a cada uno?&lt;/p&gt;","template":"&lt;p&gt;Fernando ha tardado &lt;span class=\"no-break\"&gt;{{response}} s&lt;/span&gt; en resolver un cubo.&lt;/p&gt;","hint":"&lt;p&gt;Divide como si se tratase de números naturales.&lt;/p&gt;","feedback":"&lt;p&gt;Divide como si se tratase de números naturales.&lt;/p&gt;","seed":{"parameters":[{"name":"Q1","label":null,"min":3,"max":9,"step":1},{"name":"Q2","label":null,"min":30,"max":60,"step":1}],"calculated":[{"name":"T1","function":"{{Q1}}*{{Q2}}","temp":true},{"name":"A1","function":"{{Q2}}"}],"uniques":true},"algorithm":{"name":"calculateOperation","params":{"method":"equivLiteral","keyboard":"NUMERICAL"}}}</v>
      </c>
      <c r="C504" s="237" t="str">
        <f>Seeds!AA587</f>
        <v>{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D504" s="237">
        <f t="shared" si="1"/>
        <v>1</v>
      </c>
    </row>
    <row r="505" ht="15.75" customHeight="1">
      <c r="A505" s="237" t="str">
        <f>Seeds!AC588</f>
        <v>M5-MyM-24a-A-3</v>
      </c>
      <c r="B505" s="237" t="str">
        <f>Seeds!Z588</f>
        <v>{"id":"M5-MyM-24a-A-3","stimulus":"&lt;p&gt;Julieta tarda en darse una ducha &lt;span class=\"no-break\"&gt;{{Q1}} min&lt;/span&gt; y &lt;span class=\"no-break\"&gt;{{Q2}} s.&lt;/span&gt; Si dedicase el mismo tiempo durante los siguientes {{Q3}} días, ¿cuántos minutos y segundos pasaría en la ducha en total?&lt;/p&gt;","template":"&lt;p&gt;Julieta pasaría en la ducha &lt;span class=\"no-break\"&gt;{{response}} min&lt;/span&gt; y &lt;span class=\"no-break\"&gt;{{response}} s.&lt;/span&gt;&lt;/p&gt;","hint":"&lt;p&gt;Los minutos y los segundos nunca pueden tener un valor mayor que 59.&lt;/p&gt;","feedback":"&lt;p&gt;Multiplica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seed":{"parameters":[{"name":"Q1","label":null,"min":9,"max":20,"step":1},{"name":"Q2","label":null,"min":30,"max":59,"step":1},{"name":"Q3","label":null,"min":2,"max":6,"step":1}],"calculated":[{"name":"T1","function":"{{Q1}}*{{Q3}}","temp":true},{"name":"T2","function":"{{Q2}}*{{Q3}}","temp":true},{"name":"T3","function":"Lemonlib.round({{Q2}}*{{Q3}}/60, 2)","temp":true},{"name":"T4","function":"math.floor({{Q2}}*{{Q3}}/60)","temp":true},{"name":"A1","function":"{{T1}}+math.floor({{T2}}/60) "},{"name":"A2","function":"{{T2}}-(math.floor({{T2}}/60))*60"}],"uniques":true},"algorithm":{"name":"calculateOperation","params":{"method":"equivLiteral","keyboard":"NUMERICAL"}}}</v>
      </c>
      <c r="C505" s="237" t="str">
        <f>Seeds!AA588</f>
        <v>{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D505" s="237">
        <f t="shared" si="1"/>
        <v>1</v>
      </c>
    </row>
    <row r="506" ht="15.75" customHeight="1">
      <c r="A506" s="237" t="str">
        <f>Seeds!AC589</f>
        <v>M5-MyM-24a-A-4</v>
      </c>
      <c r="B506" s="237" t="str">
        <f>Seeds!Z589</f>
        <v>{"id":"M5-MyM-24a-A-4","stimulus":"&lt;p&gt;Un camionero ha conducido &lt;span class=\"no-break\"&gt;{{T1}} h&lt;/span&gt; y &lt;span class=\"no-break\"&gt;{{T2}} min&lt;/span&gt;, durante las que ha realizado {{Q1}} viajes. Si todos le han llevado el mismo tiempo, ¿cuántas horas y minutos ha durado cada viaje?&lt;/p&gt;","template":"&lt;p&gt;Cada viaje ha durado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6,"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v>
      </c>
      <c r="C506" s="237" t="str">
        <f>Seeds!AA589</f>
        <v>{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6" s="237">
        <f t="shared" si="1"/>
        <v>1</v>
      </c>
    </row>
    <row r="507" ht="15.75" customHeight="1">
      <c r="A507" s="237" t="str">
        <f>Seeds!AC590</f>
        <v>M5-MyM-24a-A-5</v>
      </c>
      <c r="B507" s="237" t="str">
        <f>Seeds!Z590</f>
        <v>{"id":"M5-MyM-24a-A-5","stimulus":"&lt;p&gt;Eva es una &lt;i&gt;youtuber&lt;/i&gt; que necesita &lt;span class=\"no-break\"&gt;{{T1}} h&lt;/span&gt; y &lt;span class=\"no-break\"&gt;{{T2}} min&lt;/span&gt; para grabar {{Q1}} vídeos. ¿En cuánto tiempo puede preparar un vídeo?&lt;/p&gt;","template":"&lt;p&gt;Eva graba un vídeo en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9,"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v>
      </c>
      <c r="C507" s="237" t="str">
        <f>Seeds!AA590</f>
        <v>{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7" s="237">
        <f t="shared" si="1"/>
        <v>1</v>
      </c>
    </row>
    <row r="508" ht="15.75" customHeight="1">
      <c r="A508" s="237" t="str">
        <f>Seeds!AC591</f>
        <v>M5-MyM-10c-I-1</v>
      </c>
      <c r="B508" s="237" t="str">
        <f>Seeds!Z591</f>
        <v>{"id":"M5-MyM-10c-I-1","stimulus":"&lt;p&gt;Selecciona las equivalencias correctas.&lt;/p&gt;","hint":"&lt;div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7","function":"{{Q7}}*60","temp":true},{"name":"T8","function":"{{Q8}}*60","temp":true},{"name":"T9","function":"{{Q9}}*3600","temp":true},{"name":"T10","function":"{{Q10}}*60","temp":true},{"name":"T11","function":"{{Q11}}*60","temp":true},{"name":"T12","function":"{{Q12}}*3600","temp":true},{"name":"T13","function":"{{T7}}*60","temp":true},{"name":"T14","function":"{{Q8}}*3600","temp":true},{"name":"T15","function":"{{T9}}/60","temp":true},{"name":"T16","function":"{{T10}}*60","temp":true},{"name":"T17","function":"{{T11}}/60","temp":true},{"name":"T18","function":"{{T12}}/3600","temp":true},{"name":"A1","label":"{{Q1}}° = {{function}}'","function":"{{Q1}}*60"},{"name":"A2","label":"{{Q2}}° = {{function}}''","function":"{{Q2}}*3600"},{"name":"A3","label":"{{function}}' = {{Q3}}°","function":"{{Q3}}*60"},{"name":"A4","label":"{{Q4}}' = {{function}}''","function":"{{Q4}}*60"},{"name":"A5","label":"{{function}}'' = {{Q5}}°","function":"{{Q5}}*3600"},{"name":"A6","label":"{{function}}'' = {{Q6}}'","function":"{{Q6}}*60"},{"name":"A7","label":"{{function}}° = {{Q7}}'","function":"{{Q7}}*60","incorrect":true,"feedback":"&lt;p&gt;{{T7}}° = {{T7}}° × 60 = {{T13}}'&lt;/p&gt;"},{"name":"A8","label":"{{Q8}}° = {{function}}''","function":"{{Q8}}*60","incorrect":true,"feedback":"&lt;p&gt;{{Q8}}° = {{Q8}}° × 3 600 = {{T14}}''&lt;/p&gt;"},{"name":"A9","label":"{{function}}' = {{Q9}}°","function":"{{Q9}}*3600","incorrect":true,"feedback":"&lt;p&gt;{{T9}}' = {{T9}}' : 60 = {{T15}}°&lt;/p&gt;"},{"name":"A10","label":"{{function}}' = {{Q10}}''","function":"{{Q10}}*60","incorrect":true,"feedback":"&lt;p&gt;{{T10}}' = {{T10}}' × 60 = {{T16}}''&lt;/p&gt;"},{"name":"A11","label":"{{function}}'' = {{Q11}}°","function":"{{Q11}}*60","incorrect":true,"feedback":"&lt;p&gt;{{T11}}'' = {{T11}}'' : 60 = {{T17}}'&lt;/p&gt;"},{"name":"A12","label":"{{function}}'' = {{Q12}}'","function":"{{Q12}}*3600","incorrect":true,"feedback":"&lt;p&gt;{{T12}}'' = {{T12}}'' : 3 600 = {{T18}}°&lt;/p&gt;"}],"uniques":true},"algorithm":{"name":"trueFalse","template":"Multiple choice – multiple response","params":{"countCorrect":2,"countIncorrect":2,"showCheckIcon":true}}}</v>
      </c>
      <c r="C508" s="237" t="str">
        <f>Seeds!AA591</f>
        <v>{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D508" s="237">
        <f t="shared" si="1"/>
        <v>1</v>
      </c>
    </row>
    <row r="509" ht="15.75" customHeight="1">
      <c r="A509" s="237" t="str">
        <f>Seeds!AC592</f>
        <v>M5-MyM-10c-E-1</v>
      </c>
      <c r="B509" s="237" t="str">
        <f>Seeds!Z592</f>
        <v>{"id":"M5-MyM-10c-E-1","stimulus":"&lt;p&gt;Completa las siguientes equivalencias.&lt;/p&gt;","template":"&lt;p&gt;{{Q1}}° = {{response}}'&lt;/p&gt;&lt;p&gt;{{T1}}'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2","label":null,"min":1,"max":50,"step":1}],"calculated":[{"name":"T1","function":"{{Q2}}*60","temp":true},{"name":"A1","function":"{{Q1}}*60","feedback":"&lt;p&gt;{{Q1}}° = {{Q1}}° × 60 = {{function}}'&lt;/p&gt;"},{"name":"A2","function":"{{Q2}}","feedback":"&lt;p&gt;{{T1}}' = {{T1}}' : 60 = {{function}}°&lt;/p&gt;"}],"uniques":true},"algorithm":{"name":"calculateOperation","params":{"method":"equivLiteral","keyboard":"NUMERICAL"}}}</v>
      </c>
      <c r="C509" s="237" t="str">
        <f>Seeds!AA592</f>
        <v>{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D509" s="237">
        <f t="shared" si="1"/>
        <v>1</v>
      </c>
    </row>
    <row r="510" ht="15.75" customHeight="1">
      <c r="A510" s="237" t="str">
        <f>Seeds!AC593</f>
        <v>M5-MyM-10c-E-2</v>
      </c>
      <c r="B510" s="237" t="str">
        <f>Seeds!Z593</f>
        <v>{"id":"M5-MyM-10c-E-2","stimulus":"&lt;p&gt;Completa las siguientes equivalencias.&lt;/p&gt;","template":"&lt;p&gt;{{T2}}'' = {{response}}°&lt;/p&gt;&lt;p&gt;{{Q1}}°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3","label":null,"min":1,"max":50,"step":1}],"calculated":[{"name":"T2","function":"{{Q3}}*3600","temp":true},{"name":"A1","function":"{{Q3}}","feedback":"&lt;p&gt;{{T2}}'' = {{T2}}'' : 3 600 = {{function}}°&lt;/p&gt;"},{"name":"A2","function":"{{Q1}}*3600","feedback":"&lt;p&gt;{{Q1}}° = {{Q1}}° × 3 600 = {{function}}''&lt;/p&gt;"}],"uniques":true},"algorithm":{"name":"calculateOperation","params":{"method":"equivLiteral","keyboard":"NUMERICAL"}}}</v>
      </c>
      <c r="C510" s="237" t="str">
        <f>Seeds!AA593</f>
        <v>{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D510" s="237">
        <f t="shared" si="1"/>
        <v>1</v>
      </c>
    </row>
    <row r="511" ht="15.75" customHeight="1">
      <c r="A511" s="237" t="str">
        <f>Seeds!AC594</f>
        <v>M5-MyM-10c-E-3</v>
      </c>
      <c r="B511" s="237" t="str">
        <f>Seeds!Z594</f>
        <v>{"id":"M5-MyM-10c-E-3","stimulus":"&lt;p&gt;Completa las siguientes equivalencias.&lt;/p&gt;","template":"&lt;p&gt;{{T1}}'' = {{response}}'&lt;/p&gt;&lt;p&gt;{{Q3}}' = {{response}}''&lt;/p&gt;","hint":"&lt;div style=\"display:flex; justify-content:center;\"&gt;&lt;img src='https://blueberry-assets.oneclick.es/M5_MyM_10c_1.svg' width=\"450\"&gt;&lt;/div&gt;","feedback":"&lt;div style=\"display:flex; justify-content:center;\"&gt;&lt;img src='https://blueberry-assets.oneclick.es/M5_MyM_10c_1.svg' width=\"450\"&gt;&lt;/div&gt;","seed":{"parameters":[{"name":"Q2","label":null,"min":1,"max":50,"step":1},{"name":"Q3","label":null,"min":1,"max":50,"step":1}],"calculated":[{"name":"T1","function":"{{Q2}}*60","temp":true},{"name":"A1","function":"{{Q2}}","feedback":"&lt;p&gt;{{T1}}'' = {{T1}}'' : 60 = {{function}}'&lt;/p&gt;"},{"name":"A2","function":"{{Q3}}*60","feedback":"&lt;p&gt;{{Q3}}' = {{Q3}}' × 60 = {{function}}''&lt;/p&gt;"}],"uniques":true},"algorithm":{"name":"calculateOperation","params":{"method":"equivLiteral","keyboard":"NUMERICAL"}}}</v>
      </c>
      <c r="C511" s="237" t="str">
        <f>Seeds!AA594</f>
        <v>{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D511" s="237">
        <f t="shared" si="1"/>
        <v>1</v>
      </c>
    </row>
    <row r="512" ht="15.75" customHeight="1">
      <c r="A512" s="237" t="str">
        <f>Seeds!AC595</f>
        <v>M5-MyM-10c-A-1</v>
      </c>
      <c r="B512" s="237" t="str">
        <f>Seeds!Z595</f>
        <v>{"id":"M5-MyM-10c-A-1","seed":{"parameters":[{"name":"Q1","label":null,"min":30,"max":70,"step":1}],"uniques":true},"scaffolding":[{"id":"step-0","stimulus":"&lt;p&gt;En un parque acuático se ha construido un tobogán con {{T1}}'' de inclinación. ¿A cuántos grados equivale esta amplitud?&lt;/p&gt;","template":"&lt;p&gt;El tobogán tiene una inclinación de {{response}}°.&lt;/p&gt;","seed":{"parameters":[],"calculated":[{"name":"T1","function":"{{Q1}}*3600","temp":true},{"name":"A1","function":"{{Q1}}"}]},"algorithm":{"name":"calculateOperation","params":{"method":"equivLiteral","keyboard":"NUMERICAL"}}},{"id":"step-1","stimulus":"&lt;p&gt;¿Cuál es la inclinación del tobogán?&lt;/p&gt;","template":"&lt;p&gt;Tiene una inclinación de {{response}}''.&lt;/p&gt;","seed":{"calculated":[{"name":"A1","label":"{{function}}","function":"{{Q1}}*3600"}]},"algorithm":{"name":"calculateOperation","params":{"method":"equivLiteral","keyboard":"NUMERICAL"}}},{"id":"step-2","stimulus":"&lt;p&gt;¿Qué pide el enunciado?&lt;/p&gt;","seed":{"calculated":[{"name":"2-A1","label":"&lt;p&gt;Convertir los segundos a grados.&lt;/p&gt;"},{"name":"2-A2","label":"&lt;p&gt;Convertir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del tobogán en grados.&lt;/p&gt;","template":"&lt;p&gt;{{T1}}'' = {{T1}}'' : 3 600 = {{response}}°&lt;/p&gt;","seed":{"calculated":[{"name":"T1","function":"{{Q1}}*3600","temp":true},{"name":"A2","function":"{{Q1}}"}]},"algorithm":{"name":"calculateOperation","params":{"method":"equivLiteral","keyboard":"NUMERICAL"}}}]}</v>
      </c>
      <c r="C512" s="237" t="str">
        <f>Seeds!AA595</f>
        <v>{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D512" s="237">
        <f t="shared" si="1"/>
        <v>1</v>
      </c>
    </row>
    <row r="513" ht="15.75" customHeight="1">
      <c r="A513" s="237" t="str">
        <f>Seeds!AC596</f>
        <v>M5-MyM-10c-A-2</v>
      </c>
      <c r="B513" s="237" t="str">
        <f>Seeds!Z596</f>
        <v>{"id":"M5-MyM-10c-A-2","seed":{"parameters":[{"name":"Q1","label":null,"min":7,"max":20,"step":1}],"uniques":true},"scaffolding":[{"id":"step-0","stimulus":"&lt;p&gt;Una rampa tiene una de inclinación de {{Q1}}°. ¿A cuánto equivale esta amplitud en minutos?&lt;/p&gt;","template":"&lt;p&gt;La inclinación de la rampa es de {{response}}'.&lt;/p&gt;","seed":{"parameters":[],"calculated":[{"name":"A1","function":"{{Q1}}*60"}]},"algorithm":{"name":"calculateOperation","params":{"method":"equivLiteral","keyboard":"NUMERICAL"}}},{"id":"step-1","stimulus":"&lt;p&gt;¿Qué inclinación tiene la rampa?&lt;/p&gt;","template":"&lt;p&gt;Su inclinación es de {{response}}°.&lt;/p&gt;","seed":{"calculated":[{"name":"A1","label":"{{function}}","function":"{{Q1}}"}]},"algorithm":{"name":"calculateOperation","params":{"method":"equivLiteral","keyboard":"NUMERICAL"}}},{"id":"step-2","stimulus":"&lt;p&gt;¿Qué pide el enunciado?&lt;/p&gt;","seed":{"calculated":[{"name":"2-A1","label":"&lt;p&gt;Convertir los grados a minutos.&lt;/p&gt;"},{"name":"2-A2","label":"&lt;p&gt;Convertir los minutos a segundos.&lt;/p&gt;","incorrect":true},{"name":"2-A3","label":"&lt;p&gt;Convertir los segundos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 la rampa en minutos.&lt;/p&gt;","template":"&lt;p&gt;{{Q1}}° = {{Q1}}° × 60 = {{response}}'&lt;/p&gt;","seed":{"calculated":[{"name":"A1","function":"{{Q1}}*60"}]},"algorithm":{"name":"calculateOperation","params":{"method":"equivLiteral","keyboard":"NUMERICAL"}}}]}</v>
      </c>
      <c r="C513" s="237" t="str">
        <f>Seeds!AA596</f>
        <v>{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D513" s="237">
        <f t="shared" si="1"/>
        <v>1</v>
      </c>
    </row>
    <row r="514" ht="15.75" customHeight="1">
      <c r="A514" s="237" t="str">
        <f>Seeds!AC597</f>
        <v>M5-MyM-10c-A-3</v>
      </c>
      <c r="B514" s="237" t="str">
        <f>Seeds!Z597</f>
        <v>{"id":"M5-MyM-10c-A-3","seed":{"parameters":[{"name":"Q1","label":null,"min":10,"max":45,"step":1}],"uniques":true},"scaffolding":[{"id":"step-0","stimulus":"&lt;p&gt;Uno de los ángulos del triángulo que Iván ha dibujado en su cuaderno mide {{T1}}'. ¿A cuántos grados equivale esta amplitud?&lt;/p&gt;","template":"&lt;p&gt;El ángulo del triángulo mide {{response}}°.&lt;/p&gt;","seed":{"parameters":[],"calculated":[{"name":"T1","function":"{{Q1}}*60","temp":true},{"name":"A1","function":"{{Q1}}"}]},"algorithm":{"name":"calculateOperation","params":{"method":"equivLiteral","keyboard":"NUMERICAL"}}},{"id":"step-1","stimulus":"&lt;p&gt;¿Cuál es la amplitud de ese ángulo?&lt;/p&gt;","template":"&lt;p&gt;Su amplitud mide {{response}}'.&lt;/p&gt;","seed":{"calculated":[{"name":"A1","label":"{{function}}","function":"{{Q1}}*60"}]},"algorithm":{"name":"calculateOperation","params":{"method":"equivLiteral","keyboard":"NUMERICAL"}}},{"id":"step-2","stimulus":"&lt;p&gt;¿Qué pide el enunciado?&lt;/p&gt;","seed":{"calculated":[{"name":"2-A1","label":"&lt;p&gt;Convertir los minutos a grados.&lt;/p&gt;"},{"name":"2-A2","label":"&lt;p&gt;Convertir los segundos a minutos.&lt;/p&gt;","incorrect":true},{"name":"2-A3","label":"&lt;p&gt;Convertir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del triángulo en grados.&lt;/p&gt;","template":"&lt;p&gt;{{T1}}' = {{T1}}' : 60 = {{response}}°&lt;/p&gt;","seed":{"calculated":[{"name":"T1","function":"{{Q1}}*60","temp":true},{"name":"A1","function":"{{Q1}}"}]},"algorithm":{"name":"calculateOperation","params":{"method":"equivLiteral","keyboard":"NUMERICAL"}}}]}</v>
      </c>
      <c r="C514" s="237" t="str">
        <f>Seeds!AA597</f>
        <v>{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D514" s="237">
        <f t="shared" si="1"/>
        <v>1</v>
      </c>
    </row>
    <row r="515" ht="15.75" customHeight="1">
      <c r="A515" s="237" t="str">
        <f>Seeds!AC598</f>
        <v>M5-MyM-10c-A-4</v>
      </c>
      <c r="B515" s="237" t="str">
        <f>Seeds!Z598</f>
        <v>{"id":"M5-MyM-10c-A-4","seed":{"parameters":[{"name":"Q1","label":null,"min":2,"max":20,"step":1}],"uniques":true},"scaffolding":[{"id":"step-0","stimulus":"&lt;p&gt;Para esquivar un iceberg, un barco tiene que hacer un giro de {{Q1}}°. ¿A cuántos segundos equivale esta amplitud?&lt;/p&gt;","template":"&lt;p&gt;El barco gira {{response}}''.&lt;/p&gt;","seed":{"parameters":[],"calculated":[{"name":"A1","function":"{{Q1}}*3600"}]},"algorithm":{"name":"calculateOperation","params":{"method":"equivLiteral","keyboard":"NUMERICAL"}}},{"id":"step-1","stimulus":"&lt;p&gt;¿Cuánto tiene que virar el barco?&lt;/p&gt;","template":"&lt;p&gt;Tiene que virar {{response}}°.&lt;/p&gt;","seed":{"calculated":[{"name":"A1","label":"{{function}}","function":"{{Q1}}"}]},"algorithm":{"name":"calculateOperation","params":{"method":"equivLiteral","keyboard":"NUMERICAL"}}},{"id":"step-2","stimulus":"&lt;p&gt;¿Qué pide el enunciado?&lt;/p&gt;","seed":{"calculated":[{"name":"2-A1","label":"&lt;p&gt;Convertir los grados a segundos.&lt;/p&gt;"},{"name":"2-A2","label":"&lt;p&gt;Convertir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que debe virar el barco en segundos.&lt;/p&gt;","template":"&lt;p&gt;{{Q1}}° = {{Q1}}° × 3 600 = {{response}}''&lt;/p&gt;","seed":{"calculated":[{"name":"A1","function":"{{Q1}}*3600"}]},"algorithm":{"name":"calculateOperation","params":{"method":"equivLiteral","keyboard":"NUMERICAL"}}}]}</v>
      </c>
      <c r="C515" s="237" t="str">
        <f>Seeds!AA598</f>
        <v>{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D515" s="237">
        <f t="shared" si="1"/>
        <v>1</v>
      </c>
    </row>
    <row r="516" ht="15.75" customHeight="1">
      <c r="A516" s="237" t="str">
        <f>Seeds!AC599</f>
        <v>M5-MyM-10c-A-5</v>
      </c>
      <c r="B516" s="237" t="str">
        <f>Seeds!Z599</f>
        <v>{"id":"M5-MyM-10c-A-5","seed":{"parameters":[{"name":"Q1","label":null,"min":600,"max":5400,"step":1}],"uniques":true},"scaffolding":[{"id":"step-0","stimulus":"&lt;p&gt;El ángulo de apertura de unas tijeras mide {{T1}}''. ¿A cuántos minutos equivalen?&lt;/p&gt;","template":"&lt;p&gt;Las tijeras están abiertas {{response}}'.&lt;/p&gt;","seed":{"parameters":[],"calculated":[{"name":"T1","function":"{{Q1}}*60","temp":true},{"name":"A1","function":"{{Q1}}"}]},"algorithm":{"name":"calculateOperation","params":{"method":"equivLiteral","keyboard":"NUMERICAL"}}},{"id":"step-1","stimulus":"&lt;p&gt;¿Cuánto se han abierto las tijeras?&lt;/p&gt;","template":"&lt;p&gt;La apertura es de {{response}}''.&lt;/p&gt;","seed":{"calculated":[{"name":"A1","label":"{{function}}","function":"{{Q1}}*60"}]},"algorithm":{"name":"calculateOperation","params":{"method":"equivLiteral","keyboard":"NUMERICAL"}}},{"id":"step-2","stimulus":"&lt;p&gt;¿Qué pide el enunciado?&lt;/p&gt;","seed":{"calculated":[{"name":"2-A1","label":"&lt;p&gt;Convertir los segundos a minutos.&lt;/p&gt;"},{"name":"2-A2","label":"&lt;p&gt;Convertir los minutos a grados.&lt;/p&gt;","incorrect":true},{"name":"2-A3","label":"&lt;p&gt;Convertir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el ángulo de apertura de las tijeras en minutos.&lt;/p&gt;","template":"&lt;p&gt;{{T1}}'' = {{T1}}'' : 60 = {{response}}'&lt;/p&gt;","seed":{"calculated":[{"name":"T1","function":"{{Q1}}*60","temp":true},{"name":"A1","function":"{{Q1}}"}]},"algorithm":{"name":"calculateOperation","params":{"method":"equivLiteral","keyboard":"NUMERICAL"}}}]}</v>
      </c>
      <c r="C516" s="237" t="str">
        <f>Seeds!AA599</f>
        <v>{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D516" s="237">
        <f t="shared" si="1"/>
        <v>1</v>
      </c>
    </row>
    <row r="517" ht="15.75" customHeight="1">
      <c r="A517" s="237" t="str">
        <f>Seeds!AC600</f>
        <v>M5-MyM-10d-I-1</v>
      </c>
      <c r="B517" s="237" t="str">
        <f>Seeds!Z600</f>
        <v>{"id":"M5-MyM-10d-I-1","stimulus":"&lt;p&gt;Arrastra los números para expresar los ángulos en forma compleja.&lt;/p&gt;","template":"&lt;p&gt;{{T1}}' = {{response}}° {{response}}'&lt;/p&gt;&lt;p&gt;{{T2}}'' = {{response}}° {{response}}'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20,"step":1},{"name":"Q4","label":null,"min":1,"max":59,"step":1},{"name":"Q5","label":null,"min":1,"max":59,"step":1}],"calculated":[{"name":"T1","label":null,"function":"{{Q1}}*60+{{Q2}}","temp":true},{"name":"T2","label":null,"function":"{{Q3}}*3600+{{Q4}}*60+{{Q5}}","temp":true},{"name":"T3","label":null,"function":"Lemonlib.round({{T1}}/60, 2)","temp":true},{"name":"T4","label":null,"function":"{{Q1}}*60","temp":true},{"name":"T5","label":null,"function":"Lemonlib.round({{T2}}/3600, 2)","temp":true},{"name":"T6","label":null,"function":"{{T2}}-{{Q3}}*3600","temp":true},{"name":"T7","label":null,"function":"Lemonlib.round({{T6}}/60, 2)","temp":true},{"name":"A1","label":"{{Q1}}","function":"{{Q1}}","feedback":"&lt;p&gt;El número de grados: {{T1}}' : 60 = {{T3}}° → {{Q1}}°&lt;/p&gt;&lt;p&gt;El número de minutos: {{T1}}' − {{Q1}}° × 60 = {{T1}}' − {{T4}}' = {{Q2}}'&lt;/p&gt;"},{"name":"A2","label":"{{Q2}}","function":"{{Q2}}","feedback":"&lt;p&gt;El número de grados: {{T1}}' : 60 = {{T3}}° → {{Q1}}°&lt;/p&gt;&lt;p&gt;El número de minutos: {{T1}}' − {{Q1}}° × 60 = {{T1}}' − {{T4}}' = {{Q2}}'&lt;/p&gt;"},{"name":"A3","label":"{{Q3}}","function":"{{Q3}}","feedback":"&lt;p&gt;El número de grados: {{T2}}'' : 3 600 = {{T5}}° → {{Q3}}°&lt;/p&gt;&lt;p&gt;El número de minutos: ({{T2}}'' − {{Q3}}° × 3 600) : 60 = {{T6}}'' : 60 = {{T7}}' → {{Q4}}'&lt;/p&gt;&lt;p&gt;El número de segundos: {{T2}}'' − {{Q3}}° × 3 600 − {{Q4}}' × 60 = {{Q5}}''&lt;/p&gt;"},{"name":"A4","label":"{{Q4}}","function":"{{Q4}}","feedback":"&lt;p&gt;El número de grados: {{T2}}'' : 3 600 = {{T5}}° → {{Q3}}°&lt;/p&gt;&lt;p&gt;El número de minutos: ({{T2}}'' − {{Q3}}° × 3 600) : 60 = {{T6}}'' : 60 = {{T7}}' → {{Q4}}'&lt;/p&gt;&lt;p&gt;El número de segundos: {{T2}}'' − {{Q3}}° × 3 600 − {{Q4}}' × 60 = {{Q5}}''&lt;/p&gt;"},{"name":"A5","label":"{{Q5}}","function":"{{Q5}}","feedback":"&lt;p&gt;El número de grados: {{T2}}'' : 3 600 = {{T5}}° → {{Q3}}°&lt;/p&gt;&lt;p&gt;El número de minutos: ({{T2}}'' − {{Q3}}° × 3 600) : 60 = {{T6}}'' : 60 = {{T7}}' → {{Q4}}'&lt;/p&gt;&lt;p&gt;El número de segundos: {{T2}}'' − {{Q3}}° × 3 600 − {{Q4}}' × 60 = {{Q5}}''&lt;/p&gt;"}],"uniques":true},"algorithm":{"name":"calculateOperation","template":"Cloze with drag &amp; drop","params":{"keyboard":"INTERMEDIATE"}}}</v>
      </c>
      <c r="C517" s="237" t="str">
        <f>Seeds!AA600</f>
        <v>{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D517" s="237">
        <f t="shared" si="1"/>
        <v>1</v>
      </c>
    </row>
    <row r="518" ht="15.75" customHeight="1">
      <c r="A518" s="237" t="str">
        <f>Seeds!AC601</f>
        <v>M5-MyM-10d-I-2</v>
      </c>
      <c r="B518" s="237" t="str">
        <f>Seeds!Z601</f>
        <v>{"id":"M5-MyM-10d-I-2","stimulus":"&lt;p&gt;Escoge la opción correcta para expresar estas amplitudes en forma simple.&lt;/p&gt;","template":"&lt;p&gt;{{Q1}}' {{Q2}}'' = {{response}}''&lt;/p&gt;&lt;p&gt;{{Q3}}° {{Q4}}' {{Q5}}'' =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15,"step":1},{"name":"Q4","label":null,"min":1,"max":59,"step":1},{"name":"Q5","label":null,"min":1,"max":59,"step":1}],"calculated":[{"name":"T1","function":"{{Q1}}*60","temp":true},{"name":"T2","function":"{{Q3}}*3600","temp":true},{"name":"T3","function":"{{Q4}}*60","temp":true},{"name":"T4","function":"{{Q2}}+{{Q1}}*60","temp":true},{"name":"T5","function":"{{Q3}}*3600+{{Q4}}*60+{{Q5}}","temp":true},{"name":"A1","label":"{{function}}","function":"{{Q1}}*{{Q2}}","group":1,"incorrect":true,"feedback":"&lt;p&gt;Para convertir la medida en segundos, convierte primero los minutos en segundos: {{Q1}}' × 60 = {{T1}}''.&lt;/p&gt;&lt;p&gt;Ahora suma todos los segundos: {{T1}}'' + {{Q2}}'' = {{T4}}''&lt;/p&gt;"},{"name":"A2","label":"{{function}}","function":"{{Q2}}+{{Q1}}*60","group":1},{"name":"A3","label":"{{function}}","function":"{{Q2}}*60+{{Q1}}","group":1,"incorrect":true,"feedback":"&lt;p&gt;Para convertir la medida en segundos, convierte primero los minutos en segundos: {{Q1}}' × 60 = {{T1}}''.&lt;/p&gt;&lt;p&gt;Ahora suma todos los segundos: {{T1}}'' + {{Q2}}'' = {{T4}}''&lt;/p&gt;"},{"name":"A4","label":"{{function}}","function":"{{Q4}}*{{Q3}}+{{Q5}}*3600","group":2,"incorrect":true,"feedback":"&lt;p&gt;Para convertir la medida en segundos, convierte primero los grados y los minutos en segundos:&lt;/p&gt;&lt;p&gt;{{Q3}}° × 3 600 = {{T2}}''&lt;/p&gt;&lt;p&gt;{{Q4}}' × 60 = {{T3}}''&lt;/p&gt;&lt;p&gt;Ahora suma todos los segundos:&lt;/p&gt;&lt;p&gt;{{T2}}'' + {{T3}}'' + {{Q5}}'' = &lt;span class=\"no-break\"&gt;{{T5}}''.&lt;/span&gt;&lt;/p&gt;"},{"name":"A5","label":"{{function}}","function":"{{Q3}}*{{Q5}}*3600","group":2,"incorrect":true,"feedback":"&lt;p&gt;Para convertir la medida en segundos, convierte primero los grados y los minutos en segundos:&lt;/p&gt;&lt;p&gt;{{Q3}}° × 3 600 = {{T2}}''&lt;/p&gt;&lt;p&gt;{{Q4}}' × 60 = {{T3}}''&lt;/p&gt;&lt;p&gt;Ahora suma todos los segundos:&lt;/p&gt;&lt;p&gt;{{T2}}'' + {{T3}}'' + {{Q5}}'' = &lt;span class=\"no-break\"&gt;{{T5}}''.&lt;/span&gt;&lt;/p&gt;"},{"name":"A6","label":"{{function}}","function":"{{Q3}}*3600+{{Q4}}*60+{{Q5}}","group":2}],"uniques":true},"algorithm":{"name":"groupResponses","template":"Cloze with drop down"}}</v>
      </c>
      <c r="C518" s="237" t="str">
        <f>Seeds!AA601</f>
        <v>{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D518" s="237">
        <f t="shared" si="1"/>
        <v>1</v>
      </c>
    </row>
    <row r="519" ht="15.75" customHeight="1">
      <c r="A519" s="237" t="str">
        <f>Seeds!AC602</f>
        <v>M5-MyM-10d-E-1</v>
      </c>
      <c r="B519" s="237" t="str">
        <f>Seeds!Z602</f>
        <v>{"id":"M5-MyM-10d-E-1","seed":{"parameters":[{"name":"Q1","label":null,"min":1,"max":50,"step":1},{"name":"Q2","label":null,"min":1,"max":59,"step":1}],"uniques":true},"scaffolding":[{"id":"step-0","stimulus":"&lt;p&gt;Calcula esta equivalencia.&lt;/p&gt;","template":"&lt;p&gt;{{T1}}' = {{response}}° {{response}}'&lt;/p&gt;","seed":{"parameters":[],"calculated":[{"name":"T1","function":"{{Q1}}*60+{{Q2}}","temp":true},{"name":"A1","label":"{{function}}","function":"{{Q1}}"},{"name":"A2","label":"{{function}}","function":"{{Q2}}"}]},"algorithm":{"name":"calculateOperation","params":{"method":"equivLiteral","keyboard":"NUMERICAL"}}},{"id":"step-1","stimulus":"&lt;p&gt;¿Cuánto mide este ángulo?&lt;/p&gt;","template":"&lt;p&gt;Mide {{response}}'.&lt;/p&gt;","seed":{"calculated":[{"name":"T1","function":"{{Q1}}*60+{{Q2}}","temp":true},{"name":"A2","label":"{{function}}","function":"{{T1}}"}]},"algorithm":{"name":"calculateOperation","params":{"method":"equivLiteral","keyboard":"NUMERICAL"}}},{"id":"step-2","stimulus":"&lt;p&gt;¿Qué pide el enunciado?&lt;/p&gt;","seed":{"calculated":[{"name":"2-A1","label":"&lt;p&gt;Expresar el ángulo en grados y minutos.&lt;/p&gt;"},{"name":"2-A2","label":"&lt;p&gt;Expresar el ángulo en minutos y segundos.&lt;/p&gt;","incorrect":true},{"name":"2-A3","label":"&lt;p&gt;Expresar el ángulo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2)"},{"name":"A2","function":"{{Q1}}"}]},"algorithm":{"name":"calculateOperation","params":{"method":"equivLiteral","keyboard":"NUMERICAL"}}},{"id":"step-5","stimulus":"&lt;p&gt;Ahora, resta los minutos del anterior paso a los del enunciado para obtener los minutos del ángulo.&lt;/p&gt;","template":"&lt;p&gt;{{T1}}' − {{Q1}}° × 60 = {{T1}}' − {{T2}}' = {{response}}'&lt;/p&gt;&lt;p&gt;Por lo que el ángulo mide: {{T1}}' = {{response}}° {{response}}'&lt;/p&gt;","seed":{"calculated":[{"name":"T1","function":"{{Q1}}*60+{{Q2}}","temp":true},{"name":"T2","function":"{{Q1}}*60","temp":true},{"name":"A1","label":"{{function}}","function":"{{Q2}}"},{"name":"A2","label":"{{function}}","function":"{{Q1}}"},{"name":"A3","label":"{{function}}","function":"{{Q2}}"}]},"algorithm":{"name":"calculateOperation","params":{"method":"equivLiteral","keyboard":"NUMERICAL"}}}]}</v>
      </c>
      <c r="C519" s="237" t="str">
        <f>Seeds!AA602</f>
        <v>{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D519" s="237">
        <f t="shared" si="1"/>
        <v>1</v>
      </c>
    </row>
    <row r="520" ht="15.75" customHeight="1">
      <c r="A520" s="237" t="str">
        <f>Seeds!AC603</f>
        <v>M5-MyM-10d-E-2</v>
      </c>
      <c r="B520" s="237" t="str">
        <f>Seeds!Z603</f>
        <v>{"id":"M5-MyM-10d-E-2","seed":{"parameters":[{"name":"Q1","label":null,"min":1,"max":50,"step":1},{"name":"Q2","label":null,"min":1,"max":59,"step":1},{"name":"Q3","label":null,"min":1,"max":59,"step":1}],"uniques":true},"scaffolding":[{"id":"step-0","stimulus":"&lt;p&gt;Calcula esta equivalencia.&lt;/p&gt;","template":"&lt;p&gt;{{Q1}}° {{Q2}}' {{Q3}}'' = {{response}}''&lt;/p&gt;","seed":{"parameters":[],"calculated":[{"name":"A1","label":"{{function}}","function":"{{Q1}}*3600+{{Q2}}*60+{{Q3}}"}]},"algorithm":{"name":"calculateOperation","params":{"method":"equivLiteral","keyboard":"NUMERICAL"}}},{"id":"step-1","stimulus":"&lt;p&gt;¿Cuánto mide este ángulo?&lt;/p&gt;","template":"&lt;p&gt;Mide {{response}}° {{response}}' {{response}}''.&lt;/p&gt;","seed":{"calculated":[{"name":"A1","label":"{{function}}","function":"{{Q1}}"},{"name":"A2","label":"{{function}}","function":"{{Q2}}"},{"name":"A3","label":"{{function}}","function":"{{Q3}}"}]},"algorithm":{"name":"calculateOperation","params":{"method":"equivLiteral","keyboard":"NUMERICAL"}}},{"id":"step-2","stimulus":"&lt;p&gt;¿Qué pide el enunciado?&lt;/p&gt;","seed":{"calculated":[{"name":"2-A1","label":"&lt;p&gt;Expresar este ángulo en segundos.&lt;/p&gt;"},{"name":"2-A2","label":"&lt;p&gt;Expresar este ángulo en minutos.&lt;/p&gt;","incorrect":true},{"name":"2-A3","label":"&lt;p&gt;Expresar este ángulo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convertir los grados y minutos a segundos.&lt;/p&gt;","template":"&lt;p&gt;{{Q1}}° × 3 600 = {{response}}''&lt;/p&gt;{{Q2}}' × 60 = {{response}}''&lt;/p&gt;","seed":{"calculated":[{"name":"A1","function":"{{Q1}}*3600"},{"name":"A2","function":"{{Q2}}*60"}]},"algorithm":{"name":"calculateOperation","params":{"method":"equivLiteral","keyboard":"NUMERICAL"}}},{"id":"step-5","stimulus":"&lt;p&gt;Ahora, suma los grados y minutos del anterior paso a los segundos del enunciado para obtener los segundos del ángulo.&lt;/p&gt;","template":"&lt;p&gt;{{Q1}}° {{Q2}}' {{Q3}}'' = {{Q1}}° × 3 600 + {{Q2}}' × 60 + {{Q3}}'' = {{T1}}'' + {{T2}}'' + {{Q3}}'' = {{response}}''&lt;/p&gt;","seed":{"calculated":[{"name":"T1","function":"{{Q1}}*3600","temp":true},{"name":"T2","function":"{{Q2}}*60","temp":true},{"name":"A1","label":"{{function}}","function":"{{T1}}+ {{T2}}+{{Q3}}"}]},"algorithm":{"name":"calculateOperation","params":{"method":"equivLiteral","keyboard":"NUMERICAL"}}}]}</v>
      </c>
      <c r="C520" s="237" t="str">
        <f>Seeds!AA603</f>
        <v>{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D520" s="237">
        <f t="shared" si="1"/>
        <v>1</v>
      </c>
    </row>
    <row r="521" ht="15.75" customHeight="1">
      <c r="A521" s="237" t="str">
        <f>Seeds!AC604</f>
        <v>M5-MyM-10d-E-3</v>
      </c>
      <c r="B521" s="237" t="str">
        <f>Seeds!Z604</f>
        <v>{"id":"M5-MyM-10d-E-3","seed":{"parameters":[{"name":"Q1","label":null,"min":1,"max":50,"step":1},{"name":"Q2","label":null,"min":1,"max":59,"step":1}],"uniques":true},"scaffolding":[{"id":"step-0","stimulus":"&lt;p&gt;Calcula esta equivalencia.&lt;/p&gt;","template":"&lt;p&gt;{{Q1}}° {{Q2}}' = {{response}}'&lt;/p&gt;","seed":{"parameters":[],"calculated":[{"name":"A1","label":"{{function}}","function":"{{Q1}}*60+{{Q2}}"}]},"algorithm":{"name":"calculateOperation","params":{"method":"equivLiteral","keyboard":"NUMERICAL"}}},{"id":"step-1","stimulus":"&lt;p&gt;¿Cuánto mide este ángulo?&lt;/p&gt;","template":"&lt;p&gt;Mide {{response}}° {{response}}'.&lt;/p&gt;","seed":{"calculated":[{"name":"A1","label":"{{function}}","function":"{{Q1}}"},{"name":"A2","label":"{{function}}","function":"{{Q2}}"}]},"algorithm":{"name":"calculateOperation","params":{"method":"equivLiteral","keyboard":"NUMERICAL"}}},{"id":"step-2","stimulus":"&lt;p&gt;¿Qué pide el enunciado?&lt;/p&gt;","seed":{"calculated":[{"name":"2-A1","label":"&lt;p&gt;Expresar el ángulo en segundos.&lt;/p&gt;","incorrect":true},{"name":"2-A2","label":"&lt;p&gt;Expresar el ángulo en minutos.&lt;/p&gt;"},{"name":"2-A3","label":"&lt;p&gt;Expresar el ángulo en grados.&lt;/p&gt;","incorrect":true}]},"algorithm":{"name":"trueFalse","template":"Multiple choice – standard"}},{"id":"step-3","stimulus":"&lt;p&gt;Para convertir los grados en minutos,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minutos hay en {{Q1}}°.&lt;/p&gt;","template":"&lt;p&gt;{{Q1}}° × 60 = {{response}}'&lt;/p&gt;","seed":{"calculated":[{"name":"A1","function":"{{Q2}}*60"}]},"algorithm":{"name":"calculateOperation","params":{"method":"equivLiteral","keyboard":"NUMERICAL"}}},{"id":"step-5","stimulus":"&lt;p&gt;Ahora, suma los minutos del anterior paso a los del enunciado para obtener los minutos del ángulo.&lt;/p&gt;","template":"&lt;p&gt;{{Q1}}° {{Q2}}' = {{Q1}}° × 60 + {{Q2}}' = {{T1}}' + {{Q2}}' = {{response}}'&lt;/p&gt;","seed":{"calculated":[{"name":"T1","function":"{{Q1}}*60","temp":true},{"name":"A1","label":"{{function}}","function":"{{T1}}+{{Q2}}"}]},"algorithm":{"name":"calculateOperation","params":{"method":"equivLiteral","keyboard":"NUMERICAL"}}}]}</v>
      </c>
      <c r="C521" s="237" t="str">
        <f>Seeds!AA604</f>
        <v>{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D521" s="237">
        <f t="shared" si="1"/>
        <v>1</v>
      </c>
    </row>
    <row r="522" ht="15.75" customHeight="1">
      <c r="A522" s="237" t="str">
        <f>Seeds!AC605</f>
        <v>M5-MyM-10d-E-4</v>
      </c>
      <c r="B522" s="237" t="str">
        <f>Seeds!Z605</f>
        <v>{"id":"M5-MyM-10d-E-4","seed":{"parameters":[{"name":"Q1","label":null,"min":1,"max":50,"step":1},{"name":"Q2","label":null,"min":1,"max":59,"step":1},{"name":"Q3","label":null,"min":1,"max":59,"step":1}],"uniques":true},"scaffolding":[{"id":"step-0","stimulus":"&lt;p&gt;Calcula esta equivalencia.&lt;/p&gt;","template":"&lt;p&gt;{{T1}}'' = {{response}}° {{response}}' {{response}}''&lt;/p&gt;","seed":{"parameters":[],"calculated":[{"name":"T1","function":"{{Q1}}*3600+{{Q2}}*60+{{Q3}}","temp":true},{"name":"A1","label":"{{function}}","function":"{{Q1}}"},{"name":"A2","label":"{{function}}","function":"{{Q2}}"},{"name":"A3","label":"{{function}}","function":"{{Q3}}"}]},"algorithm":{"name":"calculateOperation","params":{"method":"equivLiteral","keyboard":"NUMERICAL"}}},{"id":"step-1","stimulus":"&lt;p&gt;¿Cuánto mide este ángulo?&lt;/p&gt;","template":"&lt;p&gt;Mide {{response}}''.&lt;/p&gt;","seed":{"calculated":[{"name":"T1","function":"{{Q1}}*3600+{{Q2}}*60+{{Q3}}","temp":true},{"name":"A2","label":"{{function}}","function":"{{T1}}"}]},"algorithm":{"name":"calculateOperation","params":{"method":"equivLiteral","keyboard":"NUMERICAL"}}},{"id":"step-2","stimulus":"&lt;p&gt;¿Qué pide el enunciado?&lt;/p&gt;","seed":{"calculated":[{"name":"2-A1","label":"&lt;p&gt;Expresar el ángulo en grados, minutos y segundos.&lt;/p&gt;"},{"name":"2-A2","label":"&lt;p&gt;Expresar el ángulo en grados y minutos.&lt;/p&gt;","incorrect":true},{"name":"2-A3","label":"&lt;p&gt;Expresar el ángulo en grados y segundos.&lt;/p&gt;","incorrect":true}]},"algorithm":{"name":"trueFalse","template":"Multiple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{{T1}}''. Si es necesario, redondea a las centésimas.&lt;/p&gt;","template":"&lt;p&gt;{{T1}}'' : 3600 = {{response}}°&lt;/p&gt;&lt;p&gt;Es decir, redondeando hacia abajo las unidades, hacen un total de {{response}}°.&lt;/p&gt;","seed":{"calculated":[{"name":"T1","function":"{{Q1}}*3600+{{Q2}}*60+{{Q3}}","temp":true},{"name":"A1","function":"Lemonlib.round({{T1}}/3600, 2)"},{"name":"A2","function":"{{Q1}}"}]},"algorithm":{"name":"calculateOperation","params":{"method":"equivLiteral","keyboard":"NUMERICAL"}}},{"id":"step-5","stimulus":"&lt;p&gt;Ahora, para obtener los minutos, empieza restando los grados del anterior paso a los segundos del enunciado.&lt;/p&gt;","template":"&lt;p&gt;{{T1}}'' − {{Q1}}° × 3 600 = {{T1}}'' − {{T2}}'' = {{response}}''&lt;/p&gt;&lt;p&gt;Divide este último resultado para obtener los minutos. Si es necesario, redondea a las centésimas.&lt;/p&gt;&lt;p&gt;{{response}}'' : 60 = {{response}}'&lt;/p&gt;&lt;p&gt;Es decir, redondeando hacia abajo las unidades, hacen un total de {{response}}'.&lt;/p&gt;","seed":{"calculated":[{"name":"T1","function":"{{Q1}}*3600+{{Q2}}*60+{{Q3}}","temp":true},{"name":"T2","function":"{{Q1}}*3600","temp":true},{"name":"A1","label":"{{function}}","function":"{{T1}}-{{T2}}"},{"name":"A2","label":"{{function}}","function":"{{T1}}-{{T2}}"},{"name":"A3","label":"{{function}}","function":"math.round(({{T1}}-{{T2}})/60, 2)"},{"name":"A4","label":"{{function}}","function":"{{Q2}}"}]},"algorithm":{"name":"calculateOperation","params":{"method":"equivLiteral","keyboard":"NUMERICAL"}}},{"id":"step-6","stimulus":"&lt;p&gt;Al restar los grados y los minutos de los pasos anteriores a los segundos del enunciado, se obtienen los grados, minutos y segundos.&lt;/p&gt;","template":"&lt;p&gt;{{T1}}'' − {{Q1}}° × 3 600 − {{Q2}}' × 60 = {{T1}}'' − {{T2}}'' − {{T3}}'' = {{response}}''&lt;/p&gt;&lt;p&gt;Por lo que el ángulo mide: {{T1}}' = {{response}}° {{response}}' {{response}}''&lt;/p&gt;","seed":{"calculated":[{"name":"T1","function":"{{Q1}}*3600+{{Q2}}*60+{{Q3}}","temp":true},{"name":"T2","function":"{{Q1}}*3600","temp":true},{"name":"T3","function":"{{Q2}}*60","temp":true},{"name":"A10","label":"{{function}}","function":"{{Q3}}"},{"name":"A11","label":"{{function}}","function":"{{Q1}}"},{"name":"A12","label":"{{function}}","function":"{{Q2}}"},{"name":"A13","label":"{{function}}","function":"{{Q3}}"}]},"algorithm":{"name":"calculateOperation","params":{"method":"equivLiteral","keyboard":"NUMERICAL"}}}]}</v>
      </c>
      <c r="C522" s="237" t="str">
        <f>Seeds!AA605</f>
        <v>{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D522" s="237">
        <f t="shared" si="1"/>
        <v>1</v>
      </c>
    </row>
    <row r="523" ht="15.75" customHeight="1">
      <c r="A523" s="237" t="str">
        <f>Seeds!AC606</f>
        <v>M5-MyM-10d-A-1</v>
      </c>
      <c r="B523" s="237" t="str">
        <f>Seeds!Z606</f>
        <v>{"id":"M5-MyM-10d-A-1","seed":{"parameters":[{"name":"Q1","label":null,"min":1,"max":100,"step":1},{"name":"Q2","label":null,"min":1,"max":59,"step":1}],"uniques":true},"scaffolding":[{"id":"step-0","stimulus":"&lt;p&gt;Al sumar los ángulos de una figura Joana ha obtenido como resultado {{T1}}'. Expresa esta medida en grados y minutos.&lt;/p&gt;","template":"&lt;p&gt;Los ángulos de la figura suman {{response}}° {{response}}'.&lt;/p&gt;","seed":{"parameters":[],"calculated":[{"name":"T1","function":"{{Q1}}*60+{{Q2}}","temp":true},{"name":"A1","label":"{{function}}","function":"{{Q1}}"},{"name":"A2","label":"{{function}}","function":"{{Q2}}"}]},"algorithm":{"name":"calculateOperation","params":{"method":"equivLiteral","keyboard":"NUMERICAL"}}},{"id":"step-1","stimulus":"&lt;p&gt;¿Cuál es la suma de los ángulos que forman la figura?&lt;/p&gt;","template":"&lt;p&gt;Los ángulos suman {{response}}'.&lt;/p&gt;","seed":{"calculated":[{"name":"T1","function":"{{Q1}}*60+{{Q2}}","temp":true},{"name":"A2","function":"{{T1}}"}]},"algorithm":{"name":"calculateOperation","params":{"method":"equivLiteral","keyboard":"NUMERICAL"}}},{"id":"step-2","stimulus":"&lt;p&gt;¿Qué pide el enunciado?&lt;/p&gt;","seed":{"calculated":[{"name":"2-A1","label":"&lt;p&gt;Expresar la suma de los ángulos en grados y minutos.&lt;/p&gt;"},{"name":"2-A2","label":"&lt;p&gt;Expresar la suma de los ángulos en grados.&lt;/p&gt;","incorrect":true},{"name":"2-A3","label":"&lt;p&gt;Expresar la suma de los ángulos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la suma de los ángulos de la figura.&lt;/p&gt;","template":"&lt;p&gt;{{T1}}' − {{Q1}}° × 60 = {{T1}}' − {{T2}}' = {{response}}'&lt;/p&gt;&lt;p&gt;Por lo que los ángulos de la figura miden: {{T1}}' = {{response}}° {{response}}'&lt;/p&gt;","seed":{"calculated":[{"name":"T1","function":"{{Q1}}*60+{{Q2}}","temp":true},{"name":"T2","function":"{{Q1}}*60","temp":true},{"name":"A1","label":"{{function}}","function":"{{T1}}-{{T2}}"},{"name":"A2","label":"{{function}}","function":"{{Q1}}"},{"name":"A3","label":"{{function}}","function":"{{Q2}}"}]},"algorithm":{"name":"calculateOperation","params":{"method":"equivLiteral","keyboard":"NUMERICAL"}}}]}</v>
      </c>
      <c r="C523" s="237" t="str">
        <f>Seeds!AA606</f>
        <v>{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3" s="237">
        <f t="shared" si="1"/>
        <v>1</v>
      </c>
    </row>
    <row r="524" ht="15.75" customHeight="1">
      <c r="A524" s="237" t="str">
        <f>Seeds!AC607</f>
        <v>M5-MyM-10d-A-2</v>
      </c>
      <c r="B524" s="237" t="str">
        <f>Seeds!Z607</f>
        <v>{"id":"M5-MyM-10d-A-2","seed":{"parameters":[{"name":"Q1","label":null,"min":1,"max":15,"step":1},{"name":"Q2","label":null,"min":1,"max":59,"step":1}],"uniques":true},"scaffolding":[{"id":"step-0","stimulus":"&lt;p&gt;Un avión ha recibido la orden de girar con un ángulo de {{Q1}}° {{Q2}}'. ¿A cuántos segundos equivale esta amplitud?&lt;/p&gt;","template":"&lt;p&gt;El avión tiene que girar {{response}}''.&lt;/p&gt;","seed":{"parameters":[],"calculated":[{"name":"A1","label":"{{function}}","function":"{{Q1}}*3600+{{Q2}}*60"}]},"algorithm":{"name":"calculateOperation","params":{"method":"equivLiteral","keyboard":"NUMERICAL"}}},{"id":"step-1","stimulus":"&lt;p&gt;¿Cuál es el ángulo de giro que tiene que realizar el avión?&lt;/p&gt;","template":"&lt;p&gt;El avión tiene que girar con un ángulo de {{response}}° {{response}}'.&lt;/p&gt;","seed":{"calculated":[{"name":"A2","function":"{{Q1}}"},{"name":"A3","function":"{{Q2}}"}]},"algorithm":{"name":"calculateOperation","params":{"method":"equivLiteral","keyboard":"NUMERICAL"}}},{"id":"step-2","stimulus":"&lt;p&gt;¿Qué pide el enunciado?&lt;/p&gt;","seed":{"calculated":[{"name":"2-A1","label":"&lt;p&gt;Expresar el ángulo del giro en segundos.&lt;/p&gt;"},{"name":"2-A2","label":"&lt;p&gt;Expresar el ángulo del giro en minutos.&lt;/p&gt;","incorrect":true},{"name":"2-A3","label":"&lt;p&gt;Expresar el ángulo del giro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ha girado el avión.&lt;/p&gt;","template":"&lt;p&gt;{{Q1}}° × 3 600 = {{response}}''&lt;/p&gt;&lt;p&gt;{{Q2}}' × 60 = {{response}}''&lt;/p&gt;&lt;p&gt;Por tanto, el giro del avión mide: {{Q1}}° {{Q2}}' = {{response}}''&lt;/p&gt;","seed":{"calculated":[{"name":"A1","function":"{{Q1}}*3600"},{"name":"A2","function":"{{Q2}}*60"},{"name":"A3","function":"{{Q1}}*3600+{{Q2}}*60"}]},"algorithm":{"name":"calculateOperation","params":{"method":"equivLiteral","keyboard":"NUMERICAL"}}}]}</v>
      </c>
      <c r="C524" s="237" t="str">
        <f>Seeds!AA607</f>
        <v>{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D524" s="237">
        <f t="shared" si="1"/>
        <v>1</v>
      </c>
    </row>
    <row r="525" ht="15.75" customHeight="1">
      <c r="A525" s="237" t="str">
        <f>Seeds!AC608</f>
        <v>M5-MyM-10d-A-3</v>
      </c>
      <c r="B525" s="237" t="str">
        <f>Seeds!Z608</f>
        <v>{"id":"M5-MyM-10d-A-3","seed":{"parameters":[{"name":"Q1","label":null,"min":1,"max":15,"step":1},{"name":"Q2","label":null,"min":1,"max":59,"step":1},{"name":"Q3","label":null,"min":1,"max":59,"step":1}],"uniques":true},"scaffolding":[{"id":"step-0","stimulus":"&lt;p&gt;Un submarino tuvo que virar con un ángulo de {{T1}}''. ¿A cuántos grados, minutos y segundos equivale esta amplitud?&lt;/p&gt;","template":"&lt;p&gt;El submarino giró {{response}}° {{response}}' {{response}}''.&lt;/p&gt;","seed":{"parameters":[],"calculated":[{"name":"T1","function":"{{Q1}}*3600+{{Q2}}*60+{{Q3}}","temp":true},{"name":"A1","function":"{{Q1}}"},{"name":"A2","function":"{{Q2}}"},{"name":"A3","function":"{{Q3}}"}]},"algorithm":{"name":"calculateOperation","params":{"method":"equivLiteral","keyboard":"NUMERICAL"}}},{"id":"step-1","stimulus":"&lt;p&gt;¿Con qué ángulo giró el submarino?&lt;/p&gt;","template":"&lt;p&gt;El submarino giró con un ángulo de {{response}}''.&lt;/p&gt;","seed":{"calculated":[{"name":"T1","function":"{{Q1}}*3600+{{Q2}}*60+{{Q3}}","temp":true},{"name":"A4","function":"{{T1}}"}]},"algorithm":{"name":"calculateOperation","params":{"method":"equivLiteral","keyboard":"NUMERICAL"}}},{"id":"step-2","stimulus":"&lt;p&gt;¿Qué pide el enunciado?&lt;/p&gt;","seed":{"calculated":[{"name":"2-A1","label":"&lt;p&gt;Expresar el ángulo del giro en grados, minutos y segundos.&lt;/p&gt;"},{"name":"2-A2","label":"&lt;p&gt;Expresar el ángulo del giro en grados.&lt;/p&gt;","incorrect":true},{"name":"2-A3","label":"&lt;p&gt;Expresar el ángulo del giro en minutos.&lt;/p&gt;","incorrect":true}]},"algorithm":{"name":"trueFalse","template":"Multiple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3 600 = {{response}}°&lt;/p&gt;&lt;p&gt;Es decir, redondeando hacia abajo las unidades, hacen un total de {{response}}°.&lt;/p&gt;","seed":{"calculated":[{"name":"T1","function":"{{Q1}}*3600+{{Q2}}*60+{{Q3}}","temp":true},{"name":"A5","function":"Lemonlib.round({{T1}}/3600, 2)"},{"name":"A6","function":"{{Q1}}"}]},"algorithm":{"name":"calculateOperation","params":{"method":"equivLiteral","keyboard":"NUMERICAL"}}},{"id":"step-5","stimulus":"&lt;p&gt;Ahora, para obtener los minutos del giro, resta los grados del anterior paso a los segundos del enunciado.&lt;/p&gt;","template":"&lt;p&gt;{{T1}}'' − {{Q1}}° × 3 600 = {{T1}}'' − {{T2}}'' = {{response}}''&lt;/p&gt;&lt;p&gt;Divide este último resultado para obtener los minutos. Si es necesario, redondea a las centésimas. {{T3}}'' : 60 = {{response}}'&lt;/p&gt;&lt;p&gt;Es decir, redondeando hacia abajo las unidades, hacen un total de {{response}}'.&lt;/p&gt;","seed":{"calculated":[{"name":"T1","function":"{{Q1}}*3600+{{Q2}}*60+{{Q3}}","temp":true},{"name":"T2","function":"{{Q1}}*3600","temp":true},{"name":"T3","function":"{{T1}}-{{T2}}","temp":true},{"name":"A7","label":"{{function}}","function":"{{T1}}-{{T2}}"},{"name":"A8","label":"{{function}}","function":"Lemonlib.round({{T3}}/60, 2)"},{"name":"A9","label":"{{function}}","function":"{{Q2}}"}]},"algorithm":{"name":"calculateOperation","params":{"method":"equivLiteral","keyboard":"NUMERICAL"}}},{"id":"step-6","stimulus":"&lt;p&gt;Al restar los grados y minutos de los pasos anteriores a los segundos del enunciado, se obtienen los grados, minutos y segundos del giro del submarino.&lt;/p&gt;","template":"{{T1}}'' − {{Q1}}° × 3 600 − {{Q2}}' × 60 = {{T1}}'' − {{T2}}'' − {{T3}}'' = {{response}}''&lt;/p&gt;&lt;p&gt;Por lo que el giro del submarino mide: {{T1}}' = {{response}}° {{response}}' {{response}}''","seed":{"calculated":[{"name":"T1","function":"{{Q1}}*3600+{{Q2}}*60+{{Q3}}","temp":true},{"name":"T2","function":"{{Q1}}*3600","temp":true},{"name":"T3","function":"{{Q2}}*60","temp":true},{"name":"A9","label":"{{function}}","function":"{{Q3}}"},{"name":"A10","label":"{{function}}","function":"{{Q1}}"},{"name":"A11","label":"{{function}}","function":"{{Q2}}"},{"name":"A12","label":"{{function}}","function":"{{Q3}}"}]},"algorithm":{"name":"calculateOperation","params":{"method":"equivLiteral","keyboard":"NUMERICAL"}}}]}</v>
      </c>
      <c r="C525" s="237" t="str">
        <f>Seeds!AA608</f>
        <v>{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D525" s="237">
        <f t="shared" si="1"/>
        <v>1</v>
      </c>
    </row>
    <row r="526" ht="15.75" customHeight="1">
      <c r="A526" s="237" t="str">
        <f>Seeds!AC609</f>
        <v>M5-MyM-10d-A-4</v>
      </c>
      <c r="B526" s="237" t="str">
        <f>Seeds!Z609</f>
        <v>{"id":"M5-MyM-10d-A-4","seed":{"parameters":[{"name":"Q1","label":null,"min":1,"max":90,"step":1},{"name":"Q2","label":null,"min":1,"max":59,"step":1},{"name":"Q3","label":null,"min":1,"max":59,"step":1}],"uniques":true},"scaffolding":[{"id":"step-0","stimulus":"&lt;p&gt;En un momento dado, la amplitud del ángulo de las agujas de un reloj es de {{Q1}}° {{Q2}}' {{Q3}}''. Expresa esta medida en segundos.&lt;/p&gt;","template":"&lt;p&gt;La amplitud del ángulo de las agujas es de {{response}}''.&lt;/p&gt;","seed":{"parameters":[],"calculated":[{"name":"A1","function":"{{Q1}}*3600+{{Q2}}*60+{{Q3}}"}]},"algorithm":{"name":"calculateOperation","params":{"method":"equivLiteral","keyboard":"NUMERICAL"}}},{"id":"step-1","stimulus":"&lt;p&gt;¿Cuál es el ángulo que forman las agujas del reloj?&lt;/p&gt;","template":"&lt;p&gt;El ángulo formado por las agujas del reloj es de {{response}}° {{response}}' {{response}}''.&lt;/p&gt;","seed":{"calculated":[{"name":"A2","function":"{{Q1}}"},{"name":"A3","function":"{{Q2}}"},{"name":"A3","function":"{{Q3}}"}]},"algorithm":{"name":"calculateOperation","params":{"method":"equivLiteral","keyboard":"NUMERICAL"}}},{"id":"step-2","stimulus":"&lt;p&gt;¿Qué pide el enunciado?&lt;/p&gt;","seed":{"calculated":[{"name":"2-A1","label":"&lt;p&gt;Expresar el ángulo de las agujas en segundos.&lt;/p&gt;"},{"name":"2-A2","label":"&lt;p&gt;Expresar el ángulo de las agujas en minutos.&lt;/p&gt;","incorrect":true},{"name":"2-A3","label":"&lt;p&gt;Expresar el ángulo de las agujas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mide el ángulo de las agujas del reloj.&lt;/p&gt;","template":"&lt;p&gt;{{Q1}}° × 3 600 = {{response}}''&lt;/p&gt;&lt;p&gt;{{Q2}}' × 60 = {{response}}''&lt;/p&gt;&lt;p&gt;Por tanto, el ángulo de las agujas del reloj mide: {{Q1}}° {{Q2}}' {{Q3}}'' = {{response}}''&lt;/p&gt;","seed":{"calculated":[{"name":"A1","function":"{{Q1}}*3600"},{"name":"A2","function":"{{Q2}}*60"},{"name":"A3","function":"{{Q1}}*3600+{{Q2}}*60+{{Q3}}"}]},"algorithm":{"name":"calculateOperation","params":{"method":"equivLiteral","keyboard":"NUMERICAL"}}}]}</v>
      </c>
      <c r="C526" s="237" t="str">
        <f>Seeds!AA609</f>
        <v>{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D526" s="237">
        <f t="shared" si="1"/>
        <v>1</v>
      </c>
    </row>
    <row r="527" ht="15.75" customHeight="1">
      <c r="A527" s="237" t="str">
        <f>Seeds!AC610</f>
        <v>M5-MyM-10d-A-5</v>
      </c>
      <c r="B527" s="237" t="str">
        <f>Seeds!Z610</f>
        <v>{"id":"M5-MyM-10d-A-5","seed":{"parameters":[{"name":"Q1","label":null,"min":45,"max":120,"step":1},{"name":"Q2","label":null,"min":1,"max":59,"step":1}],"uniques":true},"scaffolding":[{"id":"step-0","stimulus":"&lt;p&gt;La amplitud del ángulo de un tejado mide {{T1}}'. ¿A cuánto grados y minutos equivalen?&lt;/p&gt;","template":"&lt;p&gt;El tejado tiene una amplitud de {{response}}° {{response}}'.&lt;/p&gt;","seed":{"parameters":[],"calculated":[{"name":"T1","function":"{{Q1}}*60+{{Q2}}","temp":true},{"name":"A1","function":"{{Q1}}"},{"name":"A2","function":"{{Q2}}"}]},"algorithm":{"name":"calculateOperation","params":{"method":"equivLiteral","keyboard":"NUMERICAL"}}},{"id":"step-1","stimulus":"&lt;p&gt;¿Cuál es el ángulo de inclinación del tejado?&lt;/p&gt;","template":"&lt;p&gt;El ángulo de inclinación es de {{response}}'.&lt;/p&gt;","seed":{"calculated":[{"name":"T1","function":"{{Q1}}*60+{{Q2}}","temp":true},{"name":"A2","function":"{{T1}}"}]},"algorithm":{"name":"calculateOperation","params":{"method":"equivLiteral","keyboard":"NUMERICAL"}}},{"id":"step-2","stimulus":"&lt;p&gt;¿Qué pide el enunciado?&lt;/p&gt;","seed":{"calculated":[{"name":"2-A1","label":"&lt;p&gt;Expresar el ángulo del tejado en grados y minutos.&lt;/p&gt;"},{"name":"2-A2","label":"&lt;p&gt;Expresar el ángulo del tejado en grados.&lt;/p&gt;","incorrect":true},{"name":"2-A3","label":"&lt;p&gt;Expresar el ángulo del tejado en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el ángulo del tejado.&lt;/p&gt;","template":"&lt;p&gt;{{T1}}' − {{Q1}}° × 60 = {{T1}}' − {{T2}}' = {{response}}'&lt;/p&gt;&lt;p&gt;Por lo que el ángulo de la figura miden: {{T1}}' = {{response}}° {{response}}'&lt;/p&gt;","seed":{"calculated":[{"name":"T1","function":"{{Q1}}*60+{{Q2}}","temp":true},{"name":"T2","function":"{{Q1}}*60","temp":true},{"name":"A1","label":"{{function}}","function":"{{T1}}-{{T2}}"},{"name":"A2","label":"{{function}}","function":"{{Q1}}"},{"name":"A3","label":"{{function}}","function":"{{Q2}}"}]},"algorithm":{"name":"calculateOperation","params":{"method":"equivLiteral","keyboard":"NUMERICAL"}}}]}</v>
      </c>
      <c r="C527" s="237" t="str">
        <f>Seeds!AA610</f>
        <v>{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7" s="237">
        <f t="shared" si="1"/>
        <v>1</v>
      </c>
    </row>
    <row r="528" ht="15.75" customHeight="1">
      <c r="A528" s="237" t="str">
        <f>Seeds!AC611</f>
        <v>M5-MyM-10e-I-1</v>
      </c>
      <c r="B528" s="237" t="str">
        <f>Seeds!Z611</f>
        <v>{"id":"M5-MyM-10e-I-1","stimulus":"&lt;p&gt;Selecciona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src='https://blueberry-assets.oneclick.es/M5_MyM_10e_1.svg'&gt;&lt;/div&gt;&lt;/td&gt;&lt;td style=\"width: 25%; text-align: center;border:none;\"&gt;&lt;div style=\"display:flex; justify-content:center;\"&gt;&lt;img src='https://blueberry-assets.oneclick.es/M5_MyM_10e_2.svg'&gt;&lt;/div&gt;&lt;/td&gt;&lt;td style=\"width: 25%; text-align: center;border:none;\"&gt;&lt;div style=\"display:flex; justify-content:center;\"&gt;&lt;img src='https://blueberry-assets.oneclick.es/M5_MyM_10e_3.svg'&gt;&lt;/div&gt;&lt;/td&gt;&lt;/tr&gt;&lt;tr&gt;&lt;td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60,"max":80,"step":5},{"name":"Q3","label":null,"min":80,"max":100,"step":5},{"name":"Q5","label":null,"min":90,"max":110,"step":5},{"name":"Q6","label":null,"min":110,"max":130,"step":5},{"name":"Q8","label":null,"min":100,"max":140,"step":5},{"name":"Q9","label":null,"min":50,"max":80,"step":5}],"calculated":[{"name":"A1","label":"{{function}}","function":"{{Q1}}°","group":1,"incorrect":true,"feedback":"&lt;p&gt;Este ángulo es obtuso, mide más de 90°.&lt;/p&gt;"},{"name":"A2","label":"{{function}}","function":"120°","group":1},{"name":"A3","label":"{{function}}","function":"{{Q3}}°","group":1,"incorrect":true,"feedback":"&lt;p&gt;Este ángulo es obtuso, mide más de 90°.&lt;/p&gt;"},{"name":"A4","label":"{{function}}","function":"60°","group":2},{"name":"A5","label":"{{function}}","function":"{{Q5}}°","group":2,"incorrect":true,"feedback":"&lt;p&gt;Este ángulo es agudo, mide menos de 90°.&lt;/p&gt;"},{"name":"A6","label":"{{function}}","function":"{{Q6}}°","group":2,"incorrect":true,"feedback":"&lt;p&gt;Este ángulo es agudo, mide menos de 90°.&lt;/p&gt;"},{"name":"A7","label":"30°","group":3},{"name":"A8","label":"{{Q8}}°","group":3,"incorrect":true,"feedback":"&lt;p&gt;Este ángulo es agudo, mide menos de 90° y es la tercera parte de un ángulo recto.&lt;/p&gt;"},{"name":"A9","label":"{{Q9}}°","group":3,"incorrect":true,"feedback":"&lt;p&gt;Este ángulo es agudo, mide menos de 90° y es la tercera parte de un ángulo recto.&lt;/p&gt;"}],"uniques":true},"algorithm":{"name":"groupResponses","template":"Cloze with drop down"}}</v>
      </c>
      <c r="C528" s="237" t="str">
        <f>Seeds!AA611</f>
        <v>{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D528" s="237">
        <f t="shared" si="1"/>
        <v>1</v>
      </c>
    </row>
    <row r="529" ht="15.75" customHeight="1">
      <c r="A529" s="237" t="str">
        <f>Seeds!AC612</f>
        <v>M5-MyM-10e-I-2</v>
      </c>
      <c r="B529" s="237" t="str">
        <f>Seeds!Z612</f>
        <v>{"id":"M5-MyM-10e-I-2","stimulus":"&lt;p&gt;Selecciona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src='https://blueberry-assets.oneclick.es/M5_MyM_10e_4.svg'&gt;&lt;/div&gt;&lt;/td&gt;&lt;td style=\"width: 25%; text-align: center;border:none;\"&gt;&lt;div style=\"display:flex; justify-content:center;\"&gt;&lt;img src='https://blueberry-assets.oneclick.es/M5_MyM_10e_5.svg'&gt;&lt;/div&gt;&lt;/td&gt;&lt;td style=\"width: 25%; text-align: center;border:none;\"&gt;&lt;div style=\"display:flex; justify-content:center;\"&gt;&lt;img src='https://blueberry-assets.oneclick.es/M5_MyM_10e_6.svg'&gt;&lt;/div&gt;&lt;/td&gt;&lt;/tr&gt;&lt;tr&gt;&lt;td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40,"max":60,"step":5},{"name":"Q2","label":null,"min":110,"max":140,"step":5},{"name":"Q4","label":null,"min":100,"max":120,"step":5},{"name":"Q5","label":null,"min":180,"max":200,"step":5},{"name":"Q7","label":null,"min":40,"max":65,"step":5},{"name":"Q9","label":null,"min":40,"max":65,"step":5}],"calculated":[{"name":"A1","label":"{{function}}","function":"{{Q1}}°","group":1,"incorrect":true,"feedback":"&lt;p&gt;Es un ángulo recto, por lo que mide 90°.&lt;/p&gt;"},{"name":"A2","label":"{{function}}","function":"{{Q2}}°","group":1,"incorrect":true,"feedback":"&lt;p&gt;Es un ángulo recto, por lo que mide 90°.&lt;/p&gt;"},{"name":"A3","label":"{{function}}","function":"90°","group":1},{"name":"A4","label":"{{function}}","function":"{{Q4}}°","group":2,"incorrect":true,"feedback":"&lt;p&gt;Es un ángulo obtuso y su amplitud se encuentra entre los 135° y los 180°.&lt;/p&gt;"},{"name":"A5","label":"{{function}}","function":"{{Q5}}°","group":2,"incorrect":true,"feedback":"&lt;p&gt;Es un ángulo obtuso y su amplitud se encuentra entre los 135° y los 180°.&lt;/p&gt;"},{"name":"A6","label":"{{function}}","function":"150°","group":2},{"name":"A7","label":"{{Q7}}°","group":3,"incorrect":true,"feedback":"&lt;p&gt;Es un ángulo agudo con una amplitud menor que 45°.&lt;/p&gt;"},{"name":"A8","label":"25°","group":3},{"name":"A9","label":"{{Q9}}°","group":3,"incorrect":true,"feedback":"&lt;p&gt;Es un ángulo agudo con una amplitud menor que 45°.&lt;/p&gt;"}],"uniques":true},"algorithm":{"name":"groupResponses","template":"Cloze with drop down"}}</v>
      </c>
      <c r="C529" s="237" t="str">
        <f>Seeds!AA612</f>
        <v>{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D529" s="237">
        <f t="shared" si="1"/>
        <v>1</v>
      </c>
    </row>
    <row r="530" ht="15.75" customHeight="1">
      <c r="A530" s="237" t="str">
        <f>Seeds!AC613</f>
        <v>M5-MyM-10e-E-1</v>
      </c>
      <c r="B530" s="237" t="str">
        <f>Seeds!Z613</f>
        <v>{"id":"M5-MyM-10e-E-1","stimulus":"&lt;p&gt;Selecciona el ángulo con una amplitud de 45°.&lt;/p&gt;","hint":"&lt;p&gt;Los ángulos agudos tienen menos de 90° y los obtusos, más de 90°.&lt;/p&gt;","feedback":"&lt;p&gt;Un ángulo de 45° mide la mitad de un ángulo recto.&lt;/p&gt;","seed":{"parameters":[],"calculated":[{"name":"A1","label":"&lt;div style=\"display:flex; justify-content:center;\"&gt;&lt;img src='https://blueberry-assets.oneclick.es/M5_MyM_10e_7.svg' width=\"300\"&gt;&lt;/div&gt;"},{"name":"A2","label":"&lt;div style=\"display:flex; justify-content:center;\"&gt;&lt;img src='https://blueberry-assets.oneclick.es/M5_MyM_10e_8.svg' width=\"300\"&gt;&lt;/div&gt;","incorrect":true},{"name":"A3","label":"&lt;div style=\"display:flex; justify-content:center;\"&gt;&lt;img src='https://blueberry-assets.oneclick.es/M5_MyM_10e_9.svg' width=\"300\"&gt;&lt;/div&gt;","incorrect":true}],"uniques":true},"algorithm":{"name":"trueFalse","template":"Multiple choice – standard","params":{"countCorrect":1,"countIncorrect":2,"showCheckIcon":false,"columns":3}}}</v>
      </c>
      <c r="C530" s="237" t="str">
        <f>Seeds!AA613</f>
        <v>{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0" s="237">
        <f t="shared" si="1"/>
        <v>1</v>
      </c>
    </row>
    <row r="531" ht="15.75" customHeight="1">
      <c r="A531" s="237" t="str">
        <f>Seeds!AC614</f>
        <v>M5-MyM-10e-E-2</v>
      </c>
      <c r="B531" s="237" t="str">
        <f>Seeds!Z614</f>
        <v>{"id":"M5-MyM-10e-E-2","stimulus":"&lt;p&gt;Selecciona el ángulo con una amplitud de 130°.&lt;/p&gt;","hint":"&lt;p&gt;Los ángulos agudos tienen menos de 90° y los obtusos, más de 90°.&lt;/p&gt;","feedback":"&lt;p&gt;Un ángulo de 130° forma un ángulo obtuso.&lt;/p&gt;","seed":{"parameters":[],"calculated":[{"name":"A1","label":"&lt;div style=\"display:flex; justify-content:center;\"&gt;&lt;img src='https://blueberry-assets.oneclick.es/M5_MyM_10e_6.svg' width=\"300\"&gt;&lt;/div&gt;","incorrect":true},{"name":"A2","label":"&lt;div style=\"display:flex; justify-content:center;\"&gt;&lt;img src='https://blueberry-assets.oneclick.es/M5_MyM_10e_8.svg' width=\"300\"&gt;&lt;/div&gt;"},{"name":"A3","label":"&lt;div style=\"display:flex; justify-content:center;\"&gt;&lt;img src='https://blueberry-assets.oneclick.es/M5_MyM_10e_9.svg' width=\"300\"&gt;&lt;/div&gt;","incorrect":true}],"uniques":true},"algorithm":{"name":"trueFalse","template":"Multiple choice – standard","params":{"countCorrect":1,"countIncorrect":2,"showCheckIcon":false,"columns":3}}}</v>
      </c>
      <c r="C531" s="237" t="str">
        <f>Seeds!AA614</f>
        <v>{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1" s="237">
        <f t="shared" si="1"/>
        <v>1</v>
      </c>
    </row>
    <row r="532" ht="15.75" customHeight="1">
      <c r="A532" s="237" t="str">
        <f>Seeds!AC615</f>
        <v>M5-MyM-10e-E-3</v>
      </c>
      <c r="B532" s="237" t="str">
        <f>Seeds!Z615</f>
        <v>{"id":"M5-MyM-10e-E-3","stimulus":"&lt;p&gt;Selecciona el ángulo con una amplitud de 80°.&lt;/p&gt;","hint":"&lt;p&gt;Los ángulos agudos tienen menos de 90° y los obtusos, más de 90°.&lt;/p&gt;","feedback":"&lt;p&gt;Un ángulo de 80° tiene una amplitud que se acerca a la del ángulo recto, 90°.&lt;/p&gt;","seed":{"parameters":[],"calculated":[{"name":"A1","label":"&lt;div style=\"display:flex; justify-content:center;\"&gt;&lt;img src='https://blueberry-assets.oneclick.es/M5_MyM_10e_4.svg' width=\"300\"&gt;&lt;/div&gt;","incorrect":true},{"name":"A2","label":"&lt;div style=\"display:flex; justify-content:center;\"&gt;&lt;img src='https://blueberry-assets.oneclick.es/M5_MyM_10e_7.svg' width=\"300\"&gt;&lt;/div&gt;","incorrect":true},{"name":"A3","label":"&lt;div style=\"display:flex; justify-content:center;\"&gt;&lt;img src='https://blueberry-assets.oneclick.es/M5_MyM_10e_9.svg' width=\"300\"&gt;&lt;/div&gt;"}],"uniques":true},"algorithm":{"name":"trueFalse","template":"Multiple choice – standard","params":{"countCorrect":1,"countIncorrect":2,"showCheckIcon":false,"columns":3}}}</v>
      </c>
      <c r="C532" s="237" t="str">
        <f>Seeds!AA615</f>
        <v>{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D532" s="237">
        <f t="shared" si="1"/>
        <v>1</v>
      </c>
    </row>
    <row r="533" ht="15.75" customHeight="1">
      <c r="A533" s="237" t="str">
        <f>Seeds!AC616</f>
        <v>M5-MyM-11b-I-1</v>
      </c>
      <c r="B533" s="237" t="str">
        <f>Seeds!Z616</f>
        <v>{"id":"M5-MyM-11b-I-1","stimulus":"&lt;p&gt;Escoge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{{T1}}° {{T5}}' {{T9}}''&lt;/p&gt;&lt;p&gt;Sin embargo, como los minutos y los segundos no pueden tener valores mayores que 59, convierte 60'' en 1':&lt;/p&gt;&lt;p&gt;{{T1}}° {{T5}}' {{T9}}'' = {{T1}}° {{T2}}' {{T3}}''&lt;/p&gt;","seed":{"parameters":[{"name":"Q1","label":null,"min":1,"max":180,"step":1},{"name":"Q2","label":null,"min":1,"max":29,"step":1},{"name":"Q3","label":null,"min":30,"max":59,"step":1},{"name":"Q4","label":null,"min":1,"max":180,"step":1},{"name":"Q5","label":null,"min":1,"max":29,"step":1},{"name":"Q6","label":null,"min":30,"max":59,"step":1}],"calculated":[{"name":"T1","label":"{{function}}","function":"{{Q1}}+{{Q4}}","temp":true},{"name":"T2","label":"{{function}}","function":"{{Q2}}+{{Q5}}+1","temp":true},{"name":"T3","label":"{{function}}","function":"{{Q3}}+{{Q6}}-60","temp":true},{"name":"T5","label":"{{function}}","function":"{{Q2}}+{{Q5}}","temp":true},{"name":"T9","label":"{{function}}","function":"{{Q3}}+{{Q6}}","temp":true},{"name":"A1","label":"{{T1}}° {{T2}}' {{T3}}''","function":"","group":1},{"name":"A2","label":"{{T1}}° {{T5}}' {{T3}}''","function":"","group":1,"incorrect":true},{"name":"A3","label":"{{T1}}° {{T5}}' {{T9}}''","function":"","group":1,"incorrect":true}],"uniques":true},"algorithm":{"name":"groupResponses","template":"Cloze with drop down"}}</v>
      </c>
      <c r="C533" s="237" t="str">
        <f>Seeds!AA616</f>
        <v>{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D533" s="237">
        <f t="shared" si="1"/>
        <v>1</v>
      </c>
    </row>
    <row r="534" ht="15.75" customHeight="1">
      <c r="A534" s="237" t="str">
        <f>Seeds!AC617</f>
        <v>M5-MyM-11b-I-2</v>
      </c>
      <c r="B534" s="237" t="str">
        <f>Seeds!Z617</f>
        <v>{"id":"M5-MyM-11b-I-2","stimulus":"&lt;p&gt;Escoge el resultado correcto de esta resta de ángulos.&lt;/p&gt;","template":"&lt;p&gt;{{Q7}}° {{Q8}}' {{Q9}}'' − {{Q10}}° {{Q11}}' {{Q12}}'' = {{response}}&lt;/p&gt;","hint":"&lt;p&gt;Los minutos y los segundos no pueden tener valores mayores que 59.&lt;/p&gt;","feedback":"&lt;p&gt;Como {{Q8}}' es menor que {{Q11}}', convierte 1° en 60':&lt;/p&gt;&lt;p&gt;{{Q7}}° {{Q8}}' {{Q9}}'' = {{T10}}° {{T11}}' {{Q9}}''&lt;/p&gt;&lt;p&gt;Ahora, resta las cantidades con las mismas unidades entre sí:&lt;/p&gt;&lt;p&gt;{{T10}}° {{T11}}' {{Q9}}'' − {{Q10}}° {{Q11}}' {{Q12}}'' = {{T1}}° {{T2}}' {{T3}}''&lt;/p&gt;","seed":{"parameters":[{"name":"Q7","label":null,"min":180,"max":360,"step":1},{"name":"Q8","label":null,"min":1,"max":29,"step":1},{"name":"Q9","label":null,"min":30,"max":59,"step":1},{"name":"Q10","label":null,"min":1,"max":179,"step":1},{"name":"Q11","label":null,"min":30,"max":59,"step":1},{"name":"Q12","label":null,"min":1,"max":29,"step":1}],"calculated":[{"name":"T1","label":"{{function}}","function":"{{Q7}}-{{Q10}}-1","temp":true},{"name":"T2","label":"{{function}}","function":"60+{{Q8}}-{{Q11}}","temp":true},{"name":"T3","label":"{{function}}","function":"{{Q9}}-{{Q12}}","temp":true},{"name":"T4","label":"{{function}}","function":"{{Q7}}-{{Q10}}","temp":true},{"name":"T8","label":"{{function}}","function":"{{Q11}}-{{Q8}}","temp":true},{"name":"T10","label":"{{function}}","function":"{{Q7}}-1","temp":true},{"name":"T11","label":"{{function}}","function":"{{Q8}}+60","temp":true},{"name":"A1","label":"{{T1}}° {{T2}}' {{T3}}''","function":"","group":1},{"name":"A2","label":"{{T4}}° {{T2}}' {{T3}}''","function":"","group":1,"incorrect":true},{"name":"A3","label":"{{T4}}° {{T8}}' {{T3}}''","function":"","group":1,"incorrect":true}],"uniques":true},"algorithm":{"name":"groupResponses","template":"Cloze with drop down"}}</v>
      </c>
      <c r="C534" s="237" t="str">
        <f>Seeds!AA617</f>
        <v>{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D534" s="237">
        <f t="shared" si="1"/>
        <v>1</v>
      </c>
    </row>
    <row r="535" ht="15.75" customHeight="1">
      <c r="A535" s="237" t="str">
        <f>Seeds!AC618</f>
        <v>M5-MyM-11b-I-3</v>
      </c>
      <c r="B535" s="237" t="str">
        <f>Seeds!Z618</f>
        <v>{"id":"M5-MyM-11b-I-3","stimulus":"&lt;p&gt;Escoge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{{T4}}° {{T8}}' {{T3}}''&lt;/p&gt;&lt;p&gt;Sin embargo, como los minutos y los segundos no pueden tener valores mayores que 59, convierte 60' en 1°:&lt;/p&gt;&lt;p&gt;{{T4}}° {{T8}}' {{T3}}'' = {{T1}}° {{T2}}' {{T3}}''&lt;/p&gt;","seed":{"parameters":[{"name":"Q1","label":null,"min":1,"max":180,"step":1},{"name":"Q2","label":null,"min":30,"max":59,"step":1},{"name":"Q3","label":null,"min":1,"max":29,"step":1},{"name":"Q4","label":null,"min":1,"max":180,"step":1},{"name":"Q5","label":null,"min":30,"max":59,"step":1},{"name":"Q6","label":null,"min":1,"max":29,"step":1}],"calculated":[{"name":"T1","label":"{{function}}","function":"{{Q1}}+{{Q4}}+1","temp":true},{"name":"T2","label":"{{function}}","function":"{{Q2}}+{{Q5}}-60","temp":true},{"name":"T3","label":"{{function}}","function":"{{Q3}}+{{Q6}}","temp":true},{"name":"T4","label":"{{function}}","function":"{{Q1}}+{{Q4}}","temp":true},{"name":"T8","label":"{{function}}","function":"{{Q2}}+{{Q5}}","temp":true},{"name":"A1","label":"{{T1}}° {{T2}}' {{T3}}''","function":"","group":1},{"name":"A2","label":"{{T4}}° {{T2}}' {{T3}}''","function":"","group":1,"incorrect":true},{"name":"A3","label":"{{T4}}° {{T8}}' {{T3}}''","function":"","group":1,"incorrect":true}],"uniques":true},"algorithm":{"name":"groupResponses","template":"Cloze with drop down"}}</v>
      </c>
      <c r="C535" s="237" t="str">
        <f>Seeds!AA618</f>
        <v>{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D535" s="237">
        <f t="shared" si="1"/>
        <v>1</v>
      </c>
    </row>
    <row r="536" ht="15.75" customHeight="1">
      <c r="A536" s="237" t="str">
        <f>Seeds!AC619</f>
        <v>M5-MyM-11b-I-4</v>
      </c>
      <c r="B536" s="237" t="str">
        <f>Seeds!Z619</f>
        <v>{"id":"M5-MyM-11b-I-4","stimulus":"&lt;p&gt;Escoge el resultado correcto de esta resta de ángulos.&lt;/p&gt;","template":"&lt;p&gt;{{Q7}}° {{Q8}}' {{Q9}}'' − {{Q10}}° {{Q11}}' {{Q12}}'' = {{response}}&lt;/p&gt;","hint":"&lt;p&gt;Los minutos y los segundos no pueden tener valores mayores que 59.&lt;/p&gt;","feedback":"&lt;p&gt;Como {{Q9}}'' es menor que {{Q12}}'', convierte 1' en 60'':&lt;/p&gt;&lt;p&gt;{{Q7}}° {{Q8}}' {{Q9}}'' = {{Q7}}° {{T10}}' {{T11}}''&lt;/p&gt;&lt;p&gt;Ahora, resta las cantidades con las mismas unidades entre sí:&lt;/p&gt;&lt;p&gt;{{Q7}}° {{T10}}' {{T11}}'' − {{Q10}}° {{Q11}}' {{Q12}}'' = {{T1}}° {{T2}}' {{T3}}''&lt;/p&gt;","seed":{"parameters":[{"name":"Q7","label":null,"min":180,"max":360,"step":1},{"name":"Q8","label":null,"min":30,"max":59,"step":1},{"name":"Q9","label":null,"min":1,"max":29,"step":1},{"name":"Q10","label":null,"min":1,"max":179,"step":1},{"name":"Q11","label":null,"min":1,"max":29,"step":1},{"name":"Q12","label":null,"min":30,"max":59,"step":1}],"calculated":[{"name":"T1","label":"{{function}}","function":"{{Q7}}-{{Q10}}","temp":true},{"name":"T2","label":"{{function}}","function":"{{Q8}}-{{Q11}}-1","temp":true},{"name":"T3","label":"{{function}}","function":"60+{{Q9}}-{{Q12}}","temp":true},{"name":"T5","label":"{{function}}","function":"{{Q8}}-{{Q11}}","temp":true},{"name":"T9","label":"{{function}}","function":"{{Q12}}-{{Q9}}","temp":true},{"name":"T10","label":"{{function}}","function":"{{Q8}}-1","temp":true},{"name":"T11","label":"{{function}}","function":"{{Q9}}+60","temp":true},{"name":"A1","label":"{{T1}}° {{T2}}' {{T3}}''","function":"","group":1},{"name":"A2","label":"{{T1}}° {{T5}}' {{T3}}''","function":"","group":1,"incorrect":true},{"name":"A3","label":"{{T1}}° {{T5}}' {{T9}}''","function":"","group":1,"incorrect":true}],"uniques":true},"algorithm":{"name":"groupResponses","template":"Cloze with drop down"}}</v>
      </c>
      <c r="C536" s="237" t="str">
        <f>Seeds!AA619</f>
        <v>{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D536" s="237">
        <f t="shared" si="1"/>
        <v>1</v>
      </c>
    </row>
    <row r="537" ht="15.75" customHeight="1">
      <c r="A537" s="237" t="str">
        <f>Seeds!AC620</f>
        <v>M5-MyM-11b-E-1</v>
      </c>
      <c r="B537" s="237" t="str">
        <f>Seeds!Z620</f>
        <v>{"id":"M5-MyM-11b-E-1","stimulus":"&lt;p&gt;Calcula las siguientes operaciones.&lt;/p&gt;","template":"&lt;p&gt;{{Q1}}° {{Q2}}' {{Q3}}'' + {{Q4}}° {{Q5}}' {{Q6}}'' = {{response}}° {{response}}' {{response}}''&lt;/p&gt;&lt;p&gt;{{T1}}° {{T2}}' {{T3}}'' − {{Q10}}° {{Q11}}' {{Q12}}'' = {{response}}° {{response}}' {{response}}'&lt;/p&gt;","hint":"&lt;p&gt;Los minutos y los segundos no pueden tener valores mayores que 59.&lt;/p&gt;","feedback":"&lt;p&gt;En primer lugar, suma las cantidades con las mismas unidades:&lt;/p&gt;&lt;p&gt;{{Q1}}° {{Q2}}' {{Q3}}'' + {{Q4}}° {{Q5}}' {{Q6}}'' = {{T4}}° {{T5}}' {{T6}}''&lt;/p&gt;&lt;p&gt;Sin embargo, como los minutos y los segundos no pueden tener valores mayores que 59, convierte 60' en 1° y 60'' en 1':&lt;/p&gt;&lt;p&gt;{{T4}}° {{T5}}' {{T6}}'' = {{A1}}° {{A2}}' {{A3}}''&lt;/p&gt;","seed":{"parameters":[{"name":"Q1","label":null,"min":1,"max":100,"step":1},{"name":"Q2","label":null,"min":30,"max":59,"step":1},{"name":"Q3","label":null,"min":30,"max":59,"step":1},{"name":"Q4","label":null,"min":1,"max":100,"step":1},{"name":"Q5","label":null,"min":30,"max":59,"step":1},{"name":"Q6","label":null,"min":30,"max":59,"step":1},{"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Q4}}","temp":true},{"name":"T5","function":"{{Q2}}+{{Q5}}","temp":true},{"name":"T6","function":"{{Q3}}+{{Q6}}","temp":true},{"name":"A1","function":"{{Q1}}+{{Q4}}+1"},{"name":"A2","function":"{{Q2}}+{{Q5}}-59"},{"name":"A3","function":"{{Q3}}+{{Q6}}-60"},{"name":"A4","function":"{{Q13}}"},{"name":"A5","function":"{{Q14}}"},{"name":"A6","function":"{{Q15}}"}],"uniques":true},"algorithm":{"name":"calculateOperation","params":{"method":"equivLiteral","keyboard":"NUMERICAL"}}}</v>
      </c>
      <c r="C537" s="237" t="str">
        <f>Seeds!AA620</f>
        <v>{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D537" s="237">
        <f t="shared" si="1"/>
        <v>1</v>
      </c>
    </row>
    <row r="538" ht="15.75" customHeight="1">
      <c r="A538" s="237" t="str">
        <f>Seeds!AC621</f>
        <v>M5-MyM-11b-E-2</v>
      </c>
      <c r="B538" s="237" t="str">
        <f>Seeds!Z621</f>
        <v>{"id":"M5-MyM-11b-E-2","stimulus":"&lt;p&gt;Resuelve la siguiente resta.&lt;/p&gt;","template":"&lt;p&gt;{{T1}}° {{T2}}' {{T3}}'' − {{Q10}}° {{Q11}}' {{Q12}}'' = {{response}}° {{response}}' {{response}}''&lt;/p&gt;","hint":"&lt;p&gt;Los minutos y los segundos no pueden tener valores mayores que 59.&lt;/p&gt;","feedback":"&lt;p&gt;Como {{T2}}' es menor que {{Q11}}' y {{T3}}'' y es menor que {{Q12}}'', convierte 1° en 60' y 1' en 60'':&lt;/p&gt;&lt;p&gt;{{T1}}° {{T2}}' {{T3}}'' = {{T4}}° {{T5}}' {{T6}}''&lt;/p&gt;&lt;p&gt;Ahora, resta entre sí las cantidades con las mismas unidades:&lt;/p&gt;&lt;p&gt;{{T4}}° {{T5}}' {{T6}}'' − {{Q10}}° {{Q11}}' {{Q12}}'' = {{Q13}}° {{Q14}}' {{Q15}}''&lt;/p&gt;","seed":{"parameters":[{"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10}}+{{Q13}}","temp":true},{"name":"T5","function":"{{Q11}}+{{Q14}}","temp":true},{"name":"T6","function":"{{Q12}}+{{Q15}}","temp":true},{"name":"A4","function":"{{Q13}}"},{"name":"A5","function":"{{Q14}}"},{"name":"A6","function":"{{Q15}}"}],"uniques":true},"algorithm":{"name":"calculateOperation","params":{"method":"equivLiteral","keyboard":"NUMERICAL"}}}</v>
      </c>
      <c r="C538" s="237" t="str">
        <f>Seeds!AA621</f>
        <v>{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D538" s="237">
        <f t="shared" si="1"/>
        <v>1</v>
      </c>
    </row>
    <row r="539" ht="15.75" customHeight="1">
      <c r="A539" s="237" t="str">
        <f>Seeds!AC622</f>
        <v>M5-MyM-11b-A-1</v>
      </c>
      <c r="B539" s="237" t="str">
        <f>Seeds!Z622</f>
        <v>{"id":"M5-MyM-11b-A-1","stimulus":"&lt;p&gt;La suma de los ángulos de un cuadrilátero es de 360°. Si {{T1}}° {{T2}}' {{T3}}'' es la suma de tres de los ángulos, ¿cuánto mide el que queda?&lt;/p&gt;","template":"&lt;p&gt;El cuarto ángulo mide {{response}}° {{response}}' {{response}}''.&lt;/p&gt;","hint":"&lt;p&gt;Los minutos y los segundos no pueden tener valores mayores que 59.&lt;/p&gt;","feedback":"&lt;p&gt;En primer lugar, convierte 1° en 60' y 1' en 60'':&lt;/p&gt;&lt;p&gt;360° = 359° 59' 60''&lt;/p&gt;&lt;p&gt;Ahora, resta las cantidades con las mismas unidades entre sí:&lt;/p&gt;&lt;p&gt;359° 59' 60'' − {{T1}}° {{T2}}' {{T3}}'' = {{A1}}° {{A2}}' {{A3}}'&lt;/p&gt;","seed":{"parameters":[{"name":"Q1","label":null,"min":20,"max":150,"step":1},{"name":"Q2","label":null,"min":1,"max":58,"step":1},{"name":"Q3","label":null,"min":1,"max":59,"step":1}],"calculated":[{"name":"T1","function":"359-{{Q1}}","temp":true},{"name":"T2","function":"59-{{Q2}}","temp":true},{"name":"T3","function":"60-{{Q3}}","temp":true},{"name":"A1","function":"{{Q1}}"},{"name":"A2","function":"{{Q2}}"},{"name":"A3","function":"{{Q3}}"}],"uniques":true},"algorithm":{"name":"calculateOperation","params":{"method":"equivLiteral","keyboard":"NUMERICAL"}}}</v>
      </c>
      <c r="C539" s="237" t="str">
        <f>Seeds!AA622</f>
        <v>{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D539" s="237">
        <f t="shared" si="1"/>
        <v>1</v>
      </c>
    </row>
    <row r="540" ht="15.75" customHeight="1">
      <c r="A540" s="237" t="str">
        <f>Seeds!AC623</f>
        <v>M5-MyM-11b-A-2</v>
      </c>
      <c r="B540" s="237" t="str">
        <f>Seeds!Z623</f>
        <v>{"id":"M5-MyM-11b-A-2","stimulus":"&lt;p&gt;Al medir dos ángulos de una percha, Joana ha obtenido estas dos medidas: {{Q1}}° {{Q2}}' y {{Q3}}° {{Q4}}'. ¿Cuánto suman en total ambas amplitudes?&lt;/p&gt;","template":"&lt;p&gt;La amplitud total de los dos ángulos es de {{response}}° {{response}}'.&lt;/p&gt;","hint":"&lt;p&gt;Los minutos y los segundos no pueden tener valores mayores que 59.&lt;/p&gt;","feedback":"&lt;p&gt;En primer lugar, suma las cantidades con las mismas unidades entre sí:&lt;/p&gt;&lt;p&gt;{{Q1}}° {{Q2}}' + {{Q3}}° {{Q4}}' = {{T1}}° {{T2}}'&lt;/p&gt;&lt;p&gt;Sin embargo, como los minutos y los segundos no pueden tener valores mayores que 59, convierte 60' en 1°:&lt;/p&gt;&lt;p&gt;{{T1}}° {{T2}}' = {{A1}}° {{A2}}'&lt;/p&gt;","seed":{"parameters":[{"name":"Q1","label":null,"min":70,"max":100,"step":1},{"name":"Q2","label":null,"min":30,"max":59,"step":1},{"name":"Q3","label":null,"min":30,"max":60,"step":1},{"name":"Q4","label":null,"min":30,"max":59,"step":1}],"calculated":[{"name":"T1","function":"{{Q1}}+{{Q3}}","temp":true},{"name":"T2","function":"{{Q2}}+{{Q4}}","temp":true},{"name":"A1","function":"{{Q1}}+{{Q3}}+1"},{"name":"A2","function":"{{Q2}}+{{Q4}}-60"}],"uniques":true},"algorithm":{"name":"calculateOperation","params":{"method":"equivLiteral","keyboard":"NUMERICAL"}}}</v>
      </c>
      <c r="C540" s="237" t="str">
        <f>Seeds!AA623</f>
        <v>{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D540" s="237">
        <f t="shared" si="1"/>
        <v>1</v>
      </c>
    </row>
    <row r="541" ht="15.75" customHeight="1">
      <c r="A541" s="237" t="str">
        <f>Seeds!AC624</f>
        <v>M5-MyM-11b-A-3</v>
      </c>
      <c r="B541" s="237" t="str">
        <f>Seeds!Z624</f>
        <v>{"id":"M5-MyM-11b-A-3","stimulus":"&lt;p&gt;Si un ángulo &lt;span class=\"fr-math-v2 fr-draggable\" contenteditable=\"false\" data-original-math=\"\\(\\hat{\\text{A}}\\)\" draggable=\"true\"&gt;\\(\\hat{\\text{A}}\\)&lt;/span&gt; mide {{Q1}}° {{Q2}}' {{Q3}}'' y un ángulo &lt;span class=\"fr-math-v2 fr-draggable\" contenteditable=\"false\" data-original-math=\"\\(\\hat{\\text{B}}\\)\" draggable=\"true\"&gt;\\(\\hat{\\text{B}}\\)&lt;/span&gt; mide {{Q4}}° {{Q5}}' {{Q6}}'', haz los siguientes cálculos.&lt;/p&gt;","template":"&lt;p&gt;&lt;span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{{response}}''&lt;/p&gt;","hint":"&lt;p&gt;Los minutos y los segundos no pueden tener valores mayores que 59.&lt;/p&gt;","feedback":"&lt;p&gt;Suma y resta entre sí las medidas que tengan las mismas unidades.&lt;/p&gt;","seed":{"parameters":[{"name":"Q1","label":null,"min":30,"max":59,"step":1},{"name":"Q2","label":null,"min":15,"max":44,"step":1},{"name":"Q3","label":null,"min":15,"max":44,"step":1},{"name":"Q4","label":null,"min":1,"max":29,"step":1},{"name":"Q5","label":null,"min":1,"max":15,"step":1},{"name":"Q6","label":null,"min":1,"max":15,"step":1}],"calculated":[{"name":"A1","function":"{{Q1}}+{{Q4}}"},{"name":"A2","function":"{{Q2}}+{{Q5}}"},{"name":"A3","function":"{{Q3}}+{{Q6}}"},{"name":"A4","function":"{{Q1}}-{{Q4}}"},{"name":"A5","function":"{{Q2}}-{{Q5}}"},{"name":"A6","function":"{{Q3}}-{{Q6}}"}],"uniques":true},"algorithm":{"name":"calculateOperation","params":{"method":"equivLiteral","keyboard":"NUMERICAL"}}}</v>
      </c>
      <c r="C541" s="237" t="str">
        <f>Seeds!AA624</f>
        <v>{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D541" s="237">
        <f t="shared" si="1"/>
        <v>1</v>
      </c>
    </row>
    <row r="542" ht="15.75" customHeight="1">
      <c r="A542" s="237" t="str">
        <f>Seeds!AC625</f>
        <v>M5-MyM-11b-A-4</v>
      </c>
      <c r="B542" s="237" t="str">
        <f>Seeds!Z625</f>
        <v>{"id":"M5-MyM-11b-A-4","stimulus":"&lt;p&gt;Para abrir el portón de un castillo hay que girar una palanca {{T1}}° {{T2}}'. Si solo se ha movido {{Q1}}° {{Q2}}', ¿cuánto debe girarse todavía para que se abra el portón?&lt;/p&gt;","template":"&lt;p&gt;Hay que girar la palanca {{response}}° {{response}}' más.&lt;/p&gt;","hint":"&lt;p&gt;Los minutos y los segundos no pueden tener valores mayores que 59.&lt;/p&gt;","feedback":"&lt;p&gt;Como {{T2}}' es menor que {{Q2}}', convierte 1° en 60':&lt;/p&gt;&lt;p&gt;{{T1}}° {{T2}}' = {{T3}}° {{T4}}'&lt;/p&gt;&lt;p&gt;Ahora, resta las cantidades con las mismas unidades entre sí:&lt;/p&gt;&lt;p&gt;{{T3}}° {{T4}}' − {{Q1}}° {{Q2}}' = {{Q3}}° {{Q4}}'&lt;/p&gt;","seed":{"parameters":[{"name":"Q1","label":null,"min":40,"max":50,"step":1},{"name":"Q2","label":null,"min":30,"max":59,"step":1},{"name":"Q3","label":null,"min":40,"max":50,"step":1},{"name":"Q4","label":null,"min":30,"max":59,"step":1}],"calculated":[{"name":"T1","function":"{{Q1}}+{{Q3}}+1","temp":true},{"name":"T2","function":"{{Q2}}+{{Q4}}-60","temp":true},{"name":"T3","function":"{{Q1}}+{{Q3}}","temp":true},{"name":"T4","function":"{{Q2}}+{{Q4}}","temp":true},{"name":"A1","function":"{{Q3}}"},{"name":"A2","function":"{{Q4}}"}],"uniques":true},"algorithm":{"name":"calculateOperation","params":{"method":"equivLiteral","keyboard":"NUMERICAL"}}}</v>
      </c>
      <c r="C542" s="237" t="str">
        <f>Seeds!AA625</f>
        <v>{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D542" s="237">
        <f t="shared" si="1"/>
        <v>1</v>
      </c>
    </row>
    <row r="543" ht="15.75" customHeight="1">
      <c r="A543" s="237" t="str">
        <f>Seeds!AC626</f>
        <v>M5-MyM-11b-A-5</v>
      </c>
      <c r="B543" s="237" t="str">
        <f>Seeds!Z626</f>
        <v>{"id":"M5-MyM-11b-A-5","stimulus":"&lt;p&gt;Santiago ha abierto un libro con un ángulo de {{Q1}}° {{Q2}}'. Si lo abriese {{Q3}}° {{Q4}}' más, ¿cuál sería la amplitud final?&lt;/p&gt;","template":"&lt;p&gt;El libro estaría abierto con un ángulo de {{response}}° {{response}}'.&lt;/p&gt;","hint":"&lt;p&gt;Los minutos y los segundos no pueden tener valores mayores que 59.&lt;/p&gt;","feedback":"&lt;p&gt;Únicamente hay que sumar entre sí las cantidades con las mismas unidades.&lt;/p&gt;","seed":{"parameters":[{"name":"Q1","label":null,"min":40,"max":50,"step":1},{"name":"Q2","label":null,"min":1,"max":29,"step":1},{"name":"Q3","label":null,"min":40,"max":50,"step":1},{"name":"Q4","label":null,"min":1,"max":29,"step":1}],"calculated":[{"name":"A1","function":"{{Q1}}+{{Q3}}"},{"name":"A2","function":"{{Q2}}+{{Q4}}"}],"uniques":true},"algorithm":{"name":"calculateOperation","params":{"method":"equivLiteral","keyboard":"NUMERICAL"}}}</v>
      </c>
      <c r="C543" s="237" t="str">
        <f>Seeds!AA626</f>
        <v>{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D543" s="237">
        <f t="shared" si="1"/>
        <v>1</v>
      </c>
    </row>
    <row r="544" ht="15.75" customHeight="1">
      <c r="A544" s="237" t="str">
        <f>Seeds!AC627</f>
        <v>M5-MyM-12a-I-1</v>
      </c>
      <c r="B544" s="237" t="str">
        <f>Seeds!Z627</f>
        <v>{
    "id": "M5-MyM-12a-I-1",
    "stimulus": "&lt;p&gt;Selecciona cuál de las siguientes opciones es una medida de superficie.&lt;/p&gt;",
    "hint": "&lt;p&gt;El m&lt;sup&gt;2&lt;/sup&gt; es la unidad principal de superficie.&lt;/p&gt;",
    "feedback": "&lt;p&gt;La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"seed": {
        "parameters": [
            {
                "name": "Q1",
                "label": null,
                "min": 100,
                "max": 999,
                "step": 1
            },
            {
                "name": "Q2",
                "label": null,
                "min": 100,
                "max": 999,
                "step": 1
            },
            {
                "name": "Q3",
                "label": null,
                "min": 100,
                "max": 999,
                "step": 1
            },
            {
                "name": "Q5",
                "list": [
                    "km&lt;sup&gt;2&lt;/sup&gt;",
                    "hm&lt;sup&gt;2&lt;/sup&gt;",
                    "dam&lt;sup&gt;2&lt;/sup&gt;",
                    "m&lt;sup&gt;2&lt;/sup&gt;",
                    "dm&lt;sup&gt;2&lt;/sup&gt;",
                    "cm&lt;sup&gt;2&lt;/sup&gt;",
                    "mm&lt;sup&gt;2&lt;/sup&gt;"
                ]
            },
            {
                "name": "Q6",
                "list": [
                    "km",
                    "hm",
                    "dam",
                    "m",
                    "dm",
                    "cm",
                    "mm"
                ]
            },
            {
                "name": "Q7",
                "list": [
                    "kl",
                    "hl",
                    "dal",
                    "l",
                    "dl",
                    "cl",
                    "ml"
                ]
            }
        ],
        "calculated": [
            {
                "name": "A1",
                "label": "{{Q1}} {{Q5}}",
                "function": "{{Q1}} {{Q5}}"
            },
            {
                "name": "A2",
                "label": "{{Q2}} {{Q6}} ",
                "feedback": "&lt;p&gt;{{Q2}} {{Q6}} es una medida de longitud.&lt;/p&gt;",
                "incorrect": true
            },
            {
                "name": "A3",
                "label": "{{Q3}} {{Q7}}",
                "feedback": "&lt;p&gt;{{Q3}} {{Q7}} es una medida de capacidad.&lt;/p&gt;",
                "incorrect": true
            }
        ],
        "uniques": true
    },
    "algorithm": {
        "name": "trueFalse",
        "template": "Multiple choice – standard",
        "params": {
            "countCorrect": 1,
            "countIncorrect": 2,
            "showCheckIcon": false,"columns":3
        }
    }
}</v>
      </c>
      <c r="C544" s="237" t="str">
        <f>Seeds!AA627</f>
        <v>{"id":"M5-MyM-12a-I-1","stimulus":"&lt;p&gt;Selecione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D544" s="237">
        <f t="shared" si="1"/>
        <v>1</v>
      </c>
    </row>
    <row r="545" ht="15.75" customHeight="1">
      <c r="A545" s="237" t="str">
        <f>Seeds!AC628</f>
        <v>M5-MyM-12a-E-1</v>
      </c>
      <c r="B545" s="237" t="str">
        <f>Seeds!Z628</f>
        <v>{"id":"M5-MyM-12a-E-1","stimulus":"&lt;p&gt;Selecciona las frases que sean verdaderas.&lt;/p&gt;","hint":"&lt;p&gt;El m&lt;sup&gt;2&lt;/sup&gt; es la unidad principal de superficie.&lt;/p&gt;","feedback":"&lt;p&gt;La unidad principal de superficie es el m&lt;sup&gt;2&lt;/sup&gt;. Sus múltiplos son el km&lt;sup&gt;2&lt;/sup&gt;, el hm&lt;sup&gt;2&lt;/sup&gt; y el dam&lt;sup&gt;2&lt;/sup&gt;, y sus submúltiplos son el dm&lt;sup&gt;2&lt;/sup&gt;, el cm&lt;sup&gt;2&lt;/sup&gt; y el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El área de un país se puede medir en {{Q1}}.","function":""},{"name":"A2","label":"El área de una habitación se puede medir en {{Q2}}.","function":""},{"name":"A3","label":"La superficie de un póster se puede medir en {{Q3}}.","function":""},{"name":"A4","label":"La superficie del patio de un colegio se puede medir en {{Q4}}.","function":""},{"name":"A5","label":"El área de un país se puede medir en {{Q5}}.","function":"","incorrect":true,"feedback":"&lt;p&gt;Los {{Q5}} no son una unidad para medir áreas.&lt;/p&gt;"},{"name":"A6","label":"El área de una habitación se puede medir en {{Q6}}.","function":"","incorrect":true,"feedback":"&lt;p&gt;Los {{Q6}} no son una unidad para medir áreas.&lt;/p&gt;"},{"name":"A7","label":"La superficie de un póster se puede medir en {{Q7}}.","function":"","incorrect":true,"feedback":"&lt;p&gt;Los {{Q7}} no son una unidad para medir áreas.&lt;/p&gt;"},{"name":"A8","label":"La superficie del patio de un colegio se puede medir en {{Q8}}.","function":"","incorrect":true,"feedback":"&lt;p&gt;Los {{Q8}} no son una unidad para medir áreas.&lt;/p&gt;"},{"name":"A9","label":"El volumen de una botella se puede medir en {{Q9}}.","function":"","incorrect":true,"feedback":"&lt;p&gt;Los {{Q9}} se usan en medidas de superficie, no de volumen.&lt;/p&gt;"},{"name":"A10","label":"La capacidad de un cubo se puede medir en {{Q10}}.","function":"","incorrect":true,"feedback":"&lt;p&gt;Los {{Q10}} se usan en medidas de superficie, no de volumen.&lt;/p&gt;"},{"name":"A11","label":"La longitud de un hilo se puede medir en {{Q11}}.","function":"","incorrect":true,"feedback":"&lt;p&gt;Los {{Q11}} se usan en medidas de superficie, no de longitud.&lt;/p&gt;"},{"name":"A12","label":"La distancia entre dos canastas se puede medir en {{Q12}}.","function":"","incorrect":true,"feedback":"&lt;p&gt;Los {{Q12}} se usan en medidas de superficie, no de longitud.&lt;/p&gt;"}],"uniques":true},"algorithm":{"name":"trueFalse","template":"Multiple choice – multiple response","params":{"countCorrect":2,"countIncorrect":2}}}</v>
      </c>
      <c r="C545" s="237" t="str">
        <f>Seeds!AA628</f>
        <v>{"id":"M5-MyM-12a-E-1","stimulus":"&lt;p&gt;Selecione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D545" s="237">
        <f t="shared" si="1"/>
        <v>1</v>
      </c>
    </row>
    <row r="546" ht="15.75" customHeight="1">
      <c r="A546" s="237" t="str">
        <f>Seeds!AC629</f>
        <v>M5-MyM-31a-I-1</v>
      </c>
      <c r="B546" s="237" t="str">
        <f>Seeds!Z629</f>
        <v>{"id":"M5-MyM-31a-I-1","stimulus":"&lt;p&gt;Selecciona la equivalencia de superficie correcta.&lt;/p&gt;","hint":"&lt;p&gt;Cada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C546" s="237" t="str">
        <f>Seeds!AA629</f>
        <v>{"id":"M5-MyM-31a-I-1","stimulus":"&lt;p&gt;Selecione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D546" s="237">
        <f t="shared" si="1"/>
        <v>1</v>
      </c>
    </row>
    <row r="547" ht="15.75" customHeight="1">
      <c r="A547" s="237" t="str">
        <f>Seeds!AC630</f>
        <v>M5-MyM-31a-E-1</v>
      </c>
      <c r="B547" s="237" t="str">
        <f>Seeds!Z630</f>
        <v>{"id":"M5-MyM-31a-E-1","stimulus":"&lt;p&gt;Calcula las siguientes equivalencias de unidades de superficie.&lt;/p&gt;","template":"&lt;p&gt;{{Q1}} km&lt;sup&gt;2&lt;/sup&gt; = {{response}} dam&lt;sup&gt;2&lt;/sup&gt;&lt;/p&gt;&lt;p&gt;{{Q2}} dam&lt;sup&gt;2&lt;/sup&gt; = {{response}} hm&lt;sup&gt;2&lt;/sup&gt;&lt;/p&gt;","hint":"&lt;p&gt;Cada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7" s="237" t="str">
        <f>Seeds!AA630</f>
        <v>{"id":"M5-MyM-31a-E-1","stimulus":"&lt;p&gt;Calcule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7" s="237">
        <f t="shared" si="1"/>
        <v>1</v>
      </c>
    </row>
    <row r="548" ht="15.75" customHeight="1">
      <c r="A548" s="237" t="str">
        <f>Seeds!AC631</f>
        <v>M5-MyM-31a-E-2</v>
      </c>
      <c r="B548" s="237" t="str">
        <f>Seeds!Z631</f>
        <v>{"id":"M5-MyM-31a-E-2","stimulus":"&lt;p&gt;Calcula las siguientes equivalencias de unidades de superficie.&lt;/p&gt;","template":"&lt;p&gt;{{Q3}} m&lt;sup&gt;2&lt;/sup&gt; = {{response}} dm&lt;sup&gt;2&lt;/sup&gt;&lt;/p&gt;&lt;p&gt;{{Q4}} mm&lt;sup&gt;2&lt;/sup&gt; = {{response}} cm&lt;sup&gt;2&lt;/sup&gt;&lt;/p&gt;","hint":"&lt;p&gt;Cada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width=\"500\"&gt;&lt;/img&gt;&lt;/div&gt;","seed":{"parameters":[{"name":"Q3","label":null,"min":10,"max":99,"step":0.01},{"name":"Q4","label":null,"min":100,"max":999,"step":1}],"calculated":[{"name":"A3","function":"math.round({{Q3}}*100)","feedback":"&lt;p&gt;{{Q3}} m&lt;sup&gt;2&lt;/sup&gt; = {{Q3}} × 100 = {{function}} dm&lt;sup&gt;2&lt;/sup&gt;&lt;/p&gt;"},{"name":"A4","function":"Lemonlib.round({{Q4}}/100, 2)","feedback":"&lt;p&gt;{{Q4}} mm&lt;sup&gt;2&lt;/sup&gt; = {{Q4}} : 100 = {{function}} cm&lt;sup&gt;2&lt;/sup&gt;&lt;/p&gt;"}],"uniques":true},"algorithm":{"name":"calculateOperation","params":{"method":"equivLiteral","keyboard":"INTERMEDIATE"}}}</v>
      </c>
      <c r="C548" s="237" t="str">
        <f>Seeds!AA631</f>
        <v>{"id":"M5-MyM-31a-E-2","stimulus":"&lt;p&gt;Calcule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8" s="237">
        <f t="shared" si="1"/>
        <v>1</v>
      </c>
    </row>
    <row r="549" ht="15.75" customHeight="1">
      <c r="A549" s="237" t="str">
        <f>Seeds!AC632</f>
        <v>M5-MyM-31a-E-3</v>
      </c>
      <c r="B549" s="237" t="str">
        <f>Seeds!Z632</f>
        <v>{"id":"M5-MyM-31a-E-3","stimulus":"&lt;p&gt;Calcula las siguientes equivalencias de unidades de superficie.&lt;/p&gt;","template":"&lt;p&gt;{{Q5}} dm&lt;sup&gt;2&lt;/sup&gt; = {{response}} mm&lt;sup&gt;2&lt;/sup&gt;&lt;/p&gt;&lt;p&gt;{{Q6}} dam&lt;sup&gt;2&lt;/sup&gt; = {{response}} 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width=\"500\"&gt;&lt;/img&gt;&lt;/div&gt;","seed":{"parameters":[{"name":"Q5","label":null,"min":0,"max":5,"step":0.0001},{"name":"Q6","label":null,"min":10,"max":99,"step":0.1}],"calculated":[{"name":"A5","function":"math.round({{Q5}}*10000)","feedback":"&lt;p&gt;{{Q5}} dm&lt;sup&gt;2&lt;/sup&gt; = {{Q5}} × 10 000 = {{function}} mm&lt;sup&gt;2&lt;/sup&gt;&lt;/p&gt;"},{"name":"A6","function":"math.round({{Q6}}*100)","feedback":"&lt;p&gt;{{Q6}} dam&lt;sup&gt;2&lt;/sup&gt; = {{Q6}} × 100 = {{function}} m&lt;sup&gt;2&lt;/sup&gt;&lt;/p&gt;"}],"uniques":true},"algorithm":{"name":"calculateOperation","params":{"method":"equivLiteral","keyboard":"INTERMEDIATE"}}}</v>
      </c>
      <c r="C549" s="237" t="str">
        <f>Seeds!AA632</f>
        <v>{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D549" s="237">
        <f t="shared" si="1"/>
        <v>1</v>
      </c>
    </row>
    <row r="550" ht="15.75" customHeight="1">
      <c r="A550" s="237" t="str">
        <f>Seeds!AC633</f>
        <v>M5-MyM-31a-A-1</v>
      </c>
      <c r="B550" s="237" t="str">
        <f>Seeds!Z633</f>
        <v>{"id":"M5-MyM-31a-A-1","seed":{"parameters":[{"name":"Q1","label":null,"min":0.041,"max":0.099,"step":0.001}],"uniques":true},"scaffolding":[{"id":"step-0","stimulus":"&lt;p&gt;Mateo ha comprado un bloc de dibujo en el que aparece indicado que la superficie de cada página mide &lt;span class=\"no-break\"&gt;{{Q1}} m&lt;sup&gt;2&lt;/sup&gt;,&lt;/span&gt; pero necesita saber cuánto es en centímetros cuadrados.&lt;/p&gt;","template":"&lt;p&gt;El bloc mide &lt;span class=\"no-break\"&gt;{{response}} cm&lt;sup&gt;2&lt;/sup&gt;.&lt;/span&gt;&lt;/p&gt;","seed":{"parameters":[],"calculated":[{"name":"A1","label":"","function":"{{Q1}}*10000"}]},"algorithm":{"name":"calculateOperation","params":{"method":"equivLiteral","keyboard":"INTERMEDIATE"}}},{"id":"step-1","stimulus":"&lt;p&gt;¿Qué superficie tienen las hojas del bloc de Mateo?&lt;/p&gt;","template":"&lt;p&gt;Cada hoja tiene una superficie de {{response}} m&lt;sup&gt;2&lt;/sup&gt;.&lt;/p&gt;","seed":{"calculated":[{"name":"A2","label":"{{Q1}}","function":"{{Q1}}"}]},"algorithm":{"name":"calculateOperation","params":{"method":"equivLiteral","keyboard":"INTERMEDIATE"}}},{"id":"step-2","stimulus":"&lt;p&gt;¿Qué pide el enunciado?&lt;/p&gt;","seed":{"calculated":[{"name":"2-A1","label":"&lt;p&gt;Convertir &lt;span class=\"no-break\"&gt;{{Q1}} m&lt;sup&gt;2&lt;/sup&gt; a cm&lt;sup&gt;2&lt;/sup&gt;.&lt;/span&gt;&lt;/p&gt;"},{"name":"2-A2","label":"&lt;p&gt;Convertir &lt;span class=\"no-break\"&gt;{{Q1}} cm&lt;sup&gt;2&lt;/sup&gt; a m&lt;sup&gt;2&lt;/sup&gt;.&lt;/span&gt;&lt;/p&gt;","incorrect":true},{"name":"2-A3","label":"&lt;p&gt;Convertir &lt;span class=\"no-break\"&gt;{{Q1}} m&lt;sup&gt;2&lt;/sup&gt; a mm&lt;sup&gt;2&lt;/sup&gt;.&lt;/span&gt;&lt;/p&gt;","incorrect":true}]},"algorithm":{"name":"trueFalse","template":"Multiple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el bloc en centímetros cuadrados.&lt;/p&gt;","template":"&lt;p&gt;&lt;span class=\"no-break\"&gt;{{Q1}} m&lt;sup&gt;2&lt;/sup&gt; × 10 000 = &lt;span class=\"no-break\"&gt;{{response}} cm&lt;sup&gt;2&lt;/sup&gt;&lt;/span&gt;&lt;/p&gt;","seed":{"calculated":[{"name":"A1","function":"{{Q1}}*10000"}]},"algorithm":{"name":"calculateOperation","params":{"method":"equivLiteral","keyboard":"INTERMEDIATE"}}}]}</v>
      </c>
      <c r="C550" s="237" t="str">
        <f>Seeds!AA633</f>
        <v>{"id":"M5-MyM-31a-A-1","seed":{"parameters":[{"name":"Q1","label":null,"min":0.041,"max":0.099,"step":0.001}],"uniques":true},"scaffolding":[{"id":"step-0","stimulus":"&lt;p&gt;Mateus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D550" s="237">
        <f t="shared" si="1"/>
        <v>1</v>
      </c>
    </row>
    <row r="551" ht="15.75" customHeight="1">
      <c r="A551" s="237" t="str">
        <f>Seeds!AC634</f>
        <v>M5-MyM-31a-A-2</v>
      </c>
      <c r="B551" s="237" t="str">
        <f>Seeds!Z634</f>
        <v>{"id":"M5-MyM-31a-A-2","seed":{"parameters":[{"name":"Q1","label":null,"min":40.01,"max":49.99,"step":0.01}],"uniques":true},"scaffolding":[{"id":"step-0","stimulus":"&lt;p&gt;Isabel ha comprado una cómoda cuya base mide &lt;span class=\"no-break\"&gt;{{Q1}} dm&lt;sup&gt;2&lt;/sup&gt;,&lt;/span&gt; pero quiere saber a cuánto equivale en metros cuadrados.&lt;/p&gt;","template":"&lt;p&gt;La cómoda ocupa &lt;span class=\"no-break\"&gt;{{response}} m&lt;sup&gt;2&lt;/sup&gt;.&lt;/span&gt;&lt;/p&gt;","seed":{"parameters":[],"calculated":[{"name":"A1","label":"","function":"Lemonlib.round({{Q1}}/100, 4)"}]},"algorithm":{"name":"calculateOperation","params":{"method":"equivLiteral","keyboard":"INTERMEDIATE"}}},{"id":"step-1","stimulus":"&lt;p&gt;¿Cuánto mide la base de la cómoda que ha comprado Isabel?&lt;/p&gt;","template":"&lt;p&gt;Mide &lt;span class=\"no-break\"&gt;{{response}} dm&lt;sup&gt;2&lt;/sup&gt;.&lt;/span&gt;&lt;/p&gt;","seed":{"calculated":[{"name":"1-A2","label":"{{Q1}}","function":"{{Q1}}"}]},"algorithm":{"name":"calculateOperation","params":{"method":"equivLiteral","keyboard":"INTERMEDIATE"}}},{"id":"step-2","stimulus":"&lt;p&gt;¿Qué pide el enunciado?&lt;/p&gt;","seed":{"calculated":[{"name":"2-A1","label":"&lt;p&gt;Convertir &lt;span class=\"no-break\"&gt;{{Q1}} dm&lt;sup&gt;2&lt;/sup&gt; a m&lt;sup&gt;2&lt;/sup&gt;.&lt;/span&gt;&lt;/p&gt;"},{"name":"2-A2","label":"&lt;p&gt;Convertir &lt;span class=\"no-break\"&gt;{{Q1}} dm&lt;sup&gt;2&lt;/sup&gt; a cm&lt;sup&gt;2&lt;/sup&gt;.&lt;/span&gt;&lt;/p&gt;","incorrect":true},{"name":"2-A3","label":"&lt;p&gt;Convertir &lt;span class=\"no-break\"&gt;{{Q1}} dm&lt;sup&gt;2&lt;/sup&gt; a mm&lt;sup&gt;2&lt;/sup&gt;.&lt;/span&gt;&lt;/p&gt;","incorrect":true}]},"algorithm":{"name":"trueFalse","template":"Multiple choice – standard"}},{"id":"step-3","stimulus":"&lt;p&gt;Para hacer esta conversión, ¿qué tabla hay que usar?&lt;/p&gt;","seed":{"calculated":[{"name":"3-A1","label":"&lt;div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base de la cómoda en metros cuadrados.&lt;/p&gt;","template":"&lt;p&gt;&lt;span class=\"no-break\"&gt;{{Q1}} dm&lt;sup&gt;2&lt;/sup&gt; : 100 = &lt;span class=\"no-break\"&gt;{{response}} m&lt;sup&gt;2&lt;/sup&gt;&lt;/span&gt;&lt;/p&gt;","seed":{"calculated":[{"name":"4-A1","label":"","function":"Lemonlib.round({{Q1}}/100, 4)"}]},"algorithm":{"name":"calculateOperation","params":{"method":"equivLiteral","keyboard":"INTERMEDIATE"}}}]}</v>
      </c>
      <c r="C551" s="237" t="str">
        <f>Seeds!AA634</f>
        <v>{"id":"M5-MyM-31a-A-2","seed":{"parameters":[{"name":"Q1","label":null,"min":40.01,"max":49.99,"step":0.01}],"uniques":true},"scaffolding":[{"id":"step-0","stimulus":"&lt;p&gt;Isabel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D551" s="237">
        <f t="shared" si="1"/>
        <v>1</v>
      </c>
    </row>
    <row r="552" ht="15.75" customHeight="1">
      <c r="A552" s="237" t="str">
        <f>Seeds!AC635</f>
        <v>M5-MyM-31a-A-3</v>
      </c>
      <c r="B552" s="237" t="str">
        <f>Seeds!Z635</f>
        <v>{"id":"M5-MyM-31a-A-3","seed":{"parameters":[{"name":"Q1","label":null,"min":6000,"max":6999,"step":1}],"uniques":true},"scaffolding":[{"id":"step-0","stimulus":"&lt;p&gt;La superficie del disco duro del ordenador de Roberta mide &lt;span class=\"no-break\"&gt;{{Q1}} mm&lt;sup&gt;2&lt;/sup&gt;.&lt;/span&gt; ¿Cuánto es esta cantidad en cm&lt;sup&gt;2&lt;/sup&gt;?&lt;/p&gt;","template":"&lt;p&gt;El disco duro ocupa &lt;span class=\"no-break\"&gt;{{response}} cm&lt;sup&gt;2&lt;/sup&gt;.&lt;/span&gt;&lt;/p&gt;","seed":{"parameters":[],"calculated":[{"name":"A1","label":"","function":"Lemonlib.round({{Q1}}/100, 2)"}]},"algorithm":{"name":"calculateOperation","params":{"method":"equivLiteral","keyboard":"INTERMEDIATE"}}},{"id":"step-1","stimulus":"&lt;p&gt;¿Cuánto mide el área del disco duro de Roberta?&lt;/p&gt;","template":"&lt;p&gt;Mide {{response}} mm&lt;sup&gt;2&lt;/sup&gt;.&lt;/p&gt;","seed":{"calculated":[{"name":"A2","label":"{{Q1}}","function":"{{Q1}}"}]},"algorithm":{"name":"calculateOperation","params":{"method":"equivLiteral","keyboard":"INTERMEDIATE"}}},{"id":"step-2","stimulus":"&lt;p&gt;¿Qué pide el enunciado?&lt;/p&gt;","seed":{"calculated":[{"name":"2-A1","label":"&lt;p&gt;Convertir &lt;span class=\"no-break\"&gt;{{Q1}} mm&lt;sup&gt;2&lt;/sup&gt;&lt;/span&gt; a cm&lt;sup&gt;2&lt;/sup&gt;.&lt;/p&gt;"},{"name":"2-A2","label":"&lt;p&gt;Convertir &lt;span class=\"no-break\"&gt;{{Q1}} mm&lt;sup&gt;2&lt;/sup&gt;&lt;/span&gt; a m&lt;sup&gt;2&lt;/sup&gt;.&lt;/p&gt;","incorrect":true},{"name":"2-A3","label":"&lt;p&gt;Convertir &lt;span class=\"no-break\"&gt;{{Q1}} cm&lt;sup&gt;2&lt;/sup&gt;&lt;/span&gt; a mm&lt;sup&gt;2&lt;/sup&gt;.&lt;/p&gt;","incorrect":true}]},"algorithm":{"name":"trueFalse","template":"Multiple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el disco duro en cm&lt;sup&gt;2&lt;/sup&gt;.&lt;/p&gt;","template":"&lt;p&gt;&lt;span class=\"no-break\"&gt;{{Q1}} mm&lt;sup&gt;2&lt;/sup&gt; : 100 = {{response}} cm&lt;sup&gt;2&lt;/sup&gt;&lt;/span&gt;&lt;/p&gt;","seed":{"calculated":[{"name":"A1","label":"","function":"Lemonlib.round({{Q1}}/100, 2)"}]},"algorithm":{"name":"calculateOperation","params":{"method":"equivLiteral","keyboard":"INTERMEDIATE"}}}]}</v>
      </c>
      <c r="C552" s="237" t="str">
        <f>Seeds!AA635</f>
        <v>{"id":"M5-MyM-31a-A-3","seed":{"parameters":[{"name":"Q1","label":null,"min":6000,"max":6999,"step":1}],"uniques":true},"scaffolding":[{"id":"step-0","stimulus":"&lt;p&gt;A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D552" s="237">
        <f t="shared" si="1"/>
        <v>1</v>
      </c>
    </row>
    <row r="553" ht="15.75" customHeight="1">
      <c r="A553" s="237" t="str">
        <f>Seeds!AC636</f>
        <v>M5-MyM-31a-A-4</v>
      </c>
      <c r="B553" s="237" t="str">
        <f>Seeds!Z636</f>
        <v>{"id":"M5-MyM-31a-A-4","seed":{"parameters":[{"name":"Q1","label":null,"min":50,"max":80,"step":1}],"uniques":true},"scaffolding":[{"id":"step-0","stimulus":"&lt;p&gt;Miranda va a comprar un mueble cuya superficie superior mide &lt;span class=\"no-break\"&gt;{{Q1}} dm&lt;sup&gt;2&lt;/sup&gt;.&lt;/span&gt; Necesita el valor en centímetros cuadrados para compararlo con el área de la base del televisor. Calcula.&lt;/p&gt;","template":"&lt;p&gt;La superficie superior del mueble mide &lt;span class=\"no-break\"&gt;{{response}} cm&lt;sup&gt;2&lt;/sup&gt;.&lt;/span&gt;&lt;/p&gt;","seed":{"parameters":[],"calculated":[{"name":"A1","label":"","function":"{{Q1}}*100"}]},"algorithm":{"name":"calculateOperation","params":{"method":"equivLiteral","keyboard":"INTERMEDIATE"}}},{"id":"step-1","stimulus":"&lt;p&gt;¿Cuánto mide la superficie del mueble de Miranda?&lt;/p&gt;","template":"&lt;p&gt;Mide &lt;span class=\"no-break\"&gt;{{response}} dm&lt;sup&gt;2&lt;/sup&gt;.&lt;/span&gt;&lt;/p&gt;","seed":{"calculated":[{"name":"A2","label":"{{Q1}}","function":"{{Q1}}"}]},"algorithm":{"name":"calculateOperation","params":{"method":"equivLiteral","keyboard":"INTERMEDIATE"}}},{"id":"step-2","stimulus":"&lt;p&gt;¿Qué pide el enunciado?&lt;/p&gt;","seed":{"calculated":[{"name":"2-A1","label":"&lt;p&gt;Convertir &lt;span class=\"no-break\"&gt;{{Q1}} dm&lt;sup&gt;2&lt;/sup&gt;&lt;/span&gt; a cm&lt;sup&gt;2&lt;/sup&gt;.&lt;/p&gt;"},{"name":"2-A2","label":"&lt;p&gt;Convertir &lt;span class=\"no-break\"&gt;{{Q1}} dm&lt;sup&gt;2&lt;/sup&gt;&lt;/span&gt; a m&lt;sup&gt;2&lt;/sup&gt;.&lt;/p&gt;","incorrect":true},{"name":"2-A3","label":"&lt;p&gt;Convertir &lt;span class=\"no-break\"&gt;{{Q1}} cm&lt;sup&gt;2&lt;/sup&gt;&lt;/span&gt; a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mueble en centímetros cuadrados.&lt;/p&gt;","template":"&lt;p&gt;&lt;span class=\"no-break\"&gt;{{Q1}} dm&lt;sup&gt;2&lt;/sup&gt; × 100 = {{response}} cm&lt;sup&gt;2&lt;/sup&gt;&lt;/span&gt;&lt;/p&gt;","seed":{"calculated":[{"name":"A1","label":"","function":"{{Q1}}*100"}]},"algorithm":{"name":"calculateOperation","params":{"method":"equivLiteral","keyboard":"INTERMEDIATE"}}}]}</v>
      </c>
      <c r="C553" s="237" t="str">
        <f>Seeds!AA636</f>
        <v>{"id":"M5-MyM-31a-A-4","seed":{"parameters":[{"name":"Q1","label":null,"min":50,"max":80,"step":1}],"uniques":true},"scaffolding":[{"id":"step-0","stimulus":"&lt;p&gt;Miranda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D553" s="237">
        <f t="shared" si="1"/>
        <v>1</v>
      </c>
    </row>
    <row r="554" ht="15.75" customHeight="1">
      <c r="A554" s="237" t="str">
        <f>Seeds!AC637</f>
        <v>M5-MyM-31a-A-5</v>
      </c>
      <c r="B554" s="237" t="str">
        <f>Seeds!Z637</f>
        <v>{"id":"M5-MyM-31a-A-5","seed":{"parameters":[{"name":"Q1","label":null,"min":0.5,"max":1.2,"step":0.01}],"uniques":true},"scaffolding":[{"id":"step-0","stimulus":"&lt;p&gt;Elena y Ariadna van a alquilar un piso que mide &lt;span class=\"no-break\"&gt;{{Q1}} dam&lt;sup&gt;2&lt;/sup&gt;.&lt;/span&gt; ¿A cuánto equivale en metros cuadrados?&lt;/p&gt;","template":"&lt;p&gt;El piso mide &lt;span class=\"no-break\"&gt;{{response}} m&lt;sup&gt;2&lt;/sup&gt;.&lt;/span&gt;&lt;/p&gt;","seed":{"parameters":[],"calculated":[{"name":"A1","label":"","function":"Lemonlib.round({{Q1}}*100, 2)"}]},"algorithm":{"name":"calculateOperation","params":{"method":"equivLiteral","keyboard":"INTERMEDIATE"}}},{"id":"step-1","stimulus":"&lt;p&gt;¿Qué superficie tiene el piso que van a alquilar Elena y Ariadna?&lt;/p&gt;","template":"&lt;p&gt;El piso mide &lt;span class=\"no-break\"&gt;{{response}} dam&lt;sup&gt;2&lt;/sup&gt;.&lt;/span&gt;&lt;/p&gt;","seed":{"calculated":[{"name":"A2","label":"{{Q1}}","function":"{{Q1}}"}]},"algorithm":{"name":"calculateOperation","params":{"method":"equivLiteral","keyboard":"INTERMEDIATE"}}},{"id":"step-2","stimulus":"&lt;p&gt;¿Qué pide el enunciado?&lt;/p&gt;","seed":{"calculated":[{"name":"2-A1","label":"&lt;p&gt;Convertir &lt;span class=\"no-break\"&gt;{{Q1}} dam&lt;sup&gt;2&lt;/sup&gt;&lt;/span&gt; a m&lt;sup&gt;2&lt;/sup&gt;.&lt;/p&gt;"},{"name":"2-A2","label":"&lt;p&gt;Convertir &lt;span class=\"no-break\"&gt;{{Q1}} dam&lt;sup&gt;2&lt;/sup&gt;&lt;/span&gt; a dm&lt;sup&gt;2&lt;/sup&gt;.&lt;/p&gt;","incorrect":true},{"name":"2-A3","label":"&lt;p&gt;Convertir &lt;span class=\"no-break\"&gt;{{Q1}} m&lt;sup&gt;2&lt;/sup&gt;&lt;/span&gt; a dam&lt;sup&gt;2&lt;/sup&gt;.&lt;/p&gt;","incorrect":true}]},"algorithm":{"name":"trueFalse","template":"Multiple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piso en metros cuadrados.&lt;/p&gt;","template":"&lt;p&gt;&lt;span class=\"no-break\"&gt;{{Q1}} dam&lt;sup&gt;2&lt;/sup&gt; × 100 = {{response}} m&lt;sup&gt;2&lt;/sup&gt;&lt;/span&gt;&lt;/p&gt;","seed":{"calculated":[{"name":"A1","label":"","function":"Lemonlib.round({{Q1}}*100, 2)"}]},"algorithm":{"name":"calculateOperation","params":{"method":"equivLiteral","keyboard":"INTERMEDIATE"}}}]}</v>
      </c>
      <c r="C554" s="237" t="str">
        <f>Seeds!AA637</f>
        <v>{"id":"M5-MyM-31a-A-5","seed":{"parameters":[{"name":"Q1","label":null,"min":0.5,"max":1.2,"step":0.01}],"uniques":true},"scaffolding":[{"id":"step-0","stimulus":"&lt;p&gt;Elena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D554" s="237">
        <f t="shared" si="1"/>
        <v>1</v>
      </c>
    </row>
    <row r="555" ht="15.75" customHeight="1">
      <c r="A555" s="237" t="str">
        <f>Seeds!AC647</f>
        <v>M5-MyM-20a-I-1</v>
      </c>
      <c r="B555" s="237" t="str">
        <f>Seeds!Z647</f>
        <v>{"id":"M5-MyM-20a-I-1","stimulus":"&lt;p&gt;Selecciona a cuántos metros cuadrados equivalen estas áreas.&lt;/p&gt;","template":"&lt;p&gt;{{Q1}} ha = {{response}} m&lt;sup&gt;2&lt;/sup&gt;&lt;/p&gt;&lt;p&gt;{{Q2}} a = {{response}} m&lt;sup&gt;2&lt;/sup&gt;&lt;/p&gt;","hint":"&lt;p&gt;1 ha = 10 000 m&lt;sup&gt;2&lt;/sup&gt; y &lt;span class=\"no-break\"&gt;1 a&lt;/span&gt; = &lt;span class=\"no-break\"&gt;100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Q1}}*10000","temp":true},{"name":"T4","function":"{{Q2}}*100","temp":true},{"name":"A1","label":"{{function}}","function":"math.round({{Q1}}*10000)","group":1},{"name":"A2","label":"{{function}}","function":"math.round({{Q1}}*1000)","group":1,"incorrect":true,"feedback":"&lt;p&gt;{{Q1}} ha = {{Q1}} × 10 000 = {{T1}} m&lt;sup&gt;2&lt;/sup&gt;&lt;/p&gt;"},{"name":"A3","label":"{{function}}","function":"math.round({{Q1}}*100)","group":1,"incorrect":true,"feedback":"&lt;p&gt;{{Q1}} ha = {{Q1}} × 10 000 = {{T1}} m&lt;sup&gt;2&lt;/sup&gt;&lt;/p&gt;"},{"name":"A4","label":"{{function}}","function":"math.round({{Q2}}*100)","group":2},{"name":"A5","label":"{{function}}","function":"math.round({{Q2}}*1000)","group":2,"incorrect":true,"feedback":"&lt;p&gt;{{Q2}} a = {{Q2}} × 100 = {{T4}} m&lt;sup&gt;2&lt;/sup&gt;&lt;/p&gt;"},{"name":"A6","label":"{{function}}","function":"math.round({{Q2}}*10)","group":2,"incorrect":true,"feedback":"&lt;p&gt;{{Q2}} a = {{Q2}} × 100 = {{T4}} m&lt;sup&gt;2&lt;/sup&gt;&lt;/p&gt;"}],"uniques":true},"algorithm":{"name":"groupResponses","template":"Cloze with drop down"}}</v>
      </c>
      <c r="C555" s="237" t="str">
        <f>Seeds!AA647</f>
        <v>{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D555" s="237">
        <f t="shared" si="1"/>
        <v>1</v>
      </c>
    </row>
    <row r="556" ht="15.75" customHeight="1">
      <c r="A556" s="237" t="str">
        <f>Seeds!AC648</f>
        <v>M5-MyM-20a-I-2</v>
      </c>
      <c r="B556" s="237" t="str">
        <f>Seeds!Z648</f>
        <v>{"id":"M5-MyM-20a-I-2","stimulus":"&lt;p&gt;Escoge la unidad del sistema métrico decimal de estas áreas.&lt;/p&gt;","template":"&lt;p&gt;{{Q1}} a = {{response}} m&lt;sup&gt;2&lt;/sup&gt;&lt;/p&gt;&lt;p&gt;{{Q2}} ha = {{response}} m&lt;sup&gt;2&lt;/sup&gt;&lt;/p&gt;","hint":"&lt;p&gt;1 a = 100 m&lt;sup&gt;2&lt;/sup&gt; y &lt;span class=\"no-break\"&gt;1 ha&lt;/span&gt; = &lt;span class=\"no-break\"&gt;10 000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math.round({{Q1}}*100)","temp":true},{"name":"T4","function":"math.round({{Q2}}*10000)","temp":true},{"name":"A1","label":"{{function}}","function":"math.round({{Q1}}*100)","group":1},{"name":"A2","label":"{{function}}","function":"math.round({{Q1}}*1000)","group":1,"incorrect":true,"feedback":"&lt;p&gt;{{Q1}} a = {{Q1}} × 100 = {{T1}} m&lt;sup&gt;2&lt;/sup&gt;&lt;/p&gt;"},{"name":"A3","label":"{{function}}","function":"math.round({{Q1}}*10)","group":1,"incorrect":true,"feedback":"&lt;p&gt;{{Q1}} a = {{Q1}} × 100 = {{T1}} m&lt;sup&gt;2&lt;/sup&gt;&lt;/p&gt;"},{"name":"A4","label":"{{function}}","function":"math.round({{Q2}}*10000)","group":2},{"name":"A5","label":"{{function}}","function":"math.round({{Q2}}*1000)","group":2,"incorrect":true,"feedback":"&lt;p&gt;{{Q2}} ha = {{Q2}} × 10 000 = {{T4}} m&lt;sup&gt;2&lt;/sup&gt;&lt;/p&gt;"},{"name":"A6","label":"{{function}}","function":"math.round({{Q2}}*100000)","group":2,"incorrect":true,"feedback":"&lt;p&gt;{{Q2}} ha = {{Q2}} × 10 000 = {{T4}} m&lt;sup&gt;2&lt;/sup&gt;&lt;/p&gt;"}],"uniques":true},"algorithm":{"name":"groupResponses","template":"Cloze with drop down"}}</v>
      </c>
      <c r="C556" s="237" t="str">
        <f>Seeds!AA648</f>
        <v>{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D556" s="237">
        <f t="shared" si="1"/>
        <v>1</v>
      </c>
    </row>
    <row r="557" ht="15.75" customHeight="1">
      <c r="A557" s="237" t="str">
        <f>Seeds!AC649</f>
        <v>M5-MyM-20a-E-1</v>
      </c>
      <c r="B557" s="237" t="str">
        <f>Seeds!Z649</f>
        <v>{"id":"M5-MyM-20a-E-1","stimulus":"&lt;p&gt;Escribe la siguiente medida en unidades del sistema métrico decimal.&lt;/p&gt;","template":"&lt;p&gt;{{Q1}} ha = {{response}} m&lt;sup&gt;2&lt;/sup&gt;&lt;/p&gt;","hint":"&lt;p&gt;1 ha = 10 000 m&lt;sup&gt;2&lt;/sup&gt;&lt;/p&gt;","feedback":"&lt;p&gt;Como 1 ha equivale a 10 000 m&lt;sup&gt;2&lt;/sup&gt;, los metros cuadrados de &lt;span class=\"no-break\"&gt;{{Q1}} ha&lt;/span&gt; se calculan así:&lt;/p&gt;&lt;p&gt;{{Q1}} ha = {{Q1}} × 10 000 = {{A1}} m&lt;sup&gt;2&lt;/sup&gt;&lt;/p&gt;","seed":{"parameters":[{"name":"Q1","label":null,"min":1,"max":99,"step":0.001}],"calculated":[{"name":"A1","label":"","function":"Lemonlib.round({{Q1}}*10000, 2)"}],"uniques":true},"algorithm":{"name":"calculateOperation","params":{"method":"equivLiteral","decimalPlaces":2,"keyboard":"INTERMEDIATE"}}}</v>
      </c>
      <c r="C557" s="237" t="str">
        <f>Seeds!AA649</f>
        <v>{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D557" s="237">
        <f t="shared" si="1"/>
        <v>1</v>
      </c>
    </row>
    <row r="558" ht="15.75" customHeight="1">
      <c r="A558" s="237" t="str">
        <f>Seeds!AC650</f>
        <v>M5-MyM-20a-E-2</v>
      </c>
      <c r="B558" s="237" t="str">
        <f>Seeds!Z650</f>
        <v>{"id":"M5-MyM-20a-E-2","stimulus":"&lt;p&gt;Escribe la siguiente medida en unidades del sistema métrico decimal.&lt;/p&gt;","template":"&lt;p&gt;{{Q1}} a = {{response}} m&lt;sup&gt;2&lt;/sup&gt;&lt;/p&gt;","hint":"1 a = 100 m&lt;sup&gt;2&lt;/sup&gt;","feedback":"&lt;p&gt;Como 1 a equivale a 100 m&lt;sup&gt;2&lt;/sup&gt;, los metros cuadrados de {{Q1}} a se calculan así:&lt;/p&gt;&lt;p&gt;{{Q1}} a = {{Q1}} × 100 = {{A1}} m&lt;sup&gt;2&lt;/sup&gt;&lt;/p&gt;","seed":{"parameters":[{"name":"Q1","label":null,"min":1,"max":99,"step":0.001}],"calculated":[{"name":"A1","label":"","function":"Lemonlib.round({{Q1}}*100, 2)"}],"uniques":true},"algorithm":{"name":"calculateOperation","params":{"method":"equivLiteral","decimalPlaces":2,"keyboard":"INTERMEDIATE"}}}</v>
      </c>
      <c r="C558" s="237" t="str">
        <f>Seeds!AA650</f>
        <v>{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D558" s="237">
        <f t="shared" si="1"/>
        <v>1</v>
      </c>
    </row>
    <row r="559" ht="15.75" customHeight="1">
      <c r="A559" s="237" t="str">
        <f>Seeds!AC651</f>
        <v>M5-MyM-20a-A-1</v>
      </c>
      <c r="B559" s="237" t="str">
        <f>Seeds!Z651</f>
        <v>{
    "id": "M5-MyM-20a-A-1",
    "seed": {
        "parameters": [
            {
                "name": "Q1",
                "label": null,
                "min": 1,
                "max": 99,
                "step": 0.001
            }
        ],
        "uniques": true
    },
    "scaffolding": [
        {
            "id": "step-0",
            "stimulus": "&lt;p&gt;Tras un incendio, un ayuntamiento pretende reforestar &lt;span class=\"no-break\"&gt;{{Q1}} ha&lt;/span&gt; de un paraje natural, pero necesita a cuántos metros cuadrados equivale ese área antes de empezar.&lt;/p&gt;",
            "template": "&lt;p&gt;El ayuntamiento quiere reforestar &lt;span class=\"no-break\"&gt;{{response}} m&lt;sup&gt;2&lt;/sup&gt;.&lt;/span&gt;&lt;/p&gt;",
            "seed": {
                "parameters": [],
                "calculated": [
                    {
                        "name": "A1",
                        "label": "",
                        "function": "Lemonlib.round({{Q1}}*10000, 2)"
                    }
                ]
            },
            "algorithm": {
                "name": "calculateOperation",
                "params": {
                    "method": "equivLiteral",
                    "decimalPlaces": 2,
                    "keyboard": "NUMERICAL"
                }
            }
        },
        {
            "id": "step-1",
            "stimulus": "&lt;p&gt;¿Cuánto mide el terreno que se quiere reforestar?&lt;/p&gt;",
            "template": "&lt;p&gt;El terreno mide {{response}} ha.&lt;/p&gt;",
            "seed": {
                "calculated": [
                    {
                        "name": "1-A1",
                        "function": "{{Q1}}"
                    }
                ]
            },
            "algorithm": {
                "name": "calculateOperation",
                "params": {
                    "method": "equivLiteral",
                    "keyboard": "INTERMEDIATE"
                }
            }
        },
        {
            "id": "step-2",
            "stimulus": "&lt;p&gt;¿Qué pide el enunciado?&lt;/p&gt;",
            "seed": {
                "calculated": [
                    {
                        "name": "2-A1",
                        "label": "&lt;p&gt;Convertir &lt;span class=\"no-break\"&gt;{{Q1}} ha&lt;/span&gt; en m&lt;sup&gt;2&lt;/sup&gt;.&lt;/p&gt;"
                    },
                    {
                        "name": "2-A2",
                        "label": "&lt;p&gt;Convertir &lt;span class=\"no-break\"&gt;{{Q1}} a&lt;/span&gt; en m&lt;sup&gt;2&lt;/sup&gt;.&lt;/p&gt;",
                        "incorrect": true
                    },
                    {
                        "name": "2-A3",
                        "label": "&lt;p&gt;Convertir &lt;span class=\"no-break\"&gt;{{Q1}} m&lt;sup&gt;2&lt;/sup&gt;&lt;/span&gt; en ha.&lt;/p&gt;",
                        "incorrect": true
                    }
                ]
            },
            "algorithm": {
                "name": "trueFalse",
                "template": "Multiple choice – standard"
            }
        },
        {
            "id": "step-3",
            "stimulus": "&lt;p&gt;¿Cuál es la equivalencia correcta para convertir ha en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 tanto, completa el siguiente cálculo para hallar los metros cuadrados del terreno que se quiere reforestar.&lt;/p&gt;",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C559" s="237" t="str">
        <f>Seeds!AA651</f>
        <v>{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D559" s="237">
        <f t="shared" si="1"/>
        <v>1</v>
      </c>
    </row>
    <row r="560" ht="15.75" customHeight="1">
      <c r="A560" s="237" t="str">
        <f>Seeds!AC652</f>
        <v>M5-MyM-20a-A-2</v>
      </c>
      <c r="B560" s="237" t="str">
        <f>Seeds!Z652</f>
        <v>{"id":"M5-MyM-20a-A-2","seed":{"parameters":[{"name":"Q1","label":null,"min":50000,"max":200000,"step":1000}],"uniques":true},"scaffolding":[{"id":"step-0","stimulus":"&lt;p&gt;Un equipo de fútbol planea construir su nueva ciudad deportiva en un terreno de &lt;span class=\"no-break\"&gt;{{Q1}} m&lt;sup&gt;2&lt;/sup&gt;.&lt;/span&gt; ¿A cuánto equivale esta cantidad en hectáreas?&lt;/p&gt;","template":"&lt;p&gt;El terreno mide &lt;span class=\"no-break\"&gt;{{response}} ha.&lt;/span&gt;&lt;/p&gt;","seed":{"parameters":[],"calculated":[{"name":"A1","label":"","function":"{{Q1}}/10000"}]},"algorithm":{"name":"calculateOperation","params":{"method":"equivLiteral","decimalPlaces":2,"keyboard":"NUMERICAL"}}},{"id":"step-1","stimulus":"&lt;p&gt;¿Qué medida tiene el terreno para la ciudad deportiva?&lt;/p&gt;","template":"&lt;p&gt;El terreno mide &lt;span class=\"no-break\"&gt;{{response}} m&lt;sup&gt;2&lt;/sup&gt;.&lt;/span&gt;&lt;/p&gt;","seed":{"calculated":[{"name":"1-A1","function":"{{Q1}}"}]},"algorithm":{"name":"calculateOperation","params":{"method":"equivLiteral","keyboard":"NUMERICAL"}}},{"id":"step-2","stimulus":"&lt;p&gt;¿Qué pide el enunciado?&lt;/p&gt;","seed":{"calculated":[{"name":"2-A1","label":"&lt;p&gt;Convertir &lt;span class=\"no-break\"&gt;{{Q1}} m&lt;sup&gt;2&lt;/sup&gt;&lt;/span&gt; en ha.&lt;/p&gt;"},{"name":"2-A2","label":"&lt;p&gt;Convertir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m&lt;sup&gt;2&lt;/sup&gt; en ha?&lt;/p&gt;","seed":{"calculated":[{"name":"3-A1","label":"&lt;p&gt;1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las hectáreas del terreno para la ciudad deportiva.&lt;/p&gt;","template":"&lt;p&gt;&lt;span class=\"no-break\"&gt;{{Q1}} m&lt;sup&gt;2&lt;/sup&gt;&lt;/span&gt; : 10 000 = &lt;span class=\"no-break\"&gt;{{response}} ha&lt;/span&gt;&lt;/p&gt;","seed":{"calculated":[{"name":"4-A1","label":"","function":"{{Q1}}/10000"}]},"algorithm":{"name":"calculateOperation","params":{"method":"equivLiteral","keyboard":"NUMERICAL"}}}]}</v>
      </c>
      <c r="C560" s="237" t="str">
        <f>Seeds!AA652</f>
        <v>{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D560" s="237">
        <f t="shared" si="1"/>
        <v>1</v>
      </c>
    </row>
    <row r="561" ht="15.75" customHeight="1">
      <c r="A561" s="237" t="str">
        <f>Seeds!AC653</f>
        <v>M5-MyM-20a-A-3</v>
      </c>
      <c r="B561" s="237" t="str">
        <f>Seeds!Z653</f>
        <v>{
    "id": "M5-MyM-20a-A-3",
    "seed": {
        "parameters": [
            {
                "name": "Q1",
                "label": null,
                "min": 10,
                "max": 20,
                "step": 0.01
            }
        ],
        "uniques": true
    },
    "scaffolding": [
        {
            "id": "step-0",
            "stimulus": "&lt;p&gt;Pepe y Juan van a comprar un chalet que, según el registro, mide &lt;span class=\"no-break\"&gt;{{Q1}} a,&lt;/span&gt; pero quieren saber cuánto es esa superficie en metros cuadrados.&lt;/p&gt;",
            "template": "&lt;p&gt;El chalet mide &lt;span class=\"no-break\"&gt;{{response}} m&lt;sup&gt;2&lt;/sup&gt;.&lt;/span&gt;&lt;/p&gt;",
            "seed": {
                "parameters": [],
                "calculated": [
                    {
                        "name": "A1",
                        "label": "",
                        "function": "Lemonlib.round({{Q1}}*100, 2)"
                    }
                ]
            },
            "algorithm": {
                "name": "calculateOperation",
                "params": {
                    "method": "equivLiteral",
                    "decimalPlaces": 2,
                    "keyboard": "NUMERICAL"
                }
            }
        },
        {
            "id": "step-1",
            "stimulus": "&lt;p&gt;¿Cuánta superficie ocupa el chalet?&lt;/p&gt;",
            "template": "&lt;p&gt;El chalet ocupa &lt;span class=\"no-break\"&gt;{{response}} a.&lt;/span&gt;&lt;/p&gt;",
            "seed": {
                "calculated": [
                    {
                        "name": "1-A1",
                        "function": "{{Q1}}"
                    }
                ]
            },
            "algorithm": {
                "name": "calculateOperation",
                "params": {
                    "method": "equivLiteral",
                    "keyboard": "INTERMEDIATE"
                }
            }
        },
        {
            "id": "step-2",
            "stimulus": "&lt;p&gt;¿Qué pide el enunciado?&lt;/p&gt;",
            "seed": {
                "calculated": [
                    {
                        "name": "2-A1",
                        "label": "&lt;p&gt;Convertir &lt;span class=\"no-break\"&gt;{{Q1}} a&lt;/span&gt; en m&lt;sup&gt;2&lt;/sup&gt;.&lt;/p&gt;"
                    },
                    {
                        "name": "2-A2",
                        "label": "&lt;p&gt;Convertir &lt;span class=\"no-break\"&gt;{{Q1}} ha&lt;/span&gt; en m&lt;sup&gt;2&lt;/sup&gt;.&lt;/p&gt;",
                        "incorrect": true
                    },
                    {
                        "name": "2-A3",
                        "label": "&lt;p&gt;Convertir &lt;span class=\"no-break\"&gt;{{Q1}} m&lt;sup&gt;2&lt;/sup&gt;&lt;/span&gt; en a.&lt;/p&gt;",
                        "incorrect": true
                    }
                ]
            },
            "algorithm": {
                "name": "trueFalse",
                "template": "Multiple choice – standard"
            }
        },
        {
            "id": "step-3",
            "stimulus": "&lt;p&gt;¿Cuál es la equivalencia correcta para convertir a en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 tanto, completa el siguiente cálculo para hallar los metros cuadrados que ocupa el chalet.&lt;/p&gt;",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1" s="237" t="str">
        <f>Seeds!AA653</f>
        <v>{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1" s="237">
        <f t="shared" si="1"/>
        <v>1</v>
      </c>
    </row>
    <row r="562" ht="15.75" customHeight="1">
      <c r="A562" s="237" t="str">
        <f>Seeds!AC654</f>
        <v>M5-MyM-20a-A-4</v>
      </c>
      <c r="B562" s="237" t="str">
        <f>Seeds!Z654</f>
        <v>{"id":"M5-MyM-20a-A-4","seed":{"parameters":[{"name":"Q1","label":null,"min":4,"max":20,"step":0.1}],"uniques":true},"scaffolding":[{"id":"step-0","stimulus":"&lt;p&gt;Javier tiene un terreno de &lt;span class=\"no-break\"&gt;{{Q1}} a&lt;/span&gt; en el que quiere montar varias pistas de pádel. Calcula los metros cuadrados que mide ese terreno.&lt;/p&gt;","template":"&lt;p&gt;El terreno mide &lt;span class=\"no-break\"&gt;{{response}} m&lt;sup&gt;2&lt;/sup&gt;.&lt;/span&gt;&lt;/p&gt;","seed":{"parameters":[],"calculated":[{"name":"A1","label":"","function":"Lemonlib.round({{Q1}}*100, 2)"}]},"algorithm":{"name":"calculateOperation","params":{"method":"equivLiteral","decimalPlaces":2,"keyboard":"INTERMEDIATE"}}},{"id":"step-1","stimulus":"&lt;p&gt;¿Qué medida tiene el terreno para las pistas de pádel?&lt;/p&gt;","template":"&lt;p&gt;El terreno mide &lt;span class=\"no-break\"&gt;{{response}} a.&lt;/span&gt;&lt;/p&gt;","seed":{"calculated":[{"name":"1-A1","function":"{{Q1}}"}]},"algorithm":{"name":"calculateOperation","params":{"method":"equivLiteral","keyboard":"INTERMEDIATE"}}},{"id":"step-2","stimulus":"&lt;p&gt;¿Qué pide el enunciado?&lt;/p&gt;","seed":{"calculated":[{"name":"2-A1","label":"&lt;p&gt;Convertir &lt;span class=\"no-break\"&gt;{{Q1}} a&lt;/span&gt; en m&lt;sup&gt;2&lt;/sup&gt;.&lt;/p&gt;"},{"name":"2-A2","label":"&lt;p&gt;Convertir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a en m&lt;sup&gt;2&lt;/sup&gt;?&lt;/p&gt;","seed":{"calculated":[{"name":"3-A1","label":"&lt;p&gt;1 a = &lt;span class=\"no-break\"&gt;10 000 m&lt;sup&gt;2&lt;/sup&gt;&lt;/span&gt;&lt;/p&gt;","incorrect":true},{"name":"3-A2","label":"&lt;p&gt;1 a = &lt;span class=\"no-break\"&gt;1 000 m&lt;sup&gt;2&lt;/sup&gt;&lt;/span&gt;&lt;/p&gt;","incorrect":true},{"name":"3-A3","label":"&lt;p&gt;1 a = &lt;span class=\"no-break\"&gt;100 m&lt;sup&gt;2&lt;/sup&gt;&lt;/span&gt;&lt;/p&gt;"}]},"algorithm":{"name":"trueFalse","template":"Multiple choice – standard", "params": {"showCheckIcon":false, "columns":3}}},{"id":"step-4","stimulus":"&lt;p&gt;Por tanto, completa el siguiente cálculo para hallar los metros cuadrados del terreno para las pistas de pádel.&lt;/p&gt;","template":"&lt;p&gt;&lt;span class=\"no-break\"&gt;{{Q1}} a&lt;/span&gt; × 100 = &lt;span class=\"no-break\"&gt;{{response}} m&lt;sup&gt;2&lt;/sup&gt;&lt;/span&gt;&lt;/p&gt;","seed":{"calculated":[{"name":"4-A1","label":"","function":"Lemonlib.round({{Q1}}*100, 2)"}]},"algorithm":{"name":"calculateOperation","params":{"method":"equivLiteral","keyboard":"INTERMEDIATE"}}}]}</v>
      </c>
      <c r="C562" s="237" t="str">
        <f>Seeds!AA654</f>
        <v>{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2" s="237">
        <f t="shared" si="1"/>
        <v>1</v>
      </c>
    </row>
    <row r="563" ht="15.75" customHeight="1">
      <c r="A563" s="237" t="str">
        <f>Seeds!AC655</f>
        <v>M5-MyM-20a-A-5</v>
      </c>
      <c r="B563" s="237" t="str">
        <f>Seeds!Z655</f>
        <v>{"id":"M5-MyM-20a-A-5","seed":{"parameters":[{"name":"Q1","label":null,"min":1,"max":10,"step":0.00001}],"uniques":true},"scaffolding":[{"id":"step-0","stimulus":"&lt;p&gt;El ayuntamiento de un pueblo va a construir una red de canales que ocupen sus &lt;span class=\"no-break\"&gt;{{Q1}} ha.&lt;/span&gt; ¿A cuántos metros cuadrados equivale esta superficie?&lt;/p&gt;","template":"&lt;p&gt;Esta superficie mide &lt;span class=\"no-break\"&gt;{{response}} m&lt;sup&gt;2&lt;/sup&gt;.&lt;/span&gt;&lt;/p&gt;","seed":{"parameters":[],"calculated":[{"name":"A1","label":"","function":"Lemonlib.round({{Q1}}*10000, 2)"}]},"algorithm":{"name":"calculateOperation","params":{"method":"equivLiteral","decimalPlaces":2,"keyboard":"INTERMEDIATE"}}},{"id":"step-1","stimulus":"&lt;p&gt;¿Cuánto ocupará la red de canales?&lt;/p&gt;","template":"&lt;p&gt;La red ocupará {{response}} ha.&lt;/p&gt;","seed":{"calculated":[{"name":"1-A1","function":"{{Q1}}"}]},"algorithm":{"name":"calculateOperation","params":{"method":"equivLiteral","keyboard":"INTERMEDIATE"}}},{"id":"step-2","stimulus":"&lt;p&gt;¿Qué pide el enunciado?&lt;/p&gt;","seed":{"calculated":[{"name":"2-A1","label":"&lt;p&gt;Convertir &lt;span class=\"no-break\"&gt;{{Q1}} ha&lt;/span&gt; en m&lt;sup&gt;2&lt;/sup&gt;.&lt;/p&gt;"},{"name":"2-A2","label":"&lt;p&gt;Convertir &lt;span class=\"no-break\"&gt;{{Q1}} m&lt;sup&gt;2&lt;/sup&gt;&lt;/span&gt; en ha.&lt;/p&gt;","incorrect":true},{"name":"2-A3","label":"&lt;p&gt;Convertir &lt;span class=\"no-break\"&gt;{{Q1}} a&lt;/span&gt; en m&lt;sup&gt;2&lt;/sup&gt;.&lt;/p&gt;","incorrect":true}]},"algorithm":{"name":"trueFalse","template":"Multiple choice – standard"}},{"id":"step-3","stimulus":"&lt;p&gt;¿Cuál es la equivalencia correcta para convertir ha en m&lt;sup&gt;2&lt;/sup&gt;?&lt;/p&gt;","seed":{"calculated":[{"name":"3-A1","label":"&lt;p&gt;1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los metros cuadrados que ocupará la red de canales.&lt;/p&gt;","template":"&lt;p&gt;&lt;span class=\"no-break\"&gt;{{Q1}} ha&lt;/span&gt; × 10 000 = &lt;span class=\"no-break\"&gt;{{response}} m&lt;sup&gt;2&lt;/sup&gt;&lt;/span&gt;&lt;/p&gt;","seed":{"calculated":[{"name":"4-A1","label":"","function":"Lemonlib.round({{Q1}}*10000, 2)"}]},"algorithm":{"name":"calculateOperation","params":{"method":"equivLiteral","keyboard":"INTERMEDIATE"}}}]}</v>
      </c>
      <c r="C563" s="237" t="str">
        <f>Seeds!AA655</f>
        <v>{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D563" s="237">
        <f t="shared" si="1"/>
        <v>1</v>
      </c>
    </row>
    <row r="564" ht="15.75" customHeight="1">
      <c r="A564" s="237" t="str">
        <f>Seeds!AC656</f>
        <v>M5-MyM-21a-I-1</v>
      </c>
      <c r="B564" s="237" t="str">
        <f>Seeds!Z656</f>
        <v>{"id":"M5-MyM-21a-I-1","stimulus":"&lt;p&gt;Selecciona si las siguientes transformaciones de medidas de superficie son correctas o no.&lt;/p&gt;","hint":"&lt;div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9900,"step":100},{"name":"Q3","label":null,"min":1,"max":9,"step":1},{"name":"Q4","label":null,"min":10000,"max":990000,"step":10000},{"name":"Q5","label":null,"min":1,"max":9,"step":1},{"name":"Q6","label":null,"min":100,"max":9990,"step":10},{"name":"Q7","label":null,"min":1,"max":99,"step":1},{"name":"Q8","label":null,"min":1,"max":99,"step":1},{"name":"Q9","label":null,"min":1,"max":99,"step":1},{"name":"Q10","label":null,"min":1000,"max":9000,"step":1000},{"name":"Q11","label":null,"min":1,"max":99,"step":1},{"name":"Q12","label":null,"min":100,"max":9900,"step":100},{"name":"Q13","label":null,"min":1,"max":9,"step":1},{"name":"Q14","label":null,"min":10000,"max":99000,"step":10000},{"name":"Q15","label":null,"min":1,"max":99,"step":1},{"name":"Q16","label":null,"min":1,"max":99,"step":1},{"name":"Q17","label":null,"min":1,"max":99,"step":1},{"name":"Q18","label":null,"min":1000,"max":9000,"step":1000}],"calculated":[{"name":"T1","function":"{{Q2}}/10000","temp":true},{"name":"T2","function":"{{Q4}}/1000000","temp":true},{"name":"T3","function":"{{Q5}}*10000","temp":true},{"name":"T4","function":"{{Q7}}*100","temp":true},{"name":"T5","function":"{{Q10}}/10000","temp":true},{"name":"T11","function":"{{Q12}}/10000","temp":true},{"name":"T12","function":"{{Q11}} + {{Q12}}/10000","temp":true},{"name":"T13","function":"{{Q14}}/1000000","temp":true},{"name":"T14","function":"{{Q13}} + {{Q14}}/1000000","temp":true},{"name":"T15","function":"{{Q15}}*100","temp":true},{"name":"T16","function":"{{Q15}}*100 + {{Q16}}","temp":true},{"name":"T17","function":"{{Q18}}/10000","temp":true},{"name":"T18","function":"{{Q17}} + {{Q18}}/10000","temp":true},{"name":"A1","label":"&lt;span class=\"no-break\"&gt;{{Q1}} m&lt;sup&gt;2&lt;/sup&gt;&lt;/span&gt; y &lt;span class=\"no-break\"&gt;{{Q2}} cm&lt;sup&gt;2&lt;/sup&gt;&lt;/span&gt; = &lt;span class=\"no-break\"&gt;{{function}} m&lt;sup&gt;2&lt;/sup&gt;&lt;/span&gt;","function":"{{Q1}} + {{Q2}}/10000","feedback":"&lt;p&gt;Esta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m&lt;sup&gt;2&lt;/sup&gt;&lt;/span&gt;&lt;/p&gt;"},{"name":"A2","label":"&lt;span class=\"no-break\"&gt;{{Q3}} km&lt;sup&gt;2&lt;/sup&gt;&lt;/span&gt; y &lt;span class=\"no-break\"&gt;{{Q4}} m&lt;sup&gt;2&lt;/sup&gt;&lt;/span&gt; = &lt;span class=\"no-break\"&gt;{{function}} km&lt;sup&gt;2&lt;/sup&gt;&lt;/span&gt;","function":"Lemonlib.round({{Q3}} + {{Q4}}/1000000, 2)","feedback":"&lt;p&gt;Esta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km&lt;sup&gt;2&lt;/sup&gt;&lt;/span&gt;&lt;/p&gt;"},{"name":"A3","label":"&lt;span class=\"no-break\"&gt;{{Q5}} dam&lt;sup&gt;2&lt;/sup&gt;&lt;/span&gt; y &lt;span class=\"no-break\"&gt;{{Q6}} dm&lt;sup&gt;2&lt;/sup&gt;&lt;/span&gt; = &lt;span class=\"no-break\"&gt;{{function}} dm&lt;sup&gt;2&lt;/sup&gt;&lt;/span&gt;","function":"{{Q5}}*10000 + {{Q6}}","feedback":"&lt;p&gt;Esta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dm&lt;sup&gt;2&lt;/sup&gt;&lt;/span&gt;&lt;/p&gt;"},{"name":"A4","label":"&lt;span class=\"no-break\"&gt;{{Q7}} cm&lt;sup&gt;2&lt;/sup&gt;&lt;/span&gt; y &lt;span class=\"no-break\"&gt;{{Q8}} mm&lt;sup&gt;2&lt;/sup&gt;&lt;/span&gt; = &lt;span class=\"no-break\"&gt;{{function}} mm&lt;sup&gt;2&lt;/sup&gt;&lt;/span&gt;","function":"{{Q7}}*100 + {{Q8}}","feedback":"&lt;p&gt;Esta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mm&lt;sup&gt;2&lt;/sup&gt;&lt;/span&gt;&lt;/p&gt;"},{"name":"A5","label":"&lt;span class=\"no-break\"&gt;{{Q9}} hm&lt;sup&gt;2&lt;/sup&gt;&lt;/span&gt; y &lt;span class=\"no-break\"&gt;{{Q10}} m&lt;sup&gt;2&lt;/sup&gt;&lt;/span&gt; = &lt;span class=\"no-break\"&gt;{{function}} hm&lt;sup&gt;2&lt;/sup&gt;&lt;/span&gt;","function":"{{Q9}} + {{Q10}}/10000","feedback":"&lt;p&gt;Esta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hm&lt;sup&gt;2&lt;/sup&gt;&lt;/span&gt;&lt;/p&gt;"},{"name":"A6","label":"&lt;span class=\"no-break\"&gt;{{Q11}} m&lt;sup&gt;2&lt;/sup&gt;&lt;/span&gt; y &lt;span class=\"no-break\"&gt;{{Q12}} cm&lt;sup&gt;2&lt;/sup&gt;&lt;/span&gt; = &lt;span class=\"no-break\"&gt;{{function}} m&lt;sup&gt;2&lt;/sup&gt;&lt;/span&gt;","function":"{{Q11}} + {{Q12}}/100","incorrect":true,"feedback":"&lt;p&gt;Esta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m&lt;sup&gt;2&lt;/sup&gt;&lt;/span&gt;&lt;/p&gt;"},{"name":"A7","label":"&lt;span class=\"no-break\"&gt;{{Q13}} km&lt;sup&gt;2&lt;/sup&gt;&lt;/span&gt; y &lt;span class=\"no-break\"&gt;{{Q14}} m&lt;sup&gt;2&lt;/sup&gt;&lt;/span&gt; = &lt;span class=\"no-break\"&gt;{{function}} km&lt;sup&gt;2&lt;/sup&gt;&lt;/span&gt;","function":"{{Q13}} + {{Q14}}/1000","incorrect":true,"feedback":"&lt;p&gt;Esta transformación es incorrecta, ya que:&lt;/p&gt;&lt;p&gt;&lt;span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km&lt;sup&gt;2&lt;/sup&gt;&lt;/span&gt;&lt;/p&gt;"},{"name":"A8","label":"&lt;span class=\"no-break\"&gt;{{Q15}} cm&lt;sup&gt;2&lt;/sup&gt;&lt;/span&gt; y &lt;span class=\"no-break\"&gt;{{Q16}} mm&lt;sup&gt;2&lt;/sup&gt;&lt;/span&gt; = &lt;span class=\"no-break\"&gt;{{function}} mm&lt;sup&gt;2&lt;/sup&gt;&lt;/span&gt;","function":"{{Q15}}*10 + {{Q16}}","incorrect":true,"feedback":"&lt;p&gt;Esta transformación es incorrecta, ya que:&lt;/p&gt;&lt;p&gt;&lt;span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mm&lt;sup&gt;2&lt;/sup&gt;&lt;/span&gt;&lt;/p&gt;"},{"name":"A9","label":"&lt;span class=\"no-break\"&gt;{{Q17}} hm&lt;sup&gt;2&lt;/sup&gt;&lt;/span&gt; y &lt;span class=\"no-break\"&gt;{{Q18}} m&lt;sup&gt;2&lt;/sup&gt;&lt;/span&gt; = &lt;span class=\"no-break\"&gt;{{function}} hm&lt;sup&gt;2&lt;/sup&gt;&lt;/span&gt;","function":"{{Q17}} + {{Q18}}/100","incorrect":true,"feedback":"&lt;p&gt;Esta transformación es incorrecta, ya que:&lt;/p&gt;&lt;p&gt;&lt;span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hm&lt;sup&gt;2&lt;/sup&gt;&lt;/span&gt;&lt;/p&gt;"}],"uniques":true},"algorithm":{"name":"trueFalse","template":"Choice matrix – inline","params":{"countCorrect":2,"countIncorrect":1,"options":["Correcto","Incorrecto"]}}}</v>
      </c>
      <c r="C564" s="237" t="str">
        <f>Seeds!AA656</f>
        <v>{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D564" s="237">
        <f t="shared" si="1"/>
        <v>1</v>
      </c>
    </row>
    <row r="565" ht="15.75" customHeight="1">
      <c r="A565" s="237" t="str">
        <f>Seeds!AC657</f>
        <v>M5-MyM-21a-E-1</v>
      </c>
      <c r="B565" s="237" t="str">
        <f>Seeds!Z657</f>
        <v>{"id":"M5-MyM-21a-E-1","stimulus":"&lt;p&gt;Completa las siguientes equivalencias de medidas de superficie.&lt;/p&gt;","template":"&lt;p&gt;&lt;span class=\"no-break\"&gt;{{Q1}} km&lt;sup&gt;2&lt;/sup&gt;&lt;/span&gt; y &lt;span class=\"no-break\"&gt;{{Q2}} m&lt;sup&gt;2&lt;/sup&gt;&lt;/span&gt; = &lt;span class=\"no-break\"&gt;{{response}} m&lt;sup&gt;2&lt;/sup&gt;&lt;/span&gt;&lt;/p&gt;&lt;p&gt;&lt;span class=\"no-break\"&gt;{{T1}} dam&lt;sup&gt;2&lt;/sup&gt;&lt;/span&gt; = &lt;span class=\"no-break\"&gt;{{response}} hm&lt;sup&gt;2&lt;/sup&gt;&lt;/span&gt; y &lt;span class=\"no-break\"&gt;{{response}} dam&lt;sup&gt;2&lt;/sup&gt;&lt;/span&gt;&lt;/p&gt;","hint":"&lt;div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max":999,"step":1},{"name":"Q3","label":null,"min":1,"max":9,"step":1},{"name":"Q4","label":null,"min":1,"max":99,"step":1}],"calculated":[{"name":"T2","function":"{{Q1}}*1000000","temp":true},{"name":"T3","function":"Lemonlib.round({{Q3}} + {{Q4}}/100, 2)","temp":true},{"name":"A1","label":"","function":"{{Q1}}*1000000 + {{Q2}}","feedback":"&lt;p&gt;&lt;span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m&lt;sup&gt;2&lt;/sup&gt;&lt;/span&gt;&lt;/p&gt;"},{"name":"T1","function":"{{Q3}}*100 + {{Q4}}","temp":true},{"name":"A2","function":"{{Q3}}","feedback":"&lt;p&gt;&lt;span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dam&lt;sup&gt;2&lt;/sup&gt;&lt;/span&gt;&lt;/p&gt;"},{"name":"A3","function":"{{Q4}}","feedback":"&lt;p&gt;&lt;span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dam&lt;sup&gt;2&lt;/sup&gt;&lt;/span&gt;&lt;/p&gt;"}],"uniques":true},"algorithm":{"name":"calculateOperation","params":{"method":"equivLiteral","decimalPlaces":2,"keyboard":"NUMERICAL"}}}</v>
      </c>
      <c r="C565" s="237" t="str">
        <f>Seeds!AA657</f>
        <v>{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D565" s="237">
        <f t="shared" si="1"/>
        <v>1</v>
      </c>
    </row>
    <row r="566" ht="15.75" customHeight="1">
      <c r="A566" s="237" t="str">
        <f>Seeds!AC658</f>
        <v>M5-MyM-21a-E-2</v>
      </c>
      <c r="B566" s="237" t="str">
        <f>Seeds!Z658</f>
        <v>{"id":"M5-MyM-21a-E-2","stimulus":"&lt;p&gt;Completa las siguientes equivalencias de medidas de superficie.&lt;/p&gt;","template":"&lt;p&gt;&lt;span class=\"no-break\"&gt;{{Q1}} m&lt;sup&gt;2&lt;/sup&gt;&lt;/span&gt; y &lt;span class=\"no-break\"&gt;{{Q2}} cm&lt;sup&gt;2&lt;/sup&gt;&lt;/span&gt; = &lt;span class=\"no-break\"&gt;{{response}} m&lt;sup&gt;2&lt;/sup&gt;&lt;/span&gt;&lt;/p&gt;&lt;p&gt;&lt;span class=\"no-break\"&gt;{{T1}} mm&lt;sup&gt;2&lt;/sup&gt;&lt;/span&gt; = &lt;span class=\"no-break\"&gt;{{response}} dm&lt;sup&gt;2&lt;/sup&gt;&lt;/span&gt; y &lt;span class=\"no-break\"&gt;{{response}} mm&lt;sup&gt;2&lt;/sup&gt;&lt;/span&gt;&lt;/p&gt;","hint":"&lt;div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999,"step":1},{"name":"Q3","label":null,"min":10,"max":99,"step":1},{"name":"Q4","label":null,"min":10,"max":99,"step":1}],"calculated":[{"name":"T2","function":"{{Q2}}/10000","temp":true},{"name":"T3","function":"{{Q3}} + {{Q4}}/10000","temp":true},{"name":"A1","label":"","function":"{{Q1}} + {{Q2}}/10000","feedback":"&lt;p&gt;&lt;span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m&lt;sup&gt;2&lt;/sup&gt;&lt;/span&gt;&lt;/p&gt;"},{"name":"T1","function":"{{Q3}}*10000 + {{Q4}}","temp":true},{"name":"A3","function":"{{Q3}}","feedback":"&lt;p&gt;&lt;span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mm&lt;sup&gt;2&lt;/sup&gt;&lt;/span&gt;&lt;/p&gt;"},{"name":"A4","function":"{{Q4}}","feedback":"&lt;p&gt;&lt;span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mm&lt;sup&gt;2&lt;/sup&gt;&lt;/span&gt;&lt;/p&gt;"}],"uniques":true},"algorithm":{"name":"calculateOperation","params":{"method":"equivLiteral","decimalPlaces":2,"keyboard":"INTERMEDIATE"}}}</v>
      </c>
      <c r="C566" s="237" t="str">
        <f>Seeds!AA658</f>
        <v>{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D566" s="237">
        <f t="shared" si="1"/>
        <v>1</v>
      </c>
    </row>
    <row r="567" ht="15.75" customHeight="1">
      <c r="A567" s="237" t="str">
        <f>Seeds!AC659</f>
        <v>M5-MyM-21a-E-3</v>
      </c>
      <c r="B567" s="237" t="str">
        <f>Seeds!Z659</f>
        <v>{"id":"M5-MyM-21a-E-3","stimulus":"&lt;p&gt;Completa las siguientes equivalencias de medidas de superficie.&lt;/p&gt;","template":"&lt;p&gt;&lt;span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y &lt;span class=\"no-break\"&gt;{{response}} hm&lt;sup&gt;2&lt;/sup&gt;&lt;/span&gt;&lt;/p&gt;","hint":"&lt;div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1000,"max":9900,"step":100},{"name":"Q3","label":null,"min":1,"max":99,"step":1},{"name":"Q4","label":null,"min":1,"max":99,"step":1}],"calculated":[{"name":"T2","function":"{{Q1}}*10000","temp":true},{"name":"A1","label":"","function":"{{Q1}}*10000 + {{Q2}}","feedback":"&lt;p&gt;&lt;span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dm&lt;sup&gt;2&lt;/sup&gt;&lt;/span&gt;&lt;/p&gt;"},{"name":"T1","function":"{{Q3}} + {{Q4}}/100","temp":true},{"name":"A3","function":"{{Q3}}","feedback":"&lt;p&gt;&lt;span class=\"no-break\"&gt;{{T1}} km&lt;sup&gt;2&lt;/sup&gt;&lt;/span&gt; = &lt;span class=\"no-break\"&gt;{{Q3}} km&lt;sup&gt;2&lt;/sup&gt;&lt;/span&gt; y &lt;span class=\"no-break\"&gt;{{Q4}} hm&lt;sup&gt;2&lt;/sup&gt;&lt;/span&gt;&lt;/p&gt;"},{"name":"A4","function":"{{Q4}}","feedback":"&lt;p&gt;&lt;span class=\"no-break\"&gt;{{T1}} km&lt;sup&gt;2&lt;/sup&gt;&lt;/span&gt; = &lt;span class=\"no-break\"&gt;{{Q3}} km&lt;sup&gt;2&lt;/sup&gt;&lt;/span&gt; y &lt;span class=\"no-break\"&gt;{{Q4}} hm&lt;sup&gt;2&lt;/sup&gt;&lt;/span&gt;&lt;/p&gt;"}],"uniques":true},"algorithm":{"name":"calculateOperation","params":{"method":"equivLiteral","decimalPlaces":2,"keyboard":"NUMERICAL"}}}</v>
      </c>
      <c r="C567" s="237" t="str">
        <f>Seeds!AA659</f>
        <v>{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D567" s="237">
        <f t="shared" si="1"/>
        <v>1</v>
      </c>
    </row>
    <row r="568" ht="15.75" customHeight="1">
      <c r="A568" s="237" t="str">
        <f>Seeds!AC660</f>
        <v>M5-MyM-21a-A-1</v>
      </c>
      <c r="B568" s="237" t="str">
        <f>Seeds!Z660</f>
        <v>{"id":"M5-MyM-21a-A-1","seed":{"parameters":[{"name":"Q1","label":null,"min":100,"max":999,"step":1},{"name":"Q2","label":null,"min":1,"max":99,"step":1}],"uniques":true},"scaffolding":[{"id":"step-0","stimulus":"&lt;p&gt;En el pueblo de Hugo han plantado girasoles en un terreno de &lt;span class=\"no-break\"&gt;{{Q1}} hm&lt;sup&gt;2&lt;/sup&gt;&lt;/span&gt; y &lt;span class=\"no-break\"&gt;{{Q2}} dam&lt;sup&gt;2&lt;/sup&gt;.&lt;/span&gt; ¿A cuántos km&lt;sup&gt;2&lt;/sup&gt; equivale esta superficie?&lt;/p&gt;","template":"&lt;p&gt;El terreno tiene una superficie de &lt;span class=\"no-break\"&gt;{{response}} km&lt;sup&gt;2&lt;/sup&gt;.&lt;/span&gt;&lt;/p&gt;","seed":{"parameters":[],"calculated":[{"name":"A1","label":"","function":"Lemonlib.round({{Q1}}/100+{{Q2}}/10000, 4)"}]},"algorithm":{"name":"calculateOperation","params":{"method":"equivLiteral","keyboard":"INTERMEDIATE"}}},{"id":"step-1","stimulus":"&lt;p&gt;¿Cuál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function":"{{Q1}}"},{"name":"A3","function":"{{Q2}}"}]},"algorithm":{"name":"calculateOperation","params":{"method":"equivLiteral","keyboard":"INTERMEDIATE"}}},{"id":"step-2","stimulus":"&lt;p&gt;¿Qué pide el enunciado?&lt;/p&gt;","seed":{"calculated":[{"name":"2-A1","label":"&lt;p&gt;Convertir &lt;span class=\"no-break\"&gt;{{Q1}} hm&lt;sup&gt;2&lt;/sup&gt;&lt;/span&gt; y &lt;span class=\"no-break\"&gt;{{Q2}} dam&lt;sup&gt;2&lt;/sup&gt;&lt;/span&gt; a km&lt;sup&gt;2&lt;/sup&gt;.&lt;/p&gt;"},{"name":"2-A2","label":"&lt;p&gt;Convertir &lt;span class=\"no-break\"&gt;{{Q1}} hm&lt;sup&gt;2&lt;/sup&gt;&lt;/span&gt; y &lt;span class=\"no-break\"&gt;{{Q2}} dam&lt;sup&gt;2&lt;/sup&gt;&lt;/span&gt; a m&lt;sup&gt;2&lt;/sup&gt;.&lt;/p&gt;","incorrect":true},{"name":"2-A3","label":"&lt;p&gt;Convertir &lt;span class=\"no-break\"&gt;{{Q2}} hm&lt;sup&gt;2&lt;/sup&gt;&lt;/span&gt; y &lt;span class=\"no-break\"&gt;{{Q1}} dam&lt;sup&gt;2&lt;/sup&gt;&lt;/span&gt;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hm&lt;sup&gt;2&lt;/sup&gt; : 100 = {{response}} km&lt;sup&gt;2&lt;/sup&gt;&lt;/p&gt;&lt;p&gt;{{Q2}} dam&lt;sup&gt;2&lt;/sup&gt; : 10 000 = {{response}} km&lt;sup&gt;2&lt;/sup&gt;&lt;/p&gt;","seed":{"calculated":[{"name":"A1","label":"","function":"Lemonlib.round({{Q1}}/100, 2)"},{"name":"A2","label":"","function":"Lemonlib.round({{Q2}}/10000, 4)"}]},"algorithm":{"name":"calculateOperation","params":{"method":"equivLiteral","keyboard":"INTERMEDIATE"}}},{"id":"step-5","stimulus":"&lt;p&gt;Por tanto, el terreno de girasoles tiene las siguientes medidas.&lt;/p&gt;","template":"&lt;p&gt;{{Q1}} hm&lt;sup&gt;2&lt;/sup&gt; + {{Q2}} dam&lt;sup&gt;2&lt;/sup&gt; = {{T1}} km&lt;sup&gt;2&lt;/sup&gt; + {{T2}} km&lt;sup&gt;2&lt;/sup&gt; = {{response}} km&lt;sup&gt;2&lt;/sup&gt;&lt;/p&gt;","seed":{"calculated":[{"name":"T1","function":"{{Q1}}/100","temp":true},{"name":"T2","function":"{{Q2}}/10000","temp":true},{"name":"A1","label":"","function":"Lemonlib.round({{Q1}}/100+{{Q2}}/10000, 4)"}]},"algorithm":{"name":"calculateOperation","params":{"method":"equivLiteral","keyboard":"INTERMEDIATE"}}}]}</v>
      </c>
      <c r="C568" s="237" t="str">
        <f>Seeds!AA660</f>
        <v>{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D568" s="237">
        <f t="shared" si="1"/>
        <v>1</v>
      </c>
    </row>
    <row r="569" ht="15.75" customHeight="1">
      <c r="A569" s="237" t="str">
        <f>Seeds!AC661</f>
        <v>M5-MyM-21a-A-2</v>
      </c>
      <c r="B569" s="237" t="str">
        <f>Seeds!Z661</f>
        <v>{"id":"M5-MyM-21a-A-2","seed":{"parameters":[{"name":"Q1","label":null,"min":100,"max":9999,"step":1},{"name":"Q2","label":null,"min":1,"max":99,"step":1}],"uniques":true},"scaffolding":[{"id":"step-0","stimulus":"&lt;p&gt;La playa a la que va a veranear Adara con su familia tiene una extensión de &lt;span class=\"no-break\"&gt;{{Q1}} dam&lt;sup&gt;2&lt;/sup&gt;&lt;/span&gt; y &lt;span class=\"no-break\"&gt;{{Q2}} m&lt;sup&gt;2&lt;/sup&gt;.&lt;/span&gt; ¿A cuántos hm&lt;sup&gt;2&lt;/sup&gt; equivale esta medida? Redondea el resultado a las centésimas.&lt;/p&gt;","template":"&lt;p&gt;La playa se extiende a lo largo de &lt;span class=\"no-break\"&gt;{{response}} hm&lt;sup&gt;2&lt;/sup&gt;.&lt;/span&gt;&lt;/p&gt;","seed":{"parameters":[],"calculated":[{"name":"A1","label":"","function":"Lemonlib.round({{Q1}}/100+{{Q2}}/10000, 2)"}]},"algorithm":{"name":"calculateOperation","params":{"method":"equivLiteral","keyboard":"INTERMEDIATE"}}},{"id":"step-1","stimulus":"&lt;p&gt;¿Cuál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function":"{{Q1}}"},{"name":"A3","function":"{{Q2}}"}]},"algorithm":{"name":"calculateOperation","params":{"method":"equivLiteral","keyboard":"INTERMEDIATE"}}},{"id":"step-2","stimulus":"&lt;p&gt;¿Qué pide el enunciado?&lt;/p&gt;","seed":{"calculated":[{"name":"2-A1","label":"&lt;p&gt;Convertir &lt;span class=\"no-break\"&gt;{{Q1}} dam&lt;sup&gt;2&lt;/sup&gt;&lt;/span&gt; y &lt;span class=\"no-break\"&gt;{{Q2}} m&lt;sup&gt;2&lt;/sup&gt;&lt;/span&gt; a hm&lt;sup&gt;2&lt;/sup&gt;.&lt;/p&gt;"},{"name":"2-A2","label":"&lt;p&gt;Convertir &lt;span class=\"no-break\"&gt;{{Q1}} dam&lt;sup&gt;2&lt;/sup&gt;&lt;/span&gt; y &lt;span class=\"no-break\"&gt;{{Q2}} m&lt;sup&gt;2&lt;/sup&gt;&lt;/span&gt; a dam&lt;sup&gt;2&lt;/sup&gt;.&lt;/p&gt;","incorrect":true},{"name":"2-A3","label":"&lt;p&gt;Convertir &lt;span class=\"no-break\"&gt;{{Q1}} dam&lt;sup&gt;2&lt;/sup&gt;&lt;/span&gt; y &lt;span class=\"no-break\"&gt;{{Q2}} 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dam&lt;sup&gt;2&lt;/sup&gt; : 100 = {{response}} hm&lt;sup&gt;2&lt;/sup&gt;&lt;/p&gt;&lt;p&gt;{{Q2}} m&lt;sup&gt;2&lt;/sup&gt; : 10 000 = {{response}} hm&lt;sup&gt;2&lt;/sup&gt;&lt;/p&gt;","seed":{"calculated":[{"name":"A1","label":"","function":"Lemonlib.round({{Q1}}/100, 2)"},{"name":"A2","label":"","function":"Lemonlib.round({{Q2}}/10000, 4)"}]},"algorithm":{"name":"calculateOperation","params":{"method":"equivLiteral","keyboard":"INTERMEDIATE"}}},{"id":"step-5","stimulus":"&lt;p&gt;Por tanto, el tamaño de la playa es el siguiente.&lt;/p&gt;","template":"&lt;p&gt;{{Q1}} dam&lt;sup&gt;2&lt;/sup&gt; + {{Q2}} m&lt;sup&gt;2&lt;/sup&gt; = {{T1}} hm&lt;sup&gt;2&lt;/sup&gt; + {{T2}} hm&lt;sup&gt;2&lt;/sup&gt; = {{response}} hm&lt;sup&gt;2&lt;/sup&gt;&lt;/p&gt;","seed":{"calculated":[{"name":"T1","function":"{{Q1}}/100","temp":true},{"name":"T2","function":"{{Q2}}/10000","temp":true},{"name":"A1","label":"","function":"Lemonlib.round({{Q1}}/100+{{Q2}}/10000, 2)"}]},"algorithm":{"name":"calculateOperation","params":{"method":"equivLiteral","keyboard":"INTERMEDIATE"}}}]}</v>
      </c>
      <c r="C569" s="237" t="str">
        <f>Seeds!AA661</f>
        <v>{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D569" s="237">
        <f t="shared" si="1"/>
        <v>1</v>
      </c>
    </row>
    <row r="570" ht="15.75" customHeight="1">
      <c r="A570" s="237" t="str">
        <f>Seeds!AC662</f>
        <v>M5-MyM-21a-A-3</v>
      </c>
      <c r="B570" s="237" t="str">
        <f>Seeds!Z662</f>
        <v>{"id":"M5-MyM-21a-A-3","seed":{"parameters":[{"name":"Q1","label":null,"min":5,"max":19,"step":1},{"name":"Q2","label":null,"min":1,"max":99,"step":1},{"name":"Q3","label":null,"min":1,"max":9,"step":1},{"name":"Q4","label":null,"min":1,"max":9,"step":1},{"name":"Q5","label":null,"min":1,"max":9,"step":1},{"name":"Q6","label":null,"min":1,"max":9,"step":1}],"uniques":true},"scaffolding":[{"id":"step-0","stimulus":"&lt;p&gt;Mario ha comprado una bandeja con una superficie de &lt;span class=\"no-break\"&gt;{{T1}} cm&lt;sup&gt;2&lt;/sup&gt;.&lt;/span&gt; Expresa esta medida de forma compleja.&lt;/p&gt;","template":"&lt;p&gt;La bandeja tiene una superficie de &lt;span class=\"no-break\"&gt;{{response}} dm&lt;sup&gt;2&lt;/sup&gt;&lt;/span&gt; y &lt;span class=\"no-break\"&gt;{{response}} cm&lt;sup&gt;2&lt;/sup&gt;.&lt;/span&gt;&lt;/p&gt;","seed":{"parameters":[],"calculated":[{"name":"A1","label":"","function":"{{Q1}}"},{"name":"A2","label":"","function":"{{Q2}}"},{"name":"T1","label":"","function":"{{Q1}}*100+{{Q2}}","temp":true}]},"algorithm":{"name":"calculateOperation","params":{"method":"equivLiteral","keyboard":"NUMERICAL"}}},{"id":"step-1","stimulus":"&lt;p&gt;¿Cuál es la medida de la bandeja?&lt;/p&gt;","template":"&lt;p&gt;La bandeja mide &lt;span class=\"no-break\"&gt;{{response}} cm&lt;sup&gt;2&lt;/sup&gt;.&lt;/span&gt;&lt;/p&gt;","seed":{"calculated":[{"name":"A2","function":"{{Q1}}*100+{{Q2}}"}]},"algorithm":{"name":"calculateOperation","params":{"method":"equivLiteral","keyboard":"NUMERICAL"}}},{"id":"step-2","stimulus":"&lt;p&gt;¿Qué pide el enunciado?&lt;/p&gt;","seed":{"calculated":[{"name":"T1","label":"","function":"{{Q1}}*100+{{Q2}}","temp":true},{"name":"2-A1","label":"&lt;p&gt;Convertir &lt;span class=\"no-break\"&gt;{{T1}} cm&lt;sup&gt;2&lt;/sup&gt;&lt;/span&gt; a dm&lt;sup&gt;2&lt;/sup&gt; y cm&lt;sup&gt;2&lt;/sup&gt;.&lt;/p&gt;"},{"name":"2-A2","label":"&lt;p&gt;Convertir &lt;span class=\"no-break\"&gt;{{T1}} cm&lt;sup&gt;2&lt;/sup&gt;&lt;/span&gt; a cm&lt;sup&gt;2&lt;/sup&gt; y mm&lt;sup&gt;2&lt;/sup&gt;.&lt;/p&gt;","incorrect":true},{"name":"2-A3","label":"&lt;p&gt;Convertir &lt;span class=\"no-break\"&gt;{{T1}} cm&lt;sup&gt;2&lt;/sup&gt;&lt;/span&gt;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 cm&lt;sup&gt;2&lt;/sup&gt;&lt;/span&gt; = &lt;span class=\"no-break\"&gt;{{Q3}}{{Q4}} dm&lt;sup&gt;2&lt;/sup&gt;&lt;/span&gt; y &lt;span class=\"no-break\"&gt;{{Q5}}{{Q6}} cm&lt;sup&gt;2&lt;/sup&gt;&lt;/span&gt;&lt;/p&gt;"},{"name":"2-A2","label":"&lt;p&gt;&lt;span class=\"no-break\"&gt;{{Q3}}{{Q4}}{{Q5}}{{Q6}} cm&lt;sup&gt;2&lt;/sup&gt;&lt;/span&gt; = &lt;span class=\"no-break\"&gt;{{Q3}}{{Q4}}{{Q5}} dm&lt;sup&gt;2&lt;/sup&gt;&lt;/span&gt; y &lt;span class=\"no-break\"&gt;{{Q6}} cm&lt;sup&gt;2&lt;/sup&gt;&lt;/span&gt;&lt;/p&gt;","incorrect":true},{"name":"2-A3","label":"&lt;p&gt;&lt;span class=\"no-break\"&gt;{{Q3}}{{Q4}}{{Q5}}{{Q6}} cm&lt;sup&gt;2&lt;/sup&gt;&lt;/span&gt; = &lt;span class=\"no-break\"&gt;{{Q3}} dm&lt;sup&gt;2&lt;/sup&gt;&lt;/span&gt; y &lt;span class=\"no-break\"&gt;{{Q4}}{{Q5}}{{Q6}} cm&lt;sup&gt;2&lt;/sup&gt;&lt;/span&gt;&lt;/p&gt;","incorrect":true}]},"algorithm":{"name":"trueFalse","template":"Multiple choice – standard","params":{"showCheckIcon":false}}},{"id":"step-5","stimulus":"&lt;p&gt;Por tanto, el tamaño de la bandeja es el siguiente.&lt;/p&gt;","template":"&lt;p&gt;&lt;span class=\"no-break\"&gt;{{T1}} cm&lt;sup&gt;2&lt;/sup&gt;&lt;/span&gt; = &lt;span class=\"no-break\"&gt;{{response}} dm&lt;sup&gt;2&lt;/sup&gt;&lt;/span&gt; y &lt;span class=\"no-break\"&gt;{{response}} cm&lt;sup&gt;2&lt;/sup&gt;&lt;/span&gt;&lt;/p&gt;","seed":{"calculated":[{"name":"A1","label":"","function":"{{Q1}}"},{"name":"A2","label":"","function":"{{Q2}}"},{"name":"T1","label":"","function":"{{Q1}}*100+{{Q2}}","temp":true}]},"algorithm":{"name":"calculateOperation","params":{"method":"equivLiteral","keyboard":"NUMERICAL"}}}]}</v>
      </c>
      <c r="C570" s="237" t="str">
        <f>Seeds!AA662</f>
        <v>{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D570" s="237">
        <f t="shared" si="1"/>
        <v>1</v>
      </c>
    </row>
    <row r="571" ht="15.75" customHeight="1">
      <c r="A571" s="237" t="str">
        <f>Seeds!AC663</f>
        <v>M5-MyM-21a-A-4</v>
      </c>
      <c r="B571" s="237" t="str">
        <f>Seeds!Z663</f>
        <v>{"id":"M5-MyM-21a-A-4","seed":{"parameters":[{"name":"Q1","label":null,"min":10,"max":500,"step":1},{"name":"Q2","label":null,"min":1,"max":99,"step":1},{"name":"Q3","label":null,"min":1,"max":9,"step":1},{"name":"Q4","label":null,"min":1,"max":9,"step":1},{"name":"Q5","label":null,"min":1,"max":9,"step":1},{"name":"Q6","label":null,"min":1,"max":9,"step":1},{"name":"Q7","label":null,"min":1,"max":9,"step":1}],"uniques":true},"scaffolding":[{"id":"step-0","stimulus":"&lt;p&gt;En el barrio de Cristina van a construir un espacio deportivo de &lt;span class=\"no-break\"&gt;{{T1}} m&lt;sup&gt;2&lt;/sup&gt;.&lt;/span&gt; ¿Cómo se expresa esa medida en forma compleja?&lt;/p&gt;","template":"&lt;p&gt;El nuevo espacio ocupará una extensión de &lt;span class=\"no-break\"&gt;{{response}} dam&lt;sup&gt;2&lt;/sup&gt;&lt;/span&gt; y &lt;span class=\"no-break\"&gt;{{response}} m&lt;sup&gt;2&lt;/sup&gt;.&lt;/span&gt;&lt;/p&gt;","seed":{"parameters":[],"calculated":[{"name":"A1","label":"","function":"{{Q1}}"},{"name":"A2","label":"","function":"{{Q2}}"},{"name":"T1","label":"","function":"{{Q1}}*100+{{Q2}}","temp":true}]},"algorithm":{"name":"calculateOperation","params":{"method":"equivLiteral","keyboard":"INTERMEDIATE"}}},{"id":"step-1","stimulus":"&lt;p&gt;¿Cuál es la medida del nuevo espacio?&lt;/p&gt;","template":"&lt;p&gt;El espacio mide &lt;span class=\"no-break\"&gt;{{response}} m&lt;sup&gt;2&lt;/sup&gt;.&lt;/span&gt;","seed":{"calculated":[{"name":"A2","function":"{{Q1}}*100+{{Q2}}"}]},"algorithm":{"name":"calculateOperation","params":{"method":"equivLiteral","keyboard":"INTERMEDIATE"}}},{"id":"step-2","stimulus":"&lt;p&gt;¿Qué pide el enunciado?&lt;/p&gt;","seed":{"calculated":[{"name":"T1","label":"","function":"{{Q1}}*100+{{Q2}}","temp":true},{"name":"2-A1","label":"&lt;p&gt;Convertir &lt;span class=\"no-break\"&gt;{{T1}} m&lt;sup&gt;2&lt;/sup&gt;&lt;/span&gt; a dam&lt;sup&gt;2&lt;/sup&gt; y m&lt;sup&gt;2&lt;/sup&gt;.&lt;/p&gt;"},{"name":"2-A2","label":"&lt;p&gt;Convertir &lt;span class=\"no-break\"&gt;{{T1}} m&lt;sup&gt;2&lt;/sup&gt;&lt;/span&gt; a dm&lt;sup&gt;2&lt;/sup&gt; y cm&lt;sup&gt;2&lt;/sup&gt;.&lt;/p&gt;","incorrect":true},{"name":"2-A3","label":"&lt;p&gt;Convertir &lt;span class=\"no-break\"&gt;{{T1}} 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class=\"no-break\"&gt;{{Q3}}{{Q4}}{{Q5}}{{Q6}}{{Q7}} cm&lt;sup&gt;2&lt;/sup&gt;&lt;/span&gt; = &lt;span class=\"no-break\"&gt;{{Q3}}{{Q4}}{{Q5}} dm&lt;sup&gt;2&lt;/sup&gt;&lt;/span&gt; y &lt;span class=\"no-break\"&gt;{{Q6}}{{Q7}} cm&lt;sup&gt;2&lt;/sup&gt;&lt;/span&gt;&lt;/p&gt;"},{"name":"2-A2","label":"&lt;p&gt;&lt;span class=\"no-break\"&gt;{{Q3}}{{Q4}}{{Q5}}{{Q6}}{{Q7}} cm&lt;sup&gt;2&lt;/sup&gt;&lt;/span&gt; = &lt;span class=\"no-break\"&gt;{{Q3}}{{Q4}} dm&lt;sup&gt;2&lt;/sup&gt;&lt;/span&gt; y &lt;span class=\"no-break\"&gt;{{Q5}}{{Q6}}{{Q7}} cm&lt;sup&gt;2&lt;/sup&gt;&lt;/span&gt;&lt;/p&gt;","incorrect":true},{"name":"2-A3","label":"&lt;p&gt;&lt;span class=\"no-break\"&gt;{{Q3}}{{Q4}}{{Q5}}{{Q6}}{{Q7}} cm&lt;sup&gt;2&lt;/sup&gt;&lt;/span&gt; = &lt;span class=\"no-break\"&gt;{{Q3}}{{Q4}} dm&lt;sup&gt;2&lt;/sup&gt;&lt;/span&gt; y &lt;span class=\"no-break\"&gt;{{Q6}}{{Q7}}cm&lt;sup&gt;2&lt;/sup&gt;&lt;/span&gt;&lt;/p&gt;","incorrect":true}]},"algorithm":{"name":"trueFalse","template":"Multiple choice – standard","params":{"showCheckIcon":false}}},{"id":"step-5","stimulus":"&lt;p&gt;Por tanto, el tamaño del espacio deportivo es el siguiente.&lt;/p&gt;","template":"&lt;p&gt;&lt;span class=\"no-break\"&gt;{{T1}} m&lt;sup&gt;2&lt;/sup&gt;&lt;/span&gt; = &lt;span class=\"no-break\"&gt;{{response}} dam&lt;sup&gt;2&lt;/sup&gt;&lt;/span&gt; y &lt;span class=\"no-break\"&gt;{{response}} m&lt;sup&gt;2&lt;/sup&gt;&lt;/span&gt;&lt;/p&gt;","seed":{"calculated":[{"name":"A1","label":"","function":"{{Q1}}"},{"name":"A2","label":"","function":"{{Q2}}"},{"name":"T1","label":"","function":"{{Q1}}*100+{{Q2}}","temp":true}]},"algorithm":{"name":"calculateOperation","params":{"method":"equivLiteral","keyboard":"INTERMEDIATE"}}}]}</v>
      </c>
      <c r="C571" s="237" t="str">
        <f>Seeds!AA663</f>
        <v>{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D571" s="237">
        <f t="shared" si="1"/>
        <v>1</v>
      </c>
    </row>
    <row r="572" ht="15.75" customHeight="1">
      <c r="A572" s="237" t="str">
        <f>Seeds!AC664</f>
        <v>M5-MyM-21a-A-5</v>
      </c>
      <c r="B572" s="237" t="str">
        <f>Seeds!Z664</f>
        <v>{"id":"M5-MyM-21a-A-5","seed":{"parameters":[{"name":"Q1","label":null,"min":10,"max":30,"step":1},{"name":"Q2","label":null,"min":1,"max":99,"step":1}],"uniques":true},"scaffolding":[{"id":"step-0","stimulus":"&lt;p&gt;Lucas está elaborando unos marcapáginas de &lt;span class=\"no-break\"&gt;{{Q1}} cm&lt;sup&gt;2&lt;/sup&gt;&lt;/span&gt; y &lt;span class=\"no-break\"&gt;{{Q2}} mm&lt;sup&gt;2&lt;/sup&gt;.&lt;/span&gt; ¿A cuántos cm&lt;sup&gt;2&lt;/sup&gt;&lt;/span&gt; equivale este área?&lt;/p&gt;","template":"&lt;p&gt;Cada marcapáginas tiene una superficie de {{response}} cm&lt;sup&gt;2&lt;/sup&gt;.&lt;/p&gt;","seed":{"parameters":[],"calculated":[{"name":"A1","label":"{{function}}","function":"{{Q1}}+{{Q2}}/100"},{"name":"A2","label":"{{function}}","function":"{{Q1}}*100+{{Q2}}","incorrect":true},{"name":"A3","label":"{{function}}","function":"{{Q1}}*10+{{Q2}}/10","incorrect":true}]},"algorithm":{"name":"calculateOperation","template":"Cloze with drag &amp; drop","params":{"keyboard":"INTERMEDIATE"}}},{"id":"step-1","stimulus":"&lt;p&gt;¿Cuál es la medida de cada marcapáginas?&lt;/p&gt;","template":"&lt;p&gt;Un marcapáginas mide &lt;span class=\"no-break\"&gt;{{response}} cm&lt;sup&gt;2&lt;/sup&gt;&lt;/span&gt; y &lt;span class=\"no-break\"&gt;{{response}} mm&lt;sup&gt;2&lt;/sup&gt;.&lt;/span&gt;&lt;/span&gt;","seed":{"calculated":[{"name":"A2","function":"{{Q1}}"},{"name":"A3","function":"{{Q2}}"}]},"algorithm":{"name":"calculateOperation","params":{"method":"equivLiteral","keyboard":"INTERMEDIATE"}}},{"id":"step-2","stimulus":"&lt;p&gt;¿Qué pide el enunciado?&lt;/p&gt;","seed":{"calculated":[{"name":"2-A1","label":"&lt;p&gt;Convertir &lt;span class=\"no-break\"&gt;{{Q1}} cm&lt;sup&gt;2&lt;/sup&gt;&lt;/span&gt; y &lt;span class=\"no-break\"&gt;{{Q2}} mm&lt;sup&gt;2&lt;/sup&gt;&lt;/span&gt; a cm&lt;sup&gt;2&lt;/sup&gt;.&lt;/p&gt;"},{"name":"2-A2","label":"&lt;p&gt;Convertir &lt;span class=\"no-break\"&gt;{{Q1}} cm&lt;sup&gt;2&lt;/sup&gt;&lt;/span&gt; y &lt;span class=\"no-break\"&gt;{{Q2}} mm&lt;sup&gt;2&lt;/sup&gt;&lt;/span&gt; a dm&lt;sup&gt;2&lt;/sup&gt;.&lt;/p&gt;","incorrect":true},{"name":"2-A3","label":"&lt;p&gt;Convertir &lt;span class=\"no-break\"&gt;{{Q1}} cm&lt;sup&gt;2&lt;/sup&gt;&lt;/span&gt; y &lt;span class=\"no-break\"&gt;{{Q2}} mm&lt;sup&gt;2&lt;/sup&gt;&lt;/span&gt; a m&lt;sup&gt;2&lt;/sup&gt;.&lt;/p&gt;","incorrect":true}]},"algorithm":{"name":"trueFalse","template":"Multiple choice – standard"}},{"id":"step-3","stimulus":"&lt;p&gt;Para poder hacer esta conversión, ¿cuál de estas tablas tienes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 conversión de unidades.&lt;/p&gt;","template":"&lt;p&gt;{{Q2}} mm&lt;sup&gt;2&lt;/sup&gt; : 100 = {{response}} cm&lt;sup&gt;2&lt;/sup&gt;&lt;/p&gt;","seed":{"calculated":[{"name":"A2","label":"","function":"Lemonlib.round({{Q2}}/100, 2)"}]},"algorithm":{"name":"calculateOperation","params":{"method":"equivLiteral","keyboard":"INTERMEDIATE"}}},{"id":"step-5","stimulus":"&lt;p&gt;Por tanto, el tamaño del marcapáginas es el siguiente.&lt;/p&gt;","template":"&lt;p&gt;{{Q1}} cm&lt;sup&gt;2&lt;/sup&gt; + {{Q2}} mm&lt;sup&gt;2&lt;/sup&gt; = {{Q1}} cm&lt;sup&gt;2&lt;/sup&gt; + {{T1}} cm&lt;sup&gt;2&lt;/sup&gt; = {{response}} cm&lt;sup&gt;2&lt;/sup&gt;&lt;/p&gt;","seed":{"calculated":[{"name":"A1","label":"","function":"{{Q1}}+{{T1}}"},{"name":"T1","label":"","function":"Lemonlib.round({{Q2}}/100, 2)","temp":true}]},"algorithm":{"name":"calculateOperation","params":{"method":"equivLiteral","keyboard":"INTERMEDIATE"}}}]}</v>
      </c>
      <c r="C572" s="237" t="str">
        <f>Seeds!AA664</f>
        <v>{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D572" s="237">
        <f t="shared" si="1"/>
        <v>1</v>
      </c>
    </row>
    <row r="573" ht="15.75" customHeight="1">
      <c r="A573" s="237" t="str">
        <f>Seeds!AC665</f>
        <v>M5-MyM-21b-I-1</v>
      </c>
      <c r="B573" s="237" t="str">
        <f>Seeds!Z665</f>
        <v>{"id":"M5-MyM-21b-I-1","stimulus":"&lt;p&gt;Ordena de mayor a menor las siguientes medidas de superficie.&lt;/p&gt;","hint":"&lt;p&gt;Transforma todas las medidas a la misma unidad.&lt;/p&gt;","feedback":"&lt;p&gt;Para ordenar estas medidas de mayor a menor, conviértelas todas a m&lt;sup&gt;2&lt;/sup&gt; y compáralas.&lt;/p&gt;&lt;div style=\"display:flex; justify-content:center;\"&gt;&lt;img src=\"https://blueberry-assets.oneclick.es/M5_MyM_12b_1.svg\" width=\"500\"&gt;&lt;/img&gt;&lt;/div&gt;&lt;p&gt;{{T1}} dm&lt;sup&gt;2&lt;/sup&gt; = {{T1}} : 100 = {{Q1}} m&lt;sup&gt;2&lt;/sup&gt;&lt;/p&gt;&lt;p&gt;{{T2}} dam&lt;sup&gt;2&lt;/sup&gt; = {{T2}} × 100 = {{Q2}} m&lt;sup&gt;2&lt;/sup&gt;&lt;/p&gt;&lt;p&gt;{{T4}} hm&lt;sup&gt;2&lt;/sup&gt; = {{T4}} × 10 000 = {{Q4}} m&lt;sup&gt;2&lt;/sup&gt;&lt;/p&gt;","seed":{"parameters":[{"name":"Q1","label":null,"min":1,"max":99,"step":0.01},{"name":"Q2","label":null,"min":1,"max":99,"step":0.01},{"name":"Q3","label":null,"min":1,"max":99,"step":0.01},{"name":"Q4","label":null,"min":1,"max":99,"step":0.01}],"calculated":[{"name":"T1","function":"Lemonlib.round({{Q1}}*100, 1)","temp":true},{"name":"T2","function":"Lemonlib.round({{Q2}}/100, 5)","temp":true},{"name":"T3","function":"{{Q3}}","temp":true},{"name":"T4","function":"Lemonlib.round({{Q4}}/10000, 6)","temp":true},{"name":"A1","label":"&lt;span class=\"no-break\"&gt;{{T1}} dm&lt;sup&gt;2&lt;/sup&gt;&lt;/span&gt;","function":"{{Q1}}"},{"name":"A2","label":"&lt;span class=\"no-break\"&gt;{{T2}} dam&lt;sup&gt;2&lt;/sup&gt;&lt;/span&gt;","function":"{{Q2}}"},{"name":"A3","label":"&lt;span class=\"no-break\"&gt;{{T3}} m&lt;sup&gt;2&lt;/sup&gt;&lt;/span&gt;","function":"{{Q3}}"},{"name":"A4","label":"&lt;span class=\"no-break\"&gt;{{T4}} hm&lt;sup&gt;2&lt;/sup&gt;&lt;/span&gt;","function":"{{Q4}}"}],"uniques":true},"algorithm":{"name":"orderNumbers","params":{"order":"desc"}}}</v>
      </c>
      <c r="C573" s="237" t="str">
        <f>Seeds!AA665</f>
        <v>{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D573" s="237">
        <f t="shared" si="1"/>
        <v>1</v>
      </c>
    </row>
    <row r="574" ht="15.75" customHeight="1">
      <c r="A574" s="237" t="str">
        <f>Seeds!AC666</f>
        <v>M5-MyM-21b-E-1</v>
      </c>
      <c r="B574" s="237" t="str">
        <f>Seeds!Z666</f>
        <v>{"id":"M5-MyM-21b-E-1","seed":{"parameters":[{"name":"Q1","label":null,"min":10000,"max":99999,"step":1},{"name":"Q2","label":null,"min":10000,"max":99999,"step":1},{"name":"Q3","label":null,"min":10000,"max":99900,"step":100},{"name":"Q4","label":null,"min":10000,"max":99900,"step":100}],"uniques":true},"scaffolding":[{"id":"step-0","stimulus":"&lt;p&gt;Ordena de menor a mayor las siguientes medidas de superficie.&lt;/p&gt;","seed":{"parameters":[],"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A1","label":"{{T1}} dm&lt;sup&gt;2&lt;/sup&gt; y {{T2}} cm&lt;sup&gt;2&lt;/sup&gt; ","function":"{{Q1}}"},{"name":"A2","label":"{{T3}} dm&lt;sup&gt;2&lt;/sup&gt; y {{T4}} cm&lt;sup&gt;2&lt;/sup&gt;","function":"{{Q2}}"},{"name":"A3","label":"{{T5}} m&lt;sup&gt;2&lt;/sup&gt; y {{T6}} dm&lt;sup&gt;2&lt;/sup&gt;","function":"{{Q3}}"},{"name":"A4","label":"{{T7}} m&lt;sup&gt;2&lt;/sup&gt; y {{T8}} dm&lt;sup&gt;2&lt;/sup&gt;","function":"{{Q4}}"}]},"algorithm":{"name":"orderNumbers","params":{"order":"asc"}}},{"id":"step-1","stimulus":"&lt;p&gt;¿Qué pide el enunciado?&lt;/p&gt;","seed":{"calculated":[{"name":"1-A1","label":"&lt;p&gt;Ordenar de menor a mayor las medidas de superficie.&lt;/p&gt;"},{"name":"1-A2","label":"&lt;p&gt;Ordenar de mayor a menor las medidas de superficie.&lt;/p&gt;","incorrect":true}]},"algorithm":{"name":"trueFalse","template":"Multiple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cuatro medidas como ejemplo y la convertimos a m&lt;sup&gt;2&lt;/sup&gt;.&lt;/p&gt;","template":"&lt;p&gt;{{T1}} dm&lt;sup&gt;2&lt;/sup&gt; : 100 = {{response}} m&lt;sup&gt;2&lt;/sup&gt;&lt;/p&gt;&lt;p&gt;{{T2}} cm&lt;sup&gt;2&lt;/sup&gt; : 10 000 = {{response}} m&lt;sup&gt;2&lt;/sup&gt;&lt;/p&gt;&lt;p&gt;{{T1}} dm&lt;sup&gt;2&lt;/sup&gt; + {{T2}} cm&lt;sup&gt;2&lt;/sup&gt; = {{response}} m&lt;sup&gt;2&lt;/sup&gt;&lt;/p&gt;","seed":{"calculated":[{"name":"T1","function":"math.floor({{Q1}}/100)","temp":true},{"name":"T2","function":"{{Q1}}-math.floor({{Q1}}/100)*100","temp":true},{"name":"A5","function":"Lemonlib.round({{T1}}/100, 2)"},{"name":"A6","function":"Lemonlib.round({{T2}}/10000, 4)"},{"name":"A7","function":"Lemonlib.round({{T1}}/100+{{T2}}/10000, 4)"}]},"algorithm":{"name":"calculateOperation","params":{"method":"equivLiteral","keyboard":"INTERMEDIATE"}}},{"id":"step-4","stimulus":"&lt;p&gt;Repitiendo los cálculos del paso anterior, ordena las medidas de menor a mayor.&lt;/p&gt;","seed":{"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T10","function":"Lemonlib.round({{Q1}}/10000, 4)","temp":true},{"name":"T11","function":"Lemonlib.round({{Q2}}/10000, 4)","temp":true},{"name":"T12","function":"Lemonlib.round({{Q3}}/10000, 2)","temp":true},{"name":"T13","function":"Lemonlib.round({{Q4}}/10000, 2)","temp":true},{"name":"A1","label":"{{T1}} dm&lt;sup&gt;2&lt;/sup&gt; y {{T2}} cm&lt;sup&gt;2&lt;/sup&gt; = {{T10}} m&lt;sup&gt;2&lt;/sup&gt;","function":"{{Q1}}"},{"name":"A2","label":"{{T3}} dm&lt;sup&gt;2&lt;/sup&gt; y {{T4}} cm&lt;sup&gt;2&lt;/sup&gt; = {{T11}} m&lt;sup&gt;2&lt;/sup&gt;","function":"{{Q2}}"},{"name":"A3","label":"{{T5}} m&lt;sup&gt;2&lt;/sup&gt; y {{T6}} dm&lt;sup&gt;2&lt;/sup&gt; = {{T12}} m&lt;sup&gt;2&lt;/sup&gt;","function":"{{Q3}}"},{"name":"A4","label":"{{T7}} m&lt;sup&gt;2&lt;/sup&gt; y {{T8}} dm&lt;sup&gt;2&lt;/sup&gt; = {{T13}} m&lt;sup&gt;2&lt;/sup&gt;","function":"{{Q4}}"}]},"algorithm":{"name":"orderNumbers","params":{"order":"asc"}}}]}</v>
      </c>
      <c r="C574" s="237" t="str">
        <f>Seeds!AA666</f>
        <v>{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D574" s="237">
        <f t="shared" si="1"/>
        <v>1</v>
      </c>
    </row>
    <row r="575" ht="15.75" customHeight="1">
      <c r="A575" s="237" t="str">
        <f>Seeds!AC667</f>
        <v>M5-MyM-21b-A-1</v>
      </c>
      <c r="B575" s="237" t="str">
        <f>Seeds!Z667</f>
        <v>{"id":"M5-MyM-21b-A-1","seed":{"parameters":[{"name":"Q1","label":null,"min":100000,"max":199900,"step":1},{"name":"Q2","label":null,"min":100000,"max":199999,"step":1},{"name":"Q3","label":null,"min":100000,"max":199999,"step":1}],"uniques":true},"scaffolding":[{"id":"step-0","stimulus":"&lt;p&g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lt;/p&gt;","seed":{"parameters":[],"calculated":[{"name":"T1","function":"math.floor({{Q1}}/10000)","temp":true},{"name":"T2","function":"math.floor({{Q1}}/100)-math.floor({{Q1}}/10000)*100","temp":true},{"name":"T3","function":"math.floor({{Q2}}/100)","temp":true},{"name":"T4","function":"math.floor({{Q3}}/100)","temp":true},{"name":"T5","function":"{{Q3}}-math.floor({{Q3}}/100)*100","temp":true},{"name":"A1","label":"Paisaje","function":"{{Q1}}"},{"name":"A2","label":"Bodegón","function":"{{Q2}}"},{"name":"A3","label":"Retrato","function":"{{Q3}}"}]},"algorithm":{"name":"orderNumbers","params":{"order":"desc"}}},{"id":"step-1","stimulus":"&lt;p&gt;¿Qué pide el enunciado?&lt;/p&gt;","seed":{"calculated":[{"name":"1-A1","label":"&lt;p&gt;Ordenar de mayor a menor la superficie de los cuadros.&lt;/p&gt;"},{"name":"1-A2","label":"&lt;p&gt;Ordenar de menor a mayor la superficie de los cuadros.&lt;/p&gt;","incorrect":true}]},"algorithm":{"name":"trueFalse","template":"Multiple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m&lt;sup&gt;2&lt;/sup&gt;.&lt;/p&gt;","template":"&lt;p&gt;{{T4}} dm&lt;sup&gt;2&lt;/sup&gt; : 100 = {{response}} m&lt;sup&gt;2&lt;/sup&gt;&lt;/p&gt;&lt;p&gt;{{T5}} cm&lt;sup&gt;2&lt;/sup&gt; : 10 000 = {{response}} m&lt;sup&gt;2&lt;/sup&gt;&lt;/p&gt;&lt;p&gt;{{T4}} dm&lt;sup&gt;2&lt;/sup&gt; + {{T5}} cm&lt;sup&gt;2&lt;/sup&gt; = {{response}} 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mayor a menor.&lt;/p&gt;","seed":{"calculated":[{"name":"T1","function":"math.floor({{Q1}}/10000)","temp":true},{"name":"T2","function":"math.floor({{Q1}}/100)-math.floor({{Q1}}/10000)*100","temp":true},{"name":"T3","function":"math.floor({{Q2}}/100)","temp":true},{"name":"T4","function":"math.floor({{Q3}}/100)","temp":true},{"name":"T5","function":"{{Q3}}-math.floor({{Q3}}/100)*100","temp":true},{"name":"T10","function":"math.floor({{Q1}}/10000, 2)","temp":true},{"name":"T11","function":"math.floor({{Q2}}/10000, 2)","temp":true},{"name":"T12","function":"Lemonlib.round({{Q3}}/10000, 4)","temp":true},{"name":"A1","label":"Paisaje: {{T1}} m&lt;sup&gt;2&lt;/sup&gt; y {{T2}} dm&lt;sup&gt;2&lt;/sup&gt; = {{T10}} m&lt;sup&gt;2&lt;/sup&gt;","function":"{{Q1}}"},{"name":"A2","label":"Bodegón: {{T3}} dm&lt;sup&gt;2&lt;/sup&gt; = {{T11}} m&lt;sup&gt;2&lt;/sup&gt;","function":"{{Q2}}"},{"name":"A3","label":"Retrato: {{T4}} dm&lt;sup&gt;2&lt;/sup&gt; y {{T5}} cm&lt;sup&gt;2&lt;/sup&gt; = {{T12}} m&lt;sup&gt;2&lt;/sup&gt;","function":"{{Q3}}"}]},"algorithm":{"name":"orderNumbers","params":{"order":"desc"}}}]}</v>
      </c>
      <c r="C575" s="237" t="str">
        <f>Seeds!AA667</f>
        <v>{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D575" s="237">
        <f t="shared" si="1"/>
        <v>1</v>
      </c>
    </row>
    <row r="576" ht="15.75" customHeight="1">
      <c r="A576" s="237" t="str">
        <f>Seeds!AC668</f>
        <v>M5-MyM-21b-A-2</v>
      </c>
      <c r="B576" s="237" t="str">
        <f>Seeds!Z668</f>
        <v>{"id":"M5-MyM-21b-A-2","seed":{"parameters":[{"name":"Q1","label":null,"min":100000,"max":299999,"step":1},{"name":"Q2","label":null,"min":100000,"max":299999,"step":1},{"name":"Q3","label":null,"min":100000,"max":299900,"step":100}],"uniques":true},"scaffolding":[{"id":"step-0","stimulus":"&lt;p&gt;Helena está haciendo un trabajo de Biología sobre reservas naturales y ha recopilado la siguiente información sobre tres de ellas. Ordénalas de mayor a menor según su extensión.&lt;/p&gt;","seed":{"parameters":[],"calculated":[{"name":"T1","function":"math.floor({{Q1}}/10000)","temp":true},{"name":"T2","function":"{{Q1}}-math.floor({{Q1}}/10000)*10000","temp":true},{"name":"T3","function":"math.floor({{Q2}}/100)","temp":true},{"name":"T4","function":"{{Q2}}-math.floor({{Q2}}/100)*100","temp":true},{"name":"T5","function":"math.floor({{Q3}}/10000)","temp":true},{"name":"T6","function":"math.floor({{Q3}}/100)-math.floor({{Q3}}/10000)*100","temp":true},{"name":"A1","label":"La reserva A ocupa &lt;span class=\"no-break\"&gt;{{T1}} km&lt;sup&gt;2&lt;/sup&gt;&lt;/span&gt; y &lt;span class=\"no-break\"&gt;{{T2}} dam&lt;sup&gt;2&lt;/sup&gt;&lt;/span&gt;","function":"{{Q1}}"},{"name":"A2","label":"La reserva B ocupa &lt;span class=\"no-break\"&gt;{{T3}} hm&lt;sup&gt;2&lt;/sup&gt;&lt;/span&gt; y &lt;span class=\"no-break\"&gt;{{T4}} dam&lt;sup&gt;2&lt;/sup&gt;&lt;/span&gt;","function":"{{Q2}}"},{"name":"A3","label":"La reserva C ocupa &lt;span class=\"no-break\"&gt;{{T5}} km&lt;sup&gt;2&lt;/sup&gt;&lt;/span&gt; y &lt;span class=\"no-break\"&gt;{{T6}} hm&lt;sup&gt;2&lt;/sup&gt;&lt;/span&gt;","function":"{{Q3}}"}]},"algorithm":{"name":"orderNumbers","params":{"order":"desc"}}},{"id":"step-1","stimulus":"&lt;p&gt;¿Qué pide el enunciado?&lt;/p&gt;","seed":{"calculated":[{"name":"1-A1","label":"&lt;p&gt;Ordenar de mayor a menor la superficie de las reservas naturales.&lt;/p&gt;"},{"name":"1-A2","label":"&lt;p&gt;Ordenar de menor a mayor la superficie de las reservas naturales.&lt;/p&gt;","incorrect":true}]},"algorithm":{"name":"trueFalse","template":"Multiple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km&lt;sup&gt;2&lt;/sup&gt;.&lt;/p&gt;","template":"&lt;p&gt;{{T3}} hm&lt;sup&gt;2&lt;/sup&gt; : 100 = {{response}} km&lt;sup&gt;2&lt;/sup&gt;&lt;/p&gt;&lt;p&gt;{{T4}} dam&lt;sup&gt;2&lt;/sup&gt; : 10 000 = {{response}} km&lt;sup&gt;2&lt;/sup&gt;&lt;/p&gt;&lt;p&gt;{{T3}} hm&lt;sup&gt;2&lt;/sup&gt; + {{T4}} dam&lt;sup&gt;2&lt;/sup&gt; = {{response}} km&lt;sup&gt;2&lt;/sup&gt;&lt;/p&gt;","seed":{"calculated":[{"name":"T3","function":"math.floor({{Q2}}/100)","temp":true},{"name":"T4","function":"{{Q2}}-math.floor({{Q2}}/100)*100","temp":true},{"name":"A7","function":"Lemonlib.round({{T3}}/100, 2)"},{"name":"A8","function":"Lemonlib.round({{T4}}/10000, 4)"},{"name":"A9","function":"Lemonlib.round({{T3}}/100+{{T4}}/10000, 4)"}]},"algorithm":{"name":"calculateOperation","params":{"method":"equivLiteral","keyboard":"INTERMEDIATE"}}},{"id":"step-4","stimulus":"&lt;p&gt;Repitiendo los cálculos del paso anterior, ordena las medidas de mayor a menor.&lt;/p&gt;","seed":{"calculated":[{"name":"T1","function":"math.floor({{Q1}}/10000)","temp":true},{"name":"T2","function":"{{Q1}}-math.floor({{Q1}}/10000)*10000","temp":true},{"name":"T3","function":"math.floor({{Q2}}/100)","temp":true},{"name":"T4","function":"{{Q2}}-math.floor({{Q2}}/100)*100","temp":true},{"name":"T5","function":"math.floor({{Q3}}/10000)","temp":true},{"name":"T6","function":"math.floor({{Q3}}/100)-math.floor({{Q3}}/10000)*100","temp":true},{"name":"T10","function":"Lemonlib.round({{Q1}}/10000, 4)","temp":true},{"name":"T11","function":"Lemonlib.round({{Q2}}/10000, 4)","temp":true},{"name":"T12","function":"Lemonlib.round({{Q3}}/10000, 2)","temp":true},{"name":"A1","label":"La reserva A ocupa &lt;span class=\"no-break\"&gt;{{T1}} km&lt;sup&gt;2&lt;/sup&gt;&lt;/span&gt; y &lt;span class=\"no-break\"&gt;{{T2}} dam&lt;sup&gt;2&lt;/sup&gt;&lt;/span&gt; = {{T10}} km&lt;sup&gt;2&lt;/sup&gt;","function":"{{Q1}}"},{"name":"A2","label":"La reserva B ocupa &lt;span class=\"no-break\"&gt;{{T3}} hm&lt;sup&gt;2&lt;/sup&gt;&lt;/span&gt; y &lt;span class=\"no-break\"&gt;{{T4}} dam&lt;sup&gt;2&lt;/sup&gt;&lt;/span&gt; = {{T11}} km&lt;sup&gt;2&lt;/sup&gt;","function":"{{Q2}}"},{"name":"A3","label":"La reserva C ocupa &lt;span class=\"no-break\"&gt;{{T5}} km&lt;sup&gt;2&lt;/sup&gt;&lt;/span&gt; y &lt;span class=\"no-break\"&gt;{{T6}} hm&lt;sup&gt;2&lt;/sup&gt;&lt;/span&gt; = {{T12}} km&lt;sup&gt;2&lt;/sup&gt;","function":"{{Q3}}"}]},"algorithm":{"name":"orderNumbers","params":{"order":"desc"}}}]}</v>
      </c>
      <c r="C576" s="237" t="str">
        <f>Seeds!AA668</f>
        <v>{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D576" s="237">
        <f t="shared" si="1"/>
        <v>1</v>
      </c>
    </row>
    <row r="577" ht="15.75" customHeight="1">
      <c r="A577" s="237" t="str">
        <f>Seeds!AC669</f>
        <v>M5-MyM-21b-A-3</v>
      </c>
      <c r="B577" s="237" t="str">
        <f>Seeds!Z669</f>
        <v>{"id":"M5-MyM-21b-A-3","seed":{"parameters":[{"name":"Q1","label":null,"min":100000,"max":200000,"step":100},{"name":"Q2","label":null,"min":100000,"max":200000,"step":1},{"name":"Q3","label":null,"min":100000,"max":200000,"step":1}],"uniques":true},"scaffolding":[{"id":"step-0","stimulus":"&lt;p&g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lt;/p&gt;","seed":{"parameters":[],"calculated":[{"name":"T1","function":"{{Q1}}/10000","temp":true},{"name":"T2","function":"math.floor({{Q2}}/100)","temp":true},{"name":"T3","function":"{{Q3}}-math.floor({{Q3}}/100)*100","temp":true},{"name":"T4","function":"{{Q3}}/100","temp":true},{"name":"A1","label":"{{T1}} m&lt;sup&gt;2&lt;/sup&gt;","function":"{{Q1}}"},{"name":"A2","label":"{{T2}} dm&lt;sup&gt;2&lt;/sup&gt; y {{T3}} cm&lt;sup&gt;2&lt;/sup&gt;","function":"{{Q2}}"},{"name":"A3","label":"{{T4}} dm&lt;sup&gt;2&lt;/sup&gt;","function":"{{Q3}}"}]},"algorithm":{"name":"orderNumbers","params":{"order":"asc"}}},{"id":"step-1","stimulus":"&lt;p&gt;¿Qué pide el enunciado?&lt;/p&gt;","seed":{"calculated":[{"name":"1-A1","label":"&lt;p&gt;Ordenar de mayor a menor la superficie de las maquetas.&lt;/p&gt;","incorrect":true},{"name":"1-A2","label":"&lt;p&gt;Ordenar de menor a mayor la superficie de las maquetas.&lt;/p&gt;"}]},"algorithm":{"name":"trueFalse","template":"Multiple choice – standard"}},{"id":"step-2","stimulus":"&lt;p&gt;Para ordenar las distintas medidas, hay que expresarlas en la misma unidad. ¿En qué tabla están las conversiones de unidades correctas?&lt;/p&gt;","seed":{"calculated":[{"name":"2-A1","label":"&lt;p&gt;&lt;div style=\"display:flex; justify-content:center;\"&gt;&lt;img src=\"https://blueberry-assets.oneclick.es/M5_MyM_12b_1.svg\" width=\"500\"&gt;&lt;/img&gt;&lt;/div&gt;"},{"name":"2-A2","label":"&lt;p&gt;&lt;div style=\"display:flex; justify-content:center;\"&gt;&lt;img src=\"https://blueberry-assets.oneclick.es/M5_MyM_12e_1.svg\" width=\"500\"&gt;&lt;/img&gt;&lt;/div&gt;","incorrect":true},{"name":"2-A3","label":"&lt;p&gt;&lt;div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m&lt;sup&gt;2&lt;/sup&gt;.&lt;/p&gt;","template":"&lt;p&gt;{{T2}} dm&lt;sup&gt;2&lt;/sup&gt; : 100 = {{response}} m&lt;sup&gt;2&lt;/sup&gt;&lt;/p&gt;&lt;p&gt;{{T3}} cm&lt;sup&gt;2&lt;/sup&gt; : 10 000 = {{response}} m&lt;sup&gt;2&lt;/sup&gt;&lt;/p&gt;&lt;p&gt;{{T2}} dm&lt;sup&gt;2&lt;/sup&gt; + {{T3}} cm&lt;sup&gt;2&lt;/sup&gt; = {{response}} m&lt;sup&gt;2&lt;/sup&gt;&lt;/p&gt;","seed":{"calculated":[{"name":"T2","function":"math.floor({{Q2}}/100)","temp":true},{"name":"T3","function":"{{Q3}}-math.floor({{Q3}}/100)*100","temp":true},{"name":"A7","function":"Lemonlib.round({{T2}}/100, 2)"},{"name":"A8","function":"Lemonlib.round({{T3}}/10000, 4)"},{"name":"A9","function":"Lemonlib.round({{T2}}/100+{{T3}}/10000, 4)"}]},"algorithm":{"name":"calculateOperation","params":{"method":"equivLiteral","keyboard":"INTERMEDIATE"}}},{"id":"step-4","stimulus":"&lt;p&gt;Repitiendo los cálculos del paso anterior, ordena las medidas de menor a mayor.&lt;/p&gt;","seed":{"calculated":[{"name":"T1","function":"{{Q1}}/10000","temp":true},{"name":"T2","function":"math.floor({{Q2}}/100)","temp":true},{"name":"T3","function":"{{Q3}}-math.floor({{Q3}}/100)*100","temp":true},{"name":"T4","function":"{{Q3}}/100","temp":true},{"name":"T10","function":"Lemonlib.round({{T2}}/100+{{T3}}/10000, 4)","temp":true},{"name":"T11","function":"Lemonlib.round({{Q3}}/10000, 4)","temp":true},{"name":"A1","label":"{{T1}} m&lt;sup&gt;2&lt;/sup&gt;","function":"{{Q1}}"},{"name":"A2","label":"{{T2}} dm&lt;sup&gt;2&lt;/sup&gt; y {{T3}} cm&lt;sup&gt;2&lt;/sup&gt; = {{T10}} m&lt;sup&gt;2&lt;/sup&gt;","function":"{{Q2}}"},{"name":"A3","label":"{{T4}} dm&lt;sup&gt;2&lt;/sup&gt; = {{T11}} m&lt;sup&gt;2&lt;/sup&gt;","function":"{{Q3}}"}]},"algorithm":{"name":"orderNumbers","params":{"order":"asc"}}}]}</v>
      </c>
      <c r="C577" s="237" t="str">
        <f>Seeds!AA669</f>
        <v>{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D577" s="237">
        <f t="shared" si="1"/>
        <v>1</v>
      </c>
    </row>
    <row r="578" ht="15.75" customHeight="1">
      <c r="A578" s="237" t="str">
        <f>Seeds!AC670</f>
        <v>M5-MyM-21b-A-4</v>
      </c>
      <c r="B578" s="237" t="str">
        <f>Seeds!Z670</f>
        <v>{"id":"M5-MyM-21b-A-4","seed":{"parameters":[{"name":"Q1","label":null,"min":10,"max":20,"step":1},{"name":"Q2","label":null,"min":1000,"max":9900,"step":100},{"name":"Q3","label":null,"min":1000,"max":9900,"step":100}],"uniques":true},"scaffolding":[{"id":"step-0","stimulus":"&lt;p&g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escenario?&lt;/p&gt;","template":"&lt;p&gt;El escenario medirá &lt;span class=\"no-break\"&gt;{{response}} m&lt;sup&gt;2&lt;/sup&gt;.&lt;/span&gt;&lt;/p&gt;","seed":{"parameters":[],"calculated":[{"name":"T1","function":"math.floor({{Q2}}/100)","temp":true},{"name":"A1","label":"{{function}})","function":"math.max({{Q1}}+{{Q2}}/10000, {{Q1}}+{{Q3}}/10000)"}]},"algorithm":{"name":"calculateOperation","params":{"method":"equivLiteral","keyboard":"INTERMEDIATE"}}},{"id":"step-1","stimulus":"&lt;p&gt;¿Qué pide el enunciado?&lt;/p&gt;","seed":{"calculated":[{"name":"1-A1","label":"&lt;p&gt;Determinar cuál es el teatro más grande y expresar su superficie en m&lt;sup&gt;2&lt;/sup&gt;.&lt;/p&gt;"},{"name":"1-A2","label":"&lt;p&gt;Determinar cuál es el teatro más pequeño y expresar su superficie en m&lt;sup&gt;2&lt;/sup&gt;.&lt;/p&gt;","incorrect":true}]},"algorithm":{"name":"trueFalse","template":"Multiple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dos medidas como ejemplo y la convertimos a m&lt;sup&gt;2&lt;/sup&gt;.&lt;/p&gt;","template":"&lt;p&gt;{{T1}} dm&lt;sup&gt;2&lt;/sup&gt; : 100 = {{response}} m&lt;sup&gt;2&lt;/sup&gt;&lt;/p&gt;&lt;p&gt;{{Q1}} m&lt;sup&gt;2&lt;/sup&gt; + {{T1}} dm&lt;sup&gt;2&lt;/sup&gt; = {{response}} m&lt;sup&gt;2&lt;/sup&gt;&lt;/p&gt;","seed":{"calculated":[{"name":"T1","function":"math.floor({{Q2}}/100)","temp":true},{"name":"3-A1","function":"Lemonlib.round({{T1}}/100, 2)"},{"name":"3-A2","function":"Lemonlib.round({{Q1}}+{{T1}}/100, 2)"}]},"algorithm":{"name":"calculateOperation","params":{"method":"equivLiteral","keyboard":"INTERMEDIATE"}}},{"id":"step-4","stimulus":"&lt;p&gt;Ahora selecciona cuál de los escenarios es el mayor.&lt;/p&gt;","seed":{"calculated":[{"name":"T1","function":"math.floor({{Q2}}/100)","temp":true},{"name":"4-A1","label":"{{function}} m&lt;sup&gt;2&lt;/sup&gt;","function":"math.max({{Q1}}+{{T1}}/100, {{Q1}}+{{Q3}}/10000)"},{"name":"4-A2","label":"{{function}} m&lt;sup&gt;2&lt;/sup&gt;","function":"math.min({{Q1}}+{{T1}}/100, {{Q1}}+{{Q3}}/10000)","incorrect":true}]},"algorithm":{"name":"trueFalse","template":"Multiple choice – standard"}}]}</v>
      </c>
      <c r="C578" s="237" t="str">
        <f>Seeds!AA670</f>
        <v>{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D578" s="237">
        <f t="shared" si="1"/>
        <v>1</v>
      </c>
    </row>
    <row r="579" ht="15.75" customHeight="1">
      <c r="A579" s="237" t="str">
        <f>Seeds!AC671</f>
        <v>M5-MyM-21b-A-5</v>
      </c>
      <c r="B579" s="237" t="str">
        <f>Seeds!Z671</f>
        <v>{"id":"M5-MyM-21b-A-5","seed":{"parameters":[{"name":"Q1","label":null,"min":100000,"max":299999,"step":1},{"name":"Q2","label":null,"min":100000,"max":299999,"step":1},{"name":"Q3","label":null,"min":100000,"max":299999,"step":1}],"uniques":true},"scaffolding":[{"id":"step-0","stimulus":"&lt;p&g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visitarlos?&lt;/p&gt;","seed":{"parameters":[],"calculated":[{"name":"T1","function":"math.floor({{Q1}}/10000)","temp":true},{"name":"T2","function":"{{Q1}}-math.floor({{Q1}}/10000)*10000","temp":true},{"name":"T3","function":"math.floor({{Q2}}/10000, 4)","temp":true},{"name":"T4","function":"math.floor({{Q3}}/100)","temp":true},{"name":"T5","function":"{{Q3}}-math.floor({{Q3}}/100)*100","temp":true},{"name":"A1","label":"Parque de los Almendros","function":"{{Q1}}"},{"name":"A2","label":"Parque de los Pinos","function":"{{Q2}}"},{"name":"A3","label":"Parque de los Rosales","function":"{{Q3}}"}]},"algorithm":{"name":"orderNumbers","params":{"order":"asc"}}},{"id":"step-1","stimulus":"&lt;p&gt;¿Qué pide el enunciado?&lt;/p&gt;","seed":{"calculated":[{"name":"1-A1","label":"&lt;p&gt;Ordenar de mayor a menor la superficie de los parques.&lt;/p&gt;","incorrect":true},{"name":"1-A2","label":"&lt;p&gt;Ordenar de menor a mayor la superficie de los parques.&lt;/p&gt;"}]},"algorithm":{"name":"trueFalse","template":"Multiple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km&lt;sup&gt;2&lt;/sup&gt;.&lt;/p&gt;","template":"&lt;p&gt;{{T4}} hm&lt;sup&gt;2&lt;/sup&gt; : 100 = {{response}} km&lt;sup&gt;2&lt;/sup&gt;&lt;/p&gt;&lt;p&gt;{{T5}} dam&lt;sup&gt;2&lt;/sup&gt; : 10 000 = {{response}} km&lt;sup&gt;2&lt;/sup&gt;&lt;/p&gt;&lt;p&gt;{{T4}} hm&lt;sup&gt;2&lt;/sup&gt; + {{T5}} dam&lt;sup&gt;2&lt;/sup&gt; = {{response}} km&lt;sup&gt;2&lt;/sup&gt;&lt;/p&gt;","seed":{"calculated":[{"name":"T4","function":"math.floor({{Q3}}/100)","temp":true},{"name":"T5","function":"{{Q3}}-math.floor({{Q3}}/100)*100","temp":true},{"name":"A7","function":"Lemonlib.round({{T4}}/100,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menor a mayor.&lt;/p&gt;","seed":{"calculated":[{"name":"T1","function":"math.floor({{Q1}}/10000)","temp":true},{"name":"T2","function":"{{Q1}}-math.floor({{Q1}}/10000)*10000","temp":true},{"name":"T3","function":"math.floor({{Q2}}/10000, 4)","temp":true},{"name":"T4","function":"math.floor({{Q3}}/100)","temp":true},{"name":"T5","function":"{{Q3}}-math.floor({{Q3}}/100)*100","temp":true},{"name":"T10","function":"math.floor({{Q1}}/10000, 4)","temp":true},{"name":"T11","function":"math.floor({{Q2}}/10000, 4)","temp":true},{"name":"T12","function":"Lemonlib.round({{Q3}}/10000, 4)","temp":true},{"name":"A1","label":"Parque de los Almendros: {{T1}} km&lt;sup&gt;2&lt;/sup&gt; y {{T2}} dam&lt;sup&gt;2&lt;/sup&gt; = {{T10}} km&lt;sup&gt;2&lt;/sup&gt;","function":"{{Q1}}"},{"name":"A2","label":"Parque de los Pinos: {{T11}} km&lt;sup&gt;2&lt;/sup&gt;","function":"{{Q2}}"},{"name":"A3","label":"Parque de los Rosales: {{T4}} hm&lt;sup&gt;2&lt;/sup&gt; y {{T5}} dam&lt;sup&gt;2&lt;/sup&gt; = {{T12}} km&lt;sup&gt;2&lt;/sup&gt;","function":"{{Q3}}"}]},"algorithm":{"name":"orderNumbers","params":{"order":"asc"}}}]}</v>
      </c>
      <c r="C579" s="237" t="str">
        <f>Seeds!AA671</f>
        <v>{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D579" s="237">
        <f t="shared" si="1"/>
        <v>1</v>
      </c>
    </row>
    <row r="580" ht="15.75" customHeight="1">
      <c r="A580" s="237" t="str">
        <f>Seeds!AC672</f>
        <v>M5-MyM-32a-I-1</v>
      </c>
      <c r="B580" s="237" t="str">
        <f>Seeds!Z672</f>
        <v>{"id":"M5-MyM-32a-I-1","stimulus":"&lt;p&gt;¿En qué unidad se expresan mejor las siguientes superficies?&lt;/p&gt;","template":"&lt;p&gt;La superficie de {{Q1}} se expresa en {{response}}.&lt;/p&gt;&lt;p&gt;La superficie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cuestión.&lt;/p&gt;","seed":{"parameters":[{"name":"Q1","list":["un parque nacional","una provincia","un país"]},{"name":"Q2","list":["del patio de un colegio","del plano de una casa","de un campo de fútbol"]},{"name":"Q3","list":["un póster","un puzle","la portada de un libro"]}],"calculated":[{"name":"A1","label":"km&lt;sup&gt;2&lt;/sup&gt;","feedback":"&lt;p&gt;La superficie de {{Q1}} se expresa en km&lt;sup&gt;2&lt;/sup&gt;, ya que es una superficie de grandes dimensiones.&lt;/p&gt;"},{"name":"A2","label":"m&lt;sup&gt;2&lt;/sup&gt;","feedback":"&lt;p&gt;La superficie {{Q2}} se expresa en m&lt;sup&gt;2&lt;/sup&gt;, ya que es una superficie de tamaño medio.&lt;/p&gt;"},{"name":"A3","label":"cm&lt;sup&gt;2&lt;/sup&gt;","feedback":"&lt;p&gt;La superficie de {{Q3}} se expresa en cm&lt;sup&gt;2&lt;/sup&gt;, ya que es una superficie pequeña.&lt;/p&gt;"}],"uniques":true},"algorithm":{"name":"calculateOperation","template":"Cloze with drag &amp; drop","params":{"keyboard":"INTERMEDIATE"}}}</v>
      </c>
      <c r="C580" s="237" t="str">
        <f>Seeds!AA672</f>
        <v>{"id":"M5-MyM-32a-I-1","stimulus":"&lt;p&gt;Qual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D580" s="237">
        <f t="shared" si="1"/>
        <v>1</v>
      </c>
    </row>
    <row r="581" ht="15.75" customHeight="1">
      <c r="A581" s="237" t="str">
        <f>Seeds!AC673</f>
        <v>M5-MyM-32a-I-2</v>
      </c>
      <c r="B581" s="237" t="str">
        <f>Seeds!Z673</f>
        <v>{"id":"M5-MyM-32a-I-2","stimulus":"&lt;p&gt;¿En qué unidad se expresan mejor las siguientes superficies?&lt;/p&gt;","template":"&lt;p&gt;La superficie {{Q1}} se expresa en {{response}}.&lt;/p&gt;&lt;p&gt;La superficie de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cuestión.&lt;/p&gt;","seed":{"parameters":[{"name":"Q1","list":["del patio de un colegio","del plano de una casa","de un campo de fútbol"]},{"name":"Q2","list":["un parque nacional","una provincia","un país"]},{"name":"Q3","list":["un póster","un puzle","la portada de un libro"]}],"calculated":[{"name":"A1","label":"m&lt;sup&gt;2&lt;/sup&gt;","feedback":"&lt;p&gt;La superficie {{Q1}} se expresa en m&lt;sup&gt;2&lt;/sup&gt;, ya que es una superficie de tamaño medio.&lt;/p&gt;"},{"name":"A2","label":"km&lt;sup&gt;2&lt;/sup&gt;","feedback":"&lt;p&gt;La superficie de {{Q2}} se expresa en km&lt;sup&gt;2&lt;/sup&gt;, ya que es una superficie de grandes dimensiones.&lt;/p&gt;"},{"name":"A3","label":"cm&lt;sup&gt;2&lt;/sup&gt;","feedback":"&lt;p&gt;La superficie de {{Q3}} se expresa en cm&lt;sup&gt;2&lt;/sup&gt;, ya que es una superficie pequeña.&lt;/p&gt;"}],"uniques":true},"algorithm":{"name":"calculateOperation","template":"Cloze with drag &amp; drop","params":{"keyboard":"INTERMEDIATE"}}}</v>
      </c>
      <c r="C581" s="237" t="str">
        <f>Seeds!AA673</f>
        <v>{"id":"M5-MyM-32a-I-2","stimulus":"&lt;p&gt;Em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D581" s="237">
        <f t="shared" si="1"/>
        <v>1</v>
      </c>
    </row>
    <row r="582" ht="15.75" customHeight="1">
      <c r="A582" s="237" t="str">
        <f>Seeds!AC674</f>
        <v>M5-MyM-32a-E-1</v>
      </c>
      <c r="B582" s="237" t="str">
        <f>Seeds!Z674</f>
        <v>{"id":"M5-MyM-32a-E-1","stimulus":"&lt;p&gt;Clasifica las siguientes superficies según la mejor unidad para medirlas. En cada columna, coloca en la parte superior la superficie de mayor tamaño.&lt;/p&gt;","template":"&lt;table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class=\"no-break\"&gt;{{response}}&lt;/span&gt;&lt;/td&gt;&lt;/tr&gt;&lt;/tbody&gt;&lt;/table&gt;","hint":"&lt;p&gt;Para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cuestión.&lt;/p&gt;","seed":{"parameters":[{"name":"Q1","list":["Océano","País","Ciudad"]},{"name":"Q2","list":["Barrio","Pueblo","Zona de urbanizaciones"]},{"name":"Q4","list":["Ventanal","Puerta","Mantel"]},{"name":"Q3","list":["Piscina","Escenario de un teatro","Plaza"]},{"name":"Q5","list":["Portada de un CD","Carátula de un videojuego","Portada de una revista"]},{"name":"Q6","list":["Sello","Cara de un dado","Carné"]}],"calculated":[{"name":"A1","label":"{{Q1}}","feedback":"&lt;p&gt;&lt;i&gt;{{Q1}}&lt;/i&gt; es la superficie que se expresa en km&lt;sup&gt;2&lt;/sup&gt;, ya que es una superficie de grandes dimensiones.&lt;/p&gt;"},{"name":"A2","label":"{{Q3}}","feedback":"&lt;p&gt;&lt;i&gt;{{Q3}}&lt;/i&gt; es la superficie que se expresa en m&lt;sup&gt;2&lt;/sup&gt;, ya que es una superficie de tamaño medio.&lt;/p&gt;"},{"name":"A3","label":"{{Q5}}","feedback":"&lt;p&gt;&lt;i&gt;{{Q5}}&lt;/i&gt; es la superficie que se expresa en cm&lt;sup&gt;2&lt;/sup&gt;, ya que es una superficie pequeña.&lt;/p&gt;"}],"uniques":true},"algorithm":{"name":"calculateOperation","template":"Cloze with drag &amp; drop","params":{"keyboard":"INTERMEDIATE"}}}</v>
      </c>
      <c r="C582" s="237" t="str">
        <f>Seeds!AA674</f>
        <v>{"id":"M5-MyM-32a-E-1","stimulus":"&lt;p&gt;Classifique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D582" s="237">
        <f t="shared" si="1"/>
        <v>1</v>
      </c>
    </row>
    <row r="583" ht="15.75" customHeight="1">
      <c r="A583" s="237" t="str">
        <f>Seeds!AC675</f>
        <v>M5-MyM-13a-I-1</v>
      </c>
      <c r="B583" s="237" t="str">
        <f>Seeds!Z675</f>
        <v>{"id":"M5-MyM-13a-I-1","stimulus":"&lt;p&gt;Calcula la siguiente suma. Devuelve el resultado en las mismas unidades.&lt;/p&gt;","template":"&lt;p&gt;{{Q1}} {{Q6}}&lt;sup&gt;2&lt;/sup&gt; + {{Q2}} {{Q6}}&lt;sup&gt;2&lt;/sup&gt; = {{response}} {{response}}&lt;sup&gt;2&lt;/sup&gt;&lt;/p&gt;","hint":"&lt;p&gt;Las medidas de superficie se suman como si fuesen números naturales.&lt;/p&gt;","feedback":"&lt;p&gt;Las medidas de superficie se suman como si fuesen números naturales.&lt;/p&gt;&lt;p&gt;{{Q1}}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83" s="237" t="str">
        <f>Seeds!AA675</f>
        <v>{"id":"M5-MyM-13a-I-1","stimulus":"&lt;p&gt;Calcule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83" s="237">
        <f t="shared" si="1"/>
        <v>1</v>
      </c>
    </row>
    <row r="584" ht="15.75" customHeight="1">
      <c r="A584" s="237" t="str">
        <f>Seeds!AC676</f>
        <v>M5-MyM-13a-E-1</v>
      </c>
      <c r="B584" s="237" t="str">
        <f>Seeds!Z676</f>
        <v>{"id":"M5-MyM-13a-E-1","stimulus":"&lt;p&gt;Calcula la siguiente suma.&lt;/p&gt;","template":"&lt;p&gt;{{Q1}} {{Q3}} + {{Q2}} {{Q3}} = {{response}} {{Q3}}&lt;/p&gt;","hint":"&lt;p&gt;Las medidas de superficie se suman como si fuesen números naturales.&lt;/p&gt;","feedback":"&lt;p&gt;Las medidas de superficie se suman como si fuesen números naturales.&lt;/p&gt;&lt;p&gt;{{Q1}}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C584" s="237" t="str">
        <f>Seeds!AA676</f>
        <v>{"id":"M5-MyM-13a-E-1","stimulus":"&lt;p&gt;Calcule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D584" s="237">
        <f t="shared" si="1"/>
        <v>1</v>
      </c>
    </row>
    <row r="585" ht="15.75" customHeight="1">
      <c r="A585" s="237" t="str">
        <f>Seeds!AC677</f>
        <v>M5-MyM-13a-A-1</v>
      </c>
      <c r="B585" s="237" t="str">
        <f>Seeds!Z677</f>
        <v>{"id":"M5-MyM-13a-A-1","stimulus":"&lt;p&gt;Un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ampliado?&lt;/p&gt;","template":"&lt;p&gt;El restaurante medirá &lt;span class=\"no-break\"&gt;{{response}} m&lt;sup&gt;2&lt;/sup&gt;.&lt;/span&gt;&lt;/p&gt;","hint":"&lt;p&gt;Las medidas de superficie se suman como si fuesen números naturales.&lt;/p&gt;","feedback":"&lt;p&gt;La superficie del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C585" s="237" t="str">
        <f>Seeds!AA677</f>
        <v>{"id":"M5-MyM-13a-A-1","stimulus":"&lt;p&gt;Um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D585" s="237">
        <f t="shared" si="1"/>
        <v>1</v>
      </c>
    </row>
    <row r="586" ht="15.75" customHeight="1">
      <c r="A586" s="237" t="str">
        <f>Seeds!AC678</f>
        <v>M5-MyM-13a-A-2</v>
      </c>
      <c r="B586" s="237" t="str">
        <f>Seeds!Z678</f>
        <v>{"id":"M5-MyM-13a-A-2","stimulus":"&lt;p&gt;Un club deportivo quiere ampliar su campo de golf para añadir varios hoyos más al recorrido. Si ahora mide {{Q1}} dam&lt;sup&gt;2&lt;/sup&gt; y quieren añadir {{Q2}} dam&lt;sup&gt;2&lt;/sup&gt;, ¿cuánto medirá el campo de golf tras la ampliación?&lt;/p&gt;","template":"&lt;p&gt;El campo de golf medirá {{response}} dam&lt;sup&gt;2&lt;/sup&gt;.&lt;/p&gt;","hint":"&lt;p&gt;Las medidas de superficie se suman como si fuesen números naturales.&lt;/p&gt;","feedback":"&lt;p&gt;La superficie del campo de golf después de la ampliación será la siguiente:&lt;/p&gt;&lt;p&gt;{{Q1}}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C586" s="237" t="str">
        <f>Seeds!AA678</f>
        <v>{"id":"M5-MyM-13a-A-2","stimulus":"&lt;p&gt;Um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D586" s="237">
        <f t="shared" si="1"/>
        <v>1</v>
      </c>
    </row>
    <row r="587" ht="15.75" customHeight="1">
      <c r="A587" s="237" t="str">
        <f>Seeds!AC679</f>
        <v>M5-MyM-13a-A-3</v>
      </c>
      <c r="B587" s="237" t="str">
        <f>Seeds!Z679</f>
        <v>{"id":"M5-MyM-13a-A-3","stimulus":"&lt;p&gt;Una familia quiere unir su cocina y su salón para tener una cocina americana. Si la cocina mide &lt;span class=\"no-break\"&gt;{{Q1}} dm&lt;sup&gt;2&lt;/sup&gt;&lt;/span&gt; y el salón &lt;span class=\"no-break\"&gt;{{Q2}} dm&lt;sup&gt;2&lt;/sup&gt;,&lt;/span&gt; ¿cuánto medirá el nuevo espacio?&lt;/p&gt;","template":"&lt;p&gt;La nueva habitación medirá {{response}} dm&lt;sup&gt;2&lt;/sup&gt;.&lt;/p&gt;","hint":"&lt;p&gt;Las medidas de superficie se suman como si fuesen números naturales.&lt;/p&gt;","feedback":"&lt;p&gt;El salón y la cocina juntos medirán:&lt;/p&gt;&lt;p&gt;{{Q1}}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C587" s="237" t="str">
        <f>Seeds!AA679</f>
        <v>{"id":"M5-MyM-13a-A-3","stimulus":"&lt;p&gt;Uma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D587" s="237">
        <f t="shared" si="1"/>
        <v>1</v>
      </c>
    </row>
    <row r="588" ht="15.75" customHeight="1">
      <c r="A588" s="237" t="str">
        <f>Seeds!AC680</f>
        <v>M5-MyM-13a-A-4</v>
      </c>
      <c r="B588" s="237" t="str">
        <f>Seeds!Z680</f>
        <v>{"id":"M5-MyM-13a-A-4","stimulus":"&lt;p&gt;Una tienda de muebles va a poner a la venta una mesa nido compuesta por dos mesas auxiliares. Una de las mesas ocupa &lt;span class=\"no-break\"&gt;{{Q1}} mm&lt;sup&gt;2&lt;/sup&gt;,&lt;/span&gt; mientras que la otra mide &lt;span class=\"no-break\"&gt;{{Q2}} mm&lt;sup&gt;2&lt;/sup&gt;&lt;/span&gt;. ¿Qué superficie ocupan entre las dos?&lt;/p&gt;","template":"&lt;p&gt;Las mesas ocupan &lt;span class=\"no-break\"&gt;{{response}} mm&lt;sup&gt;2&lt;/sup&gt;&lt;/span&gt; juntas.&lt;/p&gt;","hint":"&lt;p&gt;Las medidas de superficie se suman como si fuesen números naturales.&lt;/p&gt;","feedback":"&lt;p&gt;La superficie de las dos mesas juntas mide:&lt;/p&gt;&lt;p&gt;{{Q1}}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C588" s="237" t="str">
        <f>Seeds!AA680</f>
        <v>{"id":"M5-MyM-13a-A-4","stimulus":"&lt;p&gt;Uma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D588" s="237">
        <f t="shared" si="1"/>
        <v>1</v>
      </c>
    </row>
    <row r="589" ht="15.75" customHeight="1">
      <c r="A589" s="237" t="str">
        <f>Seeds!AC681</f>
        <v>M5-MyM-13a-A-5</v>
      </c>
      <c r="B589" s="237" t="str">
        <f>Seeds!Z681</f>
        <v>{"id":"M5-MyM-13a-A-5","stimulus":"&lt;p&gt;Un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final?&lt;/p&gt;","template":"&lt;p&gt;El &lt;i&gt;collage&lt;/i&gt; final medirá &lt;span class=\"no-break\"&gt;{{response}} dm&lt;sup&gt;2&lt;/sup&gt;.&lt;/span&gt;&lt;/p&gt;","hint":"&lt;p&gt;Las medidas de superficie se suman como si fuesen números naturales.&lt;/p&gt;","feedback":"&lt;p&gt;La obra final tendrá la siguiente superficie:&lt;/p&gt;&lt;p&gt;{{Q1}}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C589" s="237" t="str">
        <f>Seeds!AA681</f>
        <v>{"id":"M5-MyM-13a-A-5","stimulus":"&lt;p&gt;Um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D589" s="237">
        <f t="shared" si="1"/>
        <v>1</v>
      </c>
    </row>
    <row r="590" ht="15.75" customHeight="1">
      <c r="A590" s="237" t="str">
        <f>Seeds!AC682</f>
        <v>M5-MyM-13b-I-1</v>
      </c>
      <c r="B590" s="237" t="str">
        <f>Seeds!Z682</f>
        <v>{"id":"M5-MyM-13b-I-1","stimulus":"&lt;p&gt;Calcula la siguiente resta. Devuelve el resultado en las mismas unidades.&lt;/p&gt;","template":"&lt;p&gt;{{Q1}} {{Q6}}&lt;sup&gt;2&lt;/sup&gt; − {{Q2}} {{Q6}}&lt;sup&gt;2&lt;/sup&gt; = {{response}} {{response}}&lt;sup&gt;2&lt;/sup&gt;&lt;/p&gt;","hint":"&lt;p&gt;Las medidas de superficie se restan como si fuesen números naturales.&lt;/p&gt;","feedback":"&lt;p&gt;Las medidas de superficie se restan como si fuesen números naturales.&lt;/p&gt;&lt;p&gt;{{Q1}}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90" s="237" t="str">
        <f>Seeds!AA682</f>
        <v>{"id":"M5-MyM-13b-I-1","stimulus":"&lt;p&gt;Calcule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90" s="237">
        <f t="shared" si="1"/>
        <v>1</v>
      </c>
    </row>
    <row r="591" ht="15.75" customHeight="1">
      <c r="A591" s="237" t="str">
        <f>Seeds!AC683</f>
        <v>M5-MyM-13b-E-1</v>
      </c>
      <c r="B591" s="237" t="str">
        <f>Seeds!Z683</f>
        <v>{"id":"M5-MyM-13b-E-1","stimulus":"&lt;p&gt;Calcula la siguiente resta.&lt;/p&gt;","template":"&lt;p&gt;{{T1}} {{Q3}} − {{Q1}} {{Q3}} = {{response}} {{Q3}}&lt;/p&gt;","hint":"&lt;p&gt;Las medidas de superficie se restan como si fuesen números naturales.&lt;/p&gt;","feedback":"&lt;p&gt;Las medidas de superficie se restan como si fuesen números naturales.&lt;/p&gt;&lt;p&gt;{{T1}}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C591" s="237" t="str">
        <f>Seeds!AA683</f>
        <v>{"id":"M5-MyM-13b-E-1","stimulus":"&lt;p&gt;Calcule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D591" s="237">
        <f t="shared" si="1"/>
        <v>1</v>
      </c>
    </row>
    <row r="592" ht="15.75" customHeight="1">
      <c r="A592" s="237" t="str">
        <f>Seeds!AC684</f>
        <v>M5-MyM-13b-A-1</v>
      </c>
      <c r="B592" s="237" t="str">
        <f>Seeds!Z684</f>
        <v>{"id":"M5-MyM-13b-A-1","stimulus":"&lt;p&gt;Un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general?&lt;/p&gt;","template":"&lt;p&gt;Medirá &lt;span class=\"no-break\"&gt;{{response}} m&lt;sup&gt;2&lt;/sup&gt;.&lt;/span&gt;&lt;/p&gt;","hint":"&lt;p&gt;Las medidas de superficie se restan como si fuesen números naturales.&lt;/p&gt;","feedback":"&lt;p&gt;La superficie libre para la exposición general será la siguiente:&lt;/p&gt;&lt;p&gt;{{Q1}}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C592" s="237" t="str">
        <f>Seeds!AA684</f>
        <v>{"id":"M5-MyM-13b-A-1","stimulus":"&lt;p&gt;Um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D592" s="237">
        <f t="shared" si="1"/>
        <v>1</v>
      </c>
    </row>
    <row r="593" ht="15.75" customHeight="1">
      <c r="A593" s="237" t="str">
        <f>Seeds!AC685</f>
        <v>M5-MyM-13b-A-2</v>
      </c>
      <c r="B593" s="237" t="str">
        <f>Seeds!Z685</f>
        <v>{"id":"M5-MyM-13b-A-2","stimulus":"&lt;p&gt;Rocío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libre?&lt;/p&gt;","template":"&lt;p&gt;Le quedan &lt;span class=\"no-break\"&gt;{{response}} cm&lt;sup&gt;2&lt;/sup&gt;&lt;/span&gt; libres.&lt;/p&gt;","hint":"&lt;p&gt;Las medidas de superficie se restan como si fuesen números naturales.&lt;/p&gt;","feedback":"&lt;p&gt;El área que le queda libre en el cajón mide lo siguiente:&lt;/p&gt;&lt;p&gt;{{Q1}}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C593" s="237" t="str">
        <f>Seeds!AA685</f>
        <v>{"id":"M5-MyM-13b-A-2","stimulus":"&lt;p&gt;Rodrigo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D593" s="237">
        <f t="shared" si="1"/>
        <v>1</v>
      </c>
    </row>
    <row r="594" ht="15.75" customHeight="1">
      <c r="A594" s="237" t="str">
        <f>Seeds!AC686</f>
        <v>M5-MyM-13b-A-3</v>
      </c>
      <c r="B594" s="237" t="str">
        <f>Seeds!Z686</f>
        <v>{"id":"M5-MyM-13b-A-3","stimulus":"&lt;p&gt;Rodrigo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plantando?&lt;/p&gt;","template":"&lt;p&gt;Puede plantar en &lt;span class=\"no-break\"&gt;{{response}} dm&lt;sup&gt;2&lt;/sup&gt;&lt;/span&gt; más.&lt;/p&gt;","hint":"&lt;p&gt;Las medidas de superficie se restan como si fuesen números naturales.&lt;/p&gt;","feedback":"&lt;p&gt;La superficie libre para plantar otras flores es la siguiente:&lt;/p&gt;&lt;p&gt;{{Q1}}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C594" s="237" t="str">
        <f>Seeds!AA686</f>
        <v>{"id":"M5-MyM-13b-A-3","stimulus":"&lt;p&gt;Samuel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D594" s="237">
        <f t="shared" si="1"/>
        <v>1</v>
      </c>
    </row>
    <row r="595" ht="15.75" customHeight="1">
      <c r="A595" s="237" t="str">
        <f>Seeds!AC687</f>
        <v>M5-MyM-13b-A-4</v>
      </c>
      <c r="B595" s="237" t="str">
        <f>Seeds!Z687</f>
        <v>{"id":"M5-MyM-13b-A-4","stimulus":"&lt;p&gt;Marta ha comprado un terreno de &lt;span class=\"no-break\"&gt;{{Q1}} m&lt;sup&gt;2&lt;/sup&gt;&lt;/span&gt; para construir una piscina. Tras acabar de instalarla, ve que le quedan &lt;span class=\"no-break\"&gt;{{Q2}} m&lt;sup&gt;2&lt;/sup&gt;&lt;/span&gt; libres para construir algo más. ¿Cuántos m&lt;sup&gt;2&lt;/sup&gt; ocupa la piscina?&lt;/p&gt;","template":"&lt;p&gt;La piscina ocupa &lt;span class=\"no-break\"&gt;{{response}} m&lt;sup&gt;2&lt;/sup&gt;.&lt;/span&gt;&lt;/p&gt;","hint":"&lt;p&gt;Las medidas de superficie se restan como si fuesen números naturales.&lt;/p&gt;","feedback":"&lt;p&gt;La superficie que ocupa la piscina es la siguiente:&lt;/p&gt;&lt;p&gt;{{Q1}}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C595" s="237" t="str">
        <f>Seeds!AA687</f>
        <v>{"id":"M5-MyM-13b-A-4","stimulus":"&lt;p&gt;Marina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D595" s="237">
        <f t="shared" si="1"/>
        <v>1</v>
      </c>
    </row>
    <row r="596" ht="15.75" customHeight="1">
      <c r="A596" s="237" t="str">
        <f>Seeds!AC688</f>
        <v>M5-MyM-13b-A-5</v>
      </c>
      <c r="B596" s="237" t="str">
        <f>Seeds!Z688</f>
        <v>{"id":"M5-MyM-13b-A-5","stimulus":"&lt;p&gt;Un centro comercial quiere ampliar su aparcamiento, pero tiene un límite de &lt;span class=\"no-break\"&gt;{{Q1}} m&lt;sup&gt;2&lt;/sup&gt;&lt;/span&gt; para edificar. Si hasta ahora ocupa &lt;span class=\"no-break\"&gt;{{Q2}} m&lt;sup&gt;2&lt;/sup&gt;,&lt;/span&gt; ¿cuántos m&lt;sup&gt;2&lt;/sup&gt; más pueden construir de aparcamiento?&lt;/p&gt;","template":"&lt;p&gt;Se pueden construir &lt;span class=\"no-break\"&gt;{{response}} m&lt;sup&gt;2&lt;/sup&gt;&lt;/span&gt; más de aparcamiento.&lt;/p&gt;","hint":"&lt;p&gt;Las medidas de superficie se restan como si fuesen números naturales.&lt;/p&gt;","feedback":"&lt;p&gt;Es área disponible para ampliar el aparcamiento es el siguiente:&lt;/p&gt;&lt;p&gt;{{Q1}}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C596" s="237" t="str">
        <f>Seeds!AA688</f>
        <v>{"id":"M5-MyM-13b-A-5","stimulus":"&lt;p&gt;Um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D596" s="237">
        <f t="shared" si="1"/>
        <v>1</v>
      </c>
    </row>
    <row r="597" ht="15.75" customHeight="1">
      <c r="A597" s="237" t="str">
        <f>Seeds!AC689</f>
        <v>M5-MyM-13c-I-1</v>
      </c>
      <c r="B597" s="237" t="str">
        <f>Seeds!Z689</f>
        <v>{"id":"M5-MyM-13c-I-1","stimulus":"&lt;p&gt;Indica si el resultado de las multiplicaciones es verdadero o falso.&lt;/p&gt;","hint":"&lt;p&gt;Las medidas de superficie se multiplican como si fuesen números naturales.&lt;/p&gt;","feedback":"&lt;p&gt;Para obtener el resultado de estas operaciones, se multiplica los factores como si fuesen números naturales y se expresa el resultado en la misma unidad que el primer factor.&lt;/p&gt;&lt;p&gt;{{Q1}}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{{Q12}}","function":"{{Q10}}*{{Q11}}+{{Q16}}","incorrect":true,"feedback":"&lt;p&gt;El resultado de esta operación es {{T1}} {{Q12}}.&lt;/p&gt;"},{"name":"A5","label":"{{Q13}} {{Q15}} × {{Q14}} = {{function}} {{Q15}}","function":"{{Q13}}*{{Q14}}-{{Q16}}","incorrect":true,"feedback":"&lt;p&gt;El resultado de esta operación es {{T2}} {{Q15}}.&lt;/p&gt;"}],"uniques":true},"algorithm":{"name":"trueFalse","template":"Choice matrix – inline","params":{"countCorrect":2,"countIncorrect":1,"options":["Verdadero","Falso"]}}}</v>
      </c>
      <c r="C597" s="237" t="str">
        <f>Seeds!AA689</f>
        <v>{"id":"M5-MyM-13c-I-1","stimulus":"&lt;p&gt;Indique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D597" s="237">
        <f t="shared" si="1"/>
        <v>1</v>
      </c>
    </row>
    <row r="598" ht="15.75" customHeight="1">
      <c r="A598" s="237" t="str">
        <f>Seeds!AC690</f>
        <v>M5-MyM-13c-E-1</v>
      </c>
      <c r="B598" s="237" t="str">
        <f>Seeds!Z690</f>
        <v>{"id":"M5-MyM-13c-E-1","stimulus":"&lt;p&gt;Calcula el valor de esta multiplicación:&lt;/p&gt;","template":"&lt;p&gt;{{Q1}} {{Q3}} × {{Q2}} = {{response}} {{Q3}}&lt;/p&gt;","hint":"&lt;p&gt;Las medidas de superficie se multiplican como si fuesen números naturales.&lt;/p&gt;","feedback":"&lt;p&gt;Para obtener el resultado, se multiplican los factores como si fuesen números naturales.&lt;/p&gt;&lt;p&gt;&lt;span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C598" s="237" t="str">
        <f>Seeds!AA690</f>
        <v>{"id":"M5-MyM-13c-E-1","stimulus":"&lt;p&gt;Calcule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D598" s="237">
        <f t="shared" si="1"/>
        <v>1</v>
      </c>
    </row>
    <row r="599" ht="15.75" customHeight="1">
      <c r="A599" s="237" t="str">
        <f>Seeds!AC691</f>
        <v>M5-MyM-13c-A-1</v>
      </c>
      <c r="B599" s="237" t="str">
        <f>Seeds!Z691</f>
        <v>{"id":"M5-MyM-13c-A-1","stimulus":"&lt;p&gt;{{Q1}} ganaderos han unido sus tierras de &lt;span class=\"no-break\"&gt;{{Q2}} dam&lt;sup&gt;2&lt;/sup&gt;&lt;/span&gt; para el beneficio de sus rebaños. ¿Por cuántos decámetros cuadrados pueden pastar ahora los rebaños?&lt;/p&gt;","template":"&lt;p&gt;La tierra unificada es de &lt;span class=\"no-break\"&gt;{{response}} dam&lt;sup&gt;2&lt;/sup&gt;.&lt;/span&gt;&lt;/p&gt;","hint":"&lt;p&gt;Las medidas de superficie se multiplican como si fuesen números naturales.&lt;/p&gt;","feedback":"&lt;p&gt;La superficie de la tierra unificada mide lo siguiente:&lt;/p&gt;&lt;p&gt;&lt;span class=\"no-break\"&gt;{{Q2}} dam&lt;sup&gt;2&lt;/sup&gt;&lt;/span&gt; × {{Q1}} ganaderos = &lt;span class=\"no-break\"&gt;{{A1}} dam&lt;sup&gt;2&lt;/sup&gt;&lt;/span&gt;&lt;/p&gt;","seed":{"parameters":[{"name":"Q1","label":null,"min":2,"max":9,"step":1},{"name":"Q2","label":null,"min":5,"max":19,"step":1}],"calculated":[{"name":"A1","label":"{{function}}","function":"{{Q1}}*{{Q2}}"}],"uniques":true},"algorithm":{"name":"calculateOperation","params":{"method":"equivLiteral","keyboard":"NUMERICAL"}}}</v>
      </c>
      <c r="C599" s="237" t="str">
        <f>Seeds!AA691</f>
        <v>{"id":"M5-MyM-13c-A-1","stimulus":"&lt;p&gt;{{Q1}}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D599" s="237">
        <f t="shared" si="1"/>
        <v>1</v>
      </c>
    </row>
    <row r="600" ht="15.75" customHeight="1">
      <c r="A600" s="237" t="str">
        <f>Seeds!AC692</f>
        <v>M5-MyM-13c-A-2</v>
      </c>
      <c r="B600" s="237" t="str">
        <f>Seeds!Z692</f>
        <v>{"id":"M5-MyM-13c-A-2","stimulus":"&lt;p&gt;Una constructora ha comprado un terreno en el que se pueden construir {{Q1}} chalets de &lt;span class=\"no-break\"&gt;{{Q2}} m&lt;sup&gt;2&lt;/sup&gt;&lt;/span&gt; cada uno. ¿Cuál es la superficie total del terreno?&lt;/p&gt;","template":"&lt;p&gt;El terreno ocupa &lt;span class=\"no-break\"&gt;{{response}} m&lt;sup&gt;2&lt;/sup&gt;.&lt;/span&gt;&lt;/p&gt;","hint":"&lt;p&gt;Las medidas de superficie se multiplican como si fuesen números naturales.&lt;/p&gt;","feedback":"&lt;p&gt;El terreno ocupa la siguiente superficie:&lt;/p&gt;&lt;p&gt;&lt;span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C600" s="237" t="str">
        <f>Seeds!AA692</f>
        <v>{"id":"M5-MyM-13c-A-2","stimulus":"&lt;p&gt;Uma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D600" s="237">
        <f t="shared" si="1"/>
        <v>1</v>
      </c>
    </row>
    <row r="601" ht="15.75" customHeight="1">
      <c r="A601" s="237" t="str">
        <f>Seeds!AC693</f>
        <v>M5-MyM-13c-A-3</v>
      </c>
      <c r="B601" s="237" t="str">
        <f>Seeds!Z693</f>
        <v>{"id":"M5-MyM-13c-A-3","stimulus":"&lt;p&gt;El gran incendio que se produjo en el pueblo de Paloma consumía &lt;span class=\"no-break\"&gt;{{Q1}} hm&lt;sup&gt;2&lt;/sup&gt;&lt;/span&gt; de campos al día y se prolongó durante {{Q2}} días. ¿Qué superficie de terreno se vio afectada?&lt;/p&gt;","template":"&lt;p&gt;El incendio arrasó &lt;span class=\"no-break\"&gt;{{response}} hm&lt;sup&gt;2&lt;/sup&gt;&lt;/span&gt; de campo.&lt;/p&gt;","hint":"&lt;p&gt;Las medidas de superficie se multiplican como si fuesen números naturales.&lt;/p&gt;","feedback":"&lt;p&gt;La superficie del terreno que se vio afectada por el incendio es la siguiente:&lt;/p&gt;&lt;p&gt;{{Q1}} hm&lt;sup&gt;2&lt;/sup&gt; × {{Q2}} días = {{A1}} hm&lt;sup&gt;2&lt;/sup&gt;&lt;/p&gt;","seed":{"parameters":[{"name":"Q1","label":null,"min":2,"max":30,"step":1},{"name":"Q2","label":null,"min":5,"max":20,"step":1}],"calculated":[{"name":"A1","label":"{{function}}","function":"{{Q1}}*{{Q2}}"}],"uniques":true},"algorithm":{"name":"calculateOperation","params":{"method":"equivLiteral","keyboard":"NUMERICAL"}}}</v>
      </c>
      <c r="C601" s="237" t="str">
        <f>Seeds!AA693</f>
        <v>{"id":"M5-MyM-13c-A-3","stimulus":"&lt;p&gt;Um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D601" s="237">
        <f t="shared" si="1"/>
        <v>1</v>
      </c>
    </row>
    <row r="602" ht="15.75" customHeight="1">
      <c r="A602" s="237" t="str">
        <f>Seeds!AC694</f>
        <v>M5-MyM-13c-A-4</v>
      </c>
      <c r="B602" s="237" t="str">
        <f>Seeds!Z694</f>
        <v>{"id":"M5-MyM-13c-A-4","stimulus":"&lt;p&gt;En una organización ecologista han estado reforestando &lt;span class=\"no-break\"&gt;{{Q1}} hm&lt;sup&gt;2&lt;/sup&gt;&lt;/span&gt; al año durante {{Q2}} años. ¿Cuánta superficie de árboles han plantado en total?&lt;/p&gt;","template":"&lt;p&gt;Se han reforestado un total de &lt;span class=\"no-break\"&gt;{{response}} hm&lt;sup&gt;2&lt;/sup&gt;.&lt;/span&gt;&lt;/p&gt;","hint":"&lt;p&gt;Las medidas de superficie se multiplican como si fuesen números naturales.&lt;/p&gt;","feedback":"&lt;p&gt;La superficie de terreno que se ha reforestado es la siguiente:&lt;/p&gt;&lt;p&gt;{{Q1}} hm&lt;sup&gt;2&lt;/sup&gt; × {{Q2}} años = {{A1}} hm&lt;sup&gt;2&lt;/sup&gt;&lt;/p&gt;","seed":{"parameters":[{"name":"Q1","label":null,"min":2,"max":99,"step":1},{"name":"Q2","label":null,"min":2,"max":29,"step":1}],"calculated":[{"name":"A1","label":"{{function}}","function":"{{Q1}}*{{Q2}}"}],"uniques":true},"algorithm":{"name":"calculateOperation","params":{"method":"equivLiteral","keyboard":"NUMERICAL"}}}</v>
      </c>
      <c r="C602" s="237" t="str">
        <f>Seeds!AA694</f>
        <v>{"id":"M5-MyM-13c-A-4","stimulus":"&lt;p&gt;Há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D602" s="237">
        <f t="shared" si="1"/>
        <v>1</v>
      </c>
    </row>
    <row r="603" ht="15.75" customHeight="1">
      <c r="A603" s="237" t="str">
        <f>Seeds!AC695</f>
        <v>M5-MyM-13c-A-5</v>
      </c>
      <c r="B603" s="237" t="str">
        <f>Seeds!Z695</f>
        <v>{"id":"M5-MyM-13c-A-5","stimulus":"&lt;p&gt;En la clase de Gema han elaborado un gran mosaico en grupo con {{Q1}} teselas de &lt;span class=\"no-break\"&gt;{{Q2}} cm&lt;sup&gt;2&lt;/sup&gt;&lt;/span&gt; cada una. ¿Qué superfice ocupa el mosaico?&lt;/p&gt;","template":"&lt;p&gt;El mosaico ocupa &lt;span class=\"no-break\"&gt;{{response}} cm&lt;sup&gt;2&lt;/sup&gt;.&lt;/span&gt;&lt;/p&gt;","hint":"&lt;p&gt;Las medidas de superficie se multiplican como si fuesen números naturales.&lt;/p&gt;","feedback":"&lt;p&gt;El mosaico ocupa la siguiente superficie:&lt;/p&gt;&lt;p&gt;{{Q1}} teselas × {{Q2}} cm&lt;sup&gt;2&lt;/sup&gt; = {{A1}} cm&lt;sup&gt;2&lt;/sup&gt;&lt;/p&gt;","seed":{"parameters":[{"name":"Q1","label":null,"min":30,"max":50,"step":1},{"name":"Q2","label":null,"min":5,"max":15,"step":1}],"calculated":[{"name":"A1","label":"{{function}}","function":"{{Q1}}*{{Q2}}"}],"uniques":true},"algorithm":{"name":"calculateOperation","params":{"method":"equivLiteral","keyboard":"NUMERICAL"}}}</v>
      </c>
      <c r="C603" s="237" t="str">
        <f>Seeds!AA695</f>
        <v>{"id":"M5-MyM-13c-A-5","stimulus":"&lt;p&gt;A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D603" s="237">
        <f t="shared" si="1"/>
        <v>1</v>
      </c>
    </row>
    <row r="604" ht="15.75" customHeight="1">
      <c r="A604" s="237" t="str">
        <f>Seeds!AC696</f>
        <v>M5-MyM-14a-I-1</v>
      </c>
      <c r="B604" s="237" t="str">
        <f>Seeds!Z696</f>
        <v>{"id":"M5-MyM-14a-I-1","stimulus":"&lt;p&gt;¿Cuál es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cm&lt;/span&gt;&lt;/div&gt;&lt;/div&gt;&lt;/div&gt;&lt;/div&gt;","hint":"&lt;p&gt;Volumen de un prisma = área de la base × altura&lt;/p&gt;","feedback":"&lt;p&gt;El volumen de un prisma rectangular se calcula de la siguiente manera:&lt;/p&gt;&lt;p&gt;Volumen de un prisma = área de la base × altura = ({{T1}} × {{T2}}) × {{Q1}} = {{A1}} cm&lt;sup&gt;3&lt;/sup&gt;&lt;/p&gt;","seed":{"parameters":[{"name":"Q1","label":null,"min":1,"max":10,"step":1}],"calculated":[{"name":"T1","function":"{{Q1}}*5","temp":true},{"name":"T2","function":"{{Q1}}*2","temp":true},{"name":"A1","label":"Volumen = {{function}} cm&lt;sup&gt;3&lt;/sup&gt;","function":"{{Q1}}*{{Q1}}*{{Q1}}*10"},{"name":"A2","label":"Volumen = {{function}} cm&lt;sup&gt;3&lt;/sup&gt;","function":"{{T1}}+{{Q1}}+{{T2}}","incorrect":true},{"name":"A3","label":"Volumen = {{function}} cm&lt;sup&gt;3&lt;/sup&gt;","function":"{{T1}}*{{T2}}/2","incorrect":true},{"name":"A4","label":"Volumen = {{function}} cm&lt;sup&gt;3&lt;/sup&gt;","function":"{{T1}}*{{Q1}}/2","incorrect":true},{"name":"A5","label":"Volumen = {{function}} cm&lt;sup&gt;3&lt;/sup&gt;","function":"{{T1}}*{{Q1}}+{{T2}}","incorrect":true}],"uniques":true},"algorithm":{"name":"trueFalse","template":"Multiple choice – standard","params":{"countCorrect":1,"countIncorrect":2,"showCheckIcon":true,"columns":3}}}</v>
      </c>
      <c r="C604" s="237" t="str">
        <f>Seeds!AA696</f>
        <v>{"id":"M5-MyM-14a-I-1","stimulus":"&lt;p&gt;Qual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D604" s="237">
        <f t="shared" si="1"/>
        <v>1</v>
      </c>
    </row>
    <row r="605" ht="15.75" customHeight="1">
      <c r="A605" s="237" t="str">
        <f>Seeds!AC697</f>
        <v>M5-MyM-14a-I-2</v>
      </c>
      <c r="B605" s="237" t="str">
        <f>Seeds!Z697</f>
        <v>{"id":"M5-MyM-14a-I-2","stimulus":"&lt;p&gt;¿Cuál es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cm&lt;/span&gt;&lt;/div&gt;&lt;/div&gt;&lt;/div&gt;&lt;/div&gt;","hint":"&lt;p&gt;Volumen de un prisma = área de la base × altura&lt;/p&gt;","feedback":"&lt;p&gt;El volumen de un prisma rectangular se calcula de la siguiente manera:&lt;/p&gt;&lt;p&gt;Volumen de un prisma = área de la base × altura = ({{T1}} × {{Q1}}) × {{T2}} = {{A1}} cm&lt;sup&gt;3&lt;/sup&gt;&lt;/p&gt;","seed":{"parameters":[{"name":"Q1","label":null,"min":1,"max":8,"step":1}],"calculated":[{"name":"T1","function":"{{Q1}}*3","temp":true},{"name":"T2","function":"{{Q1}}*6","temp":true},{"name":"A1","label":"Volumen = {{function}} cm&lt;sup&gt;3&lt;/sup&gt;","function":"{{Q1}}*{{Q1}}*{{Q1}}*18"},{"name":"A2","label":"Volumen = {{function}} cm&lt;sup&gt;3&lt;/sup&gt;","function":"{{Q1}}+{{T1}}+{{T2}}","incorrect":true},{"name":"A3","label":"Volumen = {{function}} cm&lt;sup&gt;3&lt;/sup&gt;","function":"{{T1}}*{{T2}}/2","incorrect":true},{"name":"A4","label":"Volumen = {{function}} cm&lt;sup&gt;3&lt;/sup&gt;","function":"{{T1}}*{{Q1}}/2","incorrect":true},{"name":"A5","label":"Volumen = {{function}} cm&lt;sup&gt;3&lt;/sup&gt;","function":"{{T1}}*{{T2}}+{{Q1}}","incorrect":true}],"uniques":true},"algorithm":{"name":"trueFalse","template":"Multiple choice – standard","params":{"countCorrect":1,"countIncorrect":2,"showCheckIcon":true,"columns":3}}}</v>
      </c>
      <c r="C605" s="237" t="str">
        <f>Seeds!AA697</f>
        <v>{"id":"M5-MyM-14a-I-2","stimulus":"&lt;p&gt;Qual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D605" s="237">
        <f t="shared" si="1"/>
        <v>1</v>
      </c>
    </row>
    <row r="606" ht="15.75" customHeight="1">
      <c r="A606" s="237" t="str">
        <f>Seeds!AC698</f>
        <v>M5-MyM-14a-E-1</v>
      </c>
      <c r="B606" s="237" t="str">
        <f>Seeds!Z698</f>
        <v>{"id":"M5-MyM-14a-E-1","seed":{"parameters":[{"name":"Q1","label":null,"min":1,"max":8,"step":1}],"uniques":true},"scaffolding":[{"id":"step-0","stimulus":"&lt;p&gt;Calcula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cm&lt;/span&gt;&lt;/div&gt;&lt;/div&gt;&lt;/div&gt;&lt;/div&gt;","template":"Su volumen es de {{response}} cm&lt;sup&gt;3&lt;/sup&gt;.","seed":{"parameters":[],"calculated":[{"name":"T1","function":"{{Q1}}*3","temp":true},{"name":"T2","function":"{{Q1}}*6","temp":true},{"name":"A1","label":"{{function}}","function":"{{Q1}}*{{Q1}}*{{Q1}}*18"}]},"algorithm":{"name":"calculateOperation","params":{"method":"equivLiteral","keyboard":"NUMERICAL"}}},{"id":"step-1","stimulus":"&lt;p&gt;¿Cuáles son las medidas de este prisma?&lt;/p&gt;","template":"&lt;p&gt;Largo = {{response}} cm&lt;/p&gt;Ancho = {{response}} cm&lt;/p&gt;Alto = {{response}} cm&lt;/p&gt;","seed":{"calculated":[{"name":"T1","function":"{{Q1}}*3","temp":true},{"name":"T2","function":"{{Q1}}*6","temp":true},{"name":"1-A1","label":"{{T1}}","function":"{{T1}}"},{"name":"1-A2","label":"{{Q1}}","function":"{{Q1}}"},{"name":"1-A2","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prisma.&lt;/p&gt;","template":"&lt;p&gt;Volumen = área de la base × altura = {{T3}} × {{T2}} = {{response}} cm&lt;sup&gt;3&lt;/sup&gt;&lt;/p&gt;","seed":{"calculated":[{"name":"T2","function":"{{Q1}}*6","temp":true},{"name":"T3","function":"3*{{Q1}}*{{Q1}}","temp":true},{"name":"A6","function":"{{Q1}}*{{Q1}}*{{Q1}}*18"}]},"algorithm":{"name":"calculateOperation","params":{"method":"equivLiteral","keyboard":"NUMERICAL"}}}]}</v>
      </c>
      <c r="C606" s="237" t="str">
        <f>Seeds!AA698</f>
        <v>{"id":"M5-MyM-14a-E-1","seed":{"parameters":[{"name":"Q1","label":null,"min":1,"max":8,"step":1}],"uniques":true},"scaffolding":[{"id":"step-0","stimulus":"&lt;p&gt;Encontre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D606" s="237">
        <f t="shared" si="1"/>
        <v>1</v>
      </c>
    </row>
    <row r="607" ht="15.75" customHeight="1">
      <c r="A607" s="237" t="str">
        <f>Seeds!AC699</f>
        <v>M5-MyM-14a-E-2</v>
      </c>
      <c r="B607" s="237" t="str">
        <f>Seeds!Z699</f>
        <v>{"id":"M5-MyM-14a-E-2","seed":{"parameters":[{"name":"Q1","label":null,"min":1,"max":10,"step":1}],"uniques":true},"scaffolding":[{"id":"step-0","stimulus":"&lt;p&gt;Calcula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cm&lt;/span&gt;&lt;/div&gt;&lt;/div&gt;&lt;/div&gt;&lt;/div&gt;","template":"Su volumen es de {{response}} cm&lt;sup&gt;3&lt;/sup&gt;.","seed":{"parameters":[],"calculated":[{"name":"T1","function":"{{Q1}}*5","temp":true},{"name":"T2","function":"{{Q1}}*2","temp":true},{"name":"A1","label":"{{function}}","function":"{{Q1}}*{{Q1}}*{{Q1}}*10"}]},"algorithm":{"name":"calculateOperation","params":{"method":"equivLiteral","keyboard":"NUMERICAL"}}},{"id":"step-1","stimulus":"&lt;p&gt;¿Cuáles son las medidas de este prisma?&lt;/p&gt;","template":"&lt;p&gt;Largo = {{response}} cm&lt;/p&gt;Ancho = {{response}} cm&lt;/p&gt;Alto = {{response}} cm&lt;/p&gt;","seed":{"calculated":[{"name":"T1","function":"{{Q1}}*5","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5","temp":true},{"name":"T2","function":"{{Q1}}*2","temp":true},{"name":"A5","function":"10*{{Q1}}*{{Q1}}"}]},"algorithm":{"name":"calculateOperation","params":{"method":"equivLiteral","keyboard":"NUMERICAL"}}},{"id":"step-4","stimulus":"&lt;p&gt;Ahora, con el dato anterior, calcula el volumen del prisma.&lt;/p&gt;","template":"&lt;p&gt;Volumen = área de la base × altura = {{T3}} × {{Q1}} = {{response}} cm&lt;sup&gt;3&lt;/sup&gt;&lt;/p&gt;","seed":{"calculated":[{"name":"T3","function":"10*{{Q1}}*{{Q1}}","temp":true},{"name":"A6","function":"{{Q1}}*{{Q1}}*{{Q1}}*10"}]},"algorithm":{"name":"calculateOperation","params":{"method":"equivLiteral","keyboard":"NUMERICAL"}}}]}</v>
      </c>
      <c r="C607" s="237" t="str">
        <f>Seeds!AA699</f>
        <v>{"id":"M5-MyM-14a-E-2","seed":{"parameters":[{"name":"Q1","label":null,"min":1,"max":10,"step":1}],"uniques":true},"scaffolding":[{"id":"step-0","stimulus":"&lt;p&gt;Encontre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D607" s="237">
        <f t="shared" si="1"/>
        <v>1</v>
      </c>
    </row>
    <row r="608" ht="15.75" customHeight="1">
      <c r="A608" s="237" t="str">
        <f>Seeds!AC700</f>
        <v>M5-MyM-14a-A-1</v>
      </c>
      <c r="B608" s="237" t="str">
        <f>Seeds!Z700</f>
        <v>{"id":"M5-MyM-14a-A-1","seed":{"parameters":[{"name":"Q1","label":null,"min":8,"max":15,"step":1}],"uniques":true},"scaffolding":[{"id":"step-0","stimulus":"&lt;p&gt;Una caja de zapatos tiene las siguientes medidas. ¿Cuánto mide su volumen?&lt;/p&gt;&lt;div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cm&lt;/span&gt;&lt;/div&gt;&lt;/div&gt;&lt;/div&gt;&lt;/div&gt;","template":"La caja ocupa &lt;span class=\"no-break\"&gt;{{response}} cm&lt;sup&gt;3&lt;/sup&gt;.&lt;/span&gt;","seed":{"parameters":[],"calculated":[{"name":"T1","function":"{{Q1}}*3","temp":true},{"name":"T2","function":"{{Q1}}*2","temp":true},{"name":"A1","label":"{{function}}","function":"{{Q1}}*{{Q1}}*{{Q1}}*6"}]},"algorithm":{"name":"calculateOperation","params":{"method":"equivLiteral","keyboard":"NUMERICAL"}}},{"id":"step-1","stimulus":"&lt;p&gt;¿Cuáles son las medidas de esta caja de zapatos?&lt;/p&gt;","template":"&lt;p&gt;Largo = {{response}} cm&lt;/p&gt;Ancho = {{response}} cm&lt;/p&gt;Alto = {{response}} cm&lt;/p&gt;","seed":{"calculated":[{"name":"T1","function":"{{Q1}}*3","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3","temp":true},{"name":"T2","function":"{{Q1}}*2","temp":true},{"name":"A5","function":"6*{{Q1}}*{{Q1}}"}]},"algorithm":{"name":"calculateOperation","params":{"method":"equivLiteral","keyboard":"NUMERICAL"}}},{"id":"step-4","stimulus":"&lt;p&gt;Ahora, con el dato anterior, calcula el volumen de la caja de zapatos.&lt;/p&gt;","template":"&lt;p&gt;Volumen = área de la base × altura = {{T3}} × {{Q1}} = {{response}} cm&lt;sup&gt;3&lt;/sup&gt;&lt;/p&gt;","seed":{"calculated":[{"name":"T3","function":"6*{{Q1}}*{{Q1}}","temp":true},{"name":"A6","function":"{{Q1}}*{{Q1}}*{{Q1}}*6"}]},"algorithm":{"name":"calculateOperation","params":{"method":"equivLiteral","keyboard":"NUMERICAL"}}}]}</v>
      </c>
      <c r="C608" s="237" t="str">
        <f>Seeds!AA700</f>
        <v>{"id":"M5-MyM-14a-A-1","seed":{"parameters":[{"name":"Q1","label":null,"min":8,"max":15,"step":1}],"uniques":true},"scaffolding":[{"id":"step-0","stimulus":"&lt;p&gt;Uma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D608" s="237">
        <f t="shared" si="1"/>
        <v>1</v>
      </c>
    </row>
    <row r="609" ht="15.75" customHeight="1">
      <c r="A609" s="237" t="str">
        <f>Seeds!AC701</f>
        <v>M5-MyM-14a-A-2</v>
      </c>
      <c r="B609" s="237" t="str">
        <f>Seeds!Z701</f>
        <v>{"id":"M5-MyM-14a-A-2","seed":{"parameters":[{"name":"Q1","label":null,"min":15,"max":24,"step":1}],"uniques":true},"scaffolding":[{"id":"step-0","stimulus":"&lt;p&gt;Julieta ha comprado un botiquín de primeros auxilios como este. ¿Cuál es su volumen?&lt;/p&gt;&lt;div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cm&lt;/span&gt;&lt;/div&gt;&lt;/div&gt;&lt;/div&gt;&lt;/div&gt;","template":"El volumen del botiquín es de &lt;span class=\"no-break\"&gt;{{response}} cm&lt;sup&gt;3&lt;/sup&gt;.&lt;/span&gt;","seed":{"parameters":[],"calculated":[{"name":"T1","function":"{{Q1}}*2","temp":true},{"name":"T2","function":"math.round({{Q1}}*4/3)","temp":true},{"name":"A1","label":"{{function}}","function":"{{T1}}*{{Q1}}*{{T2}}"}]},"algorithm":{"name":"calculateOperation","params":{"method":"equivLiteral","keyboard":"NUMERICAL"}}},{"id":"step-1","stimulus":"&lt;p&gt;¿Cuáles son las medidas de este botiquín?&lt;/p&gt;","template":"&lt;p&gt;Largo = {{response}} cm&lt;/p&gt;Ancho = {{response}} cm&lt;/p&gt;Alto = {{response}} cm&lt;/p&gt;","seed":{"calculated":[{"name":"T1","function":"{{Q1}}*2","temp":true},{"name":"T2","function":"math.round({{Q1}}*4/3)","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del botiquín.&lt;/p&gt;","template":"&lt;p&gt;Volumen = área de la base × altura = {{T3}} × {{T2}} = {{response}} cm&lt;sup&gt;3&lt;/sup&gt;&lt;/p&gt;","seed":{"calculated":[{"name":"T1","function":"{{Q1}}*2","temp":true},{"name":"T2","function":"math.round({{Q1}}*4/3)","temp":true},{"name":"T3","function":"2*{{Q1}}*{{Q1}}","temp":true},{"name":"A6","function":"{{T1}}*{{Q1}}*{{T2}}"}]},"algorithm":{"name":"calculateOperation","params":{"method":"equivLiteral","keyboard":"NUMERICAL"}}}]}</v>
      </c>
      <c r="C609" s="237" t="str">
        <f>Seeds!AA701</f>
        <v>{"id":"M5-MyM-14a-A-2","seed":{"parameters":[{"name":"Q1","label":null,"min":15,"max":24,"step":1}],"uniques":true},"scaffolding":[{"id":"step-0","stimulus":"&lt;p&gt;Julieta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D609" s="237">
        <f t="shared" si="1"/>
        <v>1</v>
      </c>
    </row>
    <row r="610" ht="15.75" customHeight="1">
      <c r="A610" s="237" t="str">
        <f>Seeds!AC702</f>
        <v>M5-MyM-14a-A-3</v>
      </c>
      <c r="B610" s="237" t="str">
        <f>Seeds!Z702</f>
        <v>{"id":"M5-MyM-14a-A-3","seed":{"parameters":[{"name":"Q1","label":null,"min":10,"max":16,"step":1}],"uniques":true},"scaffolding":[{"id":"step-0","stimulus":"&lt;p&gt;Sebastián ha guardado en el congelador un postre helado. Si las medidas del envase son las de la imagen, ¿cuánto mide su volumen?&lt;/p&gt;&lt;div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cm&lt;/span&gt;&lt;/div&gt;&lt;/div&gt;&lt;/div&gt;&lt;/div&gt;","template":"El volumen del envase mide &lt;span class=\"no-break\"&gt;{{response}} cm&lt;sup&gt;3&lt;/sup&gt;.&lt;/span&gt;","seed":{"parameters":[],"calculated":[{"name":"T1","function":"{{Q1}}*3","temp":true},{"name":"A1","label":"{{function}}","function":"{{T1}}*{{Q1}}*{{Q1}}"}]},"algorithm":{"name":"calculateOperation","params":{"method":"equivLiteral","keyboard":"NUMERICAL"}}},{"id":"step-1","stimulus":"&lt;p&gt;¿Cuáles son las medidas de este envase?&lt;/p&gt;","template":"&lt;p&gt;Largo = {{response}} cm&lt;/p&gt;Ancho = {{response}} cm&lt;/p&gt;Alto = {{response}} cm&lt;/p&gt;","seed":{"calculated":[{"name":"T1","function":"{{Q1}}*3","temp":true},{"name":"1-A1","label":"{{T1}}","function":"{{T1}}"},{"name":"1-A2","label":"{{Q1}}","function":"{{Q1}}"},{"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envase.&lt;/p&gt;","template":"&lt;p&gt;Volumen = área de la base × altura = {{T3}} × {{Q1}} = {{response}} cm&lt;sup&gt;3&lt;/sup&gt;&lt;/p&gt;","seed":{"calculated":[{"name":"T3","function":"3*{{Q1}}*{{Q1}}","temp":true},{"name":"A6","function":"{{Q1}}*{{Q1}}*{{Q1}}*3"}]},"algorithm":{"name":"calculateOperation","params":{"method":"equivLiteral","keyboard":"NUMERICAL"}}}]}</v>
      </c>
      <c r="C610" s="237" t="str">
        <f>Seeds!AA702</f>
        <v>{"id":"M5-MyM-14a-A-3","seed":{"parameters":[{"name":"Q1","label":null,"min":10,"max":16,"step":1}],"uniques":true},"scaffolding":[{"id":"step-0","stimulus":"&lt;p&gt;Sérgio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D610" s="237">
        <f t="shared" si="1"/>
        <v>1</v>
      </c>
    </row>
    <row r="611" ht="15.75" customHeight="1">
      <c r="A611" s="237" t="str">
        <f>Seeds!AC703</f>
        <v>M5-MyM-14a-A-4</v>
      </c>
      <c r="B611" s="237" t="str">
        <f>Seeds!Z703</f>
        <v>{"id":"M5-MyM-14a-A-4","seed":{"parameters":[{"name":"Q1","label":null,"min":20,"max":28,"step":2}],"uniques":true},"scaffolding":[{"id":"step-0","stimulus":"&lt;p&gt;Una pecera tiene las dimensiones de la siguiente imagen. Calcula su volumen.&lt;/p&gt;&lt;div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cm&lt;/span&gt;&lt;/div&gt;&lt;/div&gt;&lt;/div&gt;&lt;/div&gt;","template":"El volumen de la pecera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pecera?&lt;/p&gt;","template":"&lt;p&gt;Largo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pecera.&lt;/p&gt;","template":"&lt;p&gt;Volumen = área de la base × altura = {{T3}} × {{T2}} = {{response}} cm&lt;sup&gt;3&lt;/sup&gt;&lt;/p&gt;","seed":{"calculated":[{"name":"T2","function":"{{Q1}}*3/2","temp":true},{"name":"T3","function":"2*{{Q1}}*{{Q1}}","temp":true},{"name":"A6","function":"{{Q1}}*{{Q1}}*{{Q1}}*3"}]},"algorithm":{"name":"calculateOperation","params":{"method":"equivLiteral","keyboard":"NUMERICAL"}}}]}</v>
      </c>
      <c r="C611" s="237" t="str">
        <f>Seeds!AA703</f>
        <v>{"id":"M5-MyM-14a-A-4","seed":{"parameters":[{"name":"Q1","label":null,"min":20,"max":28,"step":2}],"uniques":true},"scaffolding":[{"id":"step-0","stimulus":"&lt;p&gt;Um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D611" s="237">
        <f t="shared" si="1"/>
        <v>1</v>
      </c>
    </row>
    <row r="612" ht="15.75" customHeight="1">
      <c r="A612" s="237" t="str">
        <f>Seeds!AC704</f>
        <v>M5-MyM-14a-A-5</v>
      </c>
      <c r="B612" s="237" t="str">
        <f>Seeds!Z704</f>
        <v>{"id":"M5-MyM-14a-A-5","seed":{"parameters":[{"name":"Q1","label":null,"min":16,"max":24,"step":2}],"uniques":true},"scaffolding":[{"id":"step-0","stimulus":"&lt;p&gt;La torre de un ordenador tiene estas medidas. ¿Cuál es su volumen?&lt;/p&gt;&lt;div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cm&lt;/span&gt;&lt;/div&gt;&lt;/div&gt;&lt;/div&gt;&lt;/div&gt;","template":"El volumen de la torre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torre de ordenador?&lt;/p&gt;","template":"&lt;p&gt;Largo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torre.&lt;/p&gt;","template":"&lt;p&gt;Volumen = área de la base × altura = {{T3}} × {{T2}} = {{response}} cm&lt;sup&gt;3&lt;/sup&gt;&lt;/p&gt;","seed":{"calculated":[{"name":"T2","function":"{{Q1}}*3/2","temp":true},{"name":"T3","function":"2*{{Q1}}*{{Q1}}","temp":true},{"name":"A6","function":"{{Q1}}*{{Q1}}*{{Q1}}*3"}]},"algorithm":{"name":"calculateOperation","params":{"method":"equivLiteral","keyboard":"NUMERICAL"}}}]}</v>
      </c>
      <c r="C612" s="237" t="str">
        <f>Seeds!AA704</f>
        <v>{"id":"M5-MyM-14a-A-5","seed":{"parameters":[{"name":"Q1","label":null,"min":16,"max":24,"step":2}],"uniques":true},"scaffolding":[{"id":"step-0","stimulus":"&lt;p&gt;A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D612" s="237">
        <f t="shared" si="1"/>
        <v>1</v>
      </c>
    </row>
    <row r="613" ht="15.75" customHeight="1">
      <c r="A613" s="237" t="str">
        <f>Seeds!AC705</f>
        <v>M5-MyM-14b-I-1</v>
      </c>
      <c r="B613" s="237" t="str">
        <f>Seeds!Z705</f>
        <v>{"id":"M5-MyM-14b-I-1","seed":{"parameters":[{"name":"Q1","label":null,"min":1,"max":10,"step":1}],"uniques":true},"scaffolding":[{"id":"step-0","stimulus":"&lt;p&gt;¿Cuál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n = &lt;span class=\"no-break\"&gt;{{function}} cm&lt;sup&gt;3&lt;/sup&gt;&lt;/span&gt;","function":"{{T1}}*{{Q1}}*{{T2}}+{{T3}}*{{Q1}}*{{T5}}"},{"name":"A2","label":"Volumen = &lt;span class=\"no-break\"&gt;{{function}} cm&lt;sup&gt;3&lt;/sup&gt;&lt;/span&gt;","function":"{{T1}}*{{Q1}}*{{T2}}*{{T3}}*{{Q1}}*{{T5}}","incorrect":true},{"name":"A3","label":"Volumen = &lt;span class=\"no-break\"&gt;{{function}} cm&lt;sup&gt;3&lt;/sup&gt;&lt;/span&gt;","function":"{{T1}}+{{Q1}}+{{T2}}+{{T3}}+{{Q1}}+{{T5}}","incorrect":true},{"name":"A4","label":"Volumen = &lt;span class=\"no-break\"&gt;{{function}} cm&lt;sup&gt;3&lt;/sup&gt;&lt;/span&gt;","function":"{{T1}}*{{Q1}}*{{T2}}","incorrect":true},{"name":"A5","label":"Volumen = &lt;span class=\"no-break\"&gt;{{function}} cm&lt;sup&gt;3&lt;/sup&gt;&lt;/span&gt;","function":"{{T3}}*{{Q1}}*{{T5}}","incorrect":true}]},"algorithm":{"name":"trueFalse","template":"Multiple choice – standard","params":{"countCorrect":1,"countIncorrect":2,"showCheckIcon":false,"columns":3}}},{"id":"step-1","stimulus":"&lt;p&gt;Primero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C613" s="237" t="str">
        <f>Seeds!AA705</f>
        <v>{"id":"M5-MyM-14b-I-1","seed":{"parameters":[{"name":"Q1","label":null,"min":1,"max":10,"step":1}],"uniques":true},"scaffolding":[{"id":"step-0","stimulus":"&lt;p&gt;Qual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D613" s="237">
        <f t="shared" si="1"/>
        <v>1</v>
      </c>
    </row>
    <row r="614" ht="15.75" customHeight="1">
      <c r="A614" s="237" t="str">
        <f>Seeds!AC706</f>
        <v>M5-MyM-14b-I-2</v>
      </c>
      <c r="B614" s="237" t="str">
        <f>Seeds!Z706</f>
        <v>{"id":"M5-MyM-14b-I-2","seed":{"parameters":[{"name":"Q1","label":null,"min":1,"max":10,"step":1}],"uniques":true},"scaffolding":[{"id":"step-0","stimulus":"&lt;p&gt;¿Cuál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cm&lt;/span&gt;&lt;/div&gt;&lt;/div&gt;&lt;/div&gt;&lt;/div&gt;","seed":{"parameters":[],"calculated":[{"name":"T2","function":"{{Q1}}*4","temp":true},{"name":"T5","function":"{{Q1}}*5","temp":true},{"name":"A1","label":"Volumen = {{function}} cm&lt;sup&gt;3&lt;/sup&gt;","function":"{{Q1}}*{{Q1}}*{{T2}}+{{Q1}}*{{Q1}}*{{T5}}"},{"name":"A2","label":"Volumen = {{function}} cm&lt;sup&gt;3&lt;/sup&gt;","function":"{{Q1}}*{{Q1}}*{{T2}}*{{Q1}}*{{Q1}}*{{T5}}","incorrect":true},{"name":"A3","label":"Volumen = {{function}} cm&lt;sup&gt;3&lt;/sup&gt;","function":"{{Q1}}+{{Q1}}+{{T2}}+{{Q1}}+{{Q1}}+{{T5}}","incorrect":true},{"name":"A4","label":"Volumen = {{function}} cm&lt;sup&gt;3&lt;/sup&gt;","function":"{{Q1}}*{{Q1}}*{{T2}}","incorrect":true},{"name":"A5","label":"Volumen = {{function}} cm&lt;sup&gt;3&lt;/sup&gt;","function":"{{Q1}}*{{Q1}}*{{T5}}","incorrect":true}]},"algorithm":{"name":"trueFalse","template":"Multiple choice – standard","params":{"countCorrect":1,"countIncorrect":2,"showCheckIcon":false,"columns":3}}},{"id":"step-1","stimulus":"&lt;p&gt;Primero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C614" s="237" t="str">
        <f>Seeds!AA706</f>
        <v>{"id":"M5-MyM-14b-I-2","seed":{"parameters":[{"name":"Q1","label":null,"min":1,"max":10,"step":1}],"uniques":true},"scaffolding":[{"id":"step-0","stimulus":"&lt;p&gt;Qual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D614" s="237">
        <f t="shared" si="1"/>
        <v>1</v>
      </c>
    </row>
    <row r="615" ht="15.75" customHeight="1">
      <c r="A615" s="237" t="str">
        <f>Seeds!AC707</f>
        <v>M5-MyM-14b-E-1</v>
      </c>
      <c r="B615" s="237" t="str">
        <f>Seeds!Z707</f>
        <v>{"id":"M5-MyM-14b-E-1","seed":{"parameters":[{"name":"Q1","label":null,"min":1,"max":10,"step":1}],"uniques":true},"scaffolding":[{"id":"step-0","stimulus":"&lt;p&gt;Calcula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cm&lt;/span&gt;&lt;/div&gt;&lt;/div&gt;&lt;/div&gt;&lt;/div&gt;","template":"El volumen mide &lt;span class=\"no-break\"&gt;{{response}} cm&lt;sup&gt;3&lt;/sup&gt;.&lt;/span&gt;","seed":{"parameters":[],"calculated":[{"name":"T1","function":"{{Q1}}*5","temp":true},{"name":"T2","function":"{{Q1}}*2","temp":true},{"name":"T3","function":"{{Q1}}*3","temp":true},{"name":"A1","label":"Volumen = {{function}} cm&lt;sup&gt;3&lt;/sup&gt;","function":"19*{{Q1}}*{{Q1}}*{{Q1}}"}]},"algorithm":{"name":"calculateOperation","params":{"method":"equivLiteral","keyboard":"NUMERICAL"}}},{"id":"step-1","stimulus":"&lt;p&gt;Primero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C615" s="237" t="str">
        <f>Seeds!AA707</f>
        <v>{"id":"M5-MyM-14b-E-1","seed":{"parameters":[{"name":"Q1","label":null,"min":1,"max":10,"step":1}],"uniques":true},"scaffolding":[{"id":"step-0","stimulus":"&lt;p&gt;Calcule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D615" s="237">
        <f t="shared" si="1"/>
        <v>1</v>
      </c>
    </row>
    <row r="616" ht="15.75" customHeight="1">
      <c r="A616" s="237" t="str">
        <f>Seeds!AC708</f>
        <v>M5-MyM-14b-E-2</v>
      </c>
      <c r="B616" s="237" t="str">
        <f>Seeds!Z708</f>
        <v>{"id":"M5-MyM-14b-E-2","seed":{"parameters":[{"name":"Q1","label":null,"min":1,"max":10,"step":1}],"uniques":true},"scaffolding":[{"id":"step-0","stimulus":"&lt;p&gt;Calcula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cm&lt;/span&gt;&lt;/div&gt;&lt;/div&gt;&lt;/div&gt;&lt;/div&gt;","template":"El volumen mide &lt;span class=\"no-break\"&gt;{{response}} cm&lt;sup&gt;3&lt;/sup&gt;.&lt;/span&gt;","seed":{"parameters":[],"calculated":[{"name":"T1","function":"{{Q1}}*4","temp":true},{"name":"T5","function":"{{Q1}}*5","temp":true},{"name":"A1","function":"9*{{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C616" s="237" t="str">
        <f>Seeds!AA708</f>
        <v>{"id":"M5-MyM-14b-E-2","seed":{"parameters":[{"name":"Q1","label":null,"min":1,"max":10,"step":1}],"uniques":true},"scaffolding":[{"id":"step-0","stimulus":"&lt;p&gt;Calcule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D616" s="237">
        <f t="shared" si="1"/>
        <v>1</v>
      </c>
    </row>
    <row r="617" ht="15.75" customHeight="1">
      <c r="A617" s="237" t="str">
        <f>Seeds!AC709</f>
        <v>M5-MyM-14b-A-1</v>
      </c>
      <c r="B617" s="237" t="str">
        <f>Seeds!Z709</f>
        <v>{"id":"M5-MyM-14b-A-1","seed":{"parameters":[{"name":"Q1","label":null,"min":10,"max":30,"step":1}],"uniques":true},"scaffolding":[{"id":"step-0","stimulus":"&lt;p&gt;Calcula el volumen de esta escalera.&lt;/p&gt;&lt;div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cm&lt;/span&gt;&lt;/div&gt;&lt;/div&gt;&lt;/div&gt;&lt;/div&gt;","template":"Su volumen mide &lt;span class=\"no-break\"&gt;{{response}} cm&lt;sup&gt;3&lt;/sup&gt;.&lt;/span&gt;","seed":{"parameters":[],"calculated":[{"name":"T1","function":"{{Q1}}*2","temp":true},{"name":"T2","function":"{{Q1}}*4","temp":true},{"name":"A1","function":"12*{{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4","temp":true},{"name":"2-A1","function":"8*{{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cm&lt;/span&gt;&lt;/div&gt;&lt;/div&gt;&lt;/div&gt;&lt;/div&gt;&lt;/td&gt;&lt;/tr&gt;&lt;tr&gt;&lt;/tbody&gt;&lt;/table&gt;&lt;p&gt;Volumen = {{T2}} cm&lt;sup&gt;3&lt;/sup&gt; + {{T3}} cm&lt;sup&gt;3&lt;/sup&gt; = {{response}} cm&lt;sup&gt;3&lt;/sup&gt;","seed":{"calculated":[{"name":"T1","function":"{{Q1}}*2","temp":true},{"name":"T2","function":"8*{{Q1}}*{{Q1}}*{{Q1}}","temp":true},{"name":"T3","function":"4*{{Q1}}*{{Q1}}*{{Q1}}","temp":true},{"name":"A5","function":"12*{{Q1}}*{{Q1}}*{{Q1}}"}]},"algorithm":{"name":"calculateOperation","params":{"method":"equivLiteral","keyboard":"NUMERICAL"}}}]}</v>
      </c>
      <c r="C617" s="237" t="str">
        <f>Seeds!AA709</f>
        <v>{"id":"M5-MyM-14b-A-1","seed":{"parameters":[{"name":"Q1","label":null,"min":10,"max":30,"step":1}],"uniques":true},"scaffolding":[{"id":"step-0","stimulus":"&lt;p&gt;Calcule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D617" s="237">
        <f t="shared" si="1"/>
        <v>1</v>
      </c>
    </row>
    <row r="618" ht="15.75" customHeight="1">
      <c r="A618" s="237" t="str">
        <f>Seeds!AC710</f>
        <v>M5-MyM-14b-A-2</v>
      </c>
      <c r="B618" s="237" t="str">
        <f>Seeds!Z710</f>
        <v>{"id":"M5-MyM-14b-A-2","seed":{"parameters":[{"name":"Q1","label":null,"min":40,"max":60,"step":1}],"uniques":true},"scaffolding":[{"id":"step-0","stimulus":"&lt;p&gt;Calcula el volumen de este podio.&lt;/p&gt;&lt;div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cm&lt;/span&gt;&lt;/div&gt;&lt;/div&gt;&lt;/div&gt;&lt;/div&gt;","template":"Su volumen mide &lt;span class=\"no-break\"&gt;{{response}} cm&lt;sup&gt;3&lt;/sup&gt;.&lt;/span&gt;","seed":{"parameters":[],"calculated":[{"name":"T1","function":"{{Q1}}*2","temp":true},{"name":"T2","function":"{{Q1}}*6","temp":true},{"name":"A1","function":"18*{{Q1}}*{{Q1}}*{{Q1}}"}]},"algorithm":{"name":"calculateOperation","params":{"method":"equivLiteral","keyboard":"NUMERICAL"}}},{"id":"step-1","stimulus":"&lt;p&gt;Primero hay que dividir la figura en tres prismas. ¿Cuánto miden los lados marcados con un signo de interrogación?&lt;/p&gt;&lt;div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A continuación, calcula los volúmenes de los dos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middle;\"&gt;Volumen = &lt;span class=\"no-break\"&gt;{{response}} cm&lt;sup&gt;3&lt;/sup&gt;&lt;/span&gt;&lt;/td&gt;&lt;td style=\"width: 33.3333%; border:none; text-align: center; vertical-align: middle\"&gt;Volumen = &lt;span class=\"no-break\"&gt;{{response}} cm&lt;sup&gt;3&lt;/sup&gt;&lt;/span&gt;&lt;/td&gt;&lt;td style=\"width: 33.3333%; border:none; text-align: center; vertical-align: middle; text-align: center; vertical-align: middle\"&gt;Volumen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último, calcula el volumen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cm&lt;/span&gt;&lt;/div&gt;&lt;/div&gt;&lt;/div&gt;&lt;/div&gt;&lt;/td&gt;&lt;/tr&gt;&lt;tr&gt;&lt;/tbody&gt;&lt;/table&gt;&lt;p&gt;Volumen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C618" s="237" t="str">
        <f>Seeds!AA710</f>
        <v>{"id":"M5-MyM-14b-A-2","seed":{"parameters":[{"name":"Q1","label":null,"min":40,"max":60,"step":1}],"uniques":true},"scaffolding":[{"id":"step-0","stimulus":"&lt;p&gt;Calcule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D618" s="237">
        <f t="shared" si="1"/>
        <v>1</v>
      </c>
    </row>
    <row r="619" ht="15.75" customHeight="1">
      <c r="A619" s="237" t="str">
        <f>Seeds!AC711</f>
        <v>M5-MyM-14b-A-3</v>
      </c>
      <c r="B619" s="237" t="str">
        <f>Seeds!Z711</f>
        <v>{"id":"M5-MyM-14b-A-3","seed":{"parameters":[{"name":"Q1","label":null,"min":5,"max":20,"step":1}],"uniques":true},"scaffolding":[{"id":"step-0","stimulus":"&lt;p&gt;Calcula el volumen de esta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cm&lt;/span&gt;&lt;/div&gt;&lt;/div&gt;&lt;/div&gt;&lt;/div&gt;","template":"Su volumen mide &lt;span class=\"no-break\"&gt;{{response}} cm&lt;sup&gt;3&lt;/sup&gt;.&lt;/span&gt;","seed":{"parameters":[],"calculated":[{"name":"T1","function":"{{Q1}}*3","temp":true},{"name":"T2","function":"{{Q1}}*4","temp":true},{"name":"A1","function":"7*{{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cm&lt;/span&gt;&lt;/div&gt;&lt;/div&gt;&lt;/div&gt;&lt;/div&gt;&lt;/td&gt;&lt;/tr&gt;&lt;tr&gt;&lt;/tbody&gt;&lt;/table&gt;&lt;p&gt;Volumen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C619" s="237" t="str">
        <f>Seeds!AA711</f>
        <v>{"id":"M5-MyM-14b-A-3","seed":{"parameters":[{"name":"Q1","label":null,"min":5,"max":20,"step":1}],"uniques":true},"scaffolding":[{"id":"step-0","stimulus":"&lt;p&gt;Calcule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D619" s="237">
        <f t="shared" si="1"/>
        <v>1</v>
      </c>
    </row>
    <row r="620" ht="15.75" customHeight="1">
      <c r="A620" s="237" t="str">
        <f>Seeds!AC712</f>
        <v>M5-MyM-14b-A-4</v>
      </c>
      <c r="B620" s="237" t="str">
        <f>Seeds!Z712</f>
        <v>{"id":"M5-MyM-14b-A-4","seed":{"parameters":[{"name":"Q1","label":null,"min":5,"max":20,"step":1}],"uniques":true},"scaffolding":[{"id":"step-0","stimulus":"&lt;p&gt;Calcula el volumen de esta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cm&lt;/span&gt;&lt;/div&gt;&lt;/div&gt;&lt;/div&gt;&lt;/div&gt;","template":"Su volumen mide &lt;span class=\"no-break\"&gt;{{response}} cm&lt;sup&gt;3&lt;/sup&gt;.&lt;/span&gt;","seed":{"parameters":[],"calculated":[{"name":"T1","function":"{{Q1}}*2","temp":true},{"name":"T2","function":"{{Q1}}*3","temp":true},{"name":"A1","function":"5*{{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2*{{Q1}}*{{Q1}}*{{Q1}}"},{"name":"2-A2","function":"3*{{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cm&lt;/span&gt;&lt;/div&gt;&lt;/div&gt;&lt;/div&gt;&lt;/div&gt;&lt;/td&gt;&lt;/tr&gt;&lt;tr&gt;&lt;/tbody&gt;&lt;/table&gt;&lt;p&gt;Volumen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C620" s="237" t="str">
        <f>Seeds!AA712</f>
        <v>{"id":"M5-MyM-14b-A-4","seed":{"parameters":[{"name":"Q1","label":null,"min":5,"max":20,"step":1}],"uniques":true},"scaffolding":[{"id":"step-0","stimulus":"&lt;p&gt;Calcule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D620" s="237">
        <f t="shared" si="1"/>
        <v>1</v>
      </c>
    </row>
    <row r="621" ht="15.75" customHeight="1">
      <c r="A621" s="237" t="str">
        <f>Seeds!AC713</f>
        <v>M5-MyM-14b-A-5</v>
      </c>
      <c r="B621" s="237" t="str">
        <f>Seeds!Z713</f>
        <v>{"id":"M5-MyM-14b-A-5","seed":{"parameters":[{"name":"Q1","label":null,"min":15,"max":20,"step":1}],"uniques":true},"scaffolding":[{"id":"step-0","stimulus":"&lt;p&gt;Calcula el volumen de este juguete para gatos.&lt;/p&gt;&lt;div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cm&lt;/span&gt;&lt;/div&gt;&lt;/div&gt;&lt;/div&gt;&lt;/div&gt;","template":"Su volumen mide &lt;span class=\"no-break\"&gt;{{response}} cm&lt;sup&gt;3&lt;/sup&gt;.&lt;/span&gt;","seed":{"parameters":[],"calculated":[{"name":"T1","function":"{{Q1}}*2","temp":true},{"name":"T2","function":"{{Q1}}*3","temp":true},{"name":"A1","function":"8*{{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6*{{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cm&lt;/span&gt;&lt;/div&gt;&lt;/div&gt;&lt;/div&gt;&lt;/div&gt;&lt;/td&gt;&lt;/tr&gt;&lt;/tbody&gt;&lt;/table&gt;&lt;p&gt;Volumen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C621" s="237" t="str">
        <f>Seeds!AA713</f>
        <v>{"id":"M5-MyM-14b-A-5","seed":{"parameters":[{"name":"Q1","label":null,"min":15,"max":20,"step":1}],"uniques":true},"scaffolding":[{"id":"step-0","stimulus":"&lt;p&gt;Calcule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D621" s="237">
        <f t="shared" si="1"/>
        <v>1</v>
      </c>
    </row>
    <row r="622" ht="15.75" customHeight="1">
      <c r="A622" s="237" t="str">
        <f>Seeds!AC714</f>
        <v>M5-MyM-22a-I-1</v>
      </c>
      <c r="B622" s="237" t="str">
        <f>Seeds!Z714</f>
        <v>{"id":"M5-MyM-22a-I-1","stimulus":"&lt;p&gt;Selecciona la imagen que está formada por 9 cubos.&lt;/p&gt;","hint":"&lt;p&gt;Ten en cuenta los cubos que están tapados.&lt;/p&gt;","feedback":"&lt;p&gt;Ten en cuenta los cubos que están tapados.&lt;/p&gt;","seed":{"parameters":[],"calculated":[{"name":"A1","label":"&lt;div style=\"display:flex; justify-content:center;\"&gt;&lt;img src=\"https://blueberry-assets.oneclick.es/M5_MyM_14c_1.svg\" width=\"500\"&gt;","function":"","incorrect":true,"feedback":"&lt;p&gt;Está figura tiene 8 cubos.&lt;/p&gt;"},{"name":"A2","label":"&lt;div style=\"display:flex; justify-content:center;\"&gt;&lt;img src=\"https://blueberry-assets.oneclick.es/M5_MyM_14c_2.svg\" width=\"500\"&gt;","function":"","incorrect":true,"feedback":"&lt;p&gt;Está figura tiene 8 cubos.&lt;/p&gt;"},{"name":"A3","label":"&lt;div style=\"display:flex; justify-content:center;\"&gt;&lt;img src=\"https://blueberry-assets.oneclick.es/M5_MyM_14c_3.svg\" width=\"500\"&gt;","function":""},{"name":"A4","label":"&lt;div style=\"display:flex; justify-content:center;\"&gt;&lt;img src=\"https://blueberry-assets.oneclick.es/M5_MyM_14c_4.svg\" width=\"500\"&gt;","function":""},{"name":"A5","label":"&lt;div style=\"display:flex; justify-content:center;\"&gt;&lt;img src=\"https://blueberry-assets.oneclick.es/M5_MyM_14c_5.svg\" width=\"500\"&gt;","function":""},{"name":"A6","label":"&lt;div style=\"display:flex; justify-content:center;\"&gt;&lt;img src=\"https://blueberry-assets.oneclick.es/M5_MyM_14c_6.svg\" width=\"500\"&gt;","function":""},{"name":"A7","label":"&lt;div style=\"display:flex; justify-content:center;\"&gt;&lt;img src=\"https://blueberry-assets.oneclick.es/M5_MyM_14c_7.svg\" width=\"500\"&gt;","function":""},{"name":"A8","label":"&lt;div style=\"display:flex; justify-content:center;\"&gt;&lt;img src=\"https://blueberry-assets.oneclick.es/M5_MyM_14c_8.svg\" width=\"500\"&gt;","function":"","incorrect":true,"feedback":"&lt;p&gt;Está figura tiene 11 cubos.&lt;/p&gt;"},{"name":"A9","label":"&lt;div style=\"display:flex; justify-content:center;\"&gt;&lt;img src=\"https://blueberry-assets.oneclick.es/M5_MyM_14c_9.svg\" width=\"500\"&gt;","function":"","incorrect":true,"feedback":"&lt;p&gt;Está figura tiene 10 cubos.&lt;/p&gt;"},{"name":"A10","label":"&lt;div style=\"display:flex; justify-content:center;\"&gt;&lt;img src=\"https://blueberry-assets.oneclick.es/M5_MyM_14c_10.svg\" width=\"500\"&gt;","function":"","incorrect":true,"feedback":"&lt;p&gt;Está figura tiene 18 cubos.&lt;/p&gt;"}],"uniques":true},"algorithm":{"name":"trueFalse","template":"Multiple choice – standard","params":{"countCorrect":1,"countIncorrect":2,"showCheckIcon":false,"columns":3}}}</v>
      </c>
      <c r="C622" s="237" t="str">
        <f>Seeds!AA714</f>
        <v>{"id":"M5-MyM-22a-I-1","stimulus":"&lt;p&gt;Selecione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D622" s="237">
        <f t="shared" si="1"/>
        <v>1</v>
      </c>
    </row>
    <row r="623" ht="15.75" customHeight="1">
      <c r="A623" s="237" t="str">
        <f>Seeds!AC715</f>
        <v>M5-MyM-22a-E-1</v>
      </c>
      <c r="B623" s="237" t="str">
        <f>Seeds!Z715</f>
        <v>{"id":"M5-MyM-22a-E-1","stimulus":"&lt;p&gt;Calcula el volumen de esta figura sabiendo que cada cubo ocupa 1 cm&lt;sup&gt;3&lt;/sup&gt;.&lt;/p&gt;&lt;div style=\"display:flex; justify-content:center;\"&gt;&lt;img src=\"https://blueberry-assets.oneclick.es/M5_MyM_14c_10.svg\" width=\"300\"&gt;&lt;/div&gt;","template":"&lt;p&gt;El cuerpo tiene un volumen de {{response}} cm&lt;sup&gt;3&lt;/sup&gt;.&lt;/p&gt;","hint":"&lt;p&gt;Ten en cuenta los cubos que están tapados.&lt;/p&gt;","feedback":"&lt;p&gt;La figura está formada por 18 cubos.&lt;/p&gt;&lt;div style=\"display:flex; justify-content:center;\"&gt;&lt;img src=\"https://blueberry-assets.oneclick.es/M5_MyM_14c_16.svg\" width=\"300\"&gt;&lt;/div&gt;","seed":{"parameters":[],"calculated":[{"name":"A1","function":"18"}],"uniques":true},"algorithm":{"name":"calculateOperation","params":{"method":"equivLiteral","keyboard":"NUMERICAL"}}}</v>
      </c>
      <c r="C623" s="237" t="str">
        <f>Seeds!AA715</f>
        <v>{"id":"M5-MyM-22a-E-1","stimulus":"&lt;p&gt;Calcule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D623" s="237">
        <f t="shared" si="1"/>
        <v>1</v>
      </c>
    </row>
    <row r="624" ht="15.75" customHeight="1">
      <c r="A624" s="237" t="str">
        <f>Seeds!AC716</f>
        <v>M5-MyM-22a-E-2</v>
      </c>
      <c r="B624" s="237" t="str">
        <f>Seeds!Z716</f>
        <v>{"id":"M5-MyM-22a-E-2","stimulus":"&lt;p&gt;Calcula el volumen de esta figura sabiendo que cada cubo ocupa 1 cm&lt;sup&gt;3&lt;/sup&gt;.&lt;/p&gt;&lt;div style=\"display:flex; justify-content:center;\"&gt;&lt;img src=\"https://blueberry-assets.oneclick.es/M5_MyM_14c_3.svg\" width=\"350\"&gt;&lt;/div&gt;","template":"&lt;p&gt;El cuerpo tiene un volumen de {{response}} cm&lt;sup&gt;3&lt;/sup&gt;.&lt;/p&gt;","hint":"&lt;p&gt;Ten en cuenta los cubos que están tapados.&lt;/p&gt;","feedback":"&lt;p&gt;La figura está formada por 9 cubos.&lt;/p&gt;&lt;div style=\"display:flex; justify-content:center;\"&gt;&lt;img src=\"https://blueberry-assets.oneclick.es/M5_MyM_14c_17.svg\" width=\"350\"&gt;&lt;/div&gt;","seed":{"parameters":[],"calculated":[{"name":"A1","function":"9"}],"uniques":true},"algorithm":{"name":"calculateOperation","params":{"method":"equivLiteral","keyboard":"NUMERICAL"}}}</v>
      </c>
      <c r="C624" s="237" t="str">
        <f>Seeds!AA716</f>
        <v>{"id":"M5-MyM-22a-E-2","stimulus":"&lt;p&gt;Calcule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D624" s="237">
        <f t="shared" si="1"/>
        <v>1</v>
      </c>
    </row>
    <row r="625" ht="15.75" customHeight="1">
      <c r="A625" s="237" t="str">
        <f>Seeds!AC717</f>
        <v>M5-MyM-22a-E-3</v>
      </c>
      <c r="B625" s="237" t="str">
        <f>Seeds!Z717</f>
        <v>{"id":"M5-MyM-22a-E-3","stimulus":"&lt;p&gt;Calcula el volumen de esta figura sabiendo que cada cubo ocupa 1 cm&lt;sup&gt;3&lt;/sup&gt;.&lt;/p&gt;&lt;div style=\"display:flex; justify-content:center;\"&gt;&lt;img src=\"https://blueberry-assets.oneclick.es/M5_MyM_14c_1.svg\" width=\"350\"&gt;&lt;/div&gt;","template":"&lt;p&gt;El cuerpo tiene un volumen de {{response}} cm&lt;sup&gt;3&lt;/sup&gt;.&lt;/p&gt;","hint":"&lt;p&gt;Ten en cuenta los cubos que están tapados.&lt;/p&gt;","feedback":"&lt;p&gt;La figura está formada por 8 cubos.&lt;/p&gt;&lt;div style=\"display:flex; justify-content:center;\"&gt;&lt;img src=\"https://blueberry-assets.oneclick.es/M5_MyM_14c_18.svg\" width=\"350\"&gt;&lt;/div&gt;","seed":{"parameters":[],"calculated":[{"name":"A1","function":"8"}],"uniques":true},"algorithm":{"name":"calculateOperation","params":{"method":"equivLiteral","keyboard":"NUMERICAL"}}}</v>
      </c>
      <c r="C625" s="237" t="str">
        <f>Seeds!AA717</f>
        <v>{"id":"M5-MyM-22a-E-3","stimulus":"&lt;p&gt;Calcule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D625" s="237">
        <f t="shared" si="1"/>
        <v>1</v>
      </c>
    </row>
    <row r="626" ht="15.75" customHeight="1">
      <c r="A626" s="237" t="str">
        <f>Seeds!AC718</f>
        <v>M5-MyM-22a-A-1</v>
      </c>
      <c r="B626" s="237" t="str">
        <f>Seeds!Z718</f>
        <v>{"id":"M5-MyM-22a-A-1","stimulus":"&lt;p&gt;Martín ha apilado sus dados como en la siguiente imagen. ¿Cuántos dados tiene?&lt;/p&gt;&lt;div style=\"display:flex; justify-content:center;\"&gt;&lt;img src=\"https://blueberry-assets.oneclick.es/M5_MyM_14c_8.svg\" width=\"350\"&gt;&lt;/div&gt;","template":"&lt;p&gt;Tiene {{response}} dados.&lt;/p&gt;","hint":"&lt;p&gt;Cuenta el número de cubos que componen la figura.&lt;/p&gt;","feedback":"&lt;p&gt;Tiene 8 dados.&lt;/p&gt;&lt;div style=\"display:flex; justify-content:center;\"&gt;&lt;img src=\"https://blueberry-assets.oneclick.es/M5_MyM_14c_19.svg\" width=\"350\"&gt;&lt;/div&gt;","seed":{"parameters":[],"calculated":[{"name":"A1","function":"8"}],"uniques":true},"algorithm":{"name":"calculateOperation","params":{"method":"equivLiteral","keyboard":"NUMERICAL"}}}</v>
      </c>
      <c r="C626" s="237" t="str">
        <f>Seeds!AA718</f>
        <v>{"id":"M5-MyM-22a-A-1","stimulus":"&lt;p&gt;Martin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D626" s="237">
        <f t="shared" si="1"/>
        <v>1</v>
      </c>
    </row>
    <row r="627" ht="15.75" customHeight="1">
      <c r="A627" s="237" t="str">
        <f>Seeds!AC719</f>
        <v>M5-MyM-22a-A-2</v>
      </c>
      <c r="B627" s="237" t="str">
        <f>Seeds!Z719</f>
        <v>{"id":"M5-MyM-22a-A-2","stimulus":"&lt;p&gt;En una pastelería han colocado varias cajas de la siguiente manera. ¿Cuántas cajas hay?&lt;/p&gt;&lt;div style=\"display:flex; justify-content:center;\"&gt;&lt;img src=\"https://blueberry-assets.oneclick.es/M5_MyM_14c_12.svg\" width=\"350\"&gt;&lt;/div&gt;","template":"&lt;p&gt;Hay un total de {{response}} cajas.&lt;/p&gt;","hint":"&lt;p&gt;Ten en cuenta los cubos que están tapados.&lt;/p&gt;","feedback":"&lt;p&gt;Hay 9 cajas.&lt;/p&gt;&lt;div style=\"display:flex; justify-content:center;\"&gt;&lt;img src=\"https://blueberry-assets.oneclick.es/M5_MyM_14c_20.svg\" width=\"350\"&gt;&lt;/div&gt;","seed":{"parameters":[],"calculated":[{"name":"A1","function":"9"}],"uniques":true},"algorithm":{"name":"calculateOperation","params":{"method":"equivLiteral","keyboard":"NUMERICAL"}}}</v>
      </c>
      <c r="C627" s="237" t="str">
        <f>Seeds!AA719</f>
        <v>{"id":"M5-MyM-22a-A-2","stimulus":"&lt;p&gt;Em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D627" s="237">
        <f t="shared" si="1"/>
        <v>1</v>
      </c>
    </row>
    <row r="628" ht="15.75" customHeight="1">
      <c r="A628" s="237" t="str">
        <f>Seeds!AC720</f>
        <v>M5-MyM-22a-A-3</v>
      </c>
      <c r="B628" s="237" t="str">
        <f>Seeds!Z720</f>
        <v>{"id":"M5-MyM-22a-A-3","stimulus":"&lt;p&gt;Durante una mudanza ya solo queda por subir al piso las siguientes cajas. ¿De cuántas se trata?&lt;/p&gt;&lt;div style=\"display:flex; justify-content:center;\"&gt;&lt;img src=\"https://blueberry-assets.oneclick.es/M5_MyM_14c_13.svg\" width=\"350\"&gt;&lt;/div&gt;","template":"&lt;p&gt;Faltan por subir {{response}} cajas.&lt;/p&gt;","hint":"&lt;p&gt;Ten en cuenta los cubos que están tapados.&lt;/p&gt;","feedback":"&lt;p&gt;Hay 9 cajas.&lt;/p&gt;&lt;div style=\"display:flex; justify-content:center;\"&gt;&lt;img src=\"https://blueberry-assets.oneclick.es/M5_MyM_14c_21.svg\" width=\"350\"&gt;&lt;/div&gt;","seed":{"parameters":[],"calculated":[{"name":"A1","function":"9"}],"uniques":true},"algorithm":{"name":"calculateOperation","params":{"method":"equivLiteral","keyboard":"NUMERICAL"}}}</v>
      </c>
      <c r="C628" s="237" t="str">
        <f>Seeds!AA720</f>
        <v>{"id":"M5-MyM-22a-A-3","stimulus":"&lt;p&gt;Durante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D628" s="237">
        <f t="shared" si="1"/>
        <v>1</v>
      </c>
    </row>
    <row r="629" ht="15.75" customHeight="1">
      <c r="A629" s="237" t="str">
        <f>Seeds!AC721</f>
        <v>M5-MyM-22a-A-4</v>
      </c>
      <c r="B629" s="237" t="str">
        <f>Seeds!Z721</f>
        <v>{"id":"M5-MyM-22a-A-4","stimulus":"&lt;p&gt;Simón ha colocado varios terrones de azúcar de la siguiente manera. ¿Cuántos terrones ha utilizado?&lt;/p&gt;&lt;div style=\"display:flex; justify-content:center;\"&gt;&lt;img src=\"https://blueberry-assets.oneclick.es/M5_MyM_14c_14.svg\" width=\"350\"&gt;&lt;/div&gt;","template":"&lt;p&gt;Ha utilizado {{response}} terrones.&lt;/p&gt;","hint":"&lt;p&gt;Ten en cuenta los cubos que están tapados.&lt;/p&gt;","feedback":"&lt;p&gt;Ha utilizado 11 terrones.&lt;/p&gt;&lt;div style=\"display:flex; justify-content:center;\"&gt;&lt;img src=\"https://blueberry-assets.oneclick.es/M5_MyM_14c_22.svg\" width=\"350\"&gt;&lt;/div&gt;","seed":{"parameters":[],"calculated":[{"name":"A1","function":"11"}],"uniques":true},"algorithm":{"name":"calculateOperation","params":{"method":"equivLiteral","keyboard":"NUMERICAL"}}}</v>
      </c>
      <c r="C629" s="237" t="str">
        <f>Seeds!AA721</f>
        <v>{"id":"M5-MyM-22a-A-4","stimulus":"&lt;p&gt;Simone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D629" s="237">
        <f t="shared" si="1"/>
        <v>1</v>
      </c>
    </row>
    <row r="630" ht="15.75" customHeight="1">
      <c r="A630" s="237" t="str">
        <f>Seeds!AC722</f>
        <v>M5-MyM-22a-A-5</v>
      </c>
      <c r="B630" s="237" t="str">
        <f>Seeds!Z722</f>
        <v>{"id":"M5-MyM-22a-A-5","stimulus":"&lt;p&gt;En la siguiente imagen están las primeras piedras que una empresa va a utilizar para construir una casa. ¿Cuántas son?&lt;/p&gt;&lt;div style=\"display:flex; justify-content:center;\"&gt;&lt;img src=\"https://blueberry-assets.oneclick.es/M5_MyM_14c_15.svg\" width=\"350\"&gt;&lt;/div&gt;","template":"&lt;p&gt;Son {{response}} piedras.&lt;/p&gt;","hint":"&lt;p&gt;Ten en cuenta los cubos que están tapados.&lt;/p&gt;","feedback":"&lt;p&gt;Son 18 piedras.&lt;/p&gt;&lt;div style=\"display:flex; justify-content:center;\"&gt;&lt;img src=\"https://blueberry-assets.oneclick.es/M5_MyM_14c_16.svg\" width=\"350\"&gt;&lt;/div&gt;","seed":{"parameters":[],"calculated":[{"name":"A1","function":"18"}],"uniques":true},"algorithm":{"name":"calculateOperation","params":{"method":"equivLiteral","keyboard":"NUMERICAL"}}}</v>
      </c>
      <c r="C630" s="237" t="str">
        <f>Seeds!AA722</f>
        <v>{"id":"M5-MyM-22a-A-5","stimulus":"&lt;p&gt;Na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D630" s="237">
        <f t="shared" si="1"/>
        <v>1</v>
      </c>
    </row>
    <row r="631" ht="15.75" customHeight="1">
      <c r="A631" s="237" t="str">
        <f>Seeds!AC723</f>
        <v>M5-MyM-33a-I-1</v>
      </c>
      <c r="B631" s="237" t="str">
        <f>Seeds!Z723</f>
        <v>{"id":"M5-MyM-33a-I-1","stimulus":"&lt;p&gt;Si cada cubo tiene un volumen de 1 {{Q1}}&lt;sup&gt;3&lt;/sup&gt;, ¿cuál es el volumen de la siguiente figura?&lt;/p&gt;&lt;div style=\"display:flex; justify-content:center;\"&gt;&lt;img src=\"https://blueberry-assets.oneclick.es/M5_MyM_14c_8.svg\" width=\"300\"&gt;&lt;/img&gt;&lt;/div&gt;","hint":"&lt;p&gt;Ten en cuenta los cubos que están tapados.&lt;/p&gt;","feedback":"&lt;p&gt;Ten en cuenta los cubos que están tapados.&lt;/p&gt;&lt;div style=\"display:flex; justify-content:center;\"&gt;&lt;img src=\"https://blueberry-assets.oneclick.es/M5_MyM_14c_19.svg\" width=\"300\"&gt;&lt;/img&gt;&lt;/div&gt;","seed":{"parameters":[{"name":"Q1","label":null,"list":["cm","ft","in"]}],"calculated":[{"name":"A1","label":"Volumen = 8 {{Q1}}&lt;sup&gt;3&lt;/sup&gt;"},{"name":"A2","label":"Volumen = 9 {{Q1}}&lt;sup&gt;3&lt;/sup&gt;","incorrect":true},{"name":"A3","label":"Volumen = 10 {{Q1}}&lt;sup&gt;3&lt;/sup&gt;","incorrect":true},{"name":"A4","label":"Volumen = 11 {{Q1}}&lt;sup&gt;3&lt;/sup&gt;","incorrect":true},{"name":"A5","label":"Volumen = 18 {{Q1}}&lt;sup&gt;3&lt;/sup&gt;","incorrect":true}],"uniques":true},"algorithm":{"name":"trueFalse","template":"Multiple choice – standard","params":{"countCorrect":1,"countIncorrect":2,"showCheckIcon":true}}}</v>
      </c>
      <c r="C631" s="237" t="str">
        <f>Seeds!AA723</f>
        <v/>
      </c>
      <c r="D631" s="237">
        <f t="shared" si="1"/>
        <v>1</v>
      </c>
    </row>
    <row r="632" ht="15.75" customHeight="1">
      <c r="A632" s="237" t="str">
        <f>Seeds!AC724</f>
        <v>M5-MyM-33a-I-2</v>
      </c>
      <c r="B632" s="237" t="str">
        <f>Seeds!Z724</f>
        <v>{"id":"M5-MyM-33a-I-2","stimulus":"&lt;p&gt;Si cada cubo tiene un volumen de 1 {{Q1}}&lt;sup&gt;3&lt;/sup&gt;, ¿cuál es el volumen de la siguiente figura?&lt;/p&gt;&lt;div style=\"display:flex; justify-content:center;\"&gt;&lt;img src=\"https://blueberry-assets.oneclick.es/M5_MyM_14c_12.svg\" width=\"300\"&gt;&lt;/img&gt;&lt;/div&gt;","hint":"&lt;p&gt;Ten en cuenta los cubos que están tapados.&lt;/p&gt;","feedback":"&lt;p&gt;Ten en cuenta los cubos que están tapados.&lt;/p&gt;&lt;div style=\"display:flex; justify-content:center;\"&gt;&lt;img src=\"https://blueberry-assets.oneclick.es/M5_MyM_14c_20.svg\" width=\"300\"&gt;&lt;/img&gt;&lt;/div&gt;","seed":{"parameters":[{"name":"Q1","label":null,"list":["cm","ft","in"]}],"calculated":[{"name":"A1","label":"Volumen = 8 {{Q1}}&lt;sup&gt;3&lt;/sup&gt;","incorrect":true},{"name":"A2","label":"Volumen = 9 {{Q1}}&lt;sup&gt;3&lt;/sup&gt;"},{"name":"A3","label":"Volumen = 10 {{Q1}}&lt;sup&gt;3&lt;/sup&gt;","incorrect":true},{"name":"A4","label":"Volumen = 11 {{Q1}}&lt;sup&gt;3&lt;/sup&gt;","incorrect":true},{"name":"A5","label":"Volumen = 18 {{Q1}}&lt;sup&gt;3&lt;/sup&gt;","incorrect":true}],"uniques":true},"algorithm":{"name":"trueFalse","template":"Multiple choice – standard","params":{"countCorrect":1,"countIncorrect":2,"showCheckIcon":true}}}</v>
      </c>
      <c r="C632" s="237" t="str">
        <f>Seeds!AA724</f>
        <v/>
      </c>
      <c r="D632" s="237">
        <f t="shared" si="1"/>
        <v>1</v>
      </c>
    </row>
    <row r="633" ht="15.75" customHeight="1">
      <c r="A633" s="237" t="str">
        <f>Seeds!AC725</f>
        <v>M5-MyM-33a-I-3</v>
      </c>
      <c r="B633" s="237" t="str">
        <f>Seeds!Z725</f>
        <v>{"id":"M5-MyM-33a-I-3","stimulus":"&lt;p&gt;Si cada cubo tiene un volumen de 1 {{Q1}}&lt;sup&gt;3&lt;/sup&gt;, ¿cuál es el volumen de la siguiente figura?&lt;/p&gt;&lt;div style=\"display:flex; justify-content:center;\"&gt;&lt;img src=\"https://blueberry-assets.oneclick.es/M5_MyM_14c_14.svg\" width=\"300\"&gt;&lt;/img&gt;&lt;/div&gt;","hint":"&lt;p&gt;Ten en cuenta los cubos que están tapados.&lt;/p&gt;","feedback":"&lt;p&gt;Ten en cuenta los cubos que están tapados.&lt;/p&gt;&lt;div style=\"display:flex; justify-content:center;\"&gt;&lt;img src=\"https://blueberry-assets.oneclick.es/M5_MyM_14c_22.svg\" width=\"300\"&gt;&lt;/img&gt;&lt;/div&gt;","seed":{"parameters":[{"name":"Q1","label":null,"list":["cm","ft","in"]}],"calculated":[{"name":"A1","label":"Volumen = 8 {{Q1}}&lt;sup&gt;3&lt;/sup&gt;","incorrect":true},{"name":"A2","label":"Volumen = 9 {{Q1}}&lt;sup&gt;3&lt;/sup&gt;","incorrect":true},{"name":"A3","label":"Volumen = 10 {{Q1}}&lt;sup&gt;3&lt;/sup&gt;","incorrect":true},{"name":"A4","label":"Volumen = 11 {{Q1}}&lt;sup&gt;3&lt;/sup&gt;"},{"name":"A5","label":"Volumen = 18 {{Q1}}&lt;sup&gt;3&lt;/sup&gt;","incorrect":true}],"uniques":true},"algorithm":{"name":"trueFalse","template":"Multiple choice – standard","params":{"countCorrect":1,"countIncorrect":2,"showCheckIcon":true}}}</v>
      </c>
      <c r="C633" s="237" t="str">
        <f>Seeds!AA725</f>
        <v/>
      </c>
      <c r="D633" s="237">
        <f t="shared" si="1"/>
        <v>1</v>
      </c>
    </row>
    <row r="634" ht="15.75" customHeight="1">
      <c r="A634" s="237" t="str">
        <f>Seeds!AC726</f>
        <v>M5-MyM-33a-E-1</v>
      </c>
      <c r="B634" s="237" t="str">
        <f>Seeds!Z726</f>
        <v>{"id":"M5-MyM-33a-E-1","stimulus":"&lt;p&gt;Calcula el volumen de esta figura sabiendo que cada cubo ocupa 1 {{Q1}}&lt;sup&gt;3&lt;/sup&gt;.&lt;/p&gt;&lt;div style=\"display:flex; justify-content:center;\"&gt;&lt;img src=\"https://blueberry-assets.oneclick.es/M5_MyM_14c_3.svg\"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src=\"https://blueberry-assets.oneclick.es/M5_MyM_14c_17.svg\" width=\"300\"&gt;&lt;/img&gt;&lt;/div&gt;","seed":{"parameters":[{"name":"Q1","label":null,"list":["cm","ft","in"]}],"calculated":[{"name":"A1","label":"{{function}}","function":"9"}],"uniques":true},"algorithm":{"name":"calculateOperation","params":{"method":"equivLiteral","keyboard":"NUMERICAL"}}}</v>
      </c>
      <c r="C634" s="237" t="str">
        <f>Seeds!AA726</f>
        <v/>
      </c>
      <c r="D634" s="237">
        <f t="shared" si="1"/>
        <v>1</v>
      </c>
    </row>
    <row r="635" ht="15.75" customHeight="1">
      <c r="A635" s="237" t="str">
        <f>Seeds!AC727</f>
        <v>M5-MyM-33a-E-2</v>
      </c>
      <c r="B635" s="237" t="str">
        <f>Seeds!Z727</f>
        <v>{"id":"M5-MyM-33a-E-2","stimulus":"&lt;p&gt;Calcula el volumen de esta figura sabiendo que cada cubo ocupa 1 {{Q1}}&lt;sup&gt;3&lt;/sup&gt;.&lt;/p&gt;&lt;div style=\"display:flex; justify-content:center;\"&gt;&lt;img src=\"https://blueberry-assets.oneclick.es/M5_MyM_14c_13.svg\"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src=\"https://blueberry-assets.oneclick.es/M5_MyM_14c_21.svg\" width=\"300\"&gt;&lt;/img&gt;&lt;/div&gt;","seed":{"parameters":[{"name":"Q1","label":null,"list":["cm","ft","in"]}],"calculated":[{"name":"A1","label":"{{function}}","function":"9"}],"uniques":true},"algorithm":{"name":"calculateOperation","params":{"method":"equivLiteral","keyboard":"NUMERICAL"}}}</v>
      </c>
      <c r="C635" s="237" t="str">
        <f>Seeds!AA727</f>
        <v/>
      </c>
      <c r="D635" s="237">
        <f t="shared" si="1"/>
        <v>1</v>
      </c>
    </row>
    <row r="636" ht="15.75" customHeight="1">
      <c r="A636" s="237" t="str">
        <f>Seeds!AC728</f>
        <v>M5-MyM-33a-E-3</v>
      </c>
      <c r="B636" s="237" t="str">
        <f>Seeds!Z728</f>
        <v>{"id":"M5-MyM-33a-E-3","stimulus":"&lt;p&gt;Calcula el volumen de esta figura sabiendo que cada cubo ocupa 1 {{Q1}}&lt;sup&gt;3&lt;/sup&gt;.&lt;/p&gt;&lt;div style=\"display:flex; justify-content:center;\"&gt;&lt;img src=\"https://blueberry-assets.oneclick.es/M5_MyM_14c_10.svg\"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src=\"https://blueberry-assets.oneclick.es/M5_MyM_14c_16.svg\" width=\"300\"&gt;&lt;/img&gt;&lt;/div&gt;","seed":{"parameters":[{"name":"Q1","label":null,"list":["cm","ft","in"]}],"calculated":[{"name":"A1","label":"{{function}}","function":"18"}],"uniques":true},"algorithm":{"name":"calculateOperation","params":{"method":"equivLiteral","keyboard":"NUMERICAL"}}}</v>
      </c>
      <c r="C636" s="237" t="str">
        <f>Seeds!AA728</f>
        <v/>
      </c>
      <c r="D636" s="237">
        <f t="shared" si="1"/>
        <v>1</v>
      </c>
    </row>
    <row r="637" ht="15.75" customHeight="1">
      <c r="A637" s="237" t="str">
        <f>Seeds!AC729</f>
        <v>M5-MyM-15a-I-1</v>
      </c>
      <c r="B637" s="237" t="str">
        <f>Seeds!Z729</f>
        <v>{"id":"M5-MyM-15a-I-1","stimulus":"&lt;p&gt;Completa la siguiente frase.&lt;/p&gt;","template":"&lt;p&gt;{{response}} °C es una temperatura mayor que {{Q1}} °C.&lt;/p&gt;","hint":"&lt;p&gt;Compara los valores numéricos de las temperaturas y elige el número más grande.&lt;/p&gt;","feedback":"&lt;p&gt;Para comparar dos temperaturas, observa los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C637" s="237" t="str">
        <f>Seeds!AA729</f>
        <v>{"id":"M5-MyM-15a-I-1","stimulus":"&lt;p&gt;Complete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D637" s="237">
        <f t="shared" si="1"/>
        <v>1</v>
      </c>
    </row>
    <row r="638" ht="15.75" customHeight="1">
      <c r="A638" s="237" t="str">
        <f>Seeds!AC730</f>
        <v>M5-MyM-15a-I-2</v>
      </c>
      <c r="B638" s="237" t="str">
        <f>Seeds!Z730</f>
        <v>{"id":"M5-MyM-15a-I-2","stimulus":"&lt;p&gt;Completa la siguiente frase.&lt;/p&gt;","template":"&lt;p&gt;{{response}} °C es una temperatura menor que {{Q1}} °C.&lt;/p&gt;","hint":"&lt;p&gt;Compara los valores numéricos de las temperaturas y elige el numero más pequeño.&lt;/p&gt;","feedback":"&lt;p&gt;Para comparar dos temperaturas, observa los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C638" s="237" t="str">
        <f>Seeds!AA730</f>
        <v>{"id":"M5-MyM-15a-I-2","stimulus":"&lt;p&gt;Complete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D638" s="237">
        <f t="shared" si="1"/>
        <v>1</v>
      </c>
    </row>
    <row r="639" ht="15.75" customHeight="1">
      <c r="A639" s="237" t="str">
        <f>Seeds!AC731</f>
        <v>M5-MyM-15a-E-1</v>
      </c>
      <c r="B639" s="237" t="str">
        <f>Seeds!Z731</f>
        <v>{"id":"M5-MyM-15a-E-1","stimulus":"&lt;p&gt;Arrastra y ordena las siguientes temperaturas de mayor a menor.&lt;/p&gt;","template":"&lt;p style=\"text-align:center;\"&gt;{{response}} &gt; {{response}} &gt; {{response}}&lt;/p&gt;","hint":"&lt;p&gt;Compara los valores numéricos de las temperaturas y ordena los números de mayor a menor.&lt;/p&gt;","feedback":"&lt;p&gt;Para ordenar las temperaturas de mayor a menor, compara los valores numéricos.&lt;/p&gt;&lt;p&gt;La temperatura más alta es {{T1}} °C y la más baja,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39" s="237" t="str">
        <f>Seeds!AA731</f>
        <v>{"id":"M5-MyM-15a-E-1","stimulus":"&lt;p&gt;Arraste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39" s="237">
        <f t="shared" si="1"/>
        <v>1</v>
      </c>
    </row>
    <row r="640" ht="15.75" customHeight="1">
      <c r="A640" s="237" t="str">
        <f>Seeds!AC732</f>
        <v>M5-MyM-15a-E-2</v>
      </c>
      <c r="B640" s="237" t="str">
        <f>Seeds!Z732</f>
        <v>{"id":"M5-MyM-15a-E-2","stimulus":"&lt;p&gt;Arrastra y ordena las siguientes temperaturas de menor a mayor.&lt;/p&gt;","template":"&lt;p style=\"text-align:center;\"&gt;{{response}} &lt; {{response}} &lt; {{response}}&lt;/p&gt;","hint":"&lt;p&gt;Compara los valores numéricos de las temperaturas y ordena los números de menor a mayor.&lt;/p&gt;","feedback":"&lt;p&gt;Para ordenar las temperaturas de menor a mayor, compara los valores numéricos.&lt;/p&gt;&lt;p&gt;La temperatura más baja es {{T2}} °C y la más alta,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0" s="237" t="str">
        <f>Seeds!AA732</f>
        <v>{"id":"M5-MyM-15a-E-2","stimulus":"&lt;p&gt;Arraste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0" s="237">
        <f t="shared" si="1"/>
        <v>1</v>
      </c>
    </row>
    <row r="641" ht="15.75" customHeight="1">
      <c r="A641" s="237" t="str">
        <f>Seeds!AC733</f>
        <v>M5-MyM-15a-A-1</v>
      </c>
      <c r="B641" s="237" t="str">
        <f>Seeds!Z733</f>
        <v>{"id":"M5-MyM-15a-A-1","stimulus":"&lt;p&gt;La temperatura en {{Q3}} es de {{Q1}} °C, al mismo tiempo que en {{Q4}} es de {{Q2}} °C. ¿Cuál es la ciudad con la temperatura más alta?&lt;/p&gt;","template":"&lt;p&gt;La ciudad con la temperatura más alta es {{response}}.&lt;/p&gt;","hint":"&lt;p&gt;Compara los valores numéricos de las temperaturas y elige el valor más grande.&lt;/p&gt;","feedback":"&lt;p&gt;Para comparar dos temperaturas, observa los valores numéricos.&lt;/p&gt;&lt;p&gt;La ciudad con la temperatura más alta es {{Q4}} porque {{T1}} es mayor que {{T2}}.&lt;/p&gt;","seed":{"parameters":[{"name":"Q1","label":null,"min":15,"max":18,"step":0.1},{"name":"Q2","label":null,"min":18.1,"max":20,"step":0.1},{"name":"Q3","list":["Barcelona","Madrid","Valencia","Sevilla","Bilbao","Málaga","Zaragoza"]},{"name":"Q4","list":["Barcelona","Madrid","Valencia","Sevilla","Bilbao","Málaga","Zaragoza"]}],"calculated":[{"name":"T1","function":"{{Q2}}","temp":true},{"name":"T2","function":"{{Q1}}","temp":true},{"name":"A1","label":"{{function}}","function":"{{Q4}}"}],"uniques":true},"algorithm":{"name":"calculateOperation","template":"Cloze with text"}}</v>
      </c>
      <c r="C641" s="237" t="str">
        <f>Seeds!AA733</f>
        <v>{"id":"M5-MyM-15a-A-1","stimulus":"&lt;p&gt;Foi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D641" s="237">
        <f t="shared" si="1"/>
        <v>1</v>
      </c>
    </row>
    <row r="642" ht="15.75" customHeight="1">
      <c r="A642" s="237" t="str">
        <f>Seeds!AC734</f>
        <v>M5-MyM-15a-A-2</v>
      </c>
      <c r="B642" s="237" t="str">
        <f>Seeds!Z734</f>
        <v>{"id":"M5-MyM-15a-A-2","stimulus":"&lt;p&gt;Ana María ha preparado tres infusiones a diferente temperatura. Arrastra y ordénalas de menor a mayor.&lt;/p&gt;","template":"&lt;p style=\"text-align:center;\"&gt;{{response}} &lt; {{response}} &lt; {{response}}&lt;/p&gt;","hint":"&lt;p&gt;Compara los valores numéricos de las temperaturas y ordena los tres números de menor a mayor.&lt;/p&gt;","feedback":"&lt;p&gt;Para ordenar las temperaturas, observa los valores numéricos de las tres temperaturas.&lt;/p&gt;&lt;p&gt;La temperatura de la infusión menos caliente es de {{T1}} °C y la de la más caliente, {{T2}} °C.&lt;/p&gt;","seed":{"parameters":[{"name":"Q1","label":null,"min":60,"max":85,"step":0.1},{"name":"Q2","label":null,"min":60,"max":85,"step":0.1},{"name":"Q3","label":null,"min":60,"max":85,"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2" s="237" t="str">
        <f>Seeds!AA734</f>
        <v>{"id":"M5-MyM-15a-A-2","stimulus":"&lt;p&gt;Ana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2" s="237">
        <f t="shared" si="1"/>
        <v>1</v>
      </c>
    </row>
    <row r="643" ht="15.75" customHeight="1">
      <c r="A643" s="237" t="str">
        <f>Seeds!AC735</f>
        <v>M5-MyM-15a-A-3</v>
      </c>
      <c r="B643" s="237" t="str">
        <f>Seeds!Z735</f>
        <v>{"id":"M5-MyM-15a-A-3","stimulus":"&lt;p&gt;Juan Carlos tenía dos zumos en la nevera, uno a {{Q1}} °C y el otro, a {{Q2}} °C. Si ha elegido el que estaba más frío, ¿cuál era su temperatura?&lt;/p&gt;","template":"&lt;p&gt;El zumo estaba a {{response}} °C.&lt;/p&gt;","hint":"&lt;p&gt;Compara los valores numéricos de las temperaturas y elige el valor más pequeño.&lt;/p&gt;","feedback":"&lt;p&gt;Para comparar dos temperaturas, observa sus valores numéricos.&lt;/p&gt;&lt;p&gt;El zumo más frío es el que está a {{A1}} °C.&lt;/p&gt;","seed":{"parameters":[{"name":"Q1","label":null,"min":1,"max":8,"step":0.1},{"name":"Q2","label":null,"min":1,"max":8,"step":0.1}],"calculated":[{"name":"A1","label":"{{function}}","function":"math.min({{Q1}}, {{Q2}})"}],"uniques":true},"algorithm":{"name":"calculateOperation","params":{"method":"equivLiteral","keyboard":"INTERMEDIATE"}}}</v>
      </c>
      <c r="C643" s="237" t="str">
        <f>Seeds!AA735</f>
        <v>{"id":"M5-MyM-15a-A-3","stimulus":"&lt;p&gt;João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D643" s="237">
        <f t="shared" si="1"/>
        <v>1</v>
      </c>
    </row>
    <row r="644" ht="15.75" customHeight="1">
      <c r="A644" s="237" t="str">
        <f>Seeds!AC736</f>
        <v>M5-MyM-15a-A-4</v>
      </c>
      <c r="B644" s="237" t="str">
        <f>Seeds!Z736</f>
        <v>{
    "id": "M5-MyM-15a-A-4",
    "stimulus": "&lt;p&gt;Se le ha tomado la temperatura a cinco personas. Selecciona cuál de las siguientes opciones es de un paciente con fiebre, es decir, con una temperatura por encima de 38 °C.&lt;/p&gt;&lt;table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
    "hint": "&lt;p&gt;Elige la temperatura con un valor numérico mayor que 38 °C.&lt;/p&gt;",
    "feedback": "&lt;p&gt;Para comparar las temperaturas, observa sus valores numéricos.&lt;/p&gt;&lt;p&gt;Las personas con fiebre son {{Q3}} y {{Q5}}.&lt;/p&gt;",
    "seed": {
        "parameters": [
            {
                "name": "Q1",
                "list": [
                    "Jorge",
                    "Óscar",
                    "Rodrigo",
                    "Cristina",
                    "Valeria",
                    "Paula",
                    "Alejandra",
                    "Gema"
                ]
            },
            {
                "name": "Q2",
                "list": [
                    "Jorge",
                    "Óscar",
                    "Rodrigo",
                    "Cristina",
                    "Valeria",
                    "Paula",
                    "Alejandra",
                    "Gema"
                ]
            },
            {
                "name": "Q3",
                "list": [
                    "Jorge",
                    "Óscar",
                    "Rodrigo",
                    "Cristina",
                    "Valeria",
                    "Paula",
                    "Alejandra",
                    "Gema"
                ]
            },
            {
                "name": "Q4",
                "list": [
                    "Jorge",
                    "Óscar",
                    "Rodrigo",
                    "Cristina",
                    "Valeria",
                    "Paula",
                    "Alejandra",
                    "Gema"
                ]
            },
            {
                "name": "Q5",
                "list": [
                    "Jorge",
                    "Óscar",
                    "Rodrigo",
                    "Cristina",
                    "Valeria",
                    "Paula",
                    "Alejandra",
                    "Gema"
                ]
            },
            {
                "name": "Q6",
                "label": null,
                "min": 36.5,
                "max": 37.9,
                "step": 0.1
            },
            {
                "name": "Q7",
                "label": null,
                "min": 36.5,
                "max": 37.9,
                "step": 0.1
            },
            {
                "name": "Q8",
                "label": null,
                "min": 38.1,
                "max": 39.9,
                "step": 0.1
            },
            {
                "name": "Q9",
                "label": null,
                "min": 36.5,
                "max": 37.9,
                "step": 0.1
            },
            {
                "name": "Q10",
                "label": null,
                "min": 38.1,
                "max": 39.9,
                "step": 0.1
            }
        ],
        "calculated": [
            {
                "name": "A1",
                "label": "{{Q3}}"
            },
            {
                "name": "A2",
                "label": "{{Q5}}"
            },
            {
                "name": "A3",
                "label": "{{Q1}}",
                "incorrect": true
            },
            {
                "name": "A4",
                "label": "{{Q2}}",
                "incorrect": true
            },
            {
                "name": "A5",
                "label": "{{Q4}}",
                "incorrect": true
            }
        ],
        "uniques": true
    },
    "algorithm": {
        "name": "trueFalse",
        "template": "Multiple choice – standard",
        "params": {
            "countCorrect": 1,
            "countIncorrect": 2,
            "showCheckIcon": false,
            "columns": 3
        }
    }
}</v>
      </c>
      <c r="C644" s="237" t="str">
        <f>Seeds!AA736</f>
        <v>{"id":"M5-MyM-15a-A-4","stimulus":"&lt;p&gt;Cinco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D644" s="237">
        <f t="shared" si="1"/>
        <v>1</v>
      </c>
    </row>
    <row r="645" ht="15.75" customHeight="1">
      <c r="A645" s="237" t="str">
        <f>Seeds!AC737</f>
        <v>M5-MyM-15a-A-5</v>
      </c>
      <c r="B645" s="237" t="str">
        <f>Seeds!Z737</f>
        <v>{"id":"M5-MyM-15a-A-5","stimulus":"&lt;p&gt;En un concurso de cocina se han utilizado tres hornos a distintas temperatura. Arrastra y ordena las temperaturas de los hornos de mayor a menor.&lt;/p&gt;","template":"&lt;p style=\"text-align:center;\"&gt;{{response}} &gt; {{response}} &gt; {{response}}&lt;/p&gt;","hint":"&lt;p&gt;Compara los valores numéricos de las temperaturas y ordena los tres números de mayor a menor.&lt;/p&gt;","feedback":"&lt;p&gt;Para ordenar las temperaturas, observa los valores numéricos de las tres temperaturas.&lt;/p&gt;&lt;p&gt;La temperatura del horno más caliente es {{T2}} °C y la del menos caliente,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45" s="237" t="str">
        <f>Seeds!AA737</f>
        <v>{"id":"M5-MyM-15a-A-5","stimulus":"&lt;p&gt;Em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45" s="237">
        <f t="shared" si="1"/>
        <v>1</v>
      </c>
    </row>
    <row r="646" ht="15.75" customHeight="1">
      <c r="A646" s="237" t="str">
        <f>Seeds!AC738</f>
        <v>M5-MyM-15b-I-1</v>
      </c>
      <c r="B646" s="237" t="str">
        <f>Seeds!Z738</f>
        <v>{
    "id": "M5-MyM-15b-I-1",
    "stimulus": "&lt;p&gt;Escoge el resultado de esta suma.&lt;/p&gt;&lt;p&gt;{{Q1}} °C + {{Q2}} °C = ...&lt;/p&gt;",
    "hint": "&lt;p&gt;Suma los valores numéricos de las dos temperaturas.&lt;/p&gt;",
    "feedback": "&lt;p&gt;Para sumar dos temperaturas, se suman sus valores numéricos.&lt;/p&gt;",
    "seed": {
        "parameters": [
            {
                "name": "Q1",
                "label": null,
                "min": 1,
                "max": 42,
                "step": 0.1
            },
            {
                "name": "Q2",
                "label": null,
                "min": 1,
                "max": 42,
                "step": 0.1
            },
            {
                "name": "Q3",
                "label": null,
                "min": 0.1,
                "max": 2,
                "step": 0.1
            },
            {
                "name": "Q4",
                "label": null,
                "min": 1,
                "max": 5,
                "step": 1
            }
        ],
        "calculated": [
            {
                "name": "A1",
                "label": "{{function}} °C",
                "function": "Lemonlib.round({{Q1}}+{{Q2}}, 1)"
            },
            {
                "name": "A2",
                "label": "{{function}} °C",
                "function": "Lemonlib.round({{Q1}}+{{Q2}}+{{Q3}}, 1)",
                "incorrect": true
            },
            {
                "name": "A3",
                "label": "{{function}} °C",
                "function": "Lemonlib.round({{Q1}}+{{Q2}}+{{Q4}}, 1)",
                "incorrect": true
            },
            {
                "name": "A4",
                "label": "{{function}} °C",
                "function": "Lemonlib.round({{Q1}}+{{Q2}}-{{Q3}}, 1)",
                "incorrect": true
            },
            {
                "name": "A5",
                "label": "{{function}} °C",
                "function": "Lemonlib.round({{Q1}}+{{Q2}}-{{Q4}}, 1)",
                "incorrect": true
            }
        ],
        "uniques": true
    },
    "algorithm": {
        "name": "trueFalse",
        "template": "Multiple choice – standard",
        "params": {
            "countCorrect": 1,
            "countIncorrect": 2,
            "showCheckIcon": false,
            "columns": 3
        }
    }
}</v>
      </c>
      <c r="C646" s="237" t="str">
        <f>Seeds!AA738</f>
        <v>{"id":"M5-MyM-15b-I-1","stimulus":"&lt;p&gt;Escolha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D646" s="237">
        <f t="shared" si="1"/>
        <v>1</v>
      </c>
    </row>
    <row r="647" ht="15.75" customHeight="1">
      <c r="A647" s="237" t="str">
        <f>Seeds!AC739</f>
        <v>M5-MyM-15b-I-2</v>
      </c>
      <c r="B647" s="237" t="str">
        <f>Seeds!Z739</f>
        <v>{"id":"M5-MyM-15b-I-2","stimulus":"&lt;p&gt;Escoge el resultado de esta resta.&lt;/p&gt;&lt;p&gt;{{T1}} °C − {{Q2}} °C = ...&lt;/p&gt;","hint":"&lt;p&gt;Resta los valores numéricos de las dos temperaturas.&lt;/p&gt;","feedback":"&lt;p&gt;Para restar dos temperaturas, se restan sus valores numéricos.&lt;/p&gt;","seed":{"parameters":[{"name":"Q1","label":null,"min":1,"max":42,"step":0.1},{"name":"Q2","label":null,"min":1,"max":42,"step":0.1},{"name":"Q3","label":null,"min":0.1,"max":2,"step":0.1},{"name":"Q4","label":null,"min":1,"max":5,"step":1}],"calculated":[{"name":"T1","function":"Lemonlib.round({{Q1}}+{{Q2}}, 1)","temp":true},{"name":"A1","label":"{{function}} °C","function":"Lemonlib.round({{Q1}}, 1)"},{"name":"A2","label":"{{function}} °C","function":"Lemonlib.round({{Q1}}+{{Q3}}, 1)","incorrect":true},{"name":"A3","label":"{{function}} °C","function":"Lemonlib.round({{Q1}}+{{Q4}}, 1)","incorrect":true},{"name":"A4","label":"{{function}} °C","function":"Lemonlib.round({{Q1}}-{{Q3}}, 1)","incorrect":true},{"name":"A5","label":"{{function}} °C","function":"Lemonlib.round({{Q1}}-{{Q4}}, 1)","incorrect":true}],"uniques":true},"algorithm":{"name":"trueFalse","template":"Multiple choice – standard","params":{"countCorrect":1,"countIncorrect":2,"showCheckIcon":false,
            "columns": 3
        }
    }
}</v>
      </c>
      <c r="C647" s="237" t="str">
        <f>Seeds!AA739</f>
        <v>{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D647" s="237">
        <f t="shared" si="1"/>
        <v>1</v>
      </c>
    </row>
    <row r="648" ht="15.75" customHeight="1">
      <c r="A648" s="237" t="str">
        <f>Seeds!AC740</f>
        <v>M5-MyM-15b-E-1</v>
      </c>
      <c r="B648" s="237" t="str">
        <f>Seeds!Z740</f>
        <v>{"id":"M5-MyM-15b-E-1","stimulus":"&lt;p&gt;Realiza la siguiente suma de temperaturas.&lt;/p&gt;","template":"&lt;p&gt;{{Q1}} °C + {{Q2}} °C = {{response}} °C&lt;/p&gt;","hint":"&lt;p&gt;Suma los valores numéricos de las dos temperaturas.&lt;/p&gt;","feedback":"&lt;p&gt;Para sumar dos temperaturas, se suman sus valores numéricos.&lt;/p&gt;","seed":{"parameters":[{"name":"Q1","label":null,"min":1,"max":42,"step":0.1},{"name":"Q2","label":null,"min":1,"max":42,"step":0.1}],"calculated":[{"name":"A1","label":"{{function}}","function":"{{Q1}}+{{Q2}}"}],"uniques":true},"algorithm":{"name":"calculateOperation","params":{"method":"equivLiteral","keyboard":"INTERMEDIATE"}}}</v>
      </c>
      <c r="C648" s="237" t="str">
        <f>Seeds!AA740</f>
        <v>{"id":"M5-MyM-15b-E-1","stimulus":"&lt;p&gt;Efetue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D648" s="237">
        <f t="shared" si="1"/>
        <v>1</v>
      </c>
    </row>
    <row r="649" ht="15.75" customHeight="1">
      <c r="A649" s="237" t="str">
        <f>Seeds!AC741</f>
        <v>M5-MyM-15b-E-2</v>
      </c>
      <c r="B649" s="237" t="str">
        <f>Seeds!Z741</f>
        <v>{"id":"M5-MyM-15b-E-2","stimulus":"&lt;p&gt;Realiza la siguiente resta de temperaturas.&lt;/p&gt;","template":"&lt;p&gt;{{T1}} °C − {{Q2}} °C = {{response}} °C&lt;/p&gt;","hint":"&lt;p&gt;Resta los valores numéricos de las dos temperaturas.&lt;/p&gt;","feedback":"&lt;p&gt;Para restar dos temperaturas, se restan sus valores numéricos.&lt;/p&gt;","seed":{"parameters":[{"name":"Q1","label":null,"min":1,"max":42,"step":0.1},{"name":"Q2","label":null,"min":1,"max":42,"step":0.1}],"calculated":[{"name":"T1","function":"{{Q1}}+{{Q2}}","temp":true},{"name":"A1","label":"{{function}}","function":"{{Q1}}"}],"uniques":true},"algorithm":{"name":"calculateOperation","params":{"method":"equivLiteral","keyboard":"INTERMEDIATE"}}}</v>
      </c>
      <c r="C649" s="237" t="str">
        <f>Seeds!AA741</f>
        <v>{"id":"M5-MyM-15b-E-2","stimulus":"&lt;p&gt;Efetue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D649" s="237">
        <f t="shared" si="1"/>
        <v>1</v>
      </c>
    </row>
    <row r="650" ht="15.75" customHeight="1">
      <c r="A650" s="237" t="str">
        <f>Seeds!AC742</f>
        <v>M5-MyM-15b-A-1</v>
      </c>
      <c r="B650" s="237" t="str">
        <f>Seeds!Z742</f>
        <v>{"id":"M5-MyM-15b-A-1","stimulus":"&lt;p&gt;Por la mañana, la temperatura en una ciudad era de {{Q1}} °C, pero a lo largo del día esta ha aumentado {{Q2}} °C. ¿Cuál es la temperatura actual?&lt;/p&gt;","template":"&lt;p&gt;La temperatura actual es de {{response}} °C.&lt;/p&gt;","hint":"&lt;p&gt;Suma los valores numéricos de las dos temperaturas.&lt;/p&gt;","feedback":"&lt;p&gt;Para sumar dos temperaturas, se suman sus valores numéricos.&lt;/p&gt;","seed":{"parameters":[{"name":"Q1","label":null,"min":5,"max":12,"step":0.1},{"name":"Q2","label":null,"min":5,"max":15,"step":0.1}],"calculated":[{"name":"A1","label":"{{function}}","function":"{{Q1}}+{{Q2}}"}],"uniques":true},"algorithm":{"name":"calculateOperation","params":{"method":"equivLiteral","keyboard":"INTERMEDIATE"}}}</v>
      </c>
      <c r="C650" s="237" t="str">
        <f>Seeds!AA742</f>
        <v>{"id":"M5-MyM-15b-A-1","stimulus":"&lt;p&gt;De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D650" s="237">
        <f t="shared" si="1"/>
        <v>1</v>
      </c>
    </row>
    <row r="651" ht="15.75" customHeight="1">
      <c r="A651" s="237" t="str">
        <f>Seeds!AC743</f>
        <v>M5-MyM-15b-A-2</v>
      </c>
      <c r="B651" s="237" t="str">
        <f>Seeds!Z743</f>
        <v>{"id":"M5-MyM-15b-A-2","stimulus":"&lt;p&gt;Durante una hora, el aire acondicionado de una oficina ha funcionado a {{Q2}} °C, pero luego se ha cambiado a {{T1}} °C. ¿Cuántos grados ha aumentado la temperatura?&lt;/p&gt;","template":"&lt;p&gt;La temperatura del aire ha aumentado {{response}} °C.&lt;/p&gt;","hint":"&lt;p&gt;Resta los valores numéricos de las dos temperaturas.&lt;/p&gt;","feedback":"&lt;p&gt;Para restar dos temperaturas, se restan sus valores numéricos.&lt;/p&gt;","seed":{"parameters":[{"name":"Q1","label":null,"min":2,"max":5,"step":1},{"name":"Q2","label":null,"min":18,"max":22,"step":1}],"calculated":[{"name":"T1","function":"{{Q1}}+{{Q2}}","temp":true},{"name":"A1","label":"{{function}}","function":"{{Q1}}"}],"uniques":true},"algorithm":{"name":"calculateOperation","params":{"method":"equivLiteral","keyboard":"NUMERICAL"}}}</v>
      </c>
      <c r="C651" s="237" t="str">
        <f>Seeds!AA743</f>
        <v>{"id":"M5-MyM-15b-A-2","stimulus":"&lt;p&gt;Durante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D651" s="237">
        <f t="shared" si="1"/>
        <v>1</v>
      </c>
    </row>
    <row r="652" ht="15.75" customHeight="1">
      <c r="A652" s="237" t="str">
        <f>Seeds!AC744</f>
        <v>M5-MyM-15b-A-3</v>
      </c>
      <c r="B652" s="237" t="str">
        <f>Seeds!Z744</f>
        <v>{"id":"M5-MyM-15b-A-3","stimulus":"&lt;p&gt;La temperatura de una sartén antes de colocarla sobre el fuego era de {{Q1}} °C. Tras unos minutos cocinando, su temperatura ha aumentado {{Q2}} °C. ¿Cuál es la temperatura actual de la sartén?&lt;/p&gt;","template":"&lt;p&gt;La temperatura actual de la sartén es de {{response}} °C.&lt;/p&gt;","hint":"&lt;p&gt;Suma los valores numéricos de las dos temperaturas.&lt;/p&gt;","feedback":"&lt;p&gt;Para sumar dos temperaturas, se suman sus valores numéricos.&lt;/p&gt;","seed":{"parameters":[{"name":"Q1","label":null,"min":8,"max":30,"step":0.1},{"name":"Q2","label":null,"min":100,"max":150,"step":0.1}],"calculated":[{"name":"A1","label":"{{function}}","function":"{{Q1}}+{{Q2}}"}],"uniques":true},"algorithm":{"name":"calculateOperation","params":{"method":"equivLiteral","keyboard":"INTERMEDIATE"}}}</v>
      </c>
      <c r="C652" s="237" t="str">
        <f>Seeds!AA744</f>
        <v>{"id":"M5-MyM-15b-A-3","stimulus":"&lt;p&gt;A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D652" s="237">
        <f t="shared" si="1"/>
        <v>1</v>
      </c>
    </row>
    <row r="653" ht="15.75" customHeight="1">
      <c r="A653" s="237" t="str">
        <f>Seeds!AC745</f>
        <v>M5-MyM-15b-A-4</v>
      </c>
      <c r="B653" s="237" t="str">
        <f>Seeds!Z745</f>
        <v>{"id":"M5-MyM-15b-A-4","stimulus":"&lt;p&gt;Para cocer cerámica, un horno debe estar a {{T1}} °C. ¿Cuántos grados tiene que aumentar la temperatura del horno si la que tiene ahora es de {{Q2}} °C?&lt;/p&gt;","template":"&lt;p&gt;La temperatura debe aumentar {{response}} °C.&lt;/p&gt;","hint":"&lt;p&gt;Resta los valores numéricos de las dos temperaturas.&lt;/p&gt;","feedback":"&lt;p&gt;Para restar dos temperaturas, se restan sus valores numéricos.&lt;/p&gt;","seed":{"parameters":[{"name":"Q1","label":null,"min":100,"max":250,"step":1},{"name":"Q2","label":null,"min":650,"max":1000,"step":1}],"calculated":[{"name":"T1","function":"{{Q1}}+{{Q2}}","temp":true},{"name":"A1","label":"{{function}}","function":"{{Q1}}"}],"uniques":true},"algorithm":{"name":"calculateOperation","params":{"method":"equivLiteral","keyboard":"NUMERICAL"}}}</v>
      </c>
      <c r="C653" s="237" t="str">
        <f>Seeds!AA745</f>
        <v>{"id":"M5-MyM-15b-A-4","stimulus":"&lt;p&gt;Para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D653" s="237">
        <f t="shared" si="1"/>
        <v>1</v>
      </c>
    </row>
    <row r="654" ht="15.75" customHeight="1">
      <c r="A654" s="237" t="str">
        <f>Seeds!AC746</f>
        <v>M5-MyM-15b-A-5</v>
      </c>
      <c r="B654" s="237" t="str">
        <f>Seeds!Z746</f>
        <v>{"id":"M5-MyM-15b-A-5","stimulus":"&lt;p&gt;En una ciudad costera, la temperatura más baja del día ha sido de {{Q2}} °C, mientras que la máxima se ha colocado en {{T1}} °C. ¿Cuál es la diferencia entre las dos temperaturas?&lt;/p&gt;","template":"&lt;p&gt;La diferencia ha sido de {{response}} °C.&lt;/p&gt;","hint":"&lt;p&gt;Resta los valores numéricos de las dos temperaturas.&lt;/p&gt;","feedback":"&lt;p&gt;Para restar dos temperaturas, se restan sus valores numéricos.&lt;/p&gt;","seed":{"parameters":[{"name":"Q1","label":null,"min":2,"max":15,"step":0.1},{"name":"Q2","label":null,"min":10,"max":22,"step":0.1}],"calculated":[{"name":"T1","function":"Lemonlib.round({{Q1}}+{{Q2}}, 1)","temp":true},{"name":"A1","label":"{{function}}","function":"{{Q1}}"}],"uniques":true},"algorithm":{"name":"calculateOperation","params":{"method":"equivLiteral","keyboard":"INTERMEDIATE"}}}</v>
      </c>
      <c r="C654" s="237" t="str">
        <f>Seeds!AA746</f>
        <v>{"id":"M5-MyM-15b-A-5","stimulus":"&lt;p&gt;Em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D654" s="237">
        <f t="shared" si="1"/>
        <v>1</v>
      </c>
    </row>
    <row r="655" ht="15.75" customHeight="1">
      <c r="A655" s="237" t="str">
        <f>Seeds!AC747</f>
        <v>M5-NyO-1a-I-1</v>
      </c>
      <c r="B655" s="237" t="str">
        <f>Seeds!Z747</f>
        <v>{"id":"M5-NyO-1a-I-1","stimulus":"&lt;p&gt;Arrastra la forma en la que se leen estos números.&lt;/p&gt;","hint":"&lt;p&gt;La posición de cada cifra determina la forma en la que se lee.&lt;/p&gt;","feedback":"&lt;p&gt;La posición de cada cifra determina la forma en la que se lee. Por eso 20 se lee de una manera diferente a 200.&lt;/p&gt;","seed":{"parameters":[{"name":"Q1","label":null,"min":1000000,"max":999900000,"step":100000},{"name":"Q2","label":null,"min":1000000,"max":99990000,"step":10000},{"name":"Q3","label":null,"min":1000000,"max":9999000,"step":1000},{"name":"Q4","label":null,"min":1000000,"max":9999000,"step":1000}],"calculated":[{"name":"A1","label":"{{Q1}}","function":"Lemonlib.numToWords({{Q1}},'es')[0].toUpperCase() + Lemonlib.numToWords({{Q1}},'es').slice(1,)"},{"name":"A2","label":"{{Q2}}","function":"Lemonlib.numToWords({{Q2}},'es')[0].toUpperCase() + Lemonlib.numToWords({{Q2}},'es').slice(1,)"},{"name":"A3","label":"{{Q3}}","function":"Lemonlib.numToWords({{Q3}},'es')[0].toUpperCase() + Lemonlib.numToWords({{Q3}},'es').slice(1,)"},{"name":"A4","label":"{{Q4}}","function":"Lemonlib.numToWords({{Q4}},'es')[0].toUpperCase() + Lemonlib.numToWords({{Q4}},'es').slice(1,)"}],"isNumToWords":true,"uniques":true},"algorithm":{"name":"linkOperationResult","params":{"invert":true},"template":"Match list"}}</v>
      </c>
      <c r="C655" s="237" t="str">
        <f>Seeds!AA747</f>
        <v>{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D655" s="237">
        <f t="shared" si="1"/>
        <v>1</v>
      </c>
    </row>
    <row r="656" ht="15.75" customHeight="1">
      <c r="A656" s="237" t="str">
        <f>Seeds!AC748</f>
        <v>M5-NyO-1a-E-1</v>
      </c>
      <c r="B656" s="237" t="str">
        <f>Seeds!Z748</f>
        <v>{"id":"M5-NyO-1a-E-1","stimulus":"&lt;p&gt;¿Cómo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T1","label":"{{function}}","function":"{{Q1}}*1000000+{{Q2}}","temp":true},{"name":"T2","label":"{{function}}","function":"Lemonlib.numToWords({{Q2}},'es')","temp":true},{"name":"A1","label":"{{function}}","function":"Lemonlib.numToWords({{Q1}}*1000000,'es')"}],"uniques":true},"algorithm":{"name":"calculateOperation","template":"Cloze with text"}}</v>
      </c>
      <c r="C656" s="237" t="str">
        <f>Seeds!AA748</f>
        <v>{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D656" s="237">
        <f t="shared" si="1"/>
        <v>1</v>
      </c>
    </row>
    <row r="657" ht="15.75" customHeight="1">
      <c r="A657" s="237" t="str">
        <f>Seeds!AC749</f>
        <v>M5-NyO-1a-E-2</v>
      </c>
      <c r="B657" s="237" t="str">
        <f>Seeds!Z749</f>
        <v>{"id":"M5-NyO-1a-E-2","stimulus":"&lt;p&gt;¿Cómo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T1","label":"{{function}}","function":"{{Q1}}*10000000+{{Q2}}*1000000+{{Q3}}","temp":true},{"name":"T2","label":"{{function}}","function":"Lemonlib.numToWords({{Q1}}*10,'es')","temp":true},{"name":"T3","label":"{{function}}","function":"Lemonlib.numToWords({{Q3}},'es')","temp":true},{"name":"A1","label":"{{function}}","function":"Lemonlib.numToWords({{Q2}}*1000000,'es')"}],"uniques":true},"algorithm":{"name":"calculateOperation","template":"Cloze with text"}}</v>
      </c>
      <c r="C657" s="237" t="str">
        <f>Seeds!AA749</f>
        <v>{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D657" s="237">
        <f t="shared" si="1"/>
        <v>1</v>
      </c>
    </row>
    <row r="658" ht="15.75" customHeight="1">
      <c r="A658" s="237" t="str">
        <f>Seeds!AC750</f>
        <v>M5-NyO-1a-E-3</v>
      </c>
      <c r="B658" s="237" t="str">
        <f>Seeds!Z750</f>
        <v>{"id":"M5-NyO-1a-E-3","stimulus":"&lt;p&gt;¿Cómo se escribe este número? Completa el hueco.&lt;/p&gt;","template":"&lt;p&gt;{{T1}}: {{response}} y {{T2}}&lt;/p&gt;","hint":"&lt;p&gt;La posición de cada cifra determina la forma en la que se lee.&lt;/p&gt;","feedback":"&lt;p&gt;La posición de cada cifra determina la forma en la que se lee. Por eso 20 se lee de una manera diferente a 200.&lt;/p&gt;","seed":{"parameters":[{"name":"Q1","label":null,"min":3,"max":9,"step":1},{"name":"Q2","label":null,"min":3,"max":9,"step":1},{"name":"Q3","label":null,"min":1000,"max":999000,"step":1000}],"calculated":[{"name":"T1","label":"{{function}}","function":"{{Q1}}*10000000+{{Q2}}*1000000+{{Q3}}","temp":true},{"name":"T2","label":"{{function}}","function":"Lemonlib.numToWords({{Q2}}*1000000+{{Q3}},'es')","temp":true},{"name":"A1","label":"{{function}}","function":"Lemonlib.numToWords({{Q1}}*10,'es')"}],"uniques":true},"algorithm":{"name":"calculateOperation","template":"Cloze with text"}}</v>
      </c>
      <c r="C658" s="237" t="str">
        <f>Seeds!AA750</f>
        <v>{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D658" s="237">
        <f t="shared" si="1"/>
        <v>1</v>
      </c>
    </row>
    <row r="659" ht="15.75" customHeight="1">
      <c r="A659" s="237" t="str">
        <f>Seeds!AC751</f>
        <v>M5-NyO-1a-E-4</v>
      </c>
      <c r="B659" s="237" t="str">
        <f>Seeds!Z751</f>
        <v>{"id":"M5-NyO-1a-E-4","stimulus":"&lt;p&gt;¿Cómo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Q2}}*10,'es')","temp":true},{"name":"T3","label":"{{function}}","function":"Lemonlib.numToWords({{Q4}},'es')","temp":true},{"name":"A1","label":"{{function}}","function":"Lemonlib.numToWords({{Q3}}*1000000,'es')"}],"uniques":true},"algorithm":{"name":"calculateOperation","template":"Cloze with text"}}</v>
      </c>
      <c r="C659" s="237" t="str">
        <f>Seeds!AA751</f>
        <v>{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D659" s="237">
        <f t="shared" si="1"/>
        <v>1</v>
      </c>
    </row>
    <row r="660" ht="15.75" customHeight="1">
      <c r="A660" s="237" t="str">
        <f>Seeds!AC752</f>
        <v>M5-NyO-1a-E-5</v>
      </c>
      <c r="B660" s="237" t="str">
        <f>Seeds!Z752</f>
        <v>{"id":"M5-NyO-1a-E-5","stimulus":"&lt;p&gt;¿Cómo se escribe este número? Completa el hueco.&lt;/p&gt;","template":"&lt;p&gt;{{T1}}: {{T2}} {{response}} y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es')","temp":true},{"name":"T3","label":"{{function}}","function":"Lemonlib.numToWords({{Q3}}*1000000+{{Q4}},'es')","temp":true},{"name":"A1","label":"{{function}}","function":"Lemonlib.numToWords({{Q2}}*10,'es')"}],"uniques":true},"algorithm":{"name":"calculateOperation","template":"Cloze with text"}}</v>
      </c>
      <c r="C660" s="237" t="str">
        <f>Seeds!AA752</f>
        <v>{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D660" s="237">
        <f t="shared" si="1"/>
        <v>1</v>
      </c>
    </row>
    <row r="661" ht="15.75" customHeight="1">
      <c r="A661" s="237" t="str">
        <f>Seeds!AC753</f>
        <v>M5-NyO-1a-E-6</v>
      </c>
      <c r="B661" s="237" t="str">
        <f>Seeds!Z753</f>
        <v>{"id":"M5-NyO-1a-E-6","stimulus":"&lt;p&gt;¿Cómo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2,"max":9,"step":1},{"name":"Q2","label":null,"min":1,"max":9,"step":1},{"name":"Q3","label":null,"min":0,"max":9,"step":1},{"name":"Q4","label":null,"min":1000,"max":999000,"step":1000}],"calculated":[{"name":"T1","label":"{{function}}","function":"{{Q1}}*100000000+{{Q2}}*10000000+{{Q3}}*1000000+{{Q4}}","temp":true},{"name":"T2","label":"{{function}}","function":"Lemonlib.numToWords({{Q2}}*10000000+{{Q3}}*1000000+{{Q4}},'es')","temp":true},{"name":"A1","label":"{{function}}","function":"Lemonlib.numToWords({{Q1}}*100,'es')"}],"uniques":true},"algorithm":{"name":"calculateOperation","template":"Cloze with text"}}</v>
      </c>
      <c r="C661" s="237" t="str">
        <f>Seeds!AA753</f>
        <v>{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D661" s="237">
        <f t="shared" si="1"/>
        <v>1</v>
      </c>
    </row>
    <row r="662" ht="15.75" customHeight="1">
      <c r="A662" s="237" t="str">
        <f>Seeds!AC754</f>
        <v>M5-NyO-1a-A-1</v>
      </c>
      <c r="B662" s="237" t="str">
        <f>Seeds!Z754</f>
        <v>{"id":"M5-NyO-1a-A-1","stimulus":"&lt;p&gt;En una gran biblioteca tienen {{T1}} libros. Completa el hueco.&lt;/p&gt;","template":"&lt;p&gt;Hay {{response}} {{T2}} libros.&lt;/p&gt;","hint":"&lt;p&gt;La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A1","label":"{{function}}","function":"Lemonlib.numToWords({{Q1}}*1000000,'es')"},{"name":"T1","label":"","function":"{{Q1}}*1000000+{{Q2}}","temp":true},{"name":"T2","label":"","function":"Lemonlib.numToWords({{Q2}},'es')","temp":true}],"uniques":true},"algorithm":{"name":"calculateOperation","template":"Cloze with text"}}</v>
      </c>
      <c r="C662" s="237" t="str">
        <f>Seeds!AA754</f>
        <v>{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D662" s="237">
        <f t="shared" si="1"/>
        <v>1</v>
      </c>
    </row>
    <row r="663" ht="15.75" customHeight="1">
      <c r="A663" s="237" t="str">
        <f>Seeds!AC755</f>
        <v>M5-NyO-1a-A-2</v>
      </c>
      <c r="B663" s="237" t="str">
        <f>Seeds!Z755</f>
        <v>{"id":"M5-NyO-1a-A-2","stimulus":"&lt;p&gt;La nueva actualización del videojuego favorito de Raquel ocupa {{T1}} kilobytes. Completa el hueco.&lt;/p&gt;","template":"&lt;p&gt;Ocupa {{T2}} y {{response}} {{T3}} kilobytes.&lt;/p&gt;","hint":"&lt;p&gt;La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2}}*1000000,'es')"},{"name":"T1","label":"","function":"{{Q1}}*10000000+{{Q2}}*1000000+{{Q3}}","temp":true},{"name":"T2","label":"","function":"Lemonlib.numToWords({{Q1}}*10,'es')","temp":true},{"name":"T3","label":"","function":"Lemonlib.numToWords({{Q3}},'es')","temp":true}],"uniques":true},"algorithm":{"name":"calculateOperation","template":"Cloze with text"}}</v>
      </c>
      <c r="C663" s="237" t="str">
        <f>Seeds!AA755</f>
        <v>{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D663" s="237">
        <f t="shared" si="1"/>
        <v>1</v>
      </c>
    </row>
    <row r="664" ht="15.75" customHeight="1">
      <c r="A664" s="237" t="str">
        <f>Seeds!AC756</f>
        <v>M5-NyO-1a-A-3</v>
      </c>
      <c r="B664" s="237" t="str">
        <f>Seeds!Z756</f>
        <v>{"id":"M5-NyO-1a-A-3","stimulus":"&lt;p&gt;En un vertedero se han acumulado {{T1}} toneladas de basura tecnológica. Completa el hueco.&lt;/p&gt;","template":"&lt;p&gt;Hay {{response}} y {{T2}} toneladas.&lt;/p&gt;","hint":"&lt;p&gt;La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1}}*10,'es')"},{"name":"T1","label":"","function":"{{Q1}}*10000000+{{Q2}}*1000000+{{Q3}}","temp":true},{"name":"T2","label":"","function":"Lemonlib.numToWords({{Q2}}*1000000+{{Q3}},'es')","temp":true}],"uniques":true},"algorithm":{"name":"calculateOperation","template":"Cloze with text"}}</v>
      </c>
      <c r="C664" s="237" t="str">
        <f>Seeds!AA756</f>
        <v>{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D664" s="237">
        <f t="shared" si="1"/>
        <v>1</v>
      </c>
    </row>
    <row r="665" ht="15.75" customHeight="1">
      <c r="A665" s="237" t="str">
        <f>Seeds!AC757</f>
        <v>M5-NyO-1a-A-4</v>
      </c>
      <c r="B665" s="237" t="str">
        <f>Seeds!Z757</f>
        <v>{"id":"M5-NyO-1a-A-4","stimulus":"&lt;p&gt;Una empresa asegura que ha vendido en todo el mundo {{T1}} cuerdas de guitarra. Completa el hueco.&lt;/p&gt;","template":"&lt;p&gt;Ha vendido {{T2}} y {{response}} {{T3}} cuerdas.&lt;/p&gt;","hint":"&lt;p&gt;La posición de cada cifra determina la forma en la que se lee.&lt;/p&gt;","feedback":"&lt;p&gt;La posición de cada cifra determina la forma en la que se lee. Por eso 20 se lee de una manera diferente a 200.&lt;/p&gt;","seed":{"parameters":[{"name":"Q1","label":null,"min":1,"max":9,"step":1},{"name":"Q2","label":null,"min":3,"max":9,"step":1},{"name":"Q3","label":null,"min":2,"max":9,"step":1},{"name":"Q4","label":null,"min":1000,"max":999000,"step":1000}],"calculated":[{"name":"A1","label":"{{function}}","function":"Lemonlib.numToWords({{Q3}}*1000000,'es','female')"},{"name":"T1","label":"","function":"{{Q1}}*100000000+{{Q2}}*10000000+{{Q3}}*1000000+{{Q4}}","temp":true},{"name":"T2","label":"","function":"Lemonlib.numToWords({{Q1}}*100+{{Q2}}*10,'es','female')","temp":true},{"name":"T3","label":"","function":"Lemonlib.numToWords({{Q4}},'es','female')","temp":true}],"uniques":true},"algorithm":{"name":"calculateOperation","template":"Cloze with text"}}</v>
      </c>
      <c r="C665" s="237" t="str">
        <f>Seeds!AA757</f>
        <v>{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D665" s="237">
        <f t="shared" si="1"/>
        <v>1</v>
      </c>
    </row>
    <row r="666" ht="15.75" customHeight="1">
      <c r="A666" s="237" t="str">
        <f>Seeds!AC758</f>
        <v>M5-NyO-1a-A-5</v>
      </c>
      <c r="B666" s="237" t="str">
        <f>Seeds!Z758</f>
        <v>{"id":"M5-NyO-1a-A-5","stimulus":"&lt;p&gt;Este año se han impreso en un país un total de {{T1}} páginas. Completa el hueco.&lt;/p&gt;","template":"&lt;p&gt;Se han impreso {{T2}} {{response}} y {{T3}} páginas.&lt;/p&gt;","hint":"&lt;p&gt;La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A1","label":"{{function}}","function":"Lemonlib.numToWords({{Q2}}*10,'es')"},{"name":"T1","label":"","function":"{{Q1}}*100000000+{{Q2}}*10000000+{{Q3}}*1000000+{{Q4}}","temp":true},{"name":"T2","label":"","function":"Lemonlib.numToWords({{Q1}}*100,'es','female')","temp":true},{"name":"T3","label":"","function":"Lemonlib.numToWords({{Q3}}*1000000+{{Q4}},'es','female')","temp":true}],"uniques":true},"algorithm":{"name":"calculateOperation","template":"Cloze with text"}}</v>
      </c>
      <c r="C666" s="237" t="str">
        <f>Seeds!AA758</f>
        <v>{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D666" s="237">
        <f t="shared" si="1"/>
        <v>1</v>
      </c>
    </row>
    <row r="667" ht="15.75" customHeight="1">
      <c r="A667" s="237" t="str">
        <f>Seeds!AC759</f>
        <v>M5-NyO-1b-I-1</v>
      </c>
      <c r="B667" s="237" t="str">
        <f>Seeds!Z759</f>
        <v>{
    "id": "M5-NyO-1b-I-1",
    "stimulus": "&lt;p&gt;Arrastra cada expresión escrita al número en cual representa el valor de la cifra {{Q1}} en azul.&lt;/p&gt;",
    "feedback": "&lt;p&gt;El valor de cada cifra depende de su posición.&lt;/p&gt;&lt;table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"&lt;p&gt;El valor de cada cifra depende de su posición.&lt;/p&gt;",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"Lemonlib.numToWords({{Q1}}*1000000,'es')",
                "temp": true
            },
            {
                "name": "T24",
                "function": "Lemonlib.numToWords({{Q1}}*100000,'es')",
                "temp": true
            },
            {
                "name": "T25",
                "function": "Lemonlib.numToWords({{Q1}}*100000000,'es')",
                "temp": true
            },
            {
                "name": "A1",
                "label": "&lt;span style=\"color: rgb(20, 150, 250);\"&gt;{{Q1}}&lt;/span&gt; {{Q21}}{{Q31}}",
                "function": "Lemonlib.numToWords(({{Q1}}*1000000),'es')[0].toUpperCase() + Lemonlib.numToWords({{Q1}}*1000000,'es').slice(1,)",
                "feedback": "&lt;p&gt;El valor de {{Q1}} es {{T23}}.&lt;/p&gt;"
            },
            {
                "name": "A2",
                "label": "{{Q32}} &lt;span style=\"color: rgb(20, 150, 250);\"&gt;{{Q1}}&lt;/span&gt;{{Q22}}{{Q42}}",
                "function": "Lemonlib.numToWords(({{Q1}}*100000),'es')[0].toUpperCase() + Lemonlib.numToWords({{Q1}}*100000,'es').slice(1,)",
                "feedback": "&lt;p&gt;El valor de {{Q1}} es {{T24}}.&lt;/p&gt;"
            },
            {
                "name": "A3",
                "label": "&lt;span style=\"color: rgb(20, 150, 250);\"&gt;{{Q1}}&lt;/span&gt;{{Q43}}{{Q23}}{{Q33}}",
                "function": "Lemonlib.numToWords(({{Q1}}*100000000),'es')[0].toUpperCase() + Lemonlib.numToWords({{Q1}}*100000000,'es').slice(1,)",
                "feedback": "&lt;p&gt;El valor de {{Q1}} es {{T25}}.&lt;/p&gt;"
            }
        ],
        "isNumToWords": true,
        "uniques": true
    },
    "algorithm": {
        "name": "linkOperationResult",
        "params": {
            "invert": true
        },
        "template": "Match list"
    }
}</v>
      </c>
      <c r="C667" s="237" t="str">
        <f>Seeds!AA759</f>
        <v>{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D667" s="237">
        <f t="shared" si="1"/>
        <v>1</v>
      </c>
    </row>
    <row r="668" ht="15.75" customHeight="1">
      <c r="A668" s="237" t="str">
        <f>Seeds!AC760</f>
        <v>M5-NyO-1b-E-1</v>
      </c>
      <c r="B668" s="237" t="str">
        <f>Seeds!Z760</f>
        <v>{"id":"M5-NyO-1b-E-1","stimulus":"&lt;p&gt;Indica si las siguientes afirmaciones sobre el número &lt;span class=\"no-break\"&gt;{{Q1}} {{Q2}}{{Q3}}{{Q4}} {{Q5}}{{Q6}}{{Q7}}&lt;/span&gt; son verdaderas o falsas.&lt;/p&gt;","hint":"&lt;p&gt;El valor de cada cifra depende de su posición.&lt;/p&gt;","feedback":"&lt;p&gt;El valor de cada cifra depende de su posición.&lt;/p&gt;","seed":{"parameters":[{"name":"Q1","label":null,"min":1,"max":9,"step":1},{"name":"Q2","label":null,"min":1,"max":9,"step":1},{"name":"Q3","label":null,"min":1,"max":9,"step":1},{"name":"Q4","label":null,"min":1,"max":9,"step":1},{"name":"Q5","label":null,"min":1,"max":9,"step":1},{"name":"Q6","label":null,"min":1,"max":9,"step":1},{"name":"Q7","label":null,"min":1,"max":9,"step":1},{"name":"Q10","label":null,"list":["unidades de millar","decenas de millar","centenas de millar","unidades"]},{"name":"Q11","label":null,"list":["unidades de millar","decenas de millar","unidades de milón","centenas"]},{"name":"Q12","label":null,"list":["decenas","decenas de millón","centenas de millar","unidades de millón"]},{"name":"Q13","label":null,"list":["unidades de millón","unidades de millar","decenas de millar","centenas de millar"]}],"calculated":[{"name":"A1","label":"El {{Q1}} ocupa la posición de las unidades de millón.","function":""},{"name":"A2","label":"El {{Q2}} ocupa la posición de las centenas de millar.","function":""},{"name":"A3","label":"El {{Q3}} ocupa la posición de las decenas de millar.","function":""},{"name":"A4","label":"El {{Q4}} ocupa la posición de las unidades de millar.","function":""},{"name":"A5","label":"El {{Q5}} ocupa la posición de las centenas.","function":""},{"name":"A6","label":"El {{Q6}} ocupa la posición de las decenas.","function":""},{"name":"A7","label":"El {{Q1}} ocupa la posición de las {{Q10}}.","function":"","incorrect":true,"feedback":"&lt;p&gt;Su posición es la de las unidades de millón.&lt;/p&gt;"},{"name":"A8","label":"El {{Q2}} ocupa la posición de las {{Q11}}.","function":"","incorrect":true,"feedback":"&lt;p&gt;Su posición es la de las centenas de millar.&lt;/p&gt;"},{"name":"A9","label":"El {{Q4}} ocupa la posición de las {{Q12}}.","function":"","incorrect":true,"feedback":"&lt;p&gt;Su posición es la de las unidades de millar.&lt;/p&gt;"},{"name":"A10","label":"El {{Q7}} ocupa la posición de las {{Q13}}.","function":"","incorrect":true,"feedback":"&lt;p&gt;Su posición es la de las unidades.&lt;/p&gt;"}],"uniques":true},"algorithm":{"name":"trueFalse","template":"Choice matrix – inline","params":{"countCorrect":2,"countIncorrect":2,"options":["Verdadera","Falsa"]}}}</v>
      </c>
      <c r="C668" s="237" t="str">
        <f>Seeds!AA760</f>
        <v>{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D668" s="237">
        <f t="shared" si="1"/>
        <v>1</v>
      </c>
    </row>
    <row r="669" ht="15.75" customHeight="1">
      <c r="A669" s="237" t="str">
        <f>Seeds!AC761</f>
        <v>M5-NyO-1c-I-1</v>
      </c>
      <c r="B669" s="237" t="str">
        <f>Seeds!Z761</f>
        <v>{"id":"M5-NyO-1c-I-1","stimulus":"&lt;p&gt;Selecciona la conversión de unidades correcta.&lt;/p&gt;","template":"&lt;p&gt;{{Q1}} unidades = {{response}}centenas&lt;/p&gt;&lt;p&gt;{{Q2}} centenas = {{response}} decenas&lt;/p&gt;","hint":"&lt;p&gt;Estas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1000,"max":9000,"step":1000},{"name":"Q2","label":null,"min":100,"max":900,"step":100}],"calculated":[{"name":"A1","label":"{{function}}","function":"{{Q1}}/100","group":1},{"name":"A2","label":"{{function}}","function":"{{Q1}}/10","group":1,"feedback":"&lt;p&gt;100 unidades equivalen a 1 centena, por lo que:&lt;/p&gt;&lt;p&gt;{{Q1}} U : 100 = {{T1}} C&lt;/p&gt;","incorrect":true},{"name":"A3","label":"{{function}}","function":"{{Q1}}*10","group":1,"feedback":"&lt;p&gt;100 unidades equivalen a 1 centena, por lo que:&lt;/p&gt;&lt;p&gt;{{Q1}} U : 100 = {{T1}} C&lt;/p&gt;","incorrect":true},{"name":"A4","label":"{{function}}","function":"{{Q2}}*10","group":2},{"name":"A5","label":"{{function}}","function":"{{Q2}}/10","group":2,"feedback":"&lt;p&gt;1 centena equivale a 10 decenas, por lo que:&lt;/p&gt;&lt;p&gt;{{Q2}} C × 10 = {{T2}} D&lt;/p&gt;","incorrect":true},{"name":"A6","label":"{{function}}","function":"{{Q2}}/100","group":2,"feedback":"&lt;p&gt;1 centena equivale a 10 decenas, por lo que:&lt;/p&gt;&lt;p&gt;{{Q2}} C × 10 = {{T2}} D&lt;/p&gt;","incorrect":true},{"name":"T1","label":"{{function}}","function":"{{Q1}}/100","temp":"true"},{"name":"T2","label":"{{function}}","function":"{{Q2}}*10","temp":"true"}],"uniques":true},"algorithm":{"name":"groupResponses","template":"Cloze with drop down"}}</v>
      </c>
      <c r="C669" s="237" t="str">
        <f>Seeds!AA761</f>
        <v>{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D669" s="237">
        <f t="shared" si="1"/>
        <v>1</v>
      </c>
    </row>
    <row r="670" ht="15.75" customHeight="1">
      <c r="A670" s="237" t="str">
        <f>Seeds!AC762</f>
        <v>M5-NyO-1c-I-2</v>
      </c>
      <c r="B670" s="237" t="str">
        <f>Seeds!Z762</f>
        <v>{
    "id": "M5-NyO-1c-I-2",
    "stimulus": "&lt;p&gt;Selecciona la conversión de unidades correcta.&lt;/p&gt;",
    "template": "&lt;p&gt;{{Q1}} unidades de millar = {{response}}decenas&lt;/p&gt;&lt;p&gt;{{Q2}} centenas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
            }
        ],
        "calculated": [
            {
                "name": "A1",
                "label": "{{function}}",
                "function": "{{Q1}}*100",
                "group": 1
            },
            {
                "name": "A2",
                "label": "{{function}}",
                "function": "{{Q1}}*10",
                "group": 1,
                "incorrect": true,
                "feedback": "&lt;p&gt;1 unidad de millar equivale a 100 decenas, por lo que:&lt;/p&gt;&lt;p&gt;{{Q1}} UM × 100 = {{T1}} D&lt;/p&gt;"
            },
            {
                "name": "A3",
                "label": "{{function}}",
                "function": "{{Q1}}*1000",
                "group": 1,
                "incorrect": true,
                "feedback": "&lt;p&gt;1 unidad de millar equivale a 100 decenas, por lo que:&lt;/p&gt;&lt;p&gt;{{Q1}} UM × 100 = {{T1}} D&lt;/p&gt;"
            },
            {
                "name": "A4",
                "label": "{{function}}",
                "function": "{{Q2}}/10",
                "group": 2
            },
            {
                "name": "A5",
                "label": "{{function}}",
                "function": "{{Q2}}/100",
                "group": 2,
                "incorrect": true,
                "feedback": "&lt;p&gt;1 unidad de millar equivale a 10 centenas, por lo que:&lt;/p&gt;&lt;p&gt;{{Q2}} C : 10 = {{T2}} UM&lt;/p&gt;"
            },
            {
                "name": "A6",
                "label": "{{function}}",
                "function": "{{Q2}}*10",
                "group": 2,
                "incorrect": true,
                "feedback": "&lt;p&gt;1 unidad de millar equivale a 10 centenas, por lo que:&lt;/p&gt;&lt;p&gt;{{Q2}} C : 10 = {{T2}} UM&lt;/p&gt;"
            },
            {
                "name": "T1",
                "label": "{{function}}",
                "function": "{{Q1}}*100",
                "temp": "true"
            },
            {
                "name": "T2",
                "label": "{{function}}",
                "function": "{{Q2}}/10",
                "temp": "true"
            }
        ],
        "uniques": true
    },
    "algorithm": {
        "name": "groupResponses",
        "template": "Cloze with drop down"
    }
}</v>
      </c>
      <c r="C670" s="237" t="str">
        <f>Seeds!AA762</f>
        <v>{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D670" s="237">
        <f t="shared" si="1"/>
        <v>1</v>
      </c>
    </row>
    <row r="671" ht="15.75" customHeight="1">
      <c r="A671" s="237" t="str">
        <f>Seeds!AC763</f>
        <v>M5-NyO-1c-I-3</v>
      </c>
      <c r="B671" s="237" t="str">
        <f>Seeds!Z763</f>
        <v>{
    "id": "M5-NyO-1c-I-3",
    "stimulus": "&lt;p&gt;Selecciona la conversión de unidades correcta.&lt;/p&gt;",
    "template": "&lt;p&gt;{{Q1}} decenas de millar = {{response}}unidades&lt;/p&gt;&lt;p&gt;{{Q2}} decenas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1000
            }
        ],
        "calculated": [
            {
                "name": "A1",
                "label": "{{function}}",
                "function": "{{Q1}}*10000",
                "group": 1
            },
            {
                "name": "A2",
                "label": "{{function}}",
                "function": "{{Q1}}*1000",
                "group": 1,
                "incorrect": true,
                "feedback": "&lt;p&gt;1 decena de millar equivale a 10 000 unidades, por lo que:&lt;/p&gt;&lt;p&gt;{{Q1}} DM × 10 000 = {{T1}} U&lt;/p&gt;"
            },
            {
                "name": "A3",
                "label": "{{function}}",
                "function": "{{Q1}}*10",
                "group": 1,
                "incorrect": true,
                "feedback": "&lt;p&gt;1 decena de millar equivale a 10 000 unidades, por lo que:&lt;/p&gt;&lt;p&gt;{{Q1}} DM × 10 000 = {{T1}} U&lt;/p&gt;"
            },
            {
                "name": "A4",
                "label": "{{function}}",
                "function": "{{Q2}}/100",
                "group": 2
            },
            {
                "name": "A5",
                "label": "{{function}}",
                "function": "{{Q2}}/1000",
                "group": 2,
                "incorrect": true,
                "feedback": "&lt;p&gt;1 unidad de millar equivale a 100 decenas, por lo que:&lt;/p&gt;&lt;p&gt;{{Q2}} D : 100 = {{T2}} UM&lt;/p&gt;"
            },
            {
                "name": "A6",
                "label": "{{function}}",
                "function": "{{Q2}}*10",
                "group": 2,
                "incorrect": true,
                "feedback": "&lt;p&gt;1 unidad de millar equivale a 100 decenas, por lo que:&lt;/p&gt;&lt;p&gt;{{Q2}} D : 100 = {{T2}} UM&lt;/p&gt;"
            },
            {
                "name": "T1",
                "label": "{{function}}",
                "function": "{{Q1}}*10000",
                "temp": "true"
            },
            {
                "name": "T2",
                "label": "{{function}}",
                "function": "{{Q2}}/100",
                "temp": "true"
            }
        ],
        "uniques": true
    },
    "algorithm": {
        "name": "groupResponses",
        "template": "Cloze with drop down"
    }
}</v>
      </c>
      <c r="C671" s="237" t="str">
        <f>Seeds!AA763</f>
        <v>{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D671" s="237">
        <f t="shared" si="1"/>
        <v>1</v>
      </c>
    </row>
    <row r="672" ht="15.75" customHeight="1">
      <c r="A672" s="237" t="str">
        <f>Seeds!AC764</f>
        <v>M5-NyO-1c-E-1</v>
      </c>
      <c r="B672" s="237" t="str">
        <f>Seeds!Z764</f>
        <v>{"id":"M5-NyO-1c-E-1","stimulus":"&lt;p&gt;Escribe los siguientes valores en la unidad que se indica.&lt;/p&gt;","template":"&lt;p&gt;{{Q1}} centenas = {{response}} decenas&lt;/p&gt;&lt;p&gt;{{Q2}} decenas de millar = {{response}} unidades de millón&lt;/p&gt;&lt;p&gt;{{Q3}} unidades = {{response}} decenas de millar&lt;/p&gt;","hint":"&lt;p&gt;Estas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step":1},{"name":"Q2","label":null,"min":1000,"max":9000,"step":1000},{"name":"Q3","label":null,"min":100000,"max":9900000,"step":100000}],"calculated":[{"name":"A1","label":"{{function}}","function":"{{Q1}}*10","feedback":"&lt;p&gt;{{Q1}} centenas = {{Q1}} × 10 = {{function}} decenas&lt;/p&gt;"},{"name":"A2","label":"{{function}}","function":"{{Q2}}/100","feedback":"&lt;p&gt;{{Q2}} decenas de millar = {{Q2}} : 100 = {{function}} unidades de millón&lt;/p&gt;"},{"name":"A3","label":"{{function}}","function":"{{Q3}}/10000","feedback":"&lt;p&gt;{{Q3}} unidades = {{Q3}} : 10 000 = {{function}} decenas de millar&lt;/p&gt;"}],"uniques":true},"algorithm":{"name":"calculateOperation","params":{"method":"equivLiteral","keyboard":"NUMERICAL"}}}</v>
      </c>
      <c r="C672" s="237" t="str">
        <f>Seeds!AA764</f>
        <v>{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D672" s="237">
        <f t="shared" si="1"/>
        <v>1</v>
      </c>
    </row>
    <row r="673" ht="15.75" customHeight="1">
      <c r="A673" s="237" t="str">
        <f>Seeds!AC765</f>
        <v>M5-NyO-1c-E-2</v>
      </c>
      <c r="B673" s="237" t="str">
        <f>Seeds!Z765</f>
        <v>{"id":"M5-NyO-1c-E-2","stimulus":"&lt;p&gt;Escribe los siguientes valores en la unidad que se indica.&lt;/p&gt;","template":"&lt;p&gt;{{Q1}} centenas de millar = {{response}} centenas&lt;/p&gt;&lt;p&gt;{{Q2}} decenas de millar = {{response}} millares&lt;/p&gt;&lt;p&gt;{{Q3}} decenas = {{response}} millares&lt;/p&gt;","hint":"&lt;p&gt;Estas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9999,"step":1},{"name":"Q2","label":null,"min":1,"max":99,"step":1},{"name":"Q3","label":null,"min":100000,"max":9999000,"step":1000}],"calculated":[{"name":"A1","label":"{{function}}","function":"{{Q1}}*1000","feedback":"&lt;p&gt;{{Q1}} centenas de millar = {{Q1}} × 1 000 = {{function}} centenas&lt;/p&gt;"},{"name":"A2","label":"{{function}}","function":"{{Q2}}*10","feedback":"&lt;p&gt;{{Q2}} decenas de millar = {{Q2}} × 10 = {{function}} millares&lt;/p&gt;"},{"name":"A3","label":"{{function}}","function":"{{Q3}}/100","feedback":"&lt;p&gt;{{Q3}} decenas = {{Q3}} : 100 = {{function}} millares&lt;/p&gt;"}],"uniques":true},"algorithm":{"name":"calculateOperation","params":{"method":"equivLiteral","keyboard":"NUMERICAL"}}}</v>
      </c>
      <c r="C673" s="237" t="str">
        <f>Seeds!AA765</f>
        <v>{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D673" s="237">
        <f t="shared" si="1"/>
        <v>1</v>
      </c>
    </row>
    <row r="674" ht="15.75" customHeight="1">
      <c r="A674" s="237" t="str">
        <f>Seeds!AC766</f>
        <v>M5-NyO-1d-I-1</v>
      </c>
      <c r="B674" s="237" t="str">
        <f>Seeds!Z766</f>
        <v>{"id":"M5-NyO-1d-I-1","stimulus":"&lt;p&gt;Determina si las siguientes descomposiciones son correctas o incorrectas.&lt;/p&gt;","hint":"&lt;p&gt;Un número se puede descomponer como la suma de sus cifras seguidas de ceros.&lt;/p&gt;","feedback":"&lt;p&gt;Un número se puede descomponer como la suma de sus cifras seguidas de ceros.&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1 000 000 + {{Q2}} × 1 000 + {{Q3}} × 100 + {{Q4}} × 10","function":""},{"name":"A2","label":"{{Q3}} {{Q5}}0{{Q7}} 0{{Q9}}0 = {{Q3}} × 1 000 000 + {{Q5}} × 100 000 + {{Q7}} × 1 000 + {{Q9}} × 10","function":""},{"name":"A3","label":"{{Q4}}0 {{Q1}}00 {{Q8}}0{{Q6}} = {{Q4}} × 10 000 000 + {{Q1}} × 100 000 + {{Q8}} × 100 + {{Q6}} × 1","function":""},{"name":"A4","label":"{{function}}","function":"{{Q2}}{{Q8}}0 00{{Q3}} {{Q7}}00 = {{Q2}} × 100 000 000 + {{Q8}} × 10 000 000 + {{Q3}} × 10 000 + {{Q7}} × 100","feedback":"&lt;p&gt;La descomposición correcta es:&lt;/p&gt;&lt;p&gt;{{Q2}}{{Q8}}0 00{{Q3}} {{Q7}}00 = {{Q2}} × 100 000 000 + {{Q8}} × 10 000 000 + {{Q3}} × &lt;b&gt;1 000&lt;/b&gt; + {{Q7}} × 100&lt;/p&gt;","incorrect":true},{"name":"A5","label":"{{function}}","function":"{{Q5}}0{{Q6}} 0{{Q7}}0 0{{Q1}}0 = {{Q5}} × 100 000 000 + {{Q6}} × 1 000 000 + {{Q7}} × 10 000 + {{Q1}} × 100","feedback":"&lt;p&gt;La descomposición correcta es:&lt;/p&gt;&lt;p&gt;{{Q5}}0{{Q6}} 0{{Q7}}0 0{{Q1}}0 = {{Q5}} × 100 000 000 + {{Q6}} × 1 000 000 + {{Q7}} × 10 000 + {{Q1}} × &lt;b&gt;10&lt;/b&gt;&lt;/p&gt;","incorrect":true},{"name":"A6","label":"{{function}}","function":"{{Q6}}0 0{{Q8}}{{Q4}} 00{{Q8}} = {{Q6}} × 10 000 000 + {{Q8}} × 100 000 + {{Q4}} × 1 000 + {{Q8}} × 1","feedback":"&lt;p&gt;La descomposición correcta es:&lt;/p&gt;&lt;p&gt;{{Q6}}0 0{{Q8}}{{Q4}} 00{{Q8}} = {{Q6}} × 10 000 000 + {{Q8}} × &lt;b&gt;10 000&lt;/b&gt; + {{Q4}} × 1 000 + {{Q8}} × 1&lt;/p&gt;","incorrect":true}],"uniques":true},"algorithm":{"name":"trueFalse","template":"Choice matrix – inline","params":{"countCorrect":2,"countIncorrect":1,"options":["Correcto","Incorrecto"]}}}</v>
      </c>
      <c r="C674" s="237" t="str">
        <f>Seeds!AA766</f>
        <v>{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D674" s="237">
        <f t="shared" si="1"/>
        <v>1</v>
      </c>
    </row>
    <row r="675" ht="15.75" customHeight="1">
      <c r="A675" s="237" t="str">
        <f>Seeds!AC767</f>
        <v>M5-NyO-1d-E-1</v>
      </c>
      <c r="B675" s="237" t="str">
        <f>Seeds!Z767</f>
        <v>{"id":"M5-NyO-1d-E-1","stimulus":"&lt;p&gt;Utiliza la primera descomposición de modelo para calcular la siguiente.&lt;/p&gt;&lt;p&gt;123 = 1 × 100 + 2 × 10 + 3&lt;/p&gt;","template":"&lt;p&gt;{{Q1}}0{{Q2}} {{Q3}}00 0{{Q4}}0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name":"A13","label":"{{function}}","function":"{{Q3}}"},{"name":"A3","label":"{{function}}","function":"100000"},{"name":"A14","label":"{{function}}","function":"{{Q4}}"},{"name":"A4","label":"{{function}}","function":"10"}],"uniques":true},"algorithm":{"name":"calculateOperation","params":{"method":"equivLiteral","keyboard":"NUMERICAL"}}}</v>
      </c>
      <c r="C675" s="237" t="str">
        <f>Seeds!AA767</f>
        <v>{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D675" s="237">
        <f t="shared" si="1"/>
        <v>1</v>
      </c>
    </row>
    <row r="676" ht="15.75" customHeight="1">
      <c r="A676" s="237" t="str">
        <f>Seeds!AC768</f>
        <v>M5-NyO-1d-E-2</v>
      </c>
      <c r="B676" s="237" t="str">
        <f>Seeds!Z768</f>
        <v>{"id":"M5-NyO-1d-E-2","stimulus":"&lt;p&gt;Utiliza la primera descomposición de modelo para calcular la siguiente.&lt;/p&gt;&lt;p&gt;123 = 1 × 100 + 2 × 10 + 3&lt;/p&gt;","template":"&lt;p&gt;{{Q1}}{{Q2}}0 0{{Q3}}0 00{{Q4}}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10000000"},{"name":"A13","label":"{{function}}","function":"{{Q3}}"},{"name":"A3","label":"{{function}}","function":"10000"},{"name":"A14","label":"{{function}}","function":"{{Q4}}"},{"name":"A4","label":"{{function}}","function":"1"}],"uniques":true},"algorithm":{"name":"calculateOperation","params":{"method":"equivLiteral","keyboard":"NUMERICAL"}}}</v>
      </c>
      <c r="C676" s="237" t="str">
        <f>Seeds!AA768</f>
        <v>{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D676" s="237">
        <f t="shared" si="1"/>
        <v>1</v>
      </c>
    </row>
    <row r="677" ht="15.75" customHeight="1">
      <c r="A677" s="237" t="str">
        <f>Seeds!AC769</f>
        <v>M5-NyO-1d-E-3</v>
      </c>
      <c r="B677" s="237" t="str">
        <f>Seeds!Z769</f>
        <v>{"id":"M5-NyO-1d-E-3","stimulus":"&lt;p&gt;Utiliza la primera descomposición de modelo para calcular la siguiente.&lt;/p&gt;&lt;p&gt;123 = 1 × 100 + 2 × 10 + 3&lt;/p&gt;","template":"&lt;p&gt;{{Q1}}0 {{Q2}}0{{Q3}} {{Q4}}00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seed":{"parameters":[{"name":"Q1","label":null,"min":1,"max":9,"step":1},{"name":"Q2","label":null,"min":1,"max":9,"step":1},{"name":"Q3","label":null,"min":1,"max":9,"step":1},{"name":"Q4","label":null,"min":1,"max":9,"step":1},{"name":"Q5","label":null,"min":1,"max":9,"step":1}],"calculated":[{"name":"A11","label":"{{function}}","function":"{{Q1}}"},{"name":"A1","label":"{{function}}","function":"10000000"},{"name":"A12","label":"{{function}}","function":"{{Q2}}"},{"name":"A2","label":"{{function}}","function":"100000"},{"name":"A13","label":"{{function}}","function":"{{Q3}}"},{"name":"A3","label":"{{function}}","function":"1000"},{"name":"A14","label":"{{function}}","function":"{{Q4}}"},{"name":"A4","label":"{{function}}","function":"100"}],"uniques":true},"algorithm":{"name":"calculateOperation","params":{"method":"equivLiteral","keyboard":"NUMERICAL"}}}</v>
      </c>
      <c r="C677" s="237" t="str">
        <f>Seeds!AA769</f>
        <v>{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D677" s="237">
        <f t="shared" si="1"/>
        <v>1</v>
      </c>
    </row>
    <row r="678" ht="15.75" customHeight="1">
      <c r="A678" s="237" t="str">
        <f>Seeds!AC770</f>
        <v>M5-NyO-1d-A-1</v>
      </c>
      <c r="B678" s="237" t="str">
        <f>Seeds!Z770</f>
        <v>{"id":"M5-NyO-1d-A-1","stimulus":"&lt;p&gt;La ONU ha enviado {{Q1}} × 10 000 + {{Q2}} × 1 000 + {{Q3}} × 100 + {{Q4}} × 10 trabajadores humanitarios a países en vías de desarrollo el último mes. Escribe esta cantidad en forma de número natural.&lt;/p&gt;","template":"&lt;p&gt;La ONU ha enviado {{response}} trabajadores humanitarios.&lt;/p&gt;","hint":"&lt;p&gt;Un número se puede descomponer como la suma de sus cifras seguidas de ceros.&lt;/p&gt;","feedback":"&lt;p&gt;El número de trabajadores humanitarios se puede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v>
      </c>
      <c r="C678" s="237" t="str">
        <f>Seeds!AA770</f>
        <v>{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8" s="237">
        <f t="shared" si="1"/>
        <v>1</v>
      </c>
    </row>
    <row r="679" ht="15.75" customHeight="1">
      <c r="A679" s="237" t="str">
        <f>Seeds!AC771</f>
        <v>M5-NyO-1d-A-2</v>
      </c>
      <c r="B679" s="237" t="str">
        <f>Seeds!Z771</f>
        <v>{"id":"M5-NyO-1d-A-2","stimulus":"&lt;p&gt;En su primer mes tras su salida al mercado, una consola ha vendido {{Q1}} × 10 000 + {{Q2}} × 1 000 + {{Q3}} × 100 + {{Q4}} × 10 unidades. Escribe esta cantidad como un número natural.&lt;/p&gt;","template":"&lt;p&gt;Se han vendido {{response}} consolas en el primer mes.&lt;/p&gt;","hint":"&lt;p&gt;Un número se puede descomponer como la suma de sus cifras seguidas de ceros.&lt;/p&gt;","feedback":"&lt;p&gt;El número de consolas se puede descomponer como la suma de sus cifras seguidas de ceros.&lt;/p&gt;&lt;table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v>
      </c>
      <c r="C679" s="237" t="str">
        <f>Seeds!AA771</f>
        <v>{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9" s="237">
        <f t="shared" si="1"/>
        <v>1</v>
      </c>
    </row>
    <row r="680" ht="15.75" customHeight="1">
      <c r="A680" s="237" t="str">
        <f>Seeds!AC772</f>
        <v>M5-NyO-1d-A-3</v>
      </c>
      <c r="B680" s="237" t="str">
        <f>Seeds!Z772</f>
        <v>{"id":"M5-NyO-1d-A-3","stimulus":"&lt;p&gt;Un helicóptero ha volado a una altura media de {{Q1}} × 1 000 + {{Q2}} × 100 + {{Q3}} × 10 + {{Q4}} m durante su última ronda de vigilancia. Expresa esta cantidad como un número natural.&lt;/p&gt;","template":"&lt;p&gt;El helicóptero ha volado a {{response}} m.&lt;/p&gt;","hint":"&lt;p&gt;Un número se puede descomponer como la suma de sus cifras seguidas de ceros.&lt;/p&gt;","feedback":"&lt;p&gt;La altura media de vuelo se puede descomponer como la suma de sus cifras seguidas de ceros.&lt;/p&gt;&lt;table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seed":{"parameters":[{"name":"Q1","label":null,"min":1,"max":9,"step":1},{"name":"Q2","label":null,"min":1,"max":9,"step":1},{"name":"Q3","label":null,"min":1,"max":9,"step":1},{"name":"Q4","label":null,"min":1,"max":9,"step":1}],"calculated":[{"name":"A1","label":"{{function}}","function":"{{Q1}}*1000+{{Q2}}*100+{{Q3}}*10+{{Q4}}"}],"uniques":true},"algorithm":{"name":"calculateOperation","params":{"method":"equivLiteral","keyboard":"NUMERICAL"}}}</v>
      </c>
      <c r="C680" s="237" t="str">
        <f>Seeds!AA772</f>
        <v>{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D680" s="237">
        <f t="shared" si="1"/>
        <v>1</v>
      </c>
    </row>
    <row r="681" ht="15.75" customHeight="1">
      <c r="A681" s="237" t="str">
        <f>Seeds!AC773</f>
        <v>M5-NyO-1d-A-4</v>
      </c>
      <c r="B681" s="237" t="str">
        <f>Seeds!Z773</f>
        <v>{"id":"M5-NyO-1d-A-4","stimulus":"&lt;p&gt;Un equipo de paleontología ha descubierto una cueva que llevaba sellada {{Q1}} × 10 000 + {{Q2}} × 1 000 + {{Q3}} × 100 + {{Q4}} × 10 años. Expresa esta cantidad como un número natural.&lt;/p&gt;","template":"&lt;p&gt;La cueva ha estado sellada {{response}} años.&lt;/p&gt;","hint":"&lt;p&gt;Un número se puede descomponer como la suma de sus cifras seguidas de ceros.&lt;/p&gt;","feedback":"&lt;p&gt;El número de años que llevaba la cueva sellada se puede descomponer como la suma de sus cifras seguidas de ceros.&lt;/p&gt;&lt;table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3,"step":1},{"name":"Q2","label":null,"min":1,"max":9,"step":1},{"name":"Q3","label":null,"min":1,"max":9,"step":1},{"name":"Q4","label":null,"min":1,"max":9,"step":1}],"calculated":[{"name":"A1","label":"{{function}}","function":"{{Q1}}*10000+{{Q2}}*1000+{{Q3}}*100+{{Q4}}*10"}],"uniques":true},"algorithm":{"name":"calculateOperation","params":{"method":"equivLiteral","keyboard":"NUMERICAL"}}}</v>
      </c>
      <c r="C681" s="237" t="str">
        <f>Seeds!AA773</f>
        <v>{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81" s="237">
        <f t="shared" si="1"/>
        <v>1</v>
      </c>
    </row>
    <row r="682" ht="15.75" customHeight="1">
      <c r="A682" s="237" t="str">
        <f>Seeds!AC774</f>
        <v>M5-NyO-1d-A-5</v>
      </c>
      <c r="B682" s="237" t="str">
        <f>Seeds!Z774</f>
        <v>{"id":"M5-NyO-1d-A-5","stimulus":"&lt;p&gt;La finca de Antonio ha producido este año {{Q1}} × 10 000 + {{Q2}} × 1 000 + {{Q3}} × 100 + {{Q4}} kg de patatas. Expresa esta cantidad como un número natural.&lt;/p&gt;","template":"&lt;p&gt;La cosecha de Antonio ha sido de {{response}} kg de patatas.&lt;/p&gt;","hint":"&lt;p&gt;Un número se puede descomponer como la suma de sus cifras seguidas de ceros.&lt;/p&gt;","feedback":"&lt;p&gt;Los kilogramos de patatas cosechados se pueden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seed":{"parameters":[{"name":"Q1","label":null,"min":1,"max":3,"step":1},{"name":"Q2","label":null,"min":1,"max":9,"step":1},{"name":"Q3","label":null,"min":1,"max":9,"step":1},{"name":"Q4","label":null,"min":1,"max":9,"step":1}],"calculated":[{"name":"A1","label":"{{function}}","function":"{{Q1}}*10000+{{Q2}}*1000+{{Q3}}*100+{{Q4}}"}],"uniques":true},"algorithm":{"name":"calculateOperation","params":{"method":"equivLiteral","keyboard":"NUMERICAL"}}}</v>
      </c>
      <c r="C682" s="237" t="str">
        <f>Seeds!AA774</f>
        <v>{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D682" s="237">
        <f t="shared" si="1"/>
        <v>1</v>
      </c>
    </row>
    <row r="683" ht="15.75" customHeight="1">
      <c r="A683" s="237" t="str">
        <f>Seeds!AC775</f>
        <v>M5-NyO-1e-I-1</v>
      </c>
      <c r="B683" s="237" t="str">
        <f>Seeds!Z775</f>
        <v>{"id":"M5-NyO-1e-I-1","stimulus":"&lt;p&gt;Arrastra los números necesarios para completar esta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name":"A5","label":"{{function}}","function":"{{Q1}}-3*{{Q2}}/2","incorrect":true},{"name":"A6","label":"{{function}}","function":"{{Q1}}+3*{{Q2}}/2","incorrect":true},{"name":"A7","label":"{{function}}","function":"{{Q1}}+{{Q2}}/2","incorrect":true},{"name":"A8","label":"{{function}}","function":"{{Q1}}-{{Q2}}/2","incorrect":true}],"uniques":true},"algorithm":{"name":"calculateOperation","template":"Cloze with drag &amp; drop","params":{"keyboard":"NUMERICAL"}}}</v>
      </c>
      <c r="C683" s="237" t="str">
        <f>Seeds!AA775</f>
        <v>{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D683" s="237">
        <f t="shared" si="1"/>
        <v>1</v>
      </c>
    </row>
    <row r="684" ht="15.75" customHeight="1">
      <c r="A684" s="237" t="str">
        <f>Seeds!AC776</f>
        <v>M5-NyO-1e-E-1</v>
      </c>
      <c r="B684" s="237" t="str">
        <f>Seeds!Z776</f>
        <v>{"id":"M5-NyO-1e-E-1","stimulus":"&lt;p&gt;Completa la siguiente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uniques":true},"algorithm":{"name":"calculateOperation","params":{"method":"equivLiteral","keyboard":"NUMERICAL"}}}</v>
      </c>
      <c r="C684" s="237" t="str">
        <f>Seeds!AA776</f>
        <v>{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D684" s="237">
        <f t="shared" si="1"/>
        <v>1</v>
      </c>
    </row>
    <row r="685" ht="15.75" customHeight="1">
      <c r="A685" s="237" t="str">
        <f>Seeds!AC777</f>
        <v>M5-NyO-2a-I-1</v>
      </c>
      <c r="B685" s="237" t="str">
        <f>Seeds!Z777</f>
        <v>{"id":"M5-NyO-2a-I-1","stimulus":"&lt;p&gt;Indica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7499999,"step":1},{"name":"Q2","label":null,"min":7500000,"max":7999999,"step":1},{"name":"Q3","label":null,"min":1000000,"max":1499999,"step":1},{"name":"Q4","label":null,"min":1500000,"max":1999999,"step":1},{"name":"Q5","label":null,"min":1000000,"max":4999999,"step":1},{"name":"Q6","label":null,"min":5000000,"max":9999999,"step":1},{"name":"Q7","label":null,"min":1000000,"max":3999999,"step":1},{"name":"Q8","label":null,"min":4000000,"max":9999999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v>
      </c>
      <c r="C685" s="237" t="str">
        <f>Seeds!AA777</f>
        <v>{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D685" s="237">
        <f t="shared" si="1"/>
        <v>1</v>
      </c>
    </row>
    <row r="686" ht="15.75" customHeight="1">
      <c r="A686" s="237" t="str">
        <f>Seeds!AC778</f>
        <v>M5-NyO-2a-E-1</v>
      </c>
      <c r="B686" s="237" t="str">
        <f>Seeds!Z778</f>
        <v>{"id":"M5-NyO-2a-E-1","stimulus":"&lt;p&gt;Ordena de mayor a menor los siguientes números.&lt;/p&gt;","hint":"&lt;p&gt;Si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abel":null,"min":1000000,"max":2999999,"step":1},{"name":"Q2","label":null,"min":1000000,"max":2999999,"step":1},{"name":"Q3","label":null,"min":1000000,"max":2999999,"step":1},{"name":"Q4","label":null,"min":1000000,"max":2999999,"step":1}],"uniques":true},"algorithm":{"name":"orderNumbers","params":{"order":"desc"}}}</v>
      </c>
      <c r="C686" s="237" t="str">
        <f>Seeds!AA778</f>
        <v>{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D686" s="237">
        <f t="shared" si="1"/>
        <v>1</v>
      </c>
    </row>
    <row r="687" ht="15.75" customHeight="1">
      <c r="A687" s="237" t="str">
        <f>Seeds!AC779</f>
        <v>M5-NyO-2a-A-1</v>
      </c>
      <c r="B687" s="237" t="str">
        <f>Seeds!Z779</f>
        <v>{
    "id": "M5-NyO-2a-A-1",
    "stimulus": "&lt;p&gt;En esta tabla se representan los países candidatos como sede para un campeonato mundial. Dado que se prefiere el país con menor población, ¿cuál será el elegido?&lt;/p&gt;&lt;table style=\"width: 100%;\"&gt;&lt;tbody&gt;&lt;tr&gt;&lt;td style=\"width: 50%; background-color: #9FC1FD; text-align: center;\"&gt;&lt;span style=\"color: rgb(255, 255, 255);\"&gt;&lt;b&gt;País&lt;/b&gt;&lt;/span&gt;&lt;/td&gt;&lt;td style=\"width: 50%; background-color: #9FC1FD; text-align: center;\"&gt;&lt;span style=\"color: rgb(255, 255, 255);\"&gt;&lt;b&gt;Habitantes&lt;/b&gt;&lt;/span&gt;&lt;/td&gt;&lt;/tr&gt;&lt;tr&gt;&lt;td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center;\"&gt;Croacia&lt;/td&gt;&lt;td style=\"width: 50%; text-align: center;\"&gt;4 647 460&lt;/td&gt;&lt;/tr&gt;&lt;tr&gt;&lt;td style=\"width: 50%; text-align: center;\"&gt;Eslovenia&lt;/td&gt;&lt;td style=\"width: 50%; text-align: center;\"&gt;2 012 917&lt;/td&gt;&lt;/tr&gt;&lt;tr&gt;&lt;td style=\"width: 50%; text-align: center;\"&gt;Lituania&lt;/td&gt;&lt;td style=\"width: 50%; text-align: center;\"&gt;3 401 138&lt;/td&gt;&lt;/tr&gt;&lt;tr&gt;&lt;td style=\"width: 50%; text-align: center;\"&gt;Moldavia&lt;/td&gt;&lt;td style=\"width: 50%; text-align: center;\"&gt;3 834 547&lt;/td&gt;&lt;/tr&gt;&lt;tr&gt;&lt;td style=\"width: 50%; text-align: center;\"&gt;Noruega&lt;/td&gt;&lt;td style=\"width: 50%; text-align: center;\"&gt;4 930 116&lt;/td&gt;&lt;/tr&gt;&lt;/tbody&gt;&lt;/table&gt;",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"Albania"
            },
            {
                "name": "A2",
                "label": "Armenia"
            },
            {
                "name": "A3",
                "label": "Eslovenia"
            },
            {
                "name": "A4",
                "label": "Croacia",
                "incorrect": true
            },
            {
                "name": "A5",
                "label": "Lituania",
                "incorrect": true
            },
            {
                "name": "A6",
                "label": "Moldavia",
                "incorrect": true
            },
            {
                "name": "A7",
                "label": "Noruega",
                "incorrect": true
            }
        ],
        "uniques": true
    },
    "algorithm": {
        "name": "trueFalse",
        "template": "Multiple choice – standard",
        "params": {
            "countCorrect": 1,
            "countIncorrect": 2,
            "showCheckIcon": false,
            "columns": 3
        }
    }
}</v>
      </c>
      <c r="C687" s="237" t="str">
        <f>Seeds!AA779</f>
        <v>{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D687" s="237">
        <f t="shared" si="1"/>
        <v>1</v>
      </c>
    </row>
    <row r="688" ht="15.75" customHeight="1">
      <c r="A688" s="237" t="str">
        <f>Seeds!AC780</f>
        <v>M5-NyO-2a-A-2</v>
      </c>
      <c r="B688" s="237" t="str">
        <f>Seeds!Z780</f>
        <v>{"id":"M5-NyO-2a-A-2","stimulus":"&lt;p&gt;Esta tabla recoge el precio de las casas más caras por ciudad del año pasado. Elige la ciudad en la que se vendió la más cara de entre las opciones.&lt;/p&gt;&lt;table style=\"width: 100%;\"&gt;&lt;tbody&gt;&lt;tr&gt;&lt;td style=\"width: 50%; background-color: #C77CB7; text-align: center;\"&gt;&lt;span style=\"color: rgb(255, 255, 255);\"&gt;&lt;b&gt;Ciudad de la casa&lt;/b&gt;&lt;/span&gt;&lt;/td&gt;&lt;td style=\"width: 50%; background-color: #C77CB7; text-align: center;\"&gt;&lt;span style=\"color: rgb(255, 255, 255);\"&gt;&lt;b&gt;Precio en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Mallorca","Málaga","Tenerife","Barcelona","Gandía","Menorca","Ibiza","Madrid"]},{"name":"Q2","list":["Mallorca","Málaga","Tenerife","Barcelona","Gandía","Menorca","Ibiza","Madrid"]},{"name":"Q3","list":["Mallorca","Málaga","Tenerife","Barcelona","Gandía","Menorca","Ibiza","Madrid"]},{"name":"Q4","list":["Mallorca","Málaga","Tenerife","Barcelona","Gandía","Menorca","Ibiza","Madrid"]},{"name":"Q5","list":["Mallorca","Málaga","Tenerife","Barcelona","Gandía","Menorca","Ibiza","Madrid"]},{"name":"Q6","list":["Mallorca","Málaga","Tenerife","Barcelona","Gandía","Menorca","Ibiza","Madrid"]},{"name":"Q7","list":["Mallorca","Málaga","Tenerife","Barcelona","Gandía","Menorca","Ibiza","Madrid"]}],"calculated":[{"name":"A1","label":"{{Q1}}"},{"name":"A2","label":"{{Q2}}"},{"name":"A3","label":"{{Q5}}"},{"name":"A4","label":"{{Q3}}","incorrect":true},{"name":"A5","label":"{{Q4}}","incorrect":true},{"name":"A6","label":"{{Q6}}","incorrect":true},{"name":"A7","label":"{{Q7}}","incorrect":true}],"uniques":true},"algorithm":{"name":"trueFalse","template":"Multiple choice – standard","params":{"countCorrect":1,"countIncorrect":2,"showCheckIcon":false,
            "columns": 3
        }
    }
}</v>
      </c>
      <c r="C688" s="237" t="str">
        <f>Seeds!AA780</f>
        <v>{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D688" s="237">
        <f t="shared" si="1"/>
        <v>1</v>
      </c>
    </row>
    <row r="689" ht="15.75" customHeight="1">
      <c r="A689" s="237" t="str">
        <f>Seeds!AC781</f>
        <v>M5-NyO-2a-A-3</v>
      </c>
      <c r="B689" s="237" t="str">
        <f>Seeds!Z781</f>
        <v>{"id":"M5-NyO-2a-A-3","stimulus":"&lt;p&gt;Sofía ha apuntado en una lista como esta la altura en milímetros de las montañas más altas de la Tierra. Elige la montaña más alta.&lt;/p&gt;&lt;table style=\"width: 100%;\"&gt;&lt;tbody&gt;&lt;tr&gt;&lt;td style=\"width: 50%; background-color: #BDB1FB; text-align: center;\"&gt;&lt;span style=\"color: rgb(255, 255, 255);\"&gt;&lt;b&gt;Montaña&lt;/b&gt;&lt;/td&gt;&lt;td style=\"width: 50%; background-color: #BDB1FB; text-align: center;\"&gt;&lt;span style=\"color: rgb(255, 255, 255);\"&gt;&lt;b&gt;Altura en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mayor.&lt;/p&gt;","seed":{"parameters":[],"calculated":[{"name":"A1","label":"K2"},{"name":"A2","label":"Kanchenjunga"},{"name":"A3","label":"Monte Everest"},{"name":"A4","label":"Cho Oyu","incorrect":true},{"name":"A5","label":"Dhaulagiri","incorrect":true},{"name":"A6","label":"Lhotse I","incorrect":true},{"name":"A7","label":"Makalu","incorrect":true}],"uniques":true},"algorithm":{"name":"trueFalse","template":"Multiple choice – standard","params":{"countCorrect":1,"countIncorrect":2,"showCheckIcon":false,
            "columns": 3
        }
    }
}</v>
      </c>
      <c r="C689" s="237" t="str">
        <f>Seeds!AA781</f>
        <v>{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D689" s="237">
        <f t="shared" si="1"/>
        <v>1</v>
      </c>
    </row>
    <row r="690" ht="15.75" customHeight="1">
      <c r="A690" s="237" t="str">
        <f>Seeds!AC782</f>
        <v>M5-NyO-2a-A-4</v>
      </c>
      <c r="B690" s="237" t="str">
        <f>Seeds!Z782</f>
        <v>{"id":"M5-NyO-2a-A-4","stimulus":"&lt;p&gt;En esta tabla se representa el número de visitas que recibieron varias páginas web durante el último semestre. Elige la página web con más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mayor.&lt;/p&gt;","seed":{"parameters":[{"name":"Q1","list":["Página de vídeos","Red social","Enciclopedia digital","Buscador","Tienda &lt;i&gt;online&lt;/i&gt;","Página de deportes"]},{"name":"Q2","list":["Página de vídeos","Red social","Enciclopedia digital","Buscador","Tienda &lt;i&gt;online&lt;/i&gt;","Página de deportes"]},{"name":"Q3","list":["Página de vídeos","Red social","Enciclopedia digital","Buscador","Tienda &lt;i&gt;online&lt;/i&gt;","Página de deportes"]},{"name":"Q4","list":["Página de vídeos","Red social","Enciclopedia digital","Buscador","Tienda &lt;i&gt;online&lt;/i&gt;","Página de deportes"]},{"name":"Q5","list":["Página de vídeos","Red social","Enciclopedia digital","Buscador","Tienda &lt;i&gt;online&lt;/i&gt;","Página de deportes"]},{"name":"Q6","list":["Página de vídeos","Red social","Enciclopedia digital","Buscador","Tienda &lt;i&gt;online&lt;/i&gt;","Página de deportes"]}],"calculated":[{"name":"A1","label":"{{Q1}}"},{"name":"A2","label":"{{Q4}}"},{"name":"A3","label":"{{Q5}}"},{"name":"A4","label":"{{Q2}}","incorrect":true},{"name":"A5","label":"{{Q3}}","incorrect":true},{"name":"A6","label":"{{Q6}}","incorrect":true}],"uniques":true},"algorithm":{"name":"trueFalse","template":"Multiple choice – standard","params":{"countCorrect":1,"countIncorrect":2,"showCheckIcon":true}}}</v>
      </c>
      <c r="C690" s="237" t="str">
        <f>Seeds!AA782</f>
        <v>{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D690" s="237">
        <f t="shared" si="1"/>
        <v>1</v>
      </c>
    </row>
    <row r="691" ht="15.75" customHeight="1">
      <c r="A691" s="237" t="str">
        <f>Seeds!AC783</f>
        <v>M5-NyO-2a-A-5</v>
      </c>
      <c r="B691" s="237" t="str">
        <f>Seeds!Z783</f>
        <v>{
    "id": "M5-NyO-2a-A-5",
    "stimulus": "&lt;p&gt;En esta tabla se muestra la distancia que separa al Sol de algunos planetas del sistema solar. Elige el planeta más cercano al Sol.&lt;/p&gt;&lt;table style=\"width: 100%;\"&gt;&lt;tbody&gt;&lt;tr&gt;&lt;td style=\"width: 50%; background-color: #BDB1FB; text-align: center;\"&gt;&lt;span style=\"color: rgb(255, 255, 255);\"&gt;&lt;b&gt;Planeta&lt;/b&gt;&lt;/td&gt;&lt;td style=\"width: 50%; background-color: #BDB1FB; text-align: center;\"&gt;&lt;span style=\"color: rgb(255, 255, 255);\"&gt;&lt;b&gt;Distancia en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center;\"&gt;Mercurio&lt;/td&gt;&lt;td style=\"width: 50%; text-align: center;\"&gt;57 910 000&amp;nbsp;&lt;/td&gt;&lt;/tr&gt;&lt;tr&gt;&lt;td style=\"width: 50%; text-align: center;\"&gt;Tierra&lt;/td&gt;&lt;td style=\"width: 50%; text-align: center;\"&gt;146 600 000&lt;/td&gt;&lt;/tr&gt;&lt;tr&gt;&lt;td style=\"width: 50%; text-align: center;\"&gt;Venus&lt;/td&gt;&lt;td style=\"width: 50%; text-align: center;\"&gt;108 200 000&lt;/td&gt;&lt;/tr&gt;&lt;tr&gt;&lt;td style=\"width: 50%; text-align: center;\"&gt;Urano&lt;/td&gt;&lt;td style=\"width: 50%; text-align: center;\"&gt;2 870 000 000&lt;/td&gt;&lt;/tr&gt;&lt;/tbody&gt;&lt;/table&gt;",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"Mercurio"
            },
            {
                "name": "A2",
                "label": "Tierra"
            },
            {
                "name": "A3",
                "label": "Venus"
            },
            {
                "name": "A4",
                "label": "Júpiter",
                "incorrect": true
            },
            {
                "name": "A5",
                "label": "Marte",
                "incorrect": true
            },
            {
                "name": "A6",
                "label": "Urano",
                "incorrect": true
            }
        ],
        "uniques": true
    },
    "algorithm": {
        "name": "trueFalse",
        "template": "Multiple choice – standard",
        "params": {
            "countCorrect": 1,
            "countIncorrect": 2,
            "showCheckIcon": false,
            "columns": 3
        }
    }
}</v>
      </c>
      <c r="C691" s="237" t="str">
        <f>Seeds!AA783</f>
        <v>{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D691" s="237">
        <f t="shared" si="1"/>
        <v>1</v>
      </c>
    </row>
    <row r="692" ht="15.75" customHeight="1">
      <c r="A692" s="237" t="str">
        <f>Seeds!AC784</f>
        <v>M5-NyO-2b-I-1</v>
      </c>
      <c r="B692" s="237" t="str">
        <f>Seeds!Z784</f>
        <v>{"id":"M5-NyO-2b-I-1","stimulus":"&lt;p&gt;Observa la recta numérica. ¿Cuál de estos números es menor que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45%;\"&gt;{{T7}}&lt;/span&gt;&lt;/div&gt;&lt;/div&gt;&lt;/div&gt;&lt;/div&gt;","hint":"&lt;p&gt;En la recta numérica, los números menores se sitúan a la izquierda y los mayores, a la derecha.&lt;/p&gt;","feedback":"&lt;p&gt;En la recta numérica, los números menores se situán a la izquierda y los mayores, a la derecha. En este caso, &lt;span class=\"no-break\"&gt;{{Q1}},&lt;/span&gt; &lt;span class=\"no-break\"&gt;{{T1}}&lt;/span&gt; y &lt;span class=\"no-break\"&gt;{{T2}}&lt;/span&gt; son menores que &lt;span class=\"no-break\"&gt;{{T3}}&lt;/span&gt; porque están a su izquierda.&lt;/p&gt;","seed":{"parameters":[{"name":"Q1","label":null,"min":1000,"max":9000,"step":1}],"calculated":[{"name":"A1","label":"{{Q1}}"},{"name":"A2","label":"{{T1}}"},{"name":"A3","label":"{{T2}}"},{"name":"A4","label":"{{T4}}","incorrect":true},{"name":"A5","label":"{{T5}}","incorrect":true},{"name":"A6","label":"{{T6}}","incorrect":true},{"name":"A7","label":"{{T7}}","incorrect":true},{"name":"T1","function":"{{Q1}}+1","temp":true},{"name":"T2","function":"{{Q1}}+2","temp":true},{"name":"T3","function":"{{Q1}}+3","temp":true},{"name":"T4","function":"{{Q1}}+4","temp":true},{"name":"T5","function":"{{Q1}}+5","temp":true},{"name":"T6","function":"{{Q1}}+6","temp":true},{"name":"T7","function":"{{Q1}}+7","temp":true}],"uniques":true},"algorithm":{"name":"trueFalse","template":"Multiple choice – standard","params":{"countCorrect":1,"countIncorrect":2,"showCheckIcon":false,
            "columns": 3
        }
    }
}</v>
      </c>
      <c r="C692" s="237" t="str">
        <f>Seeds!AA784</f>
        <v>{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D692" s="237">
        <f t="shared" si="1"/>
        <v>1</v>
      </c>
    </row>
    <row r="693" ht="15.75" customHeight="1">
      <c r="A693" s="237" t="str">
        <f>Seeds!AC785</f>
        <v>M5-NyO-2b-I-2</v>
      </c>
      <c r="B693" s="237" t="str">
        <f>Seeds!Z785</f>
        <v>{"id":"M5-NyO-2b-I-2","stimulus":"&lt;p&gt;Observa la recta numérica. ¿Cuál de estos números es menor que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&lt;span class=\"no-break\"&gt;{{Q1}}&lt;/span&gt; y &lt;span class=\"no-break\"&gt;{{T1}}&lt;/span&gt; son menores que &lt;span class=\"no-break\"&gt;{{T2}}&lt;/span&gt; porque están a su izquierda.&lt;/p&gt;","seed":{"parameters":[{"name":"Q1","label":null,"min":1000,"max":9000,"step":1}],"calculated":[{"name":"A1","label":"{{Q1}}"},{"name":"A2","label":"{{T1}}"},{"name":"A3","label":"{{T3}}","incorrect":true},{"name":"A1","label":"{{T4}}","incorrect":true},{"name":"A2","label":"{{T5}}","incorrect":true},{"name":"A3","label":"{{T6}}","incorrect":true},{"name":"A3","label":"{{T7}}","incorrect":true},{"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3" s="237" t="str">
        <f>Seeds!AA785</f>
        <v>{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3" s="237">
        <f t="shared" si="1"/>
        <v>1</v>
      </c>
    </row>
    <row r="694" ht="15.75" customHeight="1">
      <c r="A694" s="237" t="str">
        <f>Seeds!AC786</f>
        <v>M5-NyO-2b-I-3</v>
      </c>
      <c r="B694" s="237" t="str">
        <f>Seeds!Z786</f>
        <v>{"id":"M5-NyO-2b-I-3","stimulus":"&lt;p&gt;Observa la recta numérica. ¿Cuál de estos números es mayor que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42.1552%;\"&gt;{{T7}}&lt;/span&gt;&lt;/div&gt;&lt;/div&gt;&lt;/div&gt;&lt;/div&gt;","hint":"&lt;p&gt;En la recta numérica, los números menores se situán a la izquierda y los mayores, a la derecha.&lt;/p&gt;","feedback":"&lt;p&gt;En la recta numérica, los números menores se situán a la izquierda y los mayores, a la derecha. En este caso, {{T5}}, {{T6}} y {{T7}} son mayores que {{T4}} porque están a su derecha.&lt;/p&gt;","seed":{"parameters":[{"name":"Q1","label":null,"min":1000,"max":9000,"step":1}],"calculated":[{"name":"A1","label":"{{Q1}}","incorrect":true},{"name":"A2","label":"{{T1}}","incorrect":true},{"name":"A3","label":"{{T2}}","incorrect":true},{"name":"A1","label":"{{T3}}","incorrect":true},{"name":"A2","label":"{{T5}}"},{"name":"A3","label":"{{T6}}"},{"name":"A3","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4" s="237" t="str">
        <f>Seeds!AA786</f>
        <v>{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4" s="237">
        <f t="shared" si="1"/>
        <v>1</v>
      </c>
    </row>
    <row r="695" ht="15.75" customHeight="1">
      <c r="A695" s="237" t="str">
        <f>Seeds!AC787</f>
        <v>M5-NyO-2b-I-4</v>
      </c>
      <c r="B695" s="237" t="str">
        <f>Seeds!Z787</f>
        <v>{"id":"M5-NyO-2b-I-4","stimulus":"&lt;p&gt;Observa la recta numérica. ¿Cuál de estos números es mayor que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{{T4}}, {{T5}}, {{T6}} y {{T7}} son mayores que {{T3}} porque están a su derecha.&lt;/p&gt;","seed":{"parameters":[{"name":"Q1","label":null,"min":1000,"max":9000,"step":1}],"calculated":[{"name":"A1","label":"{{Q1}}","incorrect":true},{"name":"A2","label":"{{T1}}","incorrect":true},{"name":"A3","label":"{{T2}}","incorrect":true},{"name":"A4","label":"{{T4}}"},{"name":"A5","label":"{{T5}}"},{"name":"A6","label":"{{T6}}"},{"name":"A7","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5" s="237" t="str">
        <f>Seeds!AA787</f>
        <v>{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5" s="237">
        <f t="shared" si="1"/>
        <v>1</v>
      </c>
    </row>
    <row r="696" ht="15.75" customHeight="1">
      <c r="A696" s="237" t="str">
        <f>Seeds!AC788</f>
        <v>M5-NyO-3a-I-1</v>
      </c>
      <c r="B696" s="237" t="str">
        <f>Seeds!Z788</f>
        <v>{"id":"M5-NyO-3a-I-1","stimulus":"&lt;p&gt;Arrastra cada forma escrita al número ordinal correspondiente.&lt;/p&gt;","feedback":"&lt;p&gt;Los números ordinales se escriben de esta manera: primero (1.º), segundo (2.º), tercero (3.º)...&lt;/p&gt;","hint":"&lt;p&gt;Los números ordinales se escriben de esta manera: primero (1.º), segundo (2.º), tercero (3.º)...&lt;/p&gt;","seed":{"parameters":[{"name":"Q1","label":null,"min":1,"max":30,"step":1},{"name":"Q2","label":null,"min":1,"max":30,"step":1},{"name":"Q3","label":null,"min":1,"max":30,"step":1}],"calculated":[{"name":"A1","label":"{{Q1}}.º","function":"Lemonlib.numToOrdinal({{Q1}}, 'es')"},{"name":"A2","label":"{{Q2}}.º","function":"Lemonlib.numToOrdinal({{Q2}}, 'es')"},{"name":"A3","label":"{{Q3}}.º","function":"Lemonlib.numToOrdinal({{Q3}}, 'es')"}],"isNumToWords":true,"uniques":true},"algorithm":{"name":"linkOperationResult","params":{"invert":true},"template":"Match list"}}</v>
      </c>
      <c r="C696" s="237" t="str">
        <f>Seeds!AA788</f>
        <v>{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D696" s="237">
        <f t="shared" si="1"/>
        <v>1</v>
      </c>
    </row>
    <row r="697" ht="15.75" customHeight="1">
      <c r="A697" s="237" t="str">
        <f>Seeds!AC789</f>
        <v>M5-NyO-3a-E-1</v>
      </c>
      <c r="B697" s="237" t="str">
        <f>Seeds!Z789</f>
        <v>{"id":"M5-NyO-3a-E-1","stimulus":"&lt;p&gt;Escribe cómo se lee el siguiente número ordinal.&lt;/p&gt;","template":"{{Q1}}.º se lee {{response}}.","feedback":"&lt;p&gt;Los números ordinales se escriben de esta manera: primero (1.º), segundo (2.º), tercero (3.º)...&lt;/p&gt;","hint":"&lt;p&gt;Los números ordinales se escriben de esta manera: primero (1.º), segundo (2.º), tercero (3.º)...&lt;/p&gt;","seed":{"parameters":[{"name":"Q1","label":null,"min":1,"max":30,"step":1}],"calculated":[{"name":"A1","label":"{{function}}","function":"Lemonlib.numToOrdinal({{Q1}}, 'es')"}],"uniques":true},"algorithm":{"name":"calculateOperation","template":"Cloze with text"}}</v>
      </c>
      <c r="C697" s="237" t="str">
        <f>Seeds!AA789</f>
        <v>{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D697" s="237">
        <f t="shared" si="1"/>
        <v>1</v>
      </c>
    </row>
    <row r="698" ht="15.75" customHeight="1">
      <c r="A698" s="237" t="str">
        <f>Seeds!AC790</f>
        <v>M5-NyO-3a-A-1</v>
      </c>
      <c r="B698" s="237" t="str">
        <f>Seeds!Z790</f>
        <v>{"id":"M5-NyO-3a-A-1","stimulus":"&lt;p&gt;En la torre de pisos en la que vive Gisella ha habido un fallo eléctrico que ha dejado sin luz a varios pisos consecutivos, entre ellos el de Gisella. Si ella vive en el {{Q1}}.º, ¿cuál es el siguiente sin suministro? Escríbelo como se lee.&lt;/p&gt;","template":"El siguiente piso es el {{response}}.","feedback":"&lt;p&gt;Los números ordinales se escriben de esta manera: primero (1.º), segundo (2.º), tercero (3.º)..., {{T1}} ({{Q1}}.º), {{A1}} ({{T3}}.º), {{T2}} ({{T4}}.º)...&lt;/p&gt;","hint":"&lt;p&gt;Los números ordinales se escriben de esta manera: primero (1.º), segundo (2.º), tercero (3.º)...&lt;/p&gt;","seed":{"parameters":[{"name":"Q1","label":null,"min":5,"max":20,"step":1}],"calculated":[{"name":"T1","function":"Lemonlib.numToOrdinal({{Q1}}, 'es')","temp":true},{"name":"T2","function":"Lemonlib.numToOrdinal({{Q1}}+2, 'es')","temp":true},{"name":"T3","function":"{{Q1}}+1","temp":true},{"name":"T4","function":"{{Q1}}+2","temp":true},{"name":"A1","label":"{{function}}","function":"Lemonlib.numToOrdinal({{Q1}}+1, 'es')"}],"uniques":true},"algorithm":{"name":"calculateOperation","template":"Cloze with text"}}</v>
      </c>
      <c r="C698" s="237" t="str">
        <f>Seeds!AA790</f>
        <v>{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698" s="237">
        <f t="shared" si="1"/>
        <v>1</v>
      </c>
    </row>
    <row r="699" ht="15.75" customHeight="1">
      <c r="A699" s="237" t="str">
        <f>Seeds!AC791</f>
        <v>M5-NyO-3a-A-2</v>
      </c>
      <c r="B699" s="237" t="str">
        <f>Seeds!Z791</f>
        <v>{"id":"M5-NyO-3a-A-2","stimulus":"&lt;p&gt;Fernando ha participado en una maratón y ha quedado el {{Q1}}.º. Escribe cómo se lee este número.&lt;/p&gt;","template":"Fernando ha quedado el {{response}}.","feedback":"&lt;p&gt;Los números ordinales se escriben de esta manera: primero (1.º), segundo (2.º), tercero (3.º)..., {{T1}} ({{T3}}.º), {{A1}} ({{Q1}}.º), {{T2}} ({{T4}}.º)...&lt;/p&gt;","hint":"&lt;p&gt;Los números ordinales se escriben de esta manera: primero (1.º), segundo (2.º), tercero (3.º)...&lt;/p&gt;","seed":{"parameters":[{"name":"Q1","label":null,"min":10,"max":50,"step":1}],"calculated":[{"name":"T1","function":"Lemonlib.numToOrdinal({{Q1}}-1,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699" s="237" t="str">
        <f>Seeds!AA791</f>
        <v>{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699" s="237">
        <f t="shared" si="1"/>
        <v>1</v>
      </c>
    </row>
    <row r="700" ht="15.75" customHeight="1">
      <c r="A700" s="237" t="str">
        <f>Seeds!AC792</f>
        <v>M5-NyO-3a-A-3</v>
      </c>
      <c r="B700" s="237" t="str">
        <f>Seeds!Z792</f>
        <v>{"id":"M5-NyO-3a-A-3","stimulus":"&lt;p&gt;El tío de Clara está en la {{Q1}}.ª posición de la cola del cine. Escribe este número como se lee.&lt;/p&gt;","template":"El tío de Clara es el {{response}} en la cola.","feedback":"&lt;p&gt;Los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700" s="237" t="str">
        <f>Seeds!AA792</f>
        <v>{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0" s="237">
        <f t="shared" si="1"/>
        <v>1</v>
      </c>
    </row>
    <row r="701" ht="15.75" customHeight="1">
      <c r="A701" s="237" t="str">
        <f>Seeds!AC793</f>
        <v>M5-NyO-3a-A-4</v>
      </c>
      <c r="B701" s="237" t="str">
        <f>Seeds!Z793</f>
        <v>{"id":"M5-NyO-3a-A-4","stimulus":"&lt;p&gt;En un concurso de matemáticas, Luis ha quedado el {{Q1}}.º y su amiga Miranda un puesto por debajo. Escribe cómo se lee la posición de Miranda.&lt;/p&gt;","template":"Miranda ha quedado en el {{response}} puesto.","feedback":"&lt;p&gt;Los números ordinales se escriben de esta manera: primero (1.º), segundo (2.º), tercero (3.º)..., {{T1}} ({{Q1}}.º), {{A1}} ({{T3}}.º), {{T2}} ({{T4}}.º)...&lt;/p&gt;","hint":"&lt;p&gt;Los números ordinales se escriben de esta manera: primero (1.º), segundo (2.º), tercero (3.º)...&lt;/p&gt;","seed":{"parameters":[{"name":"Q1","label":null,"min":10,"max":50,"step":1}],"calculated":[{"name":"T1","function":"Lemonlib.numToOrdinal({{Q1}}, 'es')","temp":true},{"name":"T2","function":"Lemonlib.numToOrdinal({{Q1}}+2, 'es')","temp":true},{"name":"T3","function":"{{Q1}}+1","temp":true},{"name":"T4","function":"{{Q1}}+2","temp":true},{"name":"A1","label":"{{function}}","function":"Lemonlib.numToOrdinal({{Q1}}+1, 'es')"}],"uniques":true},"algorithm":{"name":"calculateOperation","template":"Cloze with text"}}</v>
      </c>
      <c r="C701" s="237" t="str">
        <f>Seeds!AA793</f>
        <v>{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701" s="237">
        <f t="shared" si="1"/>
        <v>1</v>
      </c>
    </row>
    <row r="702" ht="15.75" customHeight="1">
      <c r="A702" s="237" t="str">
        <f>Seeds!AC794</f>
        <v>M5-NyO-3a-A-5</v>
      </c>
      <c r="B702" s="237" t="str">
        <f>Seeds!Z794</f>
        <v>{"id":"M5-NyO-3a-A-5","stimulus":"&lt;p&gt;En un juego de piezas de construcción, Anabel necesita una rueda para el {{Q1}}.º paso del manual de instrucciones. Escribe este número como se lee.&lt;/p&gt;","template":"Se necesita una rueda para el {{response}} paso.","feedback":"&lt;p&gt;Los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702" s="237" t="str">
        <f>Seeds!AA794</f>
        <v>{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2" s="237">
        <f t="shared" si="1"/>
        <v>1</v>
      </c>
    </row>
    <row r="703" ht="15.75" customHeight="1">
      <c r="A703" s="237" t="str">
        <f>Seeds!AC795</f>
        <v>M5-NyO-4a-I-1</v>
      </c>
      <c r="B703" s="237" t="str">
        <f>Seeds!Z795</f>
        <v>{"id":"M5-NyO-4a-I-1","stimulus":"&lt;p&gt;Haz clic en la decena más próxima al número {{T1}}.&lt;/p&gt;","hint":"&lt;p&gt;Para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C703" s="237" t="str">
        <f>Seeds!AA795</f>
        <v>{"id":"M5-NyO-4a-I-1","stimulus":"&lt;p&gt;Clique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D703" s="237">
        <f t="shared" si="1"/>
        <v>1</v>
      </c>
    </row>
    <row r="704" ht="15.75" customHeight="1">
      <c r="A704" s="237" t="str">
        <f>Seeds!AC796</f>
        <v>M5-NyO-4a-I-2</v>
      </c>
      <c r="B704" s="237" t="str">
        <f>Seeds!Z796</f>
        <v>{"id":"M5-NyO-4a-I-2","stimulus":"&lt;p&gt;Haz clic en la centena más próxima al número {{T1}}.&lt;/p&gt;","hint":"&lt;p&gt;Para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name":"A2","label":"{{function}}","function":"math.round({{T1}}/100)*100 + 100","incorrect":true},{"name":"A3","label":"{{function}}","function":"math.round({{T1}}/100)*100 - 100","incorrect":true}],"uniques":true},"algorithm":{"name":"trueFalse","template":"Multiple choice – standard","params":{"countCorrect":1,"countIncorrect":2,"showCheckIcon":false,
            "columns": 3
        }
    }
}</v>
      </c>
      <c r="C704" s="237" t="str">
        <f>Seeds!AA796</f>
        <v>{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D704" s="237">
        <f t="shared" si="1"/>
        <v>1</v>
      </c>
    </row>
    <row r="705" ht="15.75" customHeight="1">
      <c r="A705" s="237" t="str">
        <f>Seeds!AC797</f>
        <v>M5-NyO-4a-I-3</v>
      </c>
      <c r="B705" s="237" t="str">
        <f>Seeds!Z797</f>
        <v>{"id":"M5-NyO-4a-I-3","stimulus":"&lt;p&gt;Haz clic en la unidad de millar más próxima al número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C705" s="237" t="str">
        <f>Seeds!AA797</f>
        <v>{"id":"M5-NyO-4a-I-3","stimulus":"&lt;p&gt;Clique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D705" s="237">
        <f t="shared" si="1"/>
        <v>1</v>
      </c>
    </row>
    <row r="706" ht="15.75" customHeight="1">
      <c r="A706" s="237" t="str">
        <f>Seeds!AC798</f>
        <v>M5-NyO-4a-E-1</v>
      </c>
      <c r="B706" s="237" t="str">
        <f>Seeds!Z798</f>
        <v>{"id":"M5-NyO-4a-E-1","stimulus":"&lt;p&gt;Escribe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C706" s="237" t="str">
        <f>Seeds!AA798</f>
        <v>{"id":"M5-NyO-4a-E-1","stimulus":"&lt;p&gt;Escreva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D706" s="237">
        <f t="shared" si="1"/>
        <v>1</v>
      </c>
    </row>
    <row r="707" ht="15.75" customHeight="1">
      <c r="A707" s="237" t="str">
        <f>Seeds!AC799</f>
        <v>M5-NyO-4a-E-2</v>
      </c>
      <c r="B707" s="237" t="str">
        <f>Seeds!Z799</f>
        <v>{"id":"M5-NyO-4a-E-2","stimulus":"&lt;p&gt;Escribe la centena más próxima al número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C707" s="237" t="str">
        <f>Seeds!AA799</f>
        <v>{"id":"M5-NyO-4a-E-2","stimulus":"&lt;p&gt;Escreva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D707" s="237">
        <f t="shared" si="1"/>
        <v>1</v>
      </c>
    </row>
    <row r="708" ht="15.75" customHeight="1">
      <c r="A708" s="237" t="str">
        <f>Seeds!AC800</f>
        <v>M5-NyO-4a-E-3</v>
      </c>
      <c r="B708" s="237" t="str">
        <f>Seeds!Z800</f>
        <v>{"id":"M5-NyO-4a-E-3","stimulus":"&lt;p&gt;Escribe la unidad de millar más próxima al número {{T1}}.&lt;/p&gt;","template":"&lt;p&gt;La unidad de millar más próxima a {{T1}} es {{response}}.&lt;/p&gt;","hint":"&lt;p&gt;Para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C708" s="237" t="str">
        <f>Seeds!AA800</f>
        <v>{"id":"M5-NyO-4a-E-3","stimulus":"&lt;p&gt;Escreva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D708" s="237">
        <f t="shared" si="1"/>
        <v>1</v>
      </c>
    </row>
    <row r="709" ht="15.75" customHeight="1">
      <c r="A709" s="237" t="str">
        <f>Seeds!AC801</f>
        <v>M5-NyO-4a-A-1</v>
      </c>
      <c r="B709" s="237" t="str">
        <f>Seeds!Z801</f>
        <v>{"id":"M5-NyO-4a-A-1","seed":{"parameters":[{"name":"Q1","label":null,"min":100,"max":200,"step":1},{"name":"Q2","label":null,"min":2,"max":8,"step":1}],"uniques":true},"scaffolding":[{"id":"step-0","stimulus":"&lt;p&gt;Una de las atracciones turísticas en Turquía son los viajes en globo aerostático, que suelen volar a una altura de &lt;span class=\"no-break\"&gt;{{T1}} m.&lt;/span&gt; Aproxima esta altura a las centenas.&lt;/p&gt;","template":"&lt;p&gt;La centena más próxima es {{response}}.&lt;/p&gt;","seed":{"parameters":[],"calculated":[{"name":"T1","function":"{{Q1}}*10+{{Q2}}","temp":true},{"name":"A1","label":"","function":"math.round({{T1}}/100)*100"}]},"algorithm":{"name":"calculateOperation","params":{"method":"equivLiteral","keyboard":"NUMERICAL"}}},{"id":"step-1","stimulus":"&lt;p&gt;Sin aproximar, ¿a qué altura vuelan los globos aerostéticos?&lt;/p&gt;","template":"&lt;p&gt;Vuelan a {{response}} m de altura.&lt;/p&gt;","seed":{"calculated":[{"name":"A2","function":"{{Q1}}*10+{{Q2}}"}]},"algorithm":{"name":"calculateOperation","params":{"method":"equivLiteral","keyboard":"NUMERICAL"}}},{"id":"step-2","stimulus":"&lt;p&gt;¿Qué pide el enunciado?&lt;/p&gt;","seed":{"calculated":[{"name":"2-A1","label":"&lt;p&gt;Aproximar la altura de los globos aerostáticos a las decenas.&lt;/p&gt;","incorrect":true},{"name":"2-A2","label":"&lt;p&gt;Aproximar la altura de los globos aerostáticos a las centenas.&lt;/p&gt;"},{"name":"2-A3","label":"&lt;p&gt;Aproximar la altura de los globos aerostáticos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los {{T1}} m de altura de un globo aerostático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09" s="237" t="str">
        <f>Seeds!AA801</f>
        <v>{"id":"M5-NyO-4a-A-1","seed":{"parameters":[{"name":"Q1","label":null,"min":100,"max":200,"step":1},{"name":"Q2","label":null,"min":2,"max":8,"step":1}],"uniques":true},"scaffolding":[{"id":"step-0","stimulus":"&lt;p&gt;Uma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09" s="237">
        <f t="shared" si="1"/>
        <v>1</v>
      </c>
    </row>
    <row r="710" ht="15.75" customHeight="1">
      <c r="A710" s="237" t="str">
        <f>Seeds!AC802</f>
        <v>M5-NyO-4a-A-2</v>
      </c>
      <c r="B710" s="237" t="str">
        <f>Seeds!Z802</f>
        <v>{"id":"M5-NyO-4a-A-2","seed":{"parameters":[{"name":"Q1","label":null,"min":10,"max":90,"step":1},{"name":"Q2","list":[1,2,3,4,6,7,8,9]}],"uniques":true},"scaffolding":[{"id":"step-0","stimulus":"&lt;p&gt;En un videojuego Alba ha conseguido {{T1}} estrellas. Aproxima esta cantidad a las decenas.&lt;/p&gt;","template":"&lt;p&gt;La decena más próxima es {{response}}.&lt;/p&gt;","seed":{"parameters":[],"calculated":[{"name":"T1","function":"{{Q1}}*10+{{Q2}}","temp":true},{"name":"A1","label":"","function":"math.round({{T1}}/10)*10"}]},"algorithm":{"name":"calculateOperation","params":{"method":"equivLiteral","keyboard":"NUMERICAL"}}},{"id":"step-1","stimulus":"&lt;p&gt;Sin aproximar, ¿cuántas estrellas ha conseguido Alba?&lt;/p&gt;","template":"&lt;p&gt;Ha conseguido {{response}} estrellas.&lt;/p&gt;","seed":{"calculated":[{"name":"A2","function":"{{Q1}}*10+{{Q2}}"}]},"algorithm":{"name":"calculateOperation","params":{"method":"equivLiteral","keyboard":"NUMERICAL"}}},{"id":"step-2","stimulus":"&lt;p&gt;¿Qué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las {{T1}} estrellas de Alba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0" s="237" t="str">
        <f>Seeds!AA802</f>
        <v>{"id":"M5-NyO-4a-A-2","seed":{"parameters":[{"name":"Q1","label":null,"min":10,"max":90,"step":1},{"name":"Q2","list":[1,2,3,4,6,7,8,9]}],"uniques":true},"scaffolding":[{"id":"step-0","stimulus":"&lt;p&gt;Em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0" s="237">
        <f t="shared" si="1"/>
        <v>1</v>
      </c>
    </row>
    <row r="711" ht="15.75" customHeight="1">
      <c r="A711" s="237" t="str">
        <f>Seeds!AC803</f>
        <v>M5-NyO-4a-A-3</v>
      </c>
      <c r="B711" s="237" t="str">
        <f>Seeds!Z803</f>
        <v>{"id":"M5-NyO-4a-A-3","seed":{"parameters":[{"name":"Q1","label":null,"min":1000,"max":9999,"step":1},{"name":"Q2","label":null,"min":2,"max":8,"step":1}],"uniques":true},"scaffolding":[{"id":"step-0","stimulus":"&lt;p&gt;Una &lt;i&gt;influencer&lt;/i&gt; tiene {{T1}} seguidores en su red social. Aproxima esta cantidad a las unidades de millar.&lt;/p&gt;","template":"&lt;p&gt;La unidad de millar más próxima es {{response}}.&lt;/p&gt;","seed":{"parameters":[],"calculated":[{"name":"T1","function":"{{Q1}}*10+{{Q2}}","temp":true},{"name":"A1","label":"","function":"math.round({{T1}}/1000)*1000"}]},"algorithm":{"name":"calculateOperation","params":{"method":"equivLiteral","keyboard":"NUMERICAL"}}},{"id":"step-1","stimulus":"&lt;p&gt;Sin aproximar, ¿cuántos seguidores tiene la &lt;i&gt;influencer&lt;/i&gt;?&lt;/p&gt;","template":"&lt;p&gt;Tiene {{response}} seguidores.&lt;/p&gt;","seed":{"calculated":[{"name":"A2","function":"{{Q1}}*10+{{Q2}}"}]},"algorithm":{"name":"calculateOperation","params":{"method":"equivLiteral","keyboard":"NUMERICAL"}}},{"id":"step-2","stimulus":"&lt;p&gt;¿Qué pide el enunciado?&lt;/p&gt;","seed":{"calculated":[{"name":"2-A1","label":"&lt;p&gt;Aproximar el número de seguidores a las decenas.&lt;/p&gt;","incorrect":true},{"name":"2-A2","label":"&lt;p&gt;Aproximar el número de seguidores a las centenas.&lt;/p&gt;","incorrect":true},{"name":"2-A3","label":"&lt;p&gt;Aproximar el número de seguidores a las unidades de millar.&lt;/p&gt;"}]},"algorithm":{"name":"trueFalse","template":"Multiple choice – standard"}},{"id":"step-3","stimulus":"&lt;p&gt;Completa el siguiente texto.&lt;/p&gt;","template":"&lt;p&gt;Para aproximar un número a las unidades de millar, hay que buscar entre qué dos {{response}} se encuentra y elegir {{response}}.&lt;/p&gt;","seed":{"calculated":[{"name":"A1","label":"centenas","group":1,"incorrect":true},{"name":"A2","label":"decenas","group":1,"incorrect":true},{"name":"A3","label":"unidades de millar","group":1},{"name":"A4","label":"la más cercana","function":"","group":2},{"name":"A5","label":"la más lejana","function":"","group":2,"incorrect":true}]},"algorithm":{"name":"groupResponses","template":"Cloze with drop down"}},{"id":"step-4","stimulus":"&lt;p&gt;{{T1}} está entre {{T2}} y {{T3}}. ¿Cuántas unidades lo separan de cada millar?&lt;/p&gt;","template":"&lt;p&gt;{{T1}} está a {{response}} unidades de {{T2}}.&lt;/p&gt;&lt;p&gt;{{T1}} está a {{response}} unidades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iendo que {{T1}} está a {{T4}} unidades de {{T2}} y a {{T5}} unidades de {{T3}}, completa el siguiente texto.&lt;/p&gt;","template":"&lt;p&gt;El millar más próximo de los {{T1}} seguidores de la &lt;i&gt;influencer&lt;/i&gt; es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C711" s="237" t="str">
        <f>Seeds!AA803</f>
        <v>{"id":"M5-NyO-4a-A-3","seed":{"parameters":[{"name":"Q1","label":null,"min":1000,"max":9999,"step":1},{"name":"Q2","label":null,"min":2,"max":8,"step":1}],"uniques":true},"scaffolding":[{"id":"step-0","stimulus":"&lt;p&gt;Um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D711" s="237">
        <f t="shared" si="1"/>
        <v>1</v>
      </c>
    </row>
    <row r="712" ht="15.75" customHeight="1">
      <c r="A712" s="237" t="str">
        <f>Seeds!AC804</f>
        <v>M5-NyO-4a-A-4</v>
      </c>
      <c r="B712" s="237" t="str">
        <f>Seeds!Z804</f>
        <v>{"id":"M5-NyO-4a-A-4","seed":{"parameters":[{"name":"Q1","label":null,"min":10,"max":50,"step":1},{"name":"Q2","list":[2,3,4,6,7,8]}],"uniques":true},"scaffolding":[{"id":"step-0","stimulus":"&lt;p&gt;José ha visitado un museo antropológico que se encuentra a &lt;span class=\"no-break\"&gt;{{T1}} km&lt;/span&gt; de su ciudad. Aproxima esta distancia a las decenas.&lt;/p&gt;","template":"&lt;p&gt;La decena más próxima es {{response}}.&lt;/p&gt;","seed":{"parameters":[],"calculated":[{"name":"T1","function":"{{Q1}}*10+{{Q2}}","temp":true},{"name":"A1","label":"","function":"math.round({{T1}}/10)*10"}]},"algorithm":{"name":"calculateOperation","params":{"method":"equivLiteral","keyboard":"NUMERICAL"}}},{"id":"step-1","stimulus":"&lt;p&gt;Sin aproximar, ¿a qué distancia está el museo arqueológico?&lt;/p&gt;","template":"&lt;p&gt;El museo está a {{response}} km.&lt;/p&gt;","seed":{"calculated":[{"name":"A2","function":"{{Q1}}*10+{{Q2}}"}]},"algorithm":{"name":"calculateOperation","params":{"method":"equivLiteral","keyboard":"NUMERICAL"}}},{"id":"step-2","stimulus":"&lt;p&gt;¿Qué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decena?&lt;/p&gt;","template":"&lt;p&gt;{{T1}}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2" s="237" t="str">
        <f>Seeds!AA804</f>
        <v>{"id":"M5-NyO-4a-A-4","seed":{"parameters":[{"name":"Q1","label":null,"min":10,"max":50,"step":1},{"name":"Q2","list":[2,3,4,6,7,8]}],"uniques":true},"scaffolding":[{"id":"step-0","stimulus":"&lt;p&gt;José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2" s="237">
        <f t="shared" si="1"/>
        <v>1</v>
      </c>
    </row>
    <row r="713" ht="15.75" customHeight="1">
      <c r="A713" s="237" t="str">
        <f>Seeds!AC805</f>
        <v>M5-NyO-4a-A-5</v>
      </c>
      <c r="B713" s="237" t="str">
        <f>Seeds!Z805</f>
        <v>{"id":"M5-NyO-4a-A-5","seed":{"parameters":[{"name":"Q1","label":null,"min":100,"max":999,"step":1},{"name":"Q2","label":null,"min":2,"max":8,"step":1}],"uniques":true},"scaffolding":[{"id":"step-0","stimulus":"&lt;p&gt;Un vídeo musical ha conseguido {{T1}} reproducciones en una plataforma &lt;i&gt;online.&lt;/i&gt; Apróxima este número a las centenas.&lt;/p&gt;","template":"&lt;p&gt;La centena más próxima es {{response}}.&lt;/p&gt;","seed":{"parameters":[],"calculated":[{"name":"T1","function":"{{Q1}}*10+{{Q2}}","temp":true},{"name":"A1","label":"","function":"math.round({{T1}}/100)*100"}]},"algorithm":{"name":"calculateOperation","params":{"method":"equivLiteral","keyboard":"NUMERICAL"}}},{"id":"step-1","stimulus":"&lt;p&gt;Sin aproximar, ¿cuántas reproducciones ha conseguido el vídeo?&lt;/p&gt;","template":"&lt;p&gt;El vídeo tiene {{response}} reproducciones.&lt;/p&gt;","seed":{"calculated":[{"name":"A2","function":"{{Q1}}*10+{{Q2}}"}]},"algorithm":{"name":"calculateOperation","params":{"method":"equivLiteral","keyboard":"NUMERICAL"}}},{"id":"step-2","stimulus":"&lt;p&gt;¿Qué pide el enunciado?&lt;/p&gt;","seed":{"calculated":[{"name":"2-A1","label":"&lt;p&gt;Aproximar el número de reproducciones a las decenas.&lt;/p&gt;","incorrect":true},{"name":"2-A2","label":"&lt;p&gt;Aproximar el número de reproducciones a las centenas.&lt;/p&gt;"},{"name":"2-A3","label":"&lt;p&gt;Aproximar el número de reproducciones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las {{T1}} reproducciones del vídeo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13" s="237" t="str">
        <f>Seeds!AA805</f>
        <v>{"id":"M5-NyO-4a-A-5","seed":{"parameters":[{"name":"Q1","label":null,"min":100,"max":999,"step":1},{"name":"Q2","label":null,"min":2,"max":8,"step":1}],"uniques":true},"scaffolding":[{"id":"step-0","stimulus":"&lt;p&gt;Um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13" s="237">
        <f t="shared" si="1"/>
        <v>1</v>
      </c>
    </row>
    <row r="714" ht="15.75" customHeight="1">
      <c r="A714" s="237" t="str">
        <f>Seeds!AC806</f>
        <v>M5-NyO-5a-I-1</v>
      </c>
      <c r="B714" s="237" t="str">
        <f>Seeds!Z806</f>
        <v>{"id":"M5-NyO-5a-I-1","stimulus":"&lt;p&gt;Arrastra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C714" s="237" t="str">
        <f>Seeds!AA806</f>
        <v>{"id":"M5-NyO-5a-I-1","stimulus":"&lt;p&gt;Arraste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D714" s="237">
        <f t="shared" si="1"/>
        <v>1</v>
      </c>
    </row>
    <row r="715" ht="15.75" customHeight="1">
      <c r="A715" s="237" t="str">
        <f>Seeds!AC807</f>
        <v>M5-NyO-5a-E-1</v>
      </c>
      <c r="B715" s="237" t="str">
        <f>Seeds!Z807</f>
        <v>{"id":"M5-NyO-5a-E-1","stimulus":"&lt;p&gt;Escribe con números romanos el siguiente número.&lt;/p&gt;","template":"&lt;p&gt;{{Q1}}: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C715" s="237" t="str">
        <f>Seeds!AA807</f>
        <v>{"id":"M5-NyO-5a-E-1","stimulus":"&lt;p&gt;Escreva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D715" s="237">
        <f t="shared" si="1"/>
        <v>1</v>
      </c>
    </row>
    <row r="716" ht="15.75" customHeight="1">
      <c r="A716" s="237" t="str">
        <f>Seeds!AC808</f>
        <v>M5-NyO-5a-A-1</v>
      </c>
      <c r="B716" s="237" t="str">
        <f>Seeds!Z808</f>
        <v>{"id":"M5-NyO-5a-A-1","stimulus":"&lt;p&gt;Antiguamente, en los libros se ponía su año de publicación en números romanos. Un libro publicado en {{Q1}}, ¿cómo tendría escrito este año en números romanos?&lt;/p&gt;","template":"&lt;p&gt;El año se escribiría como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C716" s="237" t="str">
        <f>Seeds!AA808</f>
        <v>{"id":"M5-NyO-5a-A-1","stimulus":"&lt;p&gt;Antigamente,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D716" s="237">
        <f t="shared" si="1"/>
        <v>1</v>
      </c>
    </row>
    <row r="717" ht="15.75" customHeight="1">
      <c r="A717" s="237" t="str">
        <f>Seeds!AC809</f>
        <v>M5-NyO-5a-A-2</v>
      </c>
      <c r="B717" s="237" t="str">
        <f>Seeds!Z809</f>
        <v>{"id":"M5-NyO-5a-A-2","stimulus":"&lt;p&gt;Un escultor tuvo que incluir en su escultura el año en el que la terminó. Si el año era {{Q1}}, ¿cómo lo grabó en números romanos?&lt;/p&gt;","template":"&lt;p&gt;La terminó en el año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C717" s="237" t="str">
        <f>Seeds!AA809</f>
        <v>{"id":"M5-NyO-5a-A-2","stimulus":"&lt;p&gt;Um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D717" s="237">
        <f t="shared" si="1"/>
        <v>1</v>
      </c>
    </row>
    <row r="718" ht="15.75" customHeight="1">
      <c r="A718" s="237" t="str">
        <f>Seeds!AC810</f>
        <v>M5-NyO-5a-A-3</v>
      </c>
      <c r="B718" s="237" t="str">
        <f>Seeds!Z810</f>
        <v>{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C718" s="237" t="str">
        <f>Seeds!AA810</f>
        <v>{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D718" s="237">
        <f t="shared" si="1"/>
        <v>1</v>
      </c>
    </row>
    <row r="719" ht="15.75" customHeight="1">
      <c r="A719" s="237" t="str">
        <f>Seeds!AC811</f>
        <v>M5-NyO-5a-A-4</v>
      </c>
      <c r="B719" s="237" t="str">
        <f>Seeds!Z811</f>
        <v>{
    "id": "M5-NyO-5a-A-4",
    "stimulus": "&lt;p&gt;Dentro de un libro se puede leer que se publicó en el año {{T1}}. ¿Cómo se escribe esa cantidad en números naturales?&lt;/p&gt;",
    "template": "&lt;p&gt;El libro se publicó en el año {{response}}.&lt;/p&gt;",
    "hint": "&lt;p&gt;En los número romanos, si una letra está a la derecha de otra igual o de mayor valor, se suma, mientras que si está a la izquierda de una de mayor valor, se resta.&lt;/p&gt;",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"INTERMEDIATE"
        }
    }
}</v>
      </c>
      <c r="C719" s="237" t="str">
        <f>Seeds!AA811</f>
        <v>{"id":"M5-NyO-5a-A-4","stimulus":"&lt;p&gt;Em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D719" s="237">
        <f t="shared" si="1"/>
        <v>1</v>
      </c>
    </row>
    <row r="720" ht="15.75" customHeight="1">
      <c r="A720" s="237" t="str">
        <f>Seeds!AC812</f>
        <v>M5-NyO-5a-A-5</v>
      </c>
      <c r="B720" s="237" t="str">
        <f>Seeds!Z812</f>
        <v>{"id":"M5-NyO-5a-A-5","stimulus":"&lt;p&gt;Completa las siguientes frases con el siglo correspondiente.&lt;/p&gt;","template":"&lt;p&gt;{{Q4}} en el año {{Q1}}, es decir, en el siglo {{response}}.&lt;/p&gt;&lt;p&gt;{{Q5}} en el año {{Q2}}, es decir, en el siglo {{response}}.&lt;/p&gt;&lt;p&gt;{{Q6}} en el año {{Q3}}, es decir, en el siglo {{response}}.&lt;/p&gt;","hint":"&lt;p&gt;Para escribir un siglo en números romanos, escribe el número de centenas de la fecha y súmale 1. Si el año acaba en dos ceros, no sumes 1.&lt;/p&gt;","feedback":"&lt;p&gt;Para escribir un siglo en números romanos, escribe el número de centenas de la fecha y súmale 1. Si el año acaba en dos ceros, no se suma 1.&lt;/p&gt;","seed":{"parameters":[{"name":"Q1","label":null,"min":100,"max":2010,"step":1},{"name":"Q2","label":null,"min":100,"max":2010,"step":1},{"name":"Q3","label":null,"min":100,"max":2000,"step":100},{"name":"Q4","list":["Esta estatua se esculpió","Este libro se escribió","Un conde murió","Esta partitura se compuso","Este descubrimiento científico se hizo","Aquella guerra acabó"]},{"name":"Q5","list":["Esta estatua se esculpió","Este libro se escribió","Un conde murió","Esta partitura se compuso","Este descubrimiento científico se hizo","Aquella guerra acabó"]},{"name":"Q6","list":["Esta estatua se esculpió","Este libro se escribió","Un conde murió","Esta partitura se compuso","Este descubrimiento científico se hizo","Aquella guerra acabó"]}],"calculated":[{"name":"T1","label":"{{function}}","function":"math.floor({{Q1}}/100)","temp":true},{"name":"T2","label":"{{function}}","function":"math.floor({{Q2}}/100)","temp":true},{"name":"T3","label":"{{function}}","function":"math.floor({{Q3}}/100)","temp":true},{"name":"A1","label":"{{function}}","function":"Lemonlib.numToRoman(math.floor(({{Q1}}-1)/100)+1)","feedback":"&lt;p&gt;Como el año no acaba en dos ceros, se escribe el número de centenas del año y se suma 1.&lt;/p&gt;&lt;p&gt;Las centenas de {{Q1}} son {{T1}}. Si se suma 1, el siglo en números romanos es {{function}}.&lt;/p&gt;"},{"name":"A2","label":"{{function}}","function":"Lemonlib.numToRoman(math.floor(({{Q2}}-1)/100)+1)","feedback":"&lt;p&gt;Como el año no acaba en dos ceros, se escribe el número de centenas del año y se suma 1.&lt;/p&gt;&lt;p&gt;Las centenas de {{Q2}} son {{T2}}. Si se suma 1, el siglo en números romanos es {{function}}.&lt;/p&gt;"},{"name":"A3","label":"{{function}}","function":"Lemonlib.numToRoman(math.floor(({{Q3}}-1)/100)+1)","feedback":"&lt;p&gt;Como el año acaba en dos ceros, solo se escribe el número de centenas del año.&lt;/p&gt;&lt;p&gt;Las centenas de {{Q3}} son {{T3}}. Por tanto, el siglo en números romanos es {{function}}.&lt;/p&gt;"}],"uniques":true},"algorithm":{"name":"calculateOperation","template":"Cloze with text"}}</v>
      </c>
      <c r="C720" s="237" t="str">
        <f>Seeds!AA812</f>
        <v>{"id":"M5-NyO-5a-A-5","stimulus":"&lt;p&gt;Complete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D720" s="237">
        <f t="shared" si="1"/>
        <v>1</v>
      </c>
    </row>
    <row r="721" ht="15.75" customHeight="1">
      <c r="A721" s="237" t="str">
        <f>Seeds!AC813</f>
        <v>M5-NyO-6a-I-1</v>
      </c>
      <c r="B721" s="237" t="str">
        <f>Seeds!Z813</f>
        <v>{
    "id": "M5-NyO-6a-I-1",
    "stimulus": "&lt;p&gt;Arrastra el resultado de la siguiente suma.&lt;/p&gt;",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C721" s="237" t="str">
        <f>Seeds!AA813</f>
        <v>{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D721" s="237">
        <f t="shared" si="1"/>
        <v>1</v>
      </c>
    </row>
    <row r="722" ht="15.75" customHeight="1">
      <c r="A722" s="237" t="str">
        <f>Seeds!AC814</f>
        <v>M5-NyO-6a-E-1</v>
      </c>
      <c r="B722" s="237" t="str">
        <f>Seeds!Z814</f>
        <v>{"id":"M5-NyO-6a-E-1","stimulus":"&lt;p&gt;Calcula la siguiente suma.&lt;/p&gt;","template":"&lt;p&gt;{{Q1}}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2" s="237" t="str">
        <f>Seeds!AA814</f>
        <v>{"id":"M5-NyO-6a-E-1","stimulus":"&lt;p&gt;Calcule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2" s="237">
        <f t="shared" si="1"/>
        <v>1</v>
      </c>
    </row>
    <row r="723" ht="15.75" customHeight="1">
      <c r="A723" s="237" t="str">
        <f>Seeds!AC815</f>
        <v>M5-NyO-6a-A-1</v>
      </c>
      <c r="B723" s="237" t="str">
        <f>Seeds!Z815</f>
        <v>{"id":"M5-NyO-6a-A-1","stimulus":"&lt;p&gt;En una biblioteca municipal hay {{Q1}} libros. Si ha recibido un lote de otros {{Q2}}, ¿cuántos hay ahora?&lt;/p&gt;","template":"&lt;p&gt;La biblioteca ahora dispone de {{response}} libros.&lt;/p&gt;","hint":"&lt;div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libros en la biblioteca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C723" s="237" t="str">
        <f>Seeds!AA815</f>
        <v>{"id":"M5-NyO-6a-A-1","stimulus":"&lt;p&gt;Em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D723" s="237">
        <f t="shared" si="1"/>
        <v>1</v>
      </c>
    </row>
    <row r="724" ht="15.75" customHeight="1">
      <c r="A724" s="237" t="str">
        <f>Seeds!AC816</f>
        <v>M5-NyO-6a-A-2</v>
      </c>
      <c r="B724" s="237" t="str">
        <f>Seeds!Z816</f>
        <v>{"id":"M5-NyO-6a-A-2","stimulus":"&lt;p&gt;El sábado {{Q1}} personas visitaron el museo de arqueología, mientras que el domingo acudieron {{Q2}} visitantes. ¿Cuántas personas acogió el museo durante el fin de semana?&lt;/p&gt;","template":"&lt;p&gt;El museo recibió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visitantes durante el fin de semana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4" s="237" t="str">
        <f>Seeds!AA816</f>
        <v>{"id":"M5-NyO-6a-A-2","stimulus":"&lt;p&gt;No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4" s="237">
        <f t="shared" si="1"/>
        <v>1</v>
      </c>
    </row>
    <row r="725" ht="15.75" customHeight="1">
      <c r="A725" s="237" t="str">
        <f>Seeds!AC817</f>
        <v>M5-NyO-6a-A-3</v>
      </c>
      <c r="B725" s="237" t="str">
        <f>Seeds!Z817</f>
        <v>{"id":"M5-NyO-6a-A-3","stimulus":"&lt;p&gt;Una fábrica de automóviles produjo en un día {{Q1}} piezas y al siguiente otras {{Q2}}. ¿Cuántas piezas se fabricaron en estos dos días?&lt;/p&gt;","template":"&lt;p&gt;La fábrica produjo {{response}} piezas.&lt;/p&gt;","hint":"&lt;div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piezas que la fábrica produjo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C725" s="237" t="str">
        <f>Seeds!AA817</f>
        <v>{"id":"M5-NyO-6a-A-3","stimulus":"&lt;p&gt;Uma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D725" s="237">
        <f t="shared" si="1"/>
        <v>1</v>
      </c>
    </row>
    <row r="726" ht="15.75" customHeight="1">
      <c r="A726" s="237" t="str">
        <f>Seeds!AC818</f>
        <v>M5-NyO-6a-A-4</v>
      </c>
      <c r="B726" s="237" t="str">
        <f>Seeds!Z818</f>
        <v>{
    "id": "M5-NyO-6a-A-4",
    "stimulus": "&lt;p&gt;En un colegio están matriculados {{Q1}} niñas y {{Q2}} niños. ¿Cuántos alumnos estudian en este colegio en total?&lt;/p&gt;",
    "template": "&lt;p&gt;En el colegio estudian {{response}} alumnos.&lt;/p&gt;",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"&lt;p&gt;El número de alumnos en el colegio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C726" s="237" t="str">
        <f>Seeds!AA818</f>
        <v>{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D726" s="237">
        <f t="shared" si="1"/>
        <v>1</v>
      </c>
    </row>
    <row r="727" ht="15.75" customHeight="1">
      <c r="A727" s="237" t="str">
        <f>Seeds!AC819</f>
        <v>M5-NyO-6a-A-5</v>
      </c>
      <c r="B727" s="237" t="str">
        <f>Seeds!Z819</f>
        <v>{"id":"M5-NyO-6a-A-5","stimulus":"&lt;p&gt;Carla ha hecho una reforma en su casa: los materiales han costado {{Q1}} € y el albañil ha cobrado {{Q2}} €. ¿Cuánto ha costado la renovación?&lt;/p&gt;","template":"&lt;p&gt;Carla ha gastado {{response}} €.&lt;/p&gt;","hint":"&lt;div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precio de la reforma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C727" s="237" t="str">
        <f>Seeds!AA819</f>
        <v>{"id":"M5-NyO-6a-A-5","stimulus":"&lt;p&gt;Carla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D727" s="237">
        <f t="shared" si="1"/>
        <v>1</v>
      </c>
    </row>
    <row r="728" ht="15.75" customHeight="1">
      <c r="A728" s="237" t="str">
        <f>Seeds!AC820</f>
        <v>M5-NyO-6b-I-1</v>
      </c>
      <c r="B728" s="237" t="str">
        <f>Seeds!Z820</f>
        <v>{
    "id": "M5-NyO-6b-I-1",
    "stimulus": "&lt;p&gt;Escoge el valor del sumando que falta en esta suma.&lt;/p&gt;&lt;p&gt;{{Q1}} + ... = {{T1}}&lt;/p&gt;",
    "hint": "&lt;p&gt;La suma y la resta son operaciones opuestas. Es decir, 2 + 5 es 7 del mismo modo que 7 − 2 es 5.&lt;/p&gt;",
    "feedback": "&lt;p&gt;Como {{T1}} es el resultado de sumar {{Q1}} y otro número, para obtener el segundo sumando hay que resolver este cálculo:&lt;/p&gt;&lt;p&gt;{{T1}}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C728" s="237" t="str">
        <f>Seeds!AA820</f>
        <v>{"id":"M5-NyO-6b-I-1","stimulus":"&lt;p&gt;Escolha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8" s="237">
        <f t="shared" si="1"/>
        <v>1</v>
      </c>
    </row>
    <row r="729" ht="15.75" customHeight="1">
      <c r="A729" s="237" t="str">
        <f>Seeds!AC821</f>
        <v>M5-NyO-6b-I-2</v>
      </c>
      <c r="B729" s="237" t="str">
        <f>Seeds!Z821</f>
        <v>{"id":"M5-NyO-6b-I-2","stimulus":"&lt;p&gt;Escoge el valor del sumando que falta en esta suma.&lt;/p&gt;&lt;p&gt;... + {{Q1}} = {{T1}}&lt;/p&gt;","hint":"&lt;p&gt;La suma y la resta son operaciones opuestas. Es decir, 6 + 3 es 9 del mismo modo que 9 − 3 es 6.&lt;/p&gt;","feedback":"&lt;p&gt;Como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9" s="237" t="str">
        <f>Seeds!AA821</f>
        <v>{"id":"M5-NyO-6b-I-2","stimulus":"&lt;p&gt;Escolha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9" s="237">
        <f t="shared" si="1"/>
        <v>1</v>
      </c>
    </row>
    <row r="730" ht="15.75" customHeight="1">
      <c r="A730" s="237" t="str">
        <f>Seeds!AC822</f>
        <v>M5-NyO-6b-E-1</v>
      </c>
      <c r="B730" s="237" t="str">
        <f>Seeds!Z822</f>
        <v>{"id":"M5-NyO-6b-E-1","stimulus":"&lt;p&gt;Completa esta suma.&lt;/p&gt;","template":"&lt;p&gt;{{Q1}} + {{response}} = {{T1}}&lt;/p&gt;","hint":"&lt;p&gt;La suma y la resta son operaciones opuestas. Es decir, 1 + 7 es 8 del mismo modo que 8 − 1 es 7.&lt;/p&gt;","feedback":"&lt;p&gt;Como {{T1}} es el resultado de sumar {{Q1}} y otro número, para obtener el segundo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0" s="237" t="str">
        <f>Seeds!AA822</f>
        <v>{"id":"M5-NyO-6b-E-1","stimulus":"&lt;p&gt;Complete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0" s="237">
        <f t="shared" si="1"/>
        <v>1</v>
      </c>
    </row>
    <row r="731" ht="15.75" customHeight="1">
      <c r="A731" s="237" t="str">
        <f>Seeds!AC823</f>
        <v>M5-NyO-6b-E-2</v>
      </c>
      <c r="B731" s="237" t="str">
        <f>Seeds!Z823</f>
        <v>{"id":"M5-NyO-6b-E-2","stimulus":"&lt;p&gt;Completa esta suma.&lt;/p&gt;","template":"&lt;p&gt;{{response}} + {{Q1}} = {{T1}}&lt;/p&gt;","hint":"&lt;p&gt;La suma y la resta son operaciones opuestas. Es decir, 4 + 2 es 6 del mismo modo que 6 − 2 es 4.&lt;/p&gt;","feedback":"&lt;p&gt;Como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1" s="237" t="str">
        <f>Seeds!AA823</f>
        <v>{"id":"M5-NyO-6b-E-2","stimulus":"&lt;p&gt;Complete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1" s="237">
        <f t="shared" si="1"/>
        <v>1</v>
      </c>
    </row>
    <row r="732" ht="15.75" customHeight="1">
      <c r="A732" s="237" t="str">
        <f>Seeds!AC824</f>
        <v>M5-NyO-6b-A-1</v>
      </c>
      <c r="B732" s="237" t="str">
        <f>Seeds!Z824</f>
        <v>{"id":"M5-NyO-6b-A-1","seed":{"parameters":[{"name":"Q1","label":null,"min":100,"max":4999,"step":1},{"name":"Q2","label":null,"min":100,"max":4999,"step":1}],"uniques":true},"scaffolding":[{"id":"step-0","stimulus":"&lt;p&gt;Daniel ha pensado en un número. Al sumarle {{Q1}} ha obtenido {{T1}}. ¿En qué número ha pensado Daniel?&lt;/p&gt;","template":"&lt;p&gt;Ha pensado en el número {{response}}.&lt;/p&gt;","seed":{"parameters":[],"calculated":[{"name":"T1","function":"{{Q1}}+{{Q2}}","temp":true},{"name":"A1","function":"{{Q2}}"}]},"algorithm":{"name":"calculateOperation","params":{"method":"equivLiteral","keyboard":"NUMERICAL"}}},{"id":"step-1","stimulus":"&lt;p&gt;¿Qué número ha sumado Daniel al número que ha pensado? ¿Y qué resultado ha obtenido?&lt;/p&gt;","template":"&lt;p&gt;Ha sumado {{response}} al número pensado y ha obtenido {{response}}.&lt;/p&gt;","seed":{"calculated":[{"name":"A2","function":"{{Q1}}"},{"name":"A3","function":"{{Q1}}+{{Q2}}"}]},"algorithm":{"name":"calculateOperation","params":{"method":"equivLiteral","keyboard":"NUMERICAL"}}},{"id":"step-2","stimulus":"&lt;p&gt;¿Qué pide el enunciado?&lt;/p&gt;","seed":{"calculated":[{"name":"2-A1","label":"&lt;p&gt;El número que ha pensado Daniel al principio.&lt;/p&gt;"},{"name":"2-A2","label":"&lt;p&gt;El número que se ha obtenido al hacer la suma.&lt;/p&gt;","incorrect":true},{"name":"2-A3","label":"&lt;p&gt;El número que ha sumado Daniel.&lt;/p&gt;","incorrect":true}]},"algorithm":{"name":"trueFalse","template":"Multiple choice – standard"}},{"id":"step-3","stimulus":"&lt;p&gt;¿Cuál de estos cálculos representa la información del enunciado?&lt;/p&gt;","seed":{"calculated":[{"name":"T1","function":"{{Q1}}+{{Q2}}","temp":true},{"name":"A1","label":"... + {{Q1}} = {{T1}}"},{"name":"A2","label":"{{Q1}} − ... = {{T1}}","incorrect":true},{"name":"A3","label":"{{Q1}} + {{T1}} = ...","incorrect":true}]},"algorithm":{"name":"trueFalse","template":"Multiple choice – standard", "params": {"showCheckIcon":false, "columns":3}}},{"id":"step-4","stimulus":"&lt;p&gt;¿De qué manera se puede reordenar esta suma para obtener el término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obtener el número en el que ha pensado Daniel.&lt;/p&gt;","template":"&lt;p&gt;{{T1}} − {{Q1}} = {{response}}&lt;/p&gt;","seed":{"calculated":[{"name":"T1","function":"{{Q1}}+{{Q2}}","temp":true},{"name":"A1","label":"","function":"{{Q2}}"}]},"algorithm":{"name":"calculateOperation","params":{"method":"equivLiteral","keyboard":"NUMERICAL"}}}]}</v>
      </c>
      <c r="C732" s="237" t="str">
        <f>Seeds!AA824</f>
        <v>{"id":"M5-NyO-6b-A-1","seed":{"parameters":[{"name":"Q1","label":null,"min":100,"max":4999,"step":1},{"name":"Q2","label":null,"min":100,"max":4999,"step":1}],"uniques":true},"scaffolding":[{"id":"step-0","stimulus":"&lt;p&gt;Daniel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D732" s="237">
        <f t="shared" si="1"/>
        <v>1</v>
      </c>
    </row>
    <row r="733" ht="15.75" customHeight="1">
      <c r="A733" s="237" t="str">
        <f>Seeds!AC825</f>
        <v>M5-NyO-6b-A-2</v>
      </c>
      <c r="B733" s="237" t="str">
        <f>Seeds!Z825</f>
        <v>{"id":"M5-NyO-6b-A-2","seed":{"parameters":[{"name":"Q1","label":null,"min":100,"max":6000,"step":1},{"name":"Q2","label":null,"min":100,"max":6000,"step":1}],"uniques":true},"scaffolding":[{"id":"step-0","stimulus":"&lt;p&gt;Un grupo de alpinistas ha ascendido en dos etapas una montaña de {{T1}} m de altura. Si en la primera etapa subieron {{Q1}} m, ¿cuántos metros subieron en la segunda?&lt;/p&gt;","template":"&lt;p&gt;En la segunda etapa subieron {{response}} m.&lt;/p&gt;","seed":{"parameters":[],"calculated":[{"name":"T1","function":"{{Q1}}+{{Q2}}","temp":true},{"name":"A1","function":"{{Q2}}"}]},"algorithm":{"name":"calculateOperation","params":{"method":"equivLiteral","keyboard":"NUMERICAL"}}},{"id":"step-1","stimulus":"&lt;p&gt;¿Qué altura tiene la montaña? ¿Y cuánto ascendieron los alpinistas en la primera etapa?&lt;/p&gt;","template":"&lt;p&gt;La montaña mide {{response}} m y la primera etapa fue de {{response}} m.&lt;/p&gt;","seed":{"calculated":[{"name":"A2","function":"{{Q1}}+{{Q2}}"},{"name":"A3","function":"{{Q1}}"}]},"algorithm":{"name":"calculateOperation","params":{"method":"equivLiteral","keyboard":"NUMERICAL"}}},{"id":"step-2","stimulus":"&lt;p&gt;¿Qué pide el enunciado?&lt;/p&gt;","seed":{"calculated":[{"name":"2-A1","label":"&lt;p&gt;La extensión de la segunda etapa en metros.&lt;/p&gt;"},{"name":"2-A2","label":"&lt;p&gt;La extensión de la primera etapa en metros.&lt;/p&gt;","incorrect":true},{"name":"2-A3","label":"&lt;p&gt;La altura de la montaña en metros.&lt;/p&gt;","incorrect":true}]},"algorithm":{"name":"trueFalse","template":"Multiple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metros subieron durante la segunda etapa.&lt;/p&gt;","template":"&lt;p&gt;{{T1}} − {{Q1}} = {{response}}&lt;/p&gt;","seed":{"calculated":[{"name":"T1","function":"{{Q1}}+{{Q2}}","temp":true},{"name":"A1","label":"","function":"{{Q2}}"}]},"algorithm":{"name":"calculateOperation","params":{"method":"equivLiteral","keyboard":"NUMERICAL"}}}]}</v>
      </c>
      <c r="C733" s="237" t="str">
        <f>Seeds!AA825</f>
        <v>{"id":"M5-NyO-6b-A-2","seed":{"parameters":[{"name":"Q1","label":null,"min":100,"max":6000,"step":1},{"name":"Q2","label":null,"min":100,"max":6000,"step":1}],"uniques":true},"scaffolding":[{"id":"step-0","stimulus":"&lt;p&gt;Um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D733" s="237">
        <f t="shared" si="1"/>
        <v>1</v>
      </c>
    </row>
    <row r="734" ht="15.75" customHeight="1">
      <c r="A734" s="237" t="str">
        <f>Seeds!AC826</f>
        <v>M5-NyO-6b-A-3</v>
      </c>
      <c r="B734" s="237" t="str">
        <f>Seeds!Z826</f>
        <v>{"id":"M5-NyO-6b-A-3","seed":{"parameters":[{"name":"Q1","label":null,"min":500,"max":1500,"step":1},{"name":"Q2","label":null,"min":500,"max":1500,"step":1}],"uniques":true},"scaffolding":[{"id":"step-0","stimulus":"&lt;p&gt;Un agricultor ha separado sus {{T1}} tomateras en dos zonas. Si en la primera tiene {{Q1}} tomateras, ¿cuántas tiene en la segunda?&lt;/p&gt;","template":"&lt;p&gt;En la segunda zona tiene {{response}} tomateras.&lt;/p&gt;","seed":{"parameters":[],"calculated":[{"name":"T1","function":"{{Q1}}+{{Q2}}","temp":true},{"name":"A1","function":"{{Q2}}"}]},"algorithm":{"name":"calculateOperation","params":{"method":"equivLiteral","keyboard":"NUMERICAL"}}},{"id":"step-1","stimulus":"&lt;p&gt;¿Cómo ha distribuido las tomateras el agricultor?&lt;/p&gt;","template":"&lt;p&gt;Tiene {{response}} tomateras en dos zonas, la primera de ellas con {{response}} tomateras.&lt;/p&gt;","seed":{"calculated":[{"name":"A2","function":"{{Q1}}+{{Q2}}"},{"name":"A3","function":"{{Q1}}"}]},"algorithm":{"name":"calculateOperation","params":{"method":"equivLiteral","keyboard":"NUMERICAL"}}},{"id":"step-2","stimulus":"&lt;p&gt;¿Qué pide el enunciado?&lt;/p&gt;","seed":{"calculated":[{"name":"2-A1","label":"&lt;p&gt;Las tomateras de la segunda zona.&lt;/p&gt;"},{"name":"2-A2","label":"&lt;p&gt;El total de tomateras.&lt;/p&gt;","incorrect":true},{"name":"2-A3","label":"&lt;p&gt;Las tomateras de la primera zona.&lt;/p&gt;","incorrect":true}]},"algorithm":{"name":"trueFalse","template":"Multiple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cuántas tomateras hay en la segunda zona.&lt;/p&gt;","template":"&lt;p&gt;{{T1}} − {{Q1}} = {{response}}&lt;/p&gt;","seed":{"calculated":[{"name":"T1","function":"{{Q1}}+{{Q2}}","temp":true},{"name":"A1","label":"","function":"{{Q2}}"}]},"algorithm":{"name":"calculateOperation","params":{"method":"equivLiteral","keyboard":"NUMERICAL"}}}]}</v>
      </c>
      <c r="C734" s="237" t="str">
        <f>Seeds!AA826</f>
        <v>{"id":"M5-NyO-6b-A-3","seed":{"parameters":[{"name":"Q1","label":null,"min":500,"max":1500,"step":1},{"name":"Q2","label":null,"min":500,"max":1500,"step":1}],"uniques":true},"scaffolding":[{"id":"step-0","stimulus":"&lt;p&gt;Um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D734" s="237">
        <f t="shared" si="1"/>
        <v>1</v>
      </c>
    </row>
    <row r="735" ht="15.75" customHeight="1">
      <c r="A735" s="237" t="str">
        <f>Seeds!AC827</f>
        <v>M5-NyO-6b-A-4</v>
      </c>
      <c r="B735" s="237" t="str">
        <f>Seeds!Z827</f>
        <v>{"id":"M5-NyO-6b-A-4","seed":{"parameters":[{"name":"Q1","label":null,"min":1000,"max":5000,"step":1},{"name":"Q2","label":null,"min":1000,"max":5000,"step":1}],"uniques":true},"scaffolding":[{"id":"step-0","stimulus":"&lt;p&gt;Los dos vagones de un tren transportan un peso de &lt;span class=\"no-break\"&gt;{{T1}} kg.&lt;/span&gt; Si la carga del primero de ellos es de &lt;span class=\"no-break\"&gt;{{Q1}} kg,&lt;/span&gt; ¿cuántos kilogramos transporta el segundo vagón?&lt;/p&gt;","template":"&lt;p&gt;El segundo vagón transporta {{response}} kg.&lt;/p&gt;","seed":{"parameters":[],"calculated":[{"name":"T1","function":"{{Q1}}+{{Q2}}","temp":true},{"name":"A1","function":"{{Q2}}"}]},"algorithm":{"name":"calculateOperation","params":{"method":"equivLiteral","keyboard":"NUMERICAL"}}},{"id":"step-1","stimulus":"&lt;p&gt;¿Cuál es la carga del tren?&lt;/p&gt;","template":"&lt;p&gt;El tren transporta {{response}} kg, de los cuales {{response}} viajan en el primer vagón.&lt;/p&gt;","seed":{"calculated":[{"name":"A2","function":"{{Q1}}+{{Q2}}"},{"name":"A3","function":"{{Q1}}"}]},"algorithm":{"name":"calculateOperation","params":{"method":"equivLiteral","keyboard":"NUMERICAL"}}},{"id":"step-2","stimulus":"&lt;p&gt;¿Qué pide el enunciado?&lt;/p&gt;","seed":{"calculated":[{"name":"2-A1","label":"&lt;p&gt;Los kilogramos que transporta el segundo vagón.&lt;/p&gt;"},{"name":"2-A2","label":"&lt;p&gt;Los kilogramos que transporta el primer vagón.&lt;/p&gt;","incorrect":true},{"name":"2-A3","label":"&lt;p&gt;Los kilogramos que transportan ambos vagones.&lt;/p&gt;","incorrect":true}]},"algorithm":{"name":"trueFalse","template":"Multiple choice – standard"}},{"id":"step-3","stimulus":"&lt;p&gt;¿Cuál de estos cálculos representa la información del enunciado?&lt;/p&gt;","seed":{"calculated":[{"name":"T1","function":"{{Q1}}+{{Q2}}","temp":true},{"name":"A1","label":"... + {{Q1}} = {{T1}}","incorrect":true},{"name":"A2","label":"{{Q1}} + ... = {{T1}}"},{"name":"A3","label":"{{Q1}} − ... = {{T1}}","incorrect":true}]},"algorithm":{"name":"trueFalse","template":"Multiple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kilogramos transporta el segundo vagón.&lt;/p&gt;","template":"&lt;p&gt;{{T1}} − {{Q1}} = {{response}}&lt;/p&gt;","seed":{"calculated":[{"name":"T1","function":"{{Q1}}+{{Q2}}","temp":true},{"name":"A1","label":"","function":"{{Q2}}"}]},"algorithm":{"name":"calculateOperation","params":{"method":"equivLiteral","keyboard":"NUMERICAL"}}}]}</v>
      </c>
      <c r="C735" s="237" t="str">
        <f>Seeds!AA827</f>
        <v>{"id":"M5-NyO-6b-A-4","seed":{"parameters":[{"name":"Q1","label":null,"min":1000,"max":5000,"step":1},{"name":"Q2","label":null,"min":1000,"max":5000,"step":1}],"uniques":true},"scaffolding":[{"id":"step-0","stimulus":"&lt;p&gt;Os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D735" s="237">
        <f t="shared" si="1"/>
        <v>1</v>
      </c>
    </row>
    <row r="736" ht="15.75" customHeight="1">
      <c r="A736" s="237" t="str">
        <f>Seeds!AC828</f>
        <v>M5-NyO-6b-A-5</v>
      </c>
      <c r="B736" s="237" t="str">
        <f>Seeds!Z828</f>
        <v>{"id":"M5-NyO-6b-A-5","seed":{"parameters":[{"name":"Q1","label":null,"min":100,"max":400,"step":1},{"name":"Q2","label":null,"min":100,"max":400,"step":1}],"uniques":true},"scaffolding":[{"id":"step-0","stimulus":"&lt;p&gt;Marcela ha comprado un piano eléctrico de &lt;span class=\"no-break\"&gt;{{T1}} €&lt;/span&gt; en dos plazos. Como en el primero pagó &lt;span class=\"no-break\"&gt;{{Q1}} €,&lt;/span&gt; ¿de cuánto fue el segundo?&lt;/p&gt;","template":"&lt;p&gt;El segundo plazo fue de &lt;span class=\"no-break\"&gt;{{response}} €.&lt;/span&gt;&lt;/p&gt;","seed":{"parameters":[],"calculated":[{"name":"T1","function":"{{Q1}}+{{Q2}}","temp":true},{"name":"A1","function":"{{Q2}}"}]},"algorithm":{"name":"calculateOperation","params":{"method":"equivLiteral","keyboard":"NUMERICAL"}}},{"id":"step-1","stimulus":"&lt;p&gt;¿Cuánto cuesta el piano y cuánto ha pagado Marcela por él hasta ahora?&lt;/p&gt;","template":"&lt;p&gt;Su precio es de {{response}} € y el primer plazo fue de &lt;span class=\"no-break\"&gt;{{response}} €.&lt;/span&gt;&lt;/p&gt;","seed":{"calculated":[{"name":"A2","function":"{{Q1}}+{{Q2}}"},{"name":"A3","function":"{{Q1}}"}]},"algorithm":{"name":"calculateOperation","params":{"method":"equivLiteral","keyboard":"NUMERICAL"}}},{"id":"step-2","stimulus":"&lt;p&gt;¿Qué pide el enunciado?&lt;/p&gt;","seed":{"calculated":[{"name":"2-A1","label":"&lt;p&gt;La cantidad del segundo plazo.&lt;/p&gt;"},{"name":"2-A2","label":"&lt;p&gt;La cantidad del primer plazo.&lt;/p&gt;","incorrect":true},{"name":"2-A3","label":"&lt;p&gt;El precio total del piano.&lt;/p&gt;","incorrect":true}]},"algorithm":{"name":"trueFalse","template":"Multiple choice – standard"}},{"id":"step-3","stimulus":"&lt;p&gt;¿Cuál de estos cálculos representa la información del enunciado?&lt;/p&gt;","seed":{"calculated":[{"name":"T1","function":"{{Q1}}+{{Q2}}","temp":true},{"name":"A1","label":"{{Q1}} + {{T1}} = ...","incorrect":true},{"name":"A2","label":"{{Q1}} + ... = {{T1}}"},{"name":"A3","label":"{{Q1}}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euros se pagaron en el segundo plazo.&lt;/p&gt;","template":"&lt;p&gt;{{T1}} − {{Q1}} = {{response}}&lt;/p&gt;","seed":{"calculated":[{"name":"T1","function":"{{Q1}}+{{Q2}}","temp":true},{"name":"A1","label":"","function":"{{Q2}}"}]},"algorithm":{"name":"calculateOperation","params":{"method":"equivLiteral","keyboard":"NUMERICAL"}}}]}</v>
      </c>
      <c r="C736" s="237" t="str">
        <f>Seeds!AA828</f>
        <v>{"id":"M5-NyO-6b-A-5","seed":{"parameters":[{"name":"Q1","label":null,"min":800,"max":3000,"step":1},{"name":"Q2","label":null,"min":500,"max":1200,"step":1}],"uniques":true},"scaffolding":[{"id":"step-0","stimulus":"&lt;p&gt;Marcela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D736" s="237">
        <f t="shared" si="1"/>
        <v>1</v>
      </c>
    </row>
    <row r="737" ht="15.75" customHeight="1">
      <c r="A737" s="237" t="str">
        <f>Seeds!AC829</f>
        <v>M5-NyO-48a-I-1</v>
      </c>
      <c r="B737" s="237" t="str">
        <f>Seeds!Z829</f>
        <v>{"id":"M5-NyO-48a-I-1","stimulus":"&lt;p&gt;¿En cuál de estas equivalencias se ve la propiedad conmutativa de la suma?&lt;/p&gt;","hint":"&lt;p&gt;Las sumas tienen propiedad conmutativa porque el orden de los sumandos no altera el resultado.&lt;/p&gt;","feedback":"&lt;p&gt;Las sumas tienen propiedad conmutativa porque el orden de los sumandos no altera el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sumandos no altera el resultado.&lt;/p&gt;"},{"name":"A4","label":"({{Q9}} + {{Q10}}) + {{Q11}} = {{Q9}} + ({{Q10}} + {{Q11}})","function":"","incorrect":true,"feedback":"&lt;p&gt;En esta suma se ve la propiedad asociativa: la forma de agrupar los sumandos no altera el resultado.&lt;/p&gt;"},{"name":"A5","label":"{{Q12}} − {{Q13}} = ({{Q12}} − {{Q14}}) − ({{Q13}} − {{Q14}})","function":"","incorrect":true,"feedback":"&lt;p&gt;En esta resta se ve la propiedad fundamental de la resta: si se suma o se resta el mismo número al minuendo y al sustraendo, el resultado es el mismo.&lt;/p&gt;"},{"name":"A6","label":"{{Q15}} − {{Q16}} = ({{Q15}} − {{Q17}}) − ({{Q16}} − {{Q17}})","function":"","incorrect":true,"feedback":"&lt;p&gt;En esta resta se ve la propiedad fundamental de la resta: si se suma o se resta el mismo número al minuendo y al sustraendo, el resultado es el mismo.&lt;/p&gt;"}],"uniques":true},"algorithm":{"name":"trueFalse","template":"Choice matrix – inline","params":{"countCorrect":1,"countIncorrect":2,"options":["Correcto","Incorrecto"]}}}</v>
      </c>
      <c r="C737" s="237" t="str">
        <f>Seeds!AA829</f>
        <v>{"id":"M5-NyO-48a-I-1","stimulus":"&lt;p&gt;Em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D737" s="237">
        <f t="shared" si="1"/>
        <v>1</v>
      </c>
    </row>
    <row r="738" ht="15.75" customHeight="1">
      <c r="A738" s="237" t="str">
        <f>Seeds!AC830</f>
        <v>M5-NyO-48a-E-1</v>
      </c>
      <c r="B738" s="237" t="str">
        <f>Seeds!Z830</f>
        <v>{
    "id": "M5-NyO-48a-E-1",
    "stimulus": "&lt;p&gt;Completa la siguiente suma para que se verifique la propiedad conmutativa.&lt;/p&gt;",
    "template": "&lt;p&gt;{{Q1}} + {{Q2}} = {{response}} + {{response}}&lt;/p&gt;",
    "hint": "&lt;p&gt;Las sumas tienen propiedad conmutativa porque el orden de los sumandos no altera el resultado.&lt;/p&gt;",
    "feedback": "&lt;p&gt;Las sumas tienen propiedad conmutativa porque el orden de los sumandos no altera el resultado:&lt;/p&gt;&lt;p&gt;{{Q1}}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v>
      </c>
      <c r="C738" s="237" t="str">
        <f>Seeds!AA830</f>
        <v>{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D738" s="237">
        <f t="shared" si="1"/>
        <v>1</v>
      </c>
    </row>
    <row r="739" ht="15.75" customHeight="1">
      <c r="A739" s="237" t="str">
        <f>Seeds!AC831</f>
        <v>M5-NyO-48b-I-1</v>
      </c>
      <c r="B739" s="237" t="str">
        <f>Seeds!Z831</f>
        <v>{
    "id": "M5-NyO-48b-I-1",
    "stimulus": "&lt;p&gt;¿En cuál de estas equivalencias se ve la propiedad asociativa de la suma?&lt;/p&gt;",
    "hint": "&lt;p&gt;Las sumas tienen propiedad asociativa porque la forma de agrupar los sumandos no altera el resultado.&lt;/p&gt;",
    "feedback": "&lt;p&gt;Las sumas tienen propiedad asociativa porque la forma de agrupar los sumandos no altera el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"&lt;p&gt;En esta suma se ve la propiedad conmutativa: el orden de los sumandos no altera el resultado.&lt;/p&gt;"
            },
            {
                "name": "A2",
                "label": "{{Q3}} + {{Q4}} + {{Q5}} = {{Q4}} + {{Q5}} + {{Q3}}",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es el mismo.&lt;/p&gt;"
            },
            {
                "name": "A6",
                "label": "{{Q15}} − {{Q16}} = ({{Q15}} − {{Q17}}) − ({{Q16}} − {{Q17}})",
                "incorrect": true,
                "feedback": "&lt;p&gt;En esta resta se ve la propiedad fundamental de la resta: si se suma o se resta el mismo número al minuendo y al sustraendo, el resultado es el mismo.&lt;/p&gt;"
            }
        ],
        "uniques": true
    },
    "algorithm": {
        "name": "trueFalse",
        "template": "Multiple choice – standard",
        "params": {
            "countCorrect": 1,
            "countIncorrect": 2,
            "showCheckIcon": true
        }
    }
}</v>
      </c>
      <c r="C739" s="237" t="str">
        <f>Seeds!AA831</f>
        <v>{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D739" s="237">
        <f t="shared" si="1"/>
        <v>1</v>
      </c>
    </row>
    <row r="740" ht="15.75" customHeight="1">
      <c r="A740" s="237" t="str">
        <f>Seeds!AC832</f>
        <v>M5-NyO-48b-E-1</v>
      </c>
      <c r="B740" s="237" t="str">
        <f>Seeds!Z832</f>
        <v>{"id":"M5-NyO-48b-E-1","stimulus":"&lt;p&gt;Utiliza la propiedad asociativa para calcular la siguiente suma.&lt;/p&gt;","template":"&lt;p&gt;({{Q1}} + {{Q2}}) + {{Q3}} = {{response}} + {{Q3}} = {{response}}&lt;/p&gt;&lt;p&gt;{{Q1}} + ({{Q2}} + {{Q3}}) = {{Q1}} + {{response}}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C740" s="237" t="str">
        <f>Seeds!AA832</f>
        <v>{"id":"M5-NyO-48b-E-1","stimulus":"&lt;p&gt;Use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D740" s="237">
        <f t="shared" si="1"/>
        <v>1</v>
      </c>
    </row>
    <row r="741" ht="15.75" customHeight="1">
      <c r="A741" s="237" t="str">
        <f>Seeds!AC833</f>
        <v>M5-NyO-48b-E-2</v>
      </c>
      <c r="B741" s="237" t="str">
        <f>Seeds!Z833</f>
        <v>{"id":"M5-NyO-48b-E-2","stimulus":"&lt;p&gt;Utiliza la propiedad asociativa para calcular la siguiente suma.&lt;/p&gt;","template":"&lt;p&gt;{{Q1}} + ({{Q2}} + {{Q3}}) = {{Q1}} + {{response}} = {{response}}&lt;/p&gt;&lt;p&gt;({{Q1}} + {{Q2}}) + {{Q3}}) = {{response}} + {{Q3}}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C741" s="237" t="str">
        <f>Seeds!AA833</f>
        <v>{"id":"M5-NyO-48b-E-2","stimulus":"&lt;p&gt;Use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D741" s="237">
        <f t="shared" si="1"/>
        <v>1</v>
      </c>
    </row>
    <row r="742" ht="15.75" customHeight="1">
      <c r="A742" s="237" t="str">
        <f>Seeds!AC834</f>
        <v>M5-NyO-7a-I-1</v>
      </c>
      <c r="B742" s="237" t="str">
        <f>Seeds!Z834</f>
        <v>{"id":"M5-NyO-7a-I-1","stimulus":"&lt;p&gt;Escoge el resultado correcto de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C742" s="237" t="str">
        <f>Seeds!AA834</f>
        <v>{"id":"M5-NyO-7a-I-1","stimulus":"&lt;p&gt;Escolha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D742" s="237">
        <f t="shared" si="1"/>
        <v>1</v>
      </c>
    </row>
    <row r="743" ht="15.75" customHeight="1">
      <c r="A743" s="237" t="str">
        <f>Seeds!AC835</f>
        <v>M5-NyO-7a-E-1</v>
      </c>
      <c r="B743" s="237" t="str">
        <f>Seeds!Z835</f>
        <v>{"id":"M5-NyO-7a-E-1","stimulus":"&lt;p&gt;Calcula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C743" s="237" t="str">
        <f>Seeds!AA835</f>
        <v>{"id":"M5-NyO-7a-E-1","stimulus":"&lt;p&gt;Calcule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D743" s="237">
        <f t="shared" si="1"/>
        <v>1</v>
      </c>
    </row>
    <row r="744" ht="15.75" customHeight="1">
      <c r="A744" s="237" t="str">
        <f>Seeds!AC836</f>
        <v>M5-NyO-7a-A-1</v>
      </c>
      <c r="B744" s="237" t="str">
        <f>Seeds!Z836</f>
        <v>{"id":"M5-NyO-7a-A-1","stimulus":"&lt;p&gt;Carolina ha impreso {{Q1}} fotografías para ponerlas en varios álbumes. Si solo ha colocado {{Q2}} fotografías, ¿cuántas le quedan por guardar?&lt;/p&gt;","template":"&lt;p&gt;Carolina tiene que guardar aún {{response}} fotografías.&lt;/p&gt;","hint":"&lt;div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C744" s="237" t="str">
        <f>Seeds!AA836</f>
        <v>{"id":"M5-NyO-7a-A-1","stimulus":"&lt;p&gt;Carolina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D744" s="237">
        <f t="shared" si="1"/>
        <v>1</v>
      </c>
    </row>
    <row r="745" ht="15.75" customHeight="1">
      <c r="A745" s="237" t="str">
        <f>Seeds!AC837</f>
        <v>M5-NyO-7a-A-2</v>
      </c>
      <c r="B745" s="237" t="str">
        <f>Seeds!Z837</f>
        <v>{"id":"M5-NyO-7a-A-2","stimulus":"&lt;p&gt;Durante unas elecciones municipales, en un ayuntamiento votaron {{T1}} personas. Si de todas ellas {{Q1}} eran hombres, ¿cuántas mujeres votaron?&lt;/p&gt;","template":"&lt;p&gt;Votaron {{response}} mujeres.&lt;/p&gt;","hint":"&lt;div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C745" s="237" t="str">
        <f>Seeds!AA837</f>
        <v>{"id":"M5-NyO-7a-A-2","stimulus":"&lt;p&gt;Durante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D745" s="237">
        <f t="shared" si="1"/>
        <v>1</v>
      </c>
    </row>
    <row r="746" ht="15.75" customHeight="1">
      <c r="A746" s="237" t="str">
        <f>Seeds!AC838</f>
        <v>M5-NyO-7a-A-3</v>
      </c>
      <c r="B746" s="237" t="str">
        <f>Seeds!Z838</f>
        <v>{"id":"M5-NyO-7a-A-3","stimulus":"&lt;p&gt;Jesús ha comprado {{T1}} semillas de hortalizas para su huerto. Si ya ha utilizado {{Q1}} semillas, ¿cuántas le quedan por plantar?&lt;/p&gt;","template":"&lt;p&gt;Le quedan por plantar {{response}} semillas.&lt;/p&gt;","hint":"&lt;div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C746" s="237" t="str">
        <f>Seeds!AA838</f>
        <v>{"id":"M5-NyO-7a-A-3","stimulus":"&lt;p&gt;Jesus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D746" s="237">
        <f t="shared" si="1"/>
        <v>1</v>
      </c>
    </row>
    <row r="747" ht="15.75" customHeight="1">
      <c r="A747" s="237" t="str">
        <f>Seeds!AC839</f>
        <v>M5-NyO-7a-A-4</v>
      </c>
      <c r="B747" s="237" t="str">
        <f>Seeds!Z839</f>
        <v>{"id":"M5-NyO-7a-A-4","stimulus":"&lt;p&gt;De los {{Q1}} € que tenía ahorrados, Francisco ha gastado en una reforma de su casa {{Q2}} €. ¿Cuánto dinero le queda?&lt;/p&gt;","template":"&lt;p&gt;Le quedan {{response}} €.&lt;/p&gt;","hint":"&lt;div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C747" s="237" t="str">
        <f>Seeds!AA839</f>
        <v>{"id":"M5-NyO-7a-A-4","stimulus":"&lt;p&gt;Dos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D747" s="237">
        <f t="shared" si="1"/>
        <v>1</v>
      </c>
    </row>
    <row r="748" ht="15.75" customHeight="1">
      <c r="A748" s="237" t="str">
        <f>Seeds!AC840</f>
        <v>M5-NyO-7a-A-5</v>
      </c>
      <c r="B748" s="237" t="str">
        <f>Seeds!Z840</f>
        <v>{"id":"M5-NyO-7a-A-5","stimulus":"&lt;p&gt;Para asisitir como oyente a unas conferencias se han inscrito {{T1}} personas. Si han acudido {{Q1}} oyentes, ¿cuántos han faltado?&lt;/p&gt;","template":"&lt;p&gt;Han faltado {{response}} personas.&lt;/p&gt;","hint":"&lt;div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C748" s="237" t="str">
        <f>Seeds!AA840</f>
        <v>{"id":"M5-NyO-7a-A-5","stimulus":"&lt;p&gt;Para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D748" s="237">
        <f t="shared" si="1"/>
        <v>1</v>
      </c>
    </row>
    <row r="749" ht="15.75" customHeight="1">
      <c r="A749" s="237" t="str">
        <f>Seeds!AC841</f>
        <v>M5-NyO-7b-I-1</v>
      </c>
      <c r="B749" s="237" t="str">
        <f>Seeds!Z841</f>
        <v>{
    "id": "M5-NyO-7b-I-1",
    "stimulus": "&lt;p&gt;Selecciona el término que falta en esta resta.&lt;/p&gt;&lt;p&gt;{{T1}} − ... = {{Q2}}&lt;/p&gt;",
    "hint": "&lt;p&gt;En las restas, si 4 − 3 es 1, entonces 4 − 1 es 3.&lt;/p&gt;",
    "feedback": "&lt;p&gt;Como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C749" s="237" t="str">
        <f>Seeds!AA841</f>
        <v>{"id":"M5-NyO-7b-I-1","stimulus":"&lt;p&gt;Selecione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49" s="237">
        <f t="shared" si="1"/>
        <v>1</v>
      </c>
    </row>
    <row r="750" ht="15.75" customHeight="1">
      <c r="A750" s="237" t="str">
        <f>Seeds!AC842</f>
        <v>M5-NyO-7b-I-2</v>
      </c>
      <c r="B750" s="237" t="str">
        <f>Seeds!Z842</f>
        <v>{"id":"M5-NyO-7b-I-2","stimulus":"&lt;p&gt;Selecciona el término que falta en esta resta.&lt;/p&gt;&lt;p&gt;... − {{Q1}} = {{Q2}}&lt;/p&gt;","hint":"&lt;p&gt;La suma y la resta son operaciones opuestas. Es decir, 8 − 2 es 6 del mismo modo que 6 + 2 es 8.&lt;/p&gt;","feedback":"&lt;p&gt;Como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50" s="237" t="str">
        <f>Seeds!AA842</f>
        <v>{"id":"M5-NyO-7b-I-2","stimulus":"&lt;p&gt;Selecione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50" s="237">
        <f t="shared" si="1"/>
        <v>1</v>
      </c>
    </row>
    <row r="751" ht="15.75" customHeight="1">
      <c r="A751" s="237" t="str">
        <f>Seeds!AC843</f>
        <v>M5-NyO-7b-E-1</v>
      </c>
      <c r="B751" s="237" t="str">
        <f>Seeds!Z843</f>
        <v>{"id":"M5-NyO-7b-E-1","stimulus":"&lt;p&gt;Calcula el término que falta en esta resta.&lt;/p&gt;","template":"&lt;p&gt;{{T1}} − {{response}} = {{Q2}}&lt;/p&gt;","hint":"&lt;p&gt;En las restas, si 7 − 2 es 5 entonces 7 − 5 es 2.&lt;/p&gt;","feedback":"&lt;p&gt;Como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C751" s="237" t="str">
        <f>Seeds!AA843</f>
        <v>{"id":"M5-NyO-7b-E-1","stimulus":"&lt;p&gt;Encontre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D751" s="237">
        <f t="shared" si="1"/>
        <v>1</v>
      </c>
    </row>
    <row r="752" ht="15.75" customHeight="1">
      <c r="A752" s="237" t="str">
        <f>Seeds!AC844</f>
        <v>M5-NyO-7b-E-2</v>
      </c>
      <c r="B752" s="237" t="str">
        <f>Seeds!Z844</f>
        <v>{"id":"M5-NyO-7b-E-2","stimulus":"&lt;p&gt;Calcula el término que falta en esta resta.&lt;/p&gt;","template":"&lt;p&gt;{{response}} − {{Q1}} = {{Q2}}&lt;/p&gt;","hint":"&lt;p&gt;La suma y la resta son operaciones opuestas. Es decir, 7 − 3 es 4 del mismo modo que 4 + 3 es 7.&lt;/p&gt;","feedback":"&lt;p&gt;Como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C752" s="237" t="str">
        <f>Seeds!AA844</f>
        <v>{"id":"M5-NyO-7b-E-2","stimulus":"&lt;p&gt;Encontre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D752" s="237">
        <f t="shared" si="1"/>
        <v>1</v>
      </c>
    </row>
    <row r="753" ht="15.75" customHeight="1">
      <c r="A753" s="237" t="str">
        <f>Seeds!AC845</f>
        <v>M5-NyO-7b-A-1</v>
      </c>
      <c r="B753" s="237" t="str">
        <f>Seeds!Z845</f>
        <v>{"id":"M5-NyO-7b-A-1","seed":{"parameters":[{"name":"Q1","label":null,"min":100,"max":2500,"step":1},{"name":"Q2","label":null,"min":100,"max":2500,"step":1}],"uniques":true},"scaffolding":[{"id":"step-0","stimulus":"&lt;p&gt;Para hacer un cortafuegos en un bosque del norte de España es necesario talar {{T1}} árboles. Si ya se han quitado {{Q1}} árboles, ¿cuántos quedan por talar?&lt;/p&gt;","template":"&lt;p&gt;Quedan por talar {{response}} árboles.&lt;/p&gt;","seed":{"parameters":[],"calculated":[{"name":"T1","function":"{{Q1}}+{{Q2}}","temp":true},{"name":"0-A1","label":"{{function}}","function":"{{Q2}}"}]},"uniques":true,"algorithm":{"name":"calculateOperation","params":{"method":"equivLiteral","decimalPlaces":2,"keyboard":"NUMERICAL"}}},{"id":"step-1","stimulus":"&lt;p&gt;¿Cuántos árboles se mencionan en el enunciado al hablar del cortafuegos?&lt;/p&gt;","template":"&lt;p&gt;Es necesario talar {{response}} árboles.&lt;/p&gt;&lt;p&gt;Ya se han talado {{response}} árboles.","seed":{"calculated":[{"name":"T1","function":"{{Q1}}+{{Q2}}","temp":true},{"name":"1-A1","label":"{{function}}","function":"{{T1}}"},{"name":"1-A2","label":"{{function}}","function":"{{Q1}}"}]},"uniques":true,"algorithm":{"name":"calculateOperation","params":{"method":"equivLiteral","decimalPlaces":2,"keyboard":"NUMERICAL"}}},{"id":"step-2","stimulus":"&lt;p&gt;¿Qué pide el enunciado?&lt;/p&gt;","seed":{"calculated":[{"name":"T1","function":"{{Q1}}+{{Q2}}","temp":true},{"name":"T2","function":"{{Q1}}*{{Q3}}","temp":true},{"name":"2-A1","label":"&lt;p&gt;Calcular los árboles que quedan por talar.&lt;/p&gt;"},{"name":"2-A2","label":"&lt;p&gt;Calcular los árboles que necesita el cortafuegos.&lt;/p&gt;","incorrect":true},{"name":"2-A3","label":"&lt;p&gt;Calcular los árboles que ya se han talado.&lt;/p&gt;","incorrect":true}]},"algorithm":{"name":"trueFalse","template":"Multiple choice – standard"}},{"id":"step-3","stimulus":"&lt;p&gt;¿Cuál de estas operaciones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árboles que faltan por talar.&lt;/p&gt;","template":"&lt;p&gt;{{T1}} − {{Q1}} = {{response}}&lt;/p&gt;","seed":{"calculated":[{"name":"T1","function":"{{Q1}}+{{Q2}}","temp":true},{"name":"4-A1","label":"{{function}}","function":"{{Q2}}"}]},"uniques":true,"algorithm":{"name":"calculateOperation","params":{"method":"equivLiteral","decimalPlaces":2,"keyboard":"NUMERICAL"}}}]}</v>
      </c>
      <c r="C753" s="237" t="str">
        <f>Seeds!AA845</f>
        <v>{"id":"M5-NyO-7b-A-1","seed":{"parameters":[{"name":"Q1","label":null,"min":100,"max":2500,"step":1},{"name":"Q2","label":null,"min":100,"max":2500,"step":1}],"uniques":true},"scaffolding":[{"id":"step-0","stimulus":"&lt;p&gt;Para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D753" s="237">
        <f t="shared" si="1"/>
        <v>1</v>
      </c>
    </row>
    <row r="754" ht="15.75" customHeight="1">
      <c r="A754" s="237" t="str">
        <f>Seeds!AC846</f>
        <v>M5-NyO-7b-A-2</v>
      </c>
      <c r="B754" s="237" t="str">
        <f>Seeds!Z846</f>
        <v>{"id":"M5-NyO-7b-A-2","seed":{"parameters":[{"name":"Q1","label":null,"min":1000,"max":4000,"step":1},{"name":"Q2","label":null,"min":1000,"max":5000,"step":1}],"uniques":true},"scaffolding":[{"id":"step-0","stimulus":"&lt;p&gt;Un ciclista que está recorriendo un sendero se detiene cuando lleva pedaleando {{Q1}} metros. Si le quedan {{Q2}} metros para terminar la ruta, ¿cuál es la longitud total del sendero?&lt;/p&gt;","template":"&lt;p&gt;La longitud del sendero es de {{response}} metros.&lt;/p&gt;","seed":{"parameters":[],"calculated":[{"name":"A1","label":"{{function}}","function":"{{Q1}}+{{Q2}}"}]},"uniques":true,"algorithm":{"name":"calculateOperation","params":{"method":"equivLiteral","decimalPlaces":2,"keyboard":"NUMERICAL"}}},{"id":"step-1","stimulus":"&lt;p&gt;¿Cuántos metros lleva pedaleados el ciclista? ¿Y cuántos le faltan?&lt;/p&gt;","template":"&lt;p&gt;Ha pedaleado {{response}} m, pero le quedan {{response}} m.&lt;/p&gt;","seed":{"calculated":[{"name":"1-A1","label":"{{function}}","function":"{{Q1}}"},{"name":"1-A2","label":"{{function}}","function":"{{Q2}}"}]},"uniques":true,"algorithm":{"name":"calculateOperation","params":{"method":"equivLiteral","decimalPlaces":2,"keyboard":"NUMERICAL"}}},{"id":"step-2","stimulus":"&lt;p&gt;¿Qué pide el enunciado?&lt;/p&gt;","seed":{"calculated":[{"name":"2-A1","label":"&lt;p&gt;La longitud total de la ruta en metros.&lt;/p&gt;"},{"name":"2-A2","label":"&lt;p&gt;La distancia que ha recorrido el ciclista.&lt;/p&gt;","incorrect":true},{"name":"2-A3","label":"&lt;p&gt;La longitud total de la ruta en centímetros.&lt;/p&gt;","incorrect":true}]},"algorithm":{"name":"trueFalse","template":"Multiple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 longitud de la ruta ciclista.&lt;/p&gt;","template":"&lt;p&gt;{{Q1}} + {{Q2}} = {{response}}&lt;/p&gt;","seed":{"calculated":[{"name":"4-A1","label":"{{function}}","function":"{{Q2}}+{{Q1}}"}]},"uniques":true,"algorithm":{"name":"calculateOperation","params":{"method":"equivLiteral","decimalPlaces":2,"keyboard":"NUMERICAL"}}}]}</v>
      </c>
      <c r="C754" s="237" t="str">
        <f>Seeds!AA846</f>
        <v>{"id":"M5-NyO-7b-A-2","seed":{"parameters":[{"name":"Q1","label":null,"min":1000,"max":4000,"step":1},{"name":"Q2","label":null,"min":1000,"max":5000,"step":1}],"uniques":true},"scaffolding":[{"id":"step-0","stimulus":"&lt;p&gt;Em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D754" s="237">
        <f t="shared" si="1"/>
        <v>1</v>
      </c>
    </row>
    <row r="755" ht="15.75" customHeight="1">
      <c r="A755" s="237" t="str">
        <f>Seeds!AC847</f>
        <v>M5-NyO-7b-A-3</v>
      </c>
      <c r="B755" s="237" t="str">
        <f>Seeds!Z847</f>
        <v>{"id":"M5-NyO-7b-A-3","seed":{"parameters":[{"name":"Q1","label":null,"min":300,"max":500,"step":1},{"name":"Q2","label":null,"min":200,"max":300,"step":1}],"uniques":true},"scaffolding":[{"id":"step-0","stimulus":"&lt;p&gt;Cuando acabó una fiesta, quedaban {{Q1}} invitados por marcharse. Si a lo largo de esta celebración ya se habían ido {{Q2}} personas, ¿cuántos invitados había al principio?&lt;/p&gt;","template":"&lt;p&gt;Al principio de la fiesta había {{response}} personas.&lt;/p&gt;","seed":{"parameters":[],"calculated":[{"name":"A1","label":"{{function}}","function":"{{Q1}}+{{Q2}}"}]},"uniques":true,"algorithm":{"name":"calculateOperation","params":{"method":"equivLiteral","decimalPlaces":2,"keyboard":"NUMERICAL"}}},{"id":"step-1","stimulus":"&lt;p&gt;¿Cuántos invitados quedaban cuando terminó la fiesta? ¿Cuánta gente se fue antes de que terminara?&lt;/p&gt;","template":"&lt;p&gt;Quedaban {{response}} invitados, pero antes ya se habían ido {{response}} invitados.&lt;/p&gt;","seed":{"calculated":[{"name":"1-A1","label":"{{function}}","function":"{{Q1}}"},{"name":"1-A2","label":"{{function}}","function":"{{Q2}}"}]},"uniques":true,"algorithm":{"name":"calculateOperation","params":{"method":"equivLiteral","decimalPlaces":2,"keyboard":"NUMERICAL"}}},{"id":"step-2","stimulus":"&lt;p&gt;¿Qué pide el enunciado?&lt;/p&gt;","seed":{"calculated":[{"name":"2-A1","label":"&lt;p&gt;El número de invitados que había al principio de la fiesta.&lt;/p&gt;"},{"name":"2-A2","label":"&lt;p&gt;El número de invitados que quedaban cuando terminó la fiesta.&lt;/p&gt;","incorrect":true},{"name":"2-A3","label":"&lt;p&gt;El número de invitados que se habían ido durante la fiesta.&lt;/p&gt;","incorrect":true}]},"algorithm":{"name":"trueFalse","template":"Multiple choice – standard"}},{"id":"step-3","stimulus":"&lt;p&gt;¿Cuál de estos cálculos representa la información del enunciado?&lt;/p&gt;","seed":{"calculated":[{"name":"2-A1","label":"&lt;p&gt;... − {{Q2}} = {{Q1}}&lt;/p&gt;"},{"name":"2-A2","label":"&lt;p&gt;{{Q1}}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{{Q2}} = {{Q1}}&lt;/p&gt;","seed":{"calculated":[{"name":"2-A1","label":"&lt;p&gt;{{Q1}} + {{Q2}} = ...&lt;/p&gt;"},{"name":"2-A2","label":"&lt;p&gt;{{Q1}} − {{Q2}} = ...&lt;/p&gt;","incorrect":true},{"name":"2-A3","label":"&lt;p&gt;{{Q2}} − {{Q1}} = ...&lt;/p&gt;","incorrect":true}]},"algorithm":{"name":"trueFalse","template":"Multiple choice – standard", "params": {"showCheckIcon":false, "columns":3}}},{"id":"step-5","stimulus":"&lt;p&gt;Resuelve el siguiente cálculo para obtener cuántos invitados había al principio de la fiesta.&lt;/p&gt;","template":"&lt;p&gt;{{Q1}} + {{Q2}} = {{response}}&lt;/p&gt;","seed":{"calculated":[{"name":"A1","label":"{{function}}","function":"{{Q1}}+{{Q2}}"}]},"uniques":true,"algorithm":{"name":"calculateOperation","params":{"method":"equivLiteral","decimalPlaces":2,"keyboard":"NUMERICAL"}}}]}</v>
      </c>
      <c r="C755" s="237" t="str">
        <f>Seeds!AA847</f>
        <v>{"id":"M5-NyO-7b-A-3","seed":{"parameters":[{"name":"Q1","label":null,"min":300,"max":500,"step":1},{"name":"Q2","label":null,"min":200,"max":300,"step":1}],"uniques":true},"scaffolding":[{"id":"step-0","stimulus":"&lt;p&gt;Ao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D755" s="237">
        <f t="shared" si="1"/>
        <v>1</v>
      </c>
    </row>
    <row r="756" ht="15.75" customHeight="1">
      <c r="A756" s="237" t="str">
        <f>Seeds!AC848</f>
        <v>M5-NyO-7b-A-4</v>
      </c>
      <c r="B756" s="237" t="str">
        <f>Seeds!Z848</f>
        <v>{"id":"M5-NyO-7b-A-4","seed":{"parameters":[{"name":"Q1","label":null,"min":1000,"max":3000,"step":10},{"name":"Q2","label":null,"min":200,"max":990,"step":10}],"uniques":true},"scaffolding":[{"id":"step-0","stimulus":"&lt;p&gt;La empresa de Lucas tenía {{T1}} tijeras en el almacén. Después de hacer un envío a un cliente, quedaron {{Q1}} tijeras. ¿Cuántas tijeras recibió el cliente?&lt;/p&gt;","template":"&lt;p&gt;Al cliente se le enviaron {{response}} tijeras.&lt;/p&gt;","seed":{"parameters":[],"calculated":[{"name":"T1","function":"{{Q1}}+{{Q2}}","temp":true},{"name":"A1","function":"{{Q2}}"}]},"uniques":true,"algorithm":{"name":"calculateOperation","params":{"method":"equivLiteral","decimalPlaces":2,"keyboard":"NUMERICAL"}}},{"id":"step-1","stimulus":"&lt;p&gt;¿Cuántas tijeras se mencionan?&lt;/p&gt;","template":"&lt;p&gt;Al principio la empresa tenía {{response}} tijeras, pero después del envío le quedaron {{response}}.&lt;/p&gt;","seed":{"calculated":[{"name":"T1","function":"{{Q1}}+{{Q2}}","temp":true},{"name":"1-A1","label":"{{function}}","function":"{{T1}}"},{"name":"1-A2","label":"{{function}}","function":"{{Q1}}"}]},"uniques":true,"algorithm":{"name":"calculateOperation","params":{"method":"equivLiteral","decimalPlaces":2,"keyboard":"NUMERICAL"}}},{"id":"step-2","stimulus":"&lt;p&gt;¿Qué pide el enunciado?&lt;/p&gt;","seed":{"calculated":[{"name":"2-A1","label":"&lt;p&gt;El número de tijeras que recibió el cliente.&lt;/p&gt;"},{"name":"2-A2","label":"&lt;p&gt;El número de tijeras antes del envío.&lt;/p&gt;","incorrect":true},{"name":"2-A3","label":"&lt;p&gt;El número de tijeras que quedaron en el almacén tras el envío.&lt;/p&gt;","incorrect":true}]},"algorithm":{"name":"trueFalse","template":"Multiple choice – standard"}},{"id":"step-3","stimulus":"&lt;p&gt;¿Cuál de estos cálculos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tijeras que recibió el cliente.&lt;/p&gt;","template":"&lt;p&gt;{{T1}} − {{Q1}} = {{response}}&lt;/p&gt;","seed":{"calculated":[{"name":"T1","function":"{{Q1}}+{{Q2}}","temp":true},{"name":"A1","function":"{{Q2}}"}]},"uniques":true,"algorithm":{"name":"calculateOperation","params":{"method":"equivLiteral","decimalPlaces":2,"keyboard":"NUMERICAL"}}}]}</v>
      </c>
      <c r="C756" s="237" t="str">
        <f>Seeds!AA848</f>
        <v>{"id":"M5-NyO-7b-A-4","seed":{"parameters":[{"name":"Q1","label":null,"min":1000,"max":3000,"step":10},{"name":"Q2","label":null,"min":200,"max":990,"step":10}],"uniques":true},"scaffolding":[{"id":"step-0","stimulus":"&lt;p&gt;A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D756" s="237">
        <f t="shared" si="1"/>
        <v>1</v>
      </c>
    </row>
    <row r="757" ht="15.75" customHeight="1">
      <c r="A757" s="237" t="str">
        <f>Seeds!AC849</f>
        <v>M5-NyO-7b-A-5</v>
      </c>
      <c r="B757" s="237" t="str">
        <f>Seeds!Z849</f>
        <v>{"id":"M5-NyO-7b-A-5","seed":{"parameters":[{"name":"Q1","label":null,"min":100,"max":200,"step":1},{"name":"Q2","label":null,"min":100,"max":200,"step":1}],"uniques":true},"scaffolding":[{"id":"step-0","stimulus":"&lt;p&gt;Gabriela ha leído {{Q1}} páginas de un libro y le faltan {{Q2}} páginas para terminarlo. ¿Cuántas páginas tiene el libro?&lt;/p&gt;","template":"&lt;p&gt;El libro tiene {{response}} páginas.&lt;/p&gt;","seed":{"parameters":[],"calculated":[{"name":"A1","label":"{{function}}","function":"{{Q1}}+{{Q2}}"}]},"uniques":true,"algorithm":{"name":"calculateOperation","params":{"method":"equivLiteral","decimalPlaces":2,"keyboard":"NUMERICAL"}}},{"id":"step-1","stimulus":"&lt;p&gt;¿Cuántas páginas ha leído Gabriela? ¿Y cuántas le faltan para terminar el libro?&lt;/p&gt;","template":"&lt;p&gt;Ha leído {{response}} páginas y le faltan {{response}}.&lt;/p&gt;","seed":{"calculated":[{"name":"1-A1","label":"{{function}}","function":"{{Q1}}"},{"name":"1-A2","label":"{{function}}","function":"{{Q2}}"}]},"uniques":true,"algorithm":{"name":"calculateOperation","params":{"method":"equivLiteral","decimalPlaces":2,"keyboard":"NUMERICAL"}}},{"id":"step-2","stimulus":"&lt;p&gt;¿Qué pide el enunciado?&lt;/p&gt;","seed":{"calculated":[{"name":"2-A1","label":"&lt;p&gt;El número de páginas que tiene el libro.&lt;/p&gt;"},{"name":"2-A2","label":"&lt;p&gt;El número de páginas que ha leído Gabriela.&lt;/p&gt;","incorrect":true},{"name":"2-A3","label":"&lt;p&gt;El número de páginas que le quedan por leer.&lt;/p&gt;","incorrect":true}]},"algorithm":{"name":"trueFalse","template":"Multiple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las páginas que tiene el libro.&lt;/p&gt;","template":"&lt;p&gt;{{Q2}} + {{Q1}} = {{response}}&lt;/p&gt;","seed":{"calculated":[{"name":"4-A1","label":"{{function}}","function":"{{Q2}}+{{Q1}}"}]},"uniques":true,"algorithm":{"name":"calculateOperation","params":{"method":"equivLiteral","decimalPlaces":2,"keyboard":"NUMERICAL"}}}]}</v>
      </c>
      <c r="C757" s="237" t="str">
        <f>Seeds!AA849</f>
        <v>{"id":"M5-NyO-7b-A-5","seed":{"parameters":[{"name":"Q1","label":null,"min":100,"max":200,"step":1},{"name":"Q2","label":null,"min":100,"max":200,"step":1}],"uniques":true},"scaffolding":[{"id":"step-0","stimulus":"&lt;p&gt;Gabriela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D757" s="237">
        <f t="shared" si="1"/>
        <v>1</v>
      </c>
    </row>
    <row r="758" ht="15.75" customHeight="1">
      <c r="A758" s="237" t="str">
        <f>Seeds!AC850</f>
        <v>M5-NyO-49a-I-1</v>
      </c>
      <c r="B758" s="237" t="str">
        <f>Seeds!Z850</f>
        <v>{"id":"M5-NyO-49a-I-1","stimulus":"&lt;p&gt;Indica si estas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function":"{{Q7}}-{{Q8}}","temp":true},{"name":"T2","function":"{{Q7}}+{{Q9}}-{{Q8}}+{{Q9}}","temp":true},{"name":"T3","function":"{{Q10}}-{{Q11}}","temp":true},{"name":"T4","function":"{{Q10}}-{{Q12}}-{{Q11}}-{{Q12}}","temp":true},{"name":"T5","function":"{{Q7}}+{{Q9}}","temp":true},{"name":"T6","function":"{{Q8}}-{{Q9}}","temp":true},{"name":"T7","function":"{{Q10}}-{{Q12}}","temp":true},{"name":"T8","function":"{{Q11}}+{{Q12}}","temp":true},{"name":"A1","label":"{{Q1}} − {{Q2}} = ({{Q1}} − {{Q3}}) − ({{Q2}} − {{Q3}})","function":""},{"name":"A2","label":"{{Q4}} − {{Q5}} = ({{Q4}} + {{Q6}}) − ({{Q5}} + {{Q6}})","function":""},{"name":"A3","label":"{{Q7}} − {{Q8}} = ({{Q7}} + {{Q9}}) − ({{Q8}} − {{Q9}})","function":"","incorrect":true,"feedback":"&lt;p&gt;El resultado de las dos operaciones es diferente:&lt;/p&gt;&lt;p&gt;{{Q7}} − {{Q8}} = {{T1}}&lt;/p&gt;&lt;p&gt;({{Q7}} + {{Q9}}) − ({{Q8}} − {{Q9}}) = {{T5}} − {{T6}} = {{T2}}&lt;/p&gt;"},{"name":"A4","label":"{{Q10}} − {{Q11}} = ({{Q10}} − {{Q12}}) − ({{Q11}} + {{Q12}})","function":"","incorrect":true,"feedback":"&lt;p&gt;El resultado de las dos operaciones es diferente:&lt;/p&gt;&lt;p&gt;{{Q10}} − {{Q11}} = {{T3}}&lt;/p&gt;&lt;p&gt;({{Q10}} − {{Q12}}) − ({{Q11}} + {{Q12}}) = {{T7}} − {{T8}} = {{T4}}&lt;/p&gt;"}],"uniques":true},"algorithm":{"name":"trueFalse","template":"Choice matrix – inline","params":{"countCorrect":2,"countIncorrect":1,"options":["Sí","No"]}}}</v>
      </c>
      <c r="C758" s="237" t="str">
        <f>Seeds!AA850</f>
        <v>{"id":"M5-NyO-49a-I-1","stimulus":"&lt;p&gt;Selecione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D758" s="237">
        <f t="shared" si="1"/>
        <v>1</v>
      </c>
    </row>
    <row r="759" ht="15.75" customHeight="1">
      <c r="A759" s="237" t="str">
        <f>Seeds!AC851</f>
        <v>M5-NyO-49a-E-1</v>
      </c>
      <c r="B759" s="237" t="str">
        <f>Seeds!Z851</f>
        <v>{"id":"M5-NyO-49a-E-1","stimulus":"&lt;p&gt;¿Cuál es el resultado de la resta? ¿Y cuál es el resultado si se suma {{Q3}} al minuendo y al sustraendo?&lt;/p&gt;","template":"&lt;p&gt;{{T1}} − {{Q1}} = {{response}}&lt;/p&gt;&lt;p&gt;({{T1}}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C759" s="237" t="str">
        <f>Seeds!AA851</f>
        <v>{"id":"M5-NyO-49a-E-1","stimulus":"&lt;p&gt;Qual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D759" s="237">
        <f t="shared" si="1"/>
        <v>1</v>
      </c>
    </row>
    <row r="760" ht="15.75" customHeight="1">
      <c r="A760" s="237" t="str">
        <f>Seeds!AC852</f>
        <v>M5-NyO-49a-E-2</v>
      </c>
      <c r="B760" s="237" t="str">
        <f>Seeds!Z852</f>
        <v>{"id":"M5-NyO-49a-E-2","stimulus":"&lt;p&gt;¿Cuál es el resultado de la resta? ¿Y cuál es el resultado si se resta {{Q3}} al minuendo y al sustraendo?&lt;/p&gt;","template":"&lt;p&gt;{{T1}} − {{Q1}} = {{response}}&lt;/p&gt;&lt;p&gt;({{T1}}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C760" s="237" t="str">
        <f>Seeds!AA852</f>
        <v>{"id":"M5-NyO-49a-E-2","stimulus":"&lt;p&gt;Qual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D760" s="237">
        <f t="shared" si="1"/>
        <v>1</v>
      </c>
    </row>
    <row r="761" ht="15.75" customHeight="1">
      <c r="A761" s="237" t="str">
        <f>Seeds!AC853</f>
        <v>M5-NyO-8a-I-1</v>
      </c>
      <c r="B761" s="237" t="str">
        <f>Seeds!Z853</f>
        <v>{"id":"M5-NyO-8a-I-1","stimulus":"&lt;p&gt;Selecciona la oración correcta sobre la siguiente multiplicación.&lt;/p&gt;&lt;p&gt;{{Q1}} × {{Q2}} = {{T1}}&lt;/p&gt;","hint":"&lt;p&gt;El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{{T1}}.&lt;/p&gt;","seed":{"parameters":[{"name":"Q1","label":null,"min":100,"max":999,"step":1},{"name":"Q2","label":null,"min":10,"max":99,"step":1}],"calculated":[{"name":"A1","label":"{{Q1}} es el multiplicando."},{"name":"A2","label":"{{Q2}} es el multiplicador."},{"name":"A3","label":"{{T1}} es el producto."},{"name":"A4","label":"{{Q2}} es el multiplicando.","incorrect":true},{"name":"A5","label":"{{T1}} es el multiplicando.","incorrect":true},{"name":"A4","label":"{{Q1}} es el multiplicador.","incorrect":true},{"name":"A4","label":"{{T1}} es el multiplicador.","incorrect":true},{"name":"A4","label":"{{Q1}} es el producto.","incorrect":true},{"name":"A4","label":"{{Q2}} es el producto.","incorrect":true},{"name":"T1","function":"{{Q1}}*{{Q2}}","temp":true}],"uniques":true},"algorithm":{"name":"trueFalse","template":"Multiple choice – standard","params":{"countCorrect":1,"countIncorrect":2,"showCheckIcon":true}}}</v>
      </c>
      <c r="C761" s="237" t="str">
        <f>Seeds!AA853</f>
        <v>{"id":"M5-NyO-8a-I-1","stimulus":"&lt;p&gt;Selecione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D761" s="237">
        <f t="shared" si="1"/>
        <v>1</v>
      </c>
    </row>
    <row r="762" ht="15.75" customHeight="1">
      <c r="A762" s="237" t="str">
        <f>Seeds!AC854</f>
        <v>M5-NyO-8a-E-1</v>
      </c>
      <c r="B762" s="237" t="str">
        <f>Seeds!Z854</f>
        <v>{"id":"M5-NyO-8a-E-1","stimulus":"&lt;p&gt;Nombra los términos de esta multiplicación.&lt;/p&gt;&lt;p&gt;{{Q1}} × {{Q2}} = {{T1}}&lt;/p&gt;","template":"&lt;p&gt;{{Q1}} es el {{response}}.&lt;/p&gt;&lt;p&gt;{{Q2}}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ndo"},{"name":"A2","label":"multiplicador"}],"uniques":true},"algorithm":{"name":"calculateOperation","template":"Cloze with text"}}</v>
      </c>
      <c r="C762" s="237" t="str">
        <f>Seeds!AA854</f>
        <v>{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D762" s="237">
        <f t="shared" si="1"/>
        <v>1</v>
      </c>
    </row>
    <row r="763" ht="15.75" customHeight="1">
      <c r="A763" s="237" t="str">
        <f>Seeds!AC855</f>
        <v>M5-NyO-8a-E-2</v>
      </c>
      <c r="B763" s="237" t="str">
        <f>Seeds!Z855</f>
        <v>{"id":"M5-NyO-8a-E-2","stimulus":"&lt;p&gt;Nombra los términos de esta multiplicación.&lt;/p&gt;&lt;p&gt;{{Q1}} × {{Q2}} = {{T1}}&lt;/p&gt;","template":"&lt;p&gt;{{Q2}} es el {{response}}.&lt;/p&gt;&lt;p&gt;{{Q1}}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dor"},{"name":"A2","label":"multiplicando"}],"uniques":true},"algorithm":{"name":"calculateOperation","template":"Cloze with text"}}</v>
      </c>
      <c r="C763" s="237" t="str">
        <f>Seeds!AA855</f>
        <v>{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D763" s="237">
        <f t="shared" si="1"/>
        <v>1</v>
      </c>
    </row>
    <row r="764" ht="15.75" customHeight="1">
      <c r="A764" s="237" t="str">
        <f>Seeds!AC856</f>
        <v>M5-NyO-8b-I-1</v>
      </c>
      <c r="B764" s="237" t="str">
        <f>Seeds!Z856</f>
        <v>{"id":"M5-NyO-8b-I-1","stimulus":"&lt;p&gt;Selecciona el resultado correcto de {{Q1}} × {{Q2}}.&lt;/p&gt;","hint":"&lt;p&gt;Empieza multiplicando la última cifra del multiplicador por el multiplicando.&lt;/p&gt;","feedback":"&lt;p&gt;El resultado de multiplicar {{Q1}} por {{Q2}} es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C764" s="237" t="str">
        <f>Seeds!AA856</f>
        <v>{"id":"M5-NyO-8b-I-1","stimulus":"&lt;p&gt;Selecione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D764" s="237">
        <f t="shared" si="1"/>
        <v>1</v>
      </c>
    </row>
    <row r="765" ht="15.75" customHeight="1">
      <c r="A765" s="237" t="str">
        <f>Seeds!AC857</f>
        <v>M5-NyO-8b-E-1</v>
      </c>
      <c r="B765" s="237" t="str">
        <f>Seeds!Z857</f>
        <v>{
    "id": "M5-NyO-8b-E-1",
    "stimulus": "&lt;p&gt;Calcula el resultado de la multiplicación.&lt;/p&gt;",
    "template": "&lt;p&gt;{{Q1}} × {{Q2}} = {{response}}&lt;/p&gt;",
    "hint": "&lt;p&gt;Empieza multiplicando la última cifra del multiplicador por el multiplicando.&lt;/p&gt;",
    "feedback": "&lt;p&gt;El resultado de multiplicar {{Q1}} por {{Q2}} es {{A1}}.&lt;/p&gt;",
    "seed": {
        "parameters": [
            {
                "name": "Q1",
                "label": null,
                "min": 100,
                "max": 999,
                "step": 1
            },
            {
                "name": "Q2",
                "label": null,
                "min": 100,
                "max": 999,
                "step": 1
            }
        ],
        "calculated": [
            {
                "name": "A1",
                "function": "{{Q1}}*{{Q2}}"
            }
        ],
        "uniques": true
    },
   "algorithm": {
        "name": "calculateOperation",
        "params": {
            "method": "equivLiteral",
            "keyboard": "NUMERICAL"
        }
    }
}</v>
      </c>
      <c r="C765" s="237" t="str">
        <f>Seeds!AA857</f>
        <v>{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D765" s="237">
        <f t="shared" si="1"/>
        <v>1</v>
      </c>
    </row>
    <row r="766" ht="15.75" customHeight="1">
      <c r="A766" s="237" t="str">
        <f>Seeds!AC858</f>
        <v>M5-NyO-8b-A-1</v>
      </c>
      <c r="B766" s="237" t="str">
        <f>Seeds!Z858</f>
        <v>{"id":"M5-NyO-8b-A-1","stimulus":"&lt;p&gt;En una sala de recreativos, hay {{Q2}} máquinas expendedoras con {{Q1}} osos de peluche en cada una. ¿Cuántos osos hay en la sala de recreativos?&lt;/p&gt;","template":"&lt;p&gt;Hay {{response}} osos de peluche.&lt;/p&gt;","hint":"&lt;p&gt;Empieza multiplicando la última cifra del multiplicador por el multiplicando.&lt;/p&gt;","feedback":"&lt;p&gt;El resultado de multiplicar {{Q1}} por {{Q2}} es {{A1}}.&lt;/p&gt;","seed":{"parameters":[{"name":"Q1","label":null,"min":100,"max":300,"step":1},{"name":"Q2","label":null,"min":100,"max":200,"step":1}],"calculated":[{"name":"A1","function":"{{Q1}}*{{Q2}}"}],"uniques":true},"algorithm":{"name":"calculateOperation","params":{"method":"equivLiteral","keyboard":"NUMERICAL"}}}</v>
      </c>
      <c r="C766" s="237" t="str">
        <f>Seeds!AA858</f>
        <v>{"id":"M5-NyO-8b-A-1","stimulus":"&lt;p&gt;Em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D766" s="237">
        <f t="shared" si="1"/>
        <v>1</v>
      </c>
    </row>
    <row r="767" ht="15.75" customHeight="1">
      <c r="A767" s="237" t="str">
        <f>Seeds!AC859</f>
        <v>M5-NyO-8b-A-2</v>
      </c>
      <c r="B767" s="237" t="str">
        <f>Seeds!Z859</f>
        <v>{"id":"M5-NyO-8b-A-2","stimulus":"&lt;p&gt;En una fábrica se producen {{Q1}} sudaderas al día. ¿Cuántas se fabricarán en {{Q2}} días?&lt;/p&gt;","template":"&lt;p&gt;Se producirán {{response}} sudaderas.&lt;/p&gt;","hint":"&lt;p&gt;Empieza multiplicando la última cifra del multiplicador por el multiplicando.&lt;/p&gt;","feedback":"&lt;p&gt;El resultado de multiplicar {{Q1}} por {{Q2}} es {{A1}}.&lt;/p&gt;","seed":{"parameters":[{"name":"Q1","label":null,"min":500,"max":999,"step":1},{"name":"Q2","label":null,"min":100,"max":365,"step":1}],"calculated":[{"name":"A1","function":"{{Q1}}*{{Q2}}"}],"uniques":true},"algorithm":{"name":"calculateOperation","params":{"method":"equivLiteral","keyboard":"NUMERICAL"}}}</v>
      </c>
      <c r="C767" s="237" t="str">
        <f>Seeds!AA859</f>
        <v>{"id":"M5-NyO-8b-A-2","stimulus":"&lt;p&gt;Uma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D767" s="237">
        <f t="shared" si="1"/>
        <v>1</v>
      </c>
    </row>
    <row r="768" ht="15.75" customHeight="1">
      <c r="A768" s="237" t="str">
        <f>Seeds!AC860</f>
        <v>M5-NyO-8b-A-3</v>
      </c>
      <c r="B768" s="237" t="str">
        <f>Seeds!Z860</f>
        <v>{"id":"M5-NyO-8b-A-3","stimulus":"&lt;p&gt;En la biblioteca de un colegio hay {{Q2}} estanterías con {{Q1}} libros cada una. ¿Cuántos libros tiene en total?&lt;/p&gt;","template":"&lt;p&gt;La biblioteca tiene {{response}} libros.&lt;/p&gt;","hint":"&lt;p&gt;Empieza multiplicando la última cifra del multiplicador por el multiplicando.&lt;/p&gt;","feedback":"&lt;p&gt;El resultado de multiplicar {{Q1}} por {{Q2}} es {{A1}}.&lt;/p&gt;","seed":{"parameters":[{"name":"Q1","label":null,"min":100,"max":500,"step":1},{"name":"Q2","label":null,"min":100,"max":150,"step":1}],"calculated":[{"name":"A1","function":"{{Q1}}*{{Q2}}"}],"uniques":true},"algorithm":{"name":"calculateOperation","params":{"method":"equivLiteral","keyboard":"NUMERICAL"}}}</v>
      </c>
      <c r="C768" s="237" t="str">
        <f>Seeds!AA860</f>
        <v>{"id":"M5-NyO-8b-A-3","stimulus":"&lt;p&gt;Em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D768" s="237">
        <f t="shared" si="1"/>
        <v>1</v>
      </c>
    </row>
    <row r="769" ht="15.75" customHeight="1">
      <c r="A769" s="237" t="str">
        <f>Seeds!AC861</f>
        <v>M5-NyO-8b-A-4</v>
      </c>
      <c r="B769" s="237" t="str">
        <f>Seeds!Z861</f>
        <v>{"id":"M5-NyO-8b-A-4","stimulus":"&lt;p&gt;Una granja avícola vende cada día {{Q1}} cajones con {{Q2}} huevos cada uno. ¿Cuántos huevos vende esta granja en un día?&lt;/p&gt;","template":"&lt;p&gt;Vende {{response}} huevos al día.&lt;/p&gt;","hint":"&lt;p&gt;Empieza multiplicando la última cifra del multiplicador por el multiplicando.&lt;/p&gt;","feedback":"&lt;p&gt;El resultado de multiplicar {{Q1}} por {{Q2}} es {{A1}}.&lt;/p&gt;","seed":{"parameters":[{"name":"Q1","label":null,"min":100,"max":500,"step":1},{"name":"Q2","label":null,"min":120,"max":210,"step":1}],"calculated":[{"name":"A1","function":"{{Q1}}*{{Q2}}"}],"uniques":true},"algorithm":{"name":"calculateOperation","params":{"method":"equivLiteral","keyboard":"NUMERICAL"}}}</v>
      </c>
      <c r="C769" s="237" t="str">
        <f>Seeds!AA861</f>
        <v>{"id":"M5-NyO-8b-A-4","stimulus":"&lt;p&gt;Uma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D769" s="237">
        <f t="shared" si="1"/>
        <v>1</v>
      </c>
    </row>
    <row r="770" ht="15.75" customHeight="1">
      <c r="A770" s="237" t="str">
        <f>Seeds!AC862</f>
        <v>M5-NyO-8b-A-5</v>
      </c>
      <c r="B770" s="237" t="str">
        <f>Seeds!Z862</f>
        <v>{"id":"M5-NyO-8b-A-5","stimulus":"&lt;p&gt;La empresa de Olivia tiene {{Q1}} barcos con capacidad para {{Q2}} contenedores cada uno. ¿Cuántos contenedores puede transportar la empresa de Olivia como máximo?&lt;/p&gt;","template":"&lt;p&gt;Puede transportar {{response}} contenedores.&lt;/p&gt;","hint":"&lt;p&gt;Empieza multiplicando la última cifra del multiplicador por el multiplicando.&lt;/p&gt;","feedback":"&lt;p&gt;El resultado de multiplicar {{Q1}} por {{Q2}} es {{A1}}.&lt;/p&gt;","seed":{"parameters":[{"name":"Q1","label":null,"min":100,"max":500,"step":1},{"name":"Q2","label":null,"min":150,"max":250,"step":1}],"calculated":[{"name":"A1","function":"{{Q1}}*{{Q2}}"}],"uniques":true},"algorithm":{"name":"calculateOperation","params":{"method":"equivLiteral","keyboard":"NUMERICAL"}}}</v>
      </c>
      <c r="C770" s="237" t="str">
        <f>Seeds!AA862</f>
        <v>{"id":"M5-NyO-8b-A-5","stimulus":"&lt;p&gt;A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D770" s="237">
        <f t="shared" si="1"/>
        <v>1</v>
      </c>
    </row>
    <row r="771" ht="15.75" customHeight="1">
      <c r="A771" s="237" t="str">
        <f>Seeds!AC863</f>
        <v>M5-NyO-50a-I-1</v>
      </c>
      <c r="B771" s="237" t="str">
        <f>Seeds!Z863</f>
        <v>{"id":"M5-NyO-50a-I-1","stimulus":"&lt;p&gt;¿En cuál de estas equivalencias se ve la propiedad conmutativa de la multiplicación?&lt;/p&gt;","hint":"&lt;p&gt;Las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v>
      </c>
      <c r="C771" s="237" t="str">
        <f>Seeds!AA863</f>
        <v>{"id":"M5-NyO-50a-I-1","stimulus":"&lt;p&gt;Em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1" s="237">
        <f t="shared" si="1"/>
        <v>1</v>
      </c>
    </row>
    <row r="772" ht="15.75" customHeight="1">
      <c r="A772" s="237" t="str">
        <f>Seeds!AC864</f>
        <v>M5-NyO-50a-E-1</v>
      </c>
      <c r="B772" s="237" t="str">
        <f>Seeds!Z864</f>
        <v>{"id":"M5-NyO-50a-E-1","stimulus":"&lt;p&gt;Completa la siguiente multiplicación para que se verifique la propiedad conmutativa.&lt;/p&gt;","template":"&lt;p&gt;{{Q1}} × {{Q2}} = {{response}} × {{response}}&lt;/p&gt;","hint":"&lt;p&gt;Las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100,"max":999,"step":1},{"name":"Q2","label":null,"min":10,"max":99,"step":1}],"calculated":[{"name":"T1","label":"{{function}}","function":"{{Q1}}*{{Q2}}","temp":true},{"name":"A1","function":"{{Q2}}"},{"name":"A2","function":"{{Q1}}"}],"uniques":true},"algorithm":{"name":"calculateOperation","params":{"method":"equivLiteral","keyboard":"NUMERICAL"}}}</v>
      </c>
      <c r="C772" s="237" t="str">
        <f>Seeds!AA864</f>
        <v>{"id":"M5-NyO-50a-E-1","stimulus":"&lt;p&gt;Complete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D772" s="237">
        <f t="shared" si="1"/>
        <v>1</v>
      </c>
    </row>
    <row r="773" ht="15.75" customHeight="1">
      <c r="A773" s="237" t="str">
        <f>Seeds!AC865</f>
        <v>M5-NyO-50b-I-1</v>
      </c>
      <c r="B773" s="237" t="str">
        <f>Seeds!Z865</f>
        <v>{"id":"M5-NyO-50b-I-1","stimulus":"&lt;p&gt;¿En cuál de estas equivalencias se ve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v>
      </c>
      <c r="C773" s="237" t="str">
        <f>Seeds!AA865</f>
        <v>{"id":"M5-NyO-50b-I-1","stimulus":"&lt;p&gt;Em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3" s="237">
        <f t="shared" si="1"/>
        <v>1</v>
      </c>
    </row>
    <row r="774" ht="15.75" customHeight="1">
      <c r="A774" s="237" t="str">
        <f>Seeds!AC866</f>
        <v>M5-NyO-50b-E-1</v>
      </c>
      <c r="B774" s="237" t="str">
        <f>Seeds!Z866</f>
        <v>{"id":"M5-NyO-50b-E-1","stimulus":"&lt;p&gt;Completa las siguientes multiplicaciones para que se verifique la propiedad asociativa de la multiplicación.&lt;/p&gt;","template":"&lt;p&gt;({{Q1}} × {{Q2}}) × {{Q3}} = {{response}} × ({{Q2}} × {{Q3}})&lt;/p&gt;&lt;p&gt;{{Q4}} × ({{Q5}} × {{Q6}}) = ({{Q4}} × {{response}})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5}}"}],"uniques":true},"algorithm":{"name":"calculateOperation","params":{"method":"equivLiteral","keyboard":"NUMERICAL"}}}</v>
      </c>
      <c r="C774" s="237" t="str">
        <f>Seeds!AA866</f>
        <v>{"id":"M5-NyO-50b-E-1","stimulus":"&lt;p&gt;Complete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D774" s="237">
        <f t="shared" si="1"/>
        <v>1</v>
      </c>
    </row>
    <row r="775" ht="15.75" customHeight="1">
      <c r="A775" s="237" t="str">
        <f>Seeds!AC867</f>
        <v>M5-NyO-50b-E-2</v>
      </c>
      <c r="B775" s="237" t="str">
        <f>Seeds!Z867</f>
        <v>{"id":"M5-NyO-50b-E-2","stimulus":"&lt;p&gt;Completa las siguientes multiplicaciones para que se verifique la propiedad asociativa de la multiplicación.&lt;/p&gt;","template":"&lt;p&gt;({{Q1}} × {{Q2}}) × {{Q3}} = {{Q1}} × ({{Q2}} × {{response}})&lt;/p&gt;&lt;p&gt;{{Q4}} × ({{Q5}} × {{Q6}}) = ({{response}} × {{Q5}})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3}}"},{"name":"A2","function":"{{Q4}}"}],"uniques":true},"algorithm":{"name":"calculateOperation","params":{"method":"equivLiteral","keyboard":"NUMERICAL"}}}</v>
      </c>
      <c r="C775" s="237" t="str">
        <f>Seeds!AA867</f>
        <v>{"id":"M5-NyO-50b-E-2","stimulus":"&lt;p&gt;Complete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D775" s="237">
        <f t="shared" si="1"/>
        <v>1</v>
      </c>
    </row>
    <row r="776" ht="15.75" customHeight="1">
      <c r="A776" s="237" t="str">
        <f>Seeds!AC868</f>
        <v>M5-NyO-50c-I-1</v>
      </c>
      <c r="B776" s="237" t="str">
        <f>Seeds!Z868</f>
        <v>{"id":"M5-NyO-50c-I-1","stimulus":"&lt;p&gt;¿En cuál de estas equivalencias se ve la propiedad distributiva de la multiplicación?&lt;/p&gt;","hint":"&lt;p&gt;Las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{{Q14}}"},{"name":"A6","label":"{{Q15}} × {{Q16}} + {{Q15}} × {{Q17}} = {{Q15}} × ({{Q16}} + {{Q17}})"},{"name":"T1","label":"{{function}}","function":"{{Q1}}*{{Q2}}","temp":true}],"uniques":true},"algorithm":{"name":"trueFalse","template":"Multiple choice – standard","params":{"countCorrect":1,"countIncorrect":2,"showCheckIcon":true}}}</v>
      </c>
      <c r="C776" s="237" t="str">
        <f>Seeds!AA868</f>
        <v>{"id":"M5-NyO-50c-I-1","stimulus":"&lt;p&gt;Em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D776" s="237">
        <f t="shared" si="1"/>
        <v>1</v>
      </c>
    </row>
    <row r="777" ht="15.75" customHeight="1">
      <c r="A777" s="237" t="str">
        <f>Seeds!AC869</f>
        <v>M5-NyO-50c-E-1</v>
      </c>
      <c r="B777" s="237" t="str">
        <f>Seeds!Z869</f>
        <v>{"id":"M5-NyO-50c-E-1","stimulus":"&lt;p&gt;Completa las siguientes multiplicaciones para que se verifique la propiedad distributiva de la multiplicación.&lt;/p&gt;","template":"&lt;p&gt;{{Q1}}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4}}"}],"uniques":true},"algorithm":{"name":"calculateOperation","params":{"method":"equivLiteral","keyboard":"NUMERICAL"}}}</v>
      </c>
      <c r="C777" s="237" t="str">
        <f>Seeds!AA869</f>
        <v>{"id":"M5-NyO-50c-E-1","stimulus":"&lt;p&gt;Complete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D777" s="237">
        <f t="shared" si="1"/>
        <v>1</v>
      </c>
    </row>
    <row r="778" ht="15.75" customHeight="1">
      <c r="A778" s="237" t="str">
        <f>Seeds!AC870</f>
        <v>M5-NyO-50c-E-2</v>
      </c>
      <c r="B778" s="237" t="str">
        <f>Seeds!Z870</f>
        <v>{"id":"M5-NyO-50c-E-2","stimulus":"&lt;p&gt;Completa las siguientes multiplicaciones para que se verifique la propiedad distributiva de la multiplicación.&lt;/p&gt;","template":"&lt;p&gt;{{Q4}} × {{Q5}} + {{Q4}} × {{Q6}} = {{Q4}} × ({{Q5}} + {{response}})&lt;/p&gt;&lt;p&gt;{{Q1}}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C778" s="237" t="str">
        <f>Seeds!AA870</f>
        <v>{"id":"M5-NyO-50c-E-2","stimulus":"&lt;p&gt;Complete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D778" s="237">
        <f t="shared" si="1"/>
        <v>1</v>
      </c>
    </row>
    <row r="779" ht="15.75" customHeight="1">
      <c r="A779" s="237" t="str">
        <f>Seeds!AC871</f>
        <v>M5-NyO-50c-A-1</v>
      </c>
      <c r="B779" s="237" t="str">
        <f>Seeds!Z871</f>
        <v>{"id":"M5-NyO-50c-A-1","stimulus":"&lt;p&gt;Una joyería ha comprado {{Q1}} paquetes con perlas. En cada paquete, {{Q2}} perlas son blancas y {{Q3}}, rosadas. ¿Cuántas perlas son en total?&lt;/p&gt;","template":"&lt;p&gt;La joyería ha comprado {{response}} perlas.&lt;/p&gt;","hint":"&lt;p&gt;Las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C779" s="237" t="str">
        <f>Seeds!AA871</f>
        <v>{"id":"M5-NyO-50c-A-1","stimulus":"&lt;p&gt;Uma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D779" s="237">
        <f t="shared" si="1"/>
        <v>1</v>
      </c>
    </row>
    <row r="780" ht="15.75" customHeight="1">
      <c r="A780" s="237" t="str">
        <f>Seeds!AC872</f>
        <v>M5-NyO-50c-A-2</v>
      </c>
      <c r="B780" s="237" t="str">
        <f>Seeds!Z872</f>
        <v>{"id":"M5-NyO-50c-A-2","stimulus":"&lt;p&gt;Para construir un tejado se han utilizado {{Q1}} listones de madera. Para fijar cada uno, se necesitan {{Q2}} clavos largos y {{Q3}} clavos cortos. Indica cuántos clavos han hecho falta en total.&lt;/p&gt;","template":"Se han usado {{response}} clavos.","hint":"&lt;p&gt;Las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0" s="237" t="str">
        <f>Seeds!AA872</f>
        <v>{"id":"M5-NyO-50c-A-2","stimulus":"&lt;p&gt;Para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0" s="237">
        <f t="shared" si="1"/>
        <v>1</v>
      </c>
    </row>
    <row r="781" ht="15.75" customHeight="1">
      <c r="A781" s="237" t="str">
        <f>Seeds!AC873</f>
        <v>M5-NyO-50c-A-3</v>
      </c>
      <c r="B781" s="237" t="str">
        <f>Seeds!Z873</f>
        <v>{"id":"M5-NyO-50c-A-3","stimulus":"&lt;p&gt;En un vivero han colocado plantones en {{Q1}} cajones. En cada uno caben {{Q2}} de lilas y {{Q3}} de margaritas. ¿Cuántos plantones hay en total?&lt;/p&gt;","template":"En total han colocado {{response}} plantones.","hint":"&lt;p&gt;Las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1" s="237" t="str">
        <f>Seeds!AA873</f>
        <v>{"id":"M5-NyO-50c-A-3","stimulus":"&lt;p&gt;Em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1" s="237">
        <f t="shared" si="1"/>
        <v>1</v>
      </c>
    </row>
    <row r="782" ht="15.75" customHeight="1">
      <c r="A782" s="237" t="str">
        <f>Seeds!AC874</f>
        <v>M5-NyO-50c-A-4</v>
      </c>
      <c r="B782" s="237" t="str">
        <f>Seeds!Z874</f>
        <v>{"id":"M5-NyO-50c-A-4","stimulus":"&lt;p&gt;En un centro cultural han organizado una excursión para {{Q1}} niños. Si cada plaza en el autobús cuesta {{Q2}} € y la entrada al teatro son {{Q3}} €, ¿cuánto va a pagar todo el grupo?&lt;/p&gt;","template":"La excursión para todo el grupo cuesta {{response}} €.","hint":"&lt;p&gt;Las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 por el autobús + {{Q1}} niños × {{Q3}} € por el teatro = {{T2}} + {{T3}} = {{A1}} €&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C782" s="237" t="str">
        <f>Seeds!AA874</f>
        <v>{"id":"M5-NyO-50c-A-4","stimulus":"&lt;p&gt;Um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D782" s="237">
        <f t="shared" si="1"/>
        <v>1</v>
      </c>
    </row>
    <row r="783" ht="15.75" customHeight="1">
      <c r="A783" s="237" t="str">
        <f>Seeds!AC875</f>
        <v>M5-NyO-50c-A-5</v>
      </c>
      <c r="B783" s="237" t="str">
        <f>Seeds!Z875</f>
        <v>{"id":"M5-NyO-50c-A-5","stimulus":"&lt;p&gt;En un mercado central hay {{Q1}} cajas de merluzas y {{Q2}} de boquerones. Si cada caja pesa &lt;span class=\"no-break\"&gt;{{Q3}} kg,&lt;/span&gt; ¿cuántos kilogramos de pescado hay en total en ese mercado?&lt;/p&gt;","template":"En total hay &lt;span class=\"no-break\"&gt;{{response}} kg&lt;/span&gt; de pescado.","hint":"&lt;p&gt;Las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C783" s="237" t="str">
        <f>Seeds!AA875</f>
        <v>{"id":"M5-NyO-50c-A-5","stimulus":"&lt;p&gt;Em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D783" s="237">
        <f t="shared" si="1"/>
        <v>1</v>
      </c>
    </row>
    <row r="784" ht="15.75" customHeight="1">
      <c r="A784" s="237" t="str">
        <f>Seeds!AC876</f>
        <v>M5-NyO-51a-I-1</v>
      </c>
      <c r="B784" s="237" t="str">
        <f>Seeds!Z876</f>
        <v>{"id":"M5-NyO-51a-I-1","stimulus":"&lt;p&gt;Coloca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derecha.&lt;/p&gt;","algorithm":{"name":"numberline","params":{"min":1,"divisions":31,"distance":0.1,"numbers":3,"frequency":5}}}</v>
      </c>
      <c r="C784" s="237" t="str">
        <f>Seeds!AA876</f>
        <v>{"id":"M5-NyO-51a-I-1","stimulus":"&lt;p&gt;Coloque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D784" s="237">
        <f t="shared" si="1"/>
        <v>1</v>
      </c>
    </row>
    <row r="785" ht="15.75" customHeight="1">
      <c r="A785" s="237" t="str">
        <f>Seeds!AC877</f>
        <v>M5-NyO-51a-I-2</v>
      </c>
      <c r="B785" s="237" t="str">
        <f>Seeds!Z877</f>
        <v>{"id":"M5-NyO-51a-I-2","stimulus":"&lt;p&gt;Coloca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derecha.&lt;/p&gt;","algorithm":{"name":"numberline","params":{"min":4,"divisions":31,"distance":0.01,"numbers":3,"frequency":5}}}</v>
      </c>
      <c r="C785" s="237" t="str">
        <f>Seeds!AA877</f>
        <v>{"id":"M5-NyO-51a-I-2","stimulus":"&lt;p&gt;Coloque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D785" s="237">
        <f t="shared" si="1"/>
        <v>1</v>
      </c>
    </row>
    <row r="786" ht="15.75" customHeight="1">
      <c r="A786" s="237" t="str">
        <f>Seeds!AC878</f>
        <v>M5-NyO-51a-I-3</v>
      </c>
      <c r="B786" s="237" t="str">
        <f>Seeds!Z878</f>
        <v>{"id":"M5-NyO-51a-I-3","stimulus":"&lt;p&gt;Coloca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derecha.&lt;/p&gt;","algorithm":{"name":"numberline","params":{"min":7,"divisions":31,"distance":0.001,"numbers":3,"frequency":5}}}</v>
      </c>
      <c r="C786" s="237" t="str">
        <f>Seeds!AA878</f>
        <v>{"id":"M5-NyO-51a-I-3","stimulus":"&lt;p&gt;Coloque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D786" s="237">
        <f t="shared" si="1"/>
        <v>1</v>
      </c>
    </row>
    <row r="787" ht="15.75" customHeight="1">
      <c r="A787" s="237" t="str">
        <f>Seeds!AC879</f>
        <v>M5-NyO-9a-I-1</v>
      </c>
      <c r="B787" s="237" t="str">
        <f>Seeds!Z879</f>
        <v>{"id":"M5-NyO-9a-I-1","stimulus":"&lt;p&gt;A partir de esta división, selecciona cuál de las siguientes afirmaciones es correcta.&lt;/p&gt;&lt;p&gt;{{T1}} : {{Q1}} = {{Q2}} y {{Q3}}&lt;/p&gt;","hint":"&lt;p&gt;dividendo : divisor = cociente + resto&lt;/p&gt;","feedback":"&lt;p&gt;dividendo : divisor = cociente + resto&lt;/p&gt;","seed":{"parameters":[{"name":"Q1","label":null,"min":3,"max":9,"step":1},{"name":"Q2","label":null,"min":3,"max":9,"step":1},{"name":"Q3","label":null,"min":1,"max":2,"step":1}],"calculated":[{"name":"T1","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standard","params":{"countCorrect":1,"countIncorrect":2,"showCheckIcon":true,"columns":3}}}</v>
      </c>
      <c r="C787" s="237" t="str">
        <f>Seeds!AA879</f>
        <v>{"id":"M5-NyO-9a-I-1","stimulus":"&lt;p&gt;Nesta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D787" s="237">
        <f t="shared" si="1"/>
        <v>1</v>
      </c>
    </row>
    <row r="788" ht="15.75" customHeight="1">
      <c r="A788" s="237" t="str">
        <f>Seeds!AC880</f>
        <v>M5-NyO-9a-E-1</v>
      </c>
      <c r="B788" s="237" t="str">
        <f>Seeds!Z880</f>
        <v>{"id":"M5-NyO-9a-E-1","stimulus":"&lt;p&gt;Calcula esta división.&lt;/p&gt;&lt;p&gt;{{T1}} : {{Q1}}&lt;/p&gt;","template":"&lt;p&gt;Dividendo = {{response}}&lt;/p&gt;&lt;p&gt;Divisor = {{response}}&lt;/p&gt;&lt;p&gt;Cociente = {{response}}&lt;/p&gt;&lt;p&gt;Resto = {{response}}&lt;/p&gt;","hint":"&lt;p&gt;dividendo : divisor = cociente + resto&lt;/p&gt;","feedback":"&lt;p&gt;dividendo : divisor = cociente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C788" s="237" t="str">
        <f>Seeds!AA880</f>
        <v>{"id":"M5-NyO-9a-E-1","stimulus":"&lt;p&gt;Calcule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D788" s="237">
        <f t="shared" si="1"/>
        <v>1</v>
      </c>
    </row>
    <row r="789" ht="15.75" customHeight="1">
      <c r="A789" s="237" t="str">
        <f>Seeds!AC881</f>
        <v>M5-NyO-9b-I-1</v>
      </c>
      <c r="B789" s="237" t="str">
        <f>Seeds!Z881</f>
        <v>{"id":"M5-NyO-9b-I-1","stimulus":"&lt;p&gt;Selecciona el resultado de esta división: {{T1}} : {{Q1}}.&lt;/p&gt;","template":"&lt;p&gt;Cociente: {{response}}&lt;/p&gt;&lt;p&gt;Resto: {{response}}&lt;/p&gt;","hint":"&lt;p&gt;Divide el dividendo entre el divisor.","feedback":"&lt;p&gt;Una división es el reparto de un dividendo tantas veces como indica el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C789" s="237" t="str">
        <f>Seeds!AA881</f>
        <v>{"id":"M5-NyO-9b-I-1","stimulus":"&lt;p&gt;Selecione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D789" s="237">
        <f t="shared" si="1"/>
        <v>1</v>
      </c>
    </row>
    <row r="790" ht="15.75" customHeight="1">
      <c r="A790" s="237" t="str">
        <f>Seeds!AC882</f>
        <v>M5-NyO-9b-E-1</v>
      </c>
      <c r="B790" s="237" t="str">
        <f>Seeds!Z882</f>
        <v>{"id":"M5-NyO-9b-E-1","stimulus":"&lt;p&gt;Calcula esta división.&lt;/p&gt;","template":"&lt;p&gt;{{T1}} : {{Q1}} = {{response}}; resto =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0" s="237" t="str">
        <f>Seeds!AA882</f>
        <v>{"id":"M5-NyO-9b-E-1","stimulus":"&lt;p&gt;Calcule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0" s="237">
        <f t="shared" si="1"/>
        <v>1</v>
      </c>
    </row>
    <row r="791" ht="15.75" customHeight="1">
      <c r="A791" s="237" t="str">
        <f>Seeds!AC883</f>
        <v>M5-NyO-9b-A-1</v>
      </c>
      <c r="B791" s="237" t="str">
        <f>Seeds!Z883</f>
        <v>{"id":"M5-NyO-9b-A-1","stimulus":"&lt;p&gt;Una panadería hornea {{T1}} barras de pan cada semana. Si las reparten entre {{Q1}} locales, ¿cuántas barras recibe cada local? ¿Sobra alguna?&lt;/p&gt;","template":"&lt;p&gt;Cada local recibe {{response}} barras y sobran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1" s="237" t="str">
        <f>Seeds!AA883</f>
        <v>{"id":"M5-NyO-9b-A-1","stimulus":"&lt;p&gt;Uma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1" s="237">
        <f t="shared" si="1"/>
        <v>1</v>
      </c>
    </row>
    <row r="792" ht="15.75" customHeight="1">
      <c r="A792" s="237" t="str">
        <f>Seeds!AC884</f>
        <v>M5-NyO-9b-A-2</v>
      </c>
      <c r="B792" s="237" t="str">
        <f>Seeds!Z884</f>
        <v>{"id":"M5-NyO-9b-A-2","stimulus":"&lt;p&gt;Laura tiene una cinta de tela de &lt;span class=\"no-break\"&gt;{{T1}} cm&lt;/span&gt; y quiere cortarla en tiras de &lt;span class=\"no-break\"&gt;{{Q1}} cm.&lt;/span&gt; ¿Cuántas tiras tendrá al final? ¿Le sobrará algo de tela?&lt;/p&gt;","template":"&lt;p&gt;Puede cortarla en {{response}} tiras y le van a sobrar &lt;span class=\"no-break\"&gt;{{response}} cm&lt;/span&gt; de tela.&lt;/p&gt;","hint":"&lt;p&gt;Divide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2" s="237" t="str">
        <f>Seeds!AA884</f>
        <v>{"id":"M5-NyO-9b-A-2","stimulus":"&lt;p&gt;Laura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2" s="237">
        <f t="shared" si="1"/>
        <v>1</v>
      </c>
    </row>
    <row r="793" ht="15.75" customHeight="1">
      <c r="A793" s="237" t="str">
        <f>Seeds!AC885</f>
        <v>M5-NyO-9b-A-3</v>
      </c>
      <c r="B793" s="237" t="str">
        <f>Seeds!Z885</f>
        <v>{"id":"M5-NyO-9b-A-3","stimulus":"&lt;p&gt;En la fiesta de graduación habrá que colocar {{T1}} sillas en un auditorio. Si cada fila de asientos tendrá que tener {{Q1}} asientos, ¿cuántas filas habrá en total? ¿Sobrarán sillas?&lt;/p&gt;","template":"&lt;p&gt;En la fiesta habrá {{response}} filas y sobrarán {{response}} sillas.&lt;/p&gt;","hint":"&lt;p&gt;Divide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3" s="237" t="str">
        <f>Seeds!AA885</f>
        <v>{"id":"M5-NyO-9b-A-3","stimulus":"&lt;p&gt;Em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3" s="237">
        <f t="shared" si="1"/>
        <v>1</v>
      </c>
    </row>
    <row r="794" ht="15.75" customHeight="1">
      <c r="A794" s="237" t="str">
        <f>Seeds!AC886</f>
        <v>M5-NyO-9b-A-4</v>
      </c>
      <c r="B794" s="237" t="str">
        <f>Seeds!Z886</f>
        <v>{"id":"M5-NyO-9b-A-4","stimulus":"&lt;p&gt;Para transportar {{T1}} botellas de agua por avión se han guardado en paquetes de {{Q1}} botellas. Calcula cuántos paquetes se subirán al avión y si van a quedar botellas sueltas.&lt;/p&gt;","template":"&lt;p&gt;Se van a hacer {{response}} paquetes y quedarán {{response}} botellas sueltas.&lt;/p&gt;","hint":"&lt;p&gt;Divide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4" s="237" t="str">
        <f>Seeds!AA886</f>
        <v>{"id":"M5-NyO-9b-A-4","stimulus":"&lt;p&gt;Para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4" s="237">
        <f t="shared" si="1"/>
        <v>1</v>
      </c>
    </row>
    <row r="795" ht="15.75" customHeight="1">
      <c r="A795" s="237" t="str">
        <f>Seeds!AC887</f>
        <v>M5-NyO-9b-A-5</v>
      </c>
      <c r="B795" s="237" t="str">
        <f>Seeds!Z887</f>
        <v>{"id":"M5-NyO-9b-A-5","stimulus":"&lt;p&gt;Lucía va a enviar {{T1}} &lt;i&gt;cupcakes&lt;/i&gt; en bandejas en las que caben {{Q1}} unidades. ¿Cuántas bandejas tiene que enviar? ¿Cuántos &lt;i&gt;cupcakes&lt;/i&gt; se quedarán fuera de las bandejas?&lt;/p&gt;","template":"&lt;p&gt;Lucía va a enviar {{response}} bandejas y habrá {{response}} &lt;i&gt;cupcakes&lt;/i&gt; sueltos.&lt;/p&gt;","hint":"&lt;p&gt;Divide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5" s="237" t="str">
        <f>Seeds!AA887</f>
        <v>{"id":"M5-NyO-9b-A-5","stimulus":"&lt;p&gt;Lúcia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5" s="237">
        <f t="shared" si="1"/>
        <v>1</v>
      </c>
    </row>
    <row r="796" ht="15.75" customHeight="1">
      <c r="A796" s="237" t="str">
        <f>Seeds!AC888</f>
        <v>M5-NyO-9c-I-1</v>
      </c>
      <c r="B796" s="237" t="str">
        <f>Seeds!Z888</f>
        <v>{
    "id": "M5-NyO-9c-I-1",
    "stimulus": "&lt;p&gt;Sin calcular estas divisiones exactas, selecciona las que comparten el mismo cociente.&lt;/p&gt;",
    "hint": "&lt;p&gt;En las divisiones exactas, si se multiplica el dividendo y el divisor por el mismo número, el cociente no varía.&lt;/p&gt;",
    "feedback": "&lt;p&gt;En las divisiones exactas, si se multiplica el dividendo y el divisor por el mismo número, el cociente no varía. En este caso, las divisiones con el mismo cociente son:&lt;/p&gt;&lt;p&gt;{{T1}}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"&lt;p&gt;El cociente de esta división es {{Q2}}.&lt;/p&gt;"
            },
            {
                "name": "A4",
                "label": "{{T6}} : {{T7}}",
                "incorrect": true,
                "feedback": "&lt;p&gt;El cociente de esta división es {{T9}}.&lt;/p&gt;"
            },
            {
                "name": "A5",
                "label": "{{T8}} : {{Q1}}",
                "incorrect": true,
                "feedback": "&lt;p&gt;El cociente de esta división es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v>
      </c>
      <c r="C796" s="237" t="str">
        <f>Seeds!AA888</f>
        <v>{"id":"M5-NyO-9c-I-1","stimulus":"&lt;p&gt;Sem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D796" s="237">
        <f t="shared" si="1"/>
        <v>1</v>
      </c>
    </row>
    <row r="797" ht="15.75" customHeight="1">
      <c r="A797" s="237" t="str">
        <f>Seeds!AC889</f>
        <v>M5-NyO-9c-E-1</v>
      </c>
      <c r="B797" s="237" t="str">
        <f>Seeds!Z889</f>
        <v>{
    "id": "M5-NyO-9c-E-1",
    "stimulus": "&lt;p&gt;Completa la siguiente tabla sin necesidad de calcular las divisiones.&lt;/p&gt;",
    "template": "&lt;table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"&lt;p&gt;En las divisiones enteras, si se multiplica o se divide el dividendo y el divisor por el mismo número, el cociente no varía pero el resto se multiplica o se divide por el mismo número.&lt;/p&gt;",
    "feedback": "&lt;p&gt;En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v>
      </c>
      <c r="C797" s="237" t="str">
        <f>Seeds!AA889</f>
        <v>{"id":"M5-NyO-9c-E-1","stimulus":"&lt;p&gt;Complete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D797" s="237">
        <f t="shared" si="1"/>
        <v>1</v>
      </c>
    </row>
    <row r="798" ht="15.75" customHeight="1">
      <c r="A798" s="237" t="str">
        <f>Seeds!AC890</f>
        <v>M5-NyO-9d-I-1</v>
      </c>
      <c r="B798" s="237" t="str">
        <f>Seeds!Z890</f>
        <v>{"id":"M5-NyO-9d-I-1","stimulus":"&lt;p&gt;Observa esta división y elige la opción que representa la propiedad fundamental de la división.&lt;/p&gt;&lt;p&gt;{{T1}} : {{Q1}} = {{Q2}}, con resto = {{Q3}}&lt;/p&gt;","hint":"&lt;p&gt;La propiedad fundamental de la división permite saber si la división se ha hecho correctamente.&lt;/p&gt;","feedback":"&lt;p&gt;La propiedad fundamental de la división, dividendo = divisor × cociente + resto, permite saber si la división se ha hecho correctamente.&lt;/p&gt;","seed":{"parameters":[{"name":"Q1","label":null,"min":10,"max":99,"step":1},{"name":"Q2","label":null,"min":10,"max":99,"step":1},{"name":"Q3","label":null,"min":0,"max":9,"step":1}],"calculated":[{"name":"A1","label":"{{T1}}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standard","params":{"countCorrect":1,"countIncorrect":2,"showCheckIcon":true}}}</v>
      </c>
      <c r="C798" s="237" t="str">
        <f>Seeds!AA890</f>
        <v>{"id":"M5-NyO-9d-I-1","stimulus":"&lt;p&gt;Observe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D798" s="237">
        <f t="shared" si="1"/>
        <v>1</v>
      </c>
    </row>
    <row r="799" ht="15.75" customHeight="1">
      <c r="A799" s="237" t="str">
        <f>Seeds!AC891</f>
        <v>M5-NyO-9d-E-1</v>
      </c>
      <c r="B799" s="237" t="str">
        <f>Seeds!Z891</f>
        <v>{"id":"M5-NyO-9d-E-1","stimulus":"&lt;p&gt;En una división, el divisor es {{Q1}}, el cociente es {{Q2}} y el resto, {{Q3}}. ¿Cuál es el valor del dividendo?&lt;/p&gt;","template":"&lt;p&gt;El dividendo es {{response}}.&lt;/p&gt;","hint":"&lt;p&gt;La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 {{Q2}} + {{Q3}} = {{A1}}&lt;/p&gt;","seed":{"parameters":[{"name":"Q1","label":null,"min":10,"max":99,"step":1},{"name":"Q2","label":null,"min":10,"max":99,"step":1},{"name":"Q3","label":null,"min":1,"max":9,"step":1}],"calculated":[{"name":"A1","label":"{{function}}","function":"{{Q1}}*{{Q2}}+{{Q3}}"}],"uniques":true},"algorithm":{"name":"calculateOperation","params":{"method":"equivLiteral","keyboard":"NUMERICAL"}}}</v>
      </c>
      <c r="C799" s="237" t="str">
        <f>Seeds!AA891</f>
        <v>{"id":"M5-NyO-9d-E-1","stimulus":"&lt;p&gt;Em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D799" s="237">
        <f t="shared" si="1"/>
        <v>1</v>
      </c>
    </row>
    <row r="800" ht="15.75" customHeight="1">
      <c r="A800" s="237" t="str">
        <f>Seeds!AC892</f>
        <v>M5-NyO-9d-A-1</v>
      </c>
      <c r="B800" s="237" t="str">
        <f>Seeds!Z892</f>
        <v>{"id":"M5-NyO-9d-A-1","stimulus":"&lt;p&gt;A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premios.&lt;/p&gt;","template":"&lt;p&gt;A la entrega de premios asistieron {{response}} personas.&lt;/p&gt;","hint":"&lt;p&gt;La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personas × {{Q2}} mesas + {{Q3}} personas por sentarse = {{A1}} personas&lt;/p&gt;","seed":{"parameters":[{"name":"Q1","label":null,"min":6,"max":12,"step":1},{"name":"Q2","label":null,"min":10,"max":20,"step":1},{"name":"Q3","label":null,"min":2,"max":5,"step":1}],"calculated":[{"name":"A1","label":"{{function}}","function":"{{Q1}}*{{Q2}}+{{Q3}}"}],"uniques":true},"algorithm":{"name":"calculateOperation","params":{"method":"equivLiteral","keyboard":"NUMERICAL"}}}</v>
      </c>
      <c r="C800" s="237" t="str">
        <f>Seeds!AA892</f>
        <v>{"id":"M5-NyO-9d-A-1","stimulus":"&lt;p&gt;Um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D800" s="237">
        <f t="shared" si="1"/>
        <v>1</v>
      </c>
    </row>
    <row r="801" ht="15.75" customHeight="1">
      <c r="A801" s="237" t="str">
        <f>Seeds!AC893</f>
        <v>M5-NyO-9d-A-2</v>
      </c>
      <c r="B801" s="237" t="str">
        <f>Seeds!Z893</f>
        <v>{"id":"M5-NyO-9d-A-2","stimulus":"&lt;p&gt;En un tren se han distribuido los pasajeros de la siguiente manera: hay {{Q1}} personas sentadas en cada uno de los {{Q2}} vagones, mientras que {{Q3}} personas tienen que ir de pie. Utiliza la prueba fundamental de la división para calcular cuántos pasajeros viajan en el tren.&lt;/p&gt;","template":"&lt;p&gt;En el tren viajan {{response}} pasajeros.&lt;/p&gt;","hint":"&lt;p&gt;La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pasajeros sentados × {{Q2}} vagones + {{Q3}} pasajeros de pie = {{A1}} pasajeros&lt;/p&gt;","seed":{"parameters":[{"name":"Q1","label":null,"min":50,"max":90,"step":1},{"name":"Q2","label":null,"min":6,"max":12,"step":1},{"name":"Q3","label":null,"min":2,"max":5,"step":1}],"calculated":[{"name":"A1","label":"{{function}}","function":"{{Q1}}*{{Q2}}+{{Q3}}"}],"uniques":true},"algorithm":{"name":"calculateOperation","params":{"method":"equivLiteral","keyboard":"NUMERICAL"}}}</v>
      </c>
      <c r="C801" s="237" t="str">
        <f>Seeds!AA893</f>
        <v>{"id":"M5-NyO-9d-A-2","stimulus":"&lt;p&gt;Em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D801" s="237">
        <f t="shared" si="1"/>
        <v>1</v>
      </c>
    </row>
    <row r="802" ht="15.75" customHeight="1">
      <c r="A802" s="237" t="str">
        <f>Seeds!AC894</f>
        <v>M5-NyO-9d-A-3</v>
      </c>
      <c r="B802" s="237" t="str">
        <f>Seeds!Z894</f>
        <v>{"id":"M5-NyO-9d-A-3","stimulus":"&lt;p&gt;En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cosechado.&lt;/p&gt;","template":"&lt;p&gt;Se han recogido &lt;span class=\"no-break\"&gt;{{response}} kg&lt;/span&gt; de zanahorias.&lt;/p&gt;","hint":"&lt;p&gt;La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cajas × &lt;span class=\"no-break\"&gt;{{Q2}} kg&lt;/span&gt; + &lt;span class=\"no-break\"&gt;{{Q3}} kg&lt;/span&gt; fuera de las cajas = &lt;span class=\"no-break\"&gt;{{A1}} kg&lt;/span&gt; de zanahorias&lt;/p&gt;","seed":{"parameters":[{"name":"Q1","label":null,"min":40,"max":60,"step":1},{"name":"Q2","label":null,"min":40,"max":60,"step":1},{"name":"Q3","label":null,"min":2,"max":39,"step":1}],"calculated":[{"name":"A1","label":"{{function}}","function":"{{Q1}}*{{Q2}}+{{Q3}}"}],"uniques":true},"algorithm":{"name":"calculateOperation","params":{"method":"equivLiteral","keyboard":"NUMERICAL"}}}</v>
      </c>
      <c r="C802" s="237" t="str">
        <f>Seeds!AA894</f>
        <v>{"id":"M5-NyO-9d-A-3","stimulus":"&lt;p&gt;Em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D802" s="237">
        <f t="shared" si="1"/>
        <v>1</v>
      </c>
    </row>
    <row r="803" ht="15.75" customHeight="1">
      <c r="A803" s="237" t="str">
        <f>Seeds!AC895</f>
        <v>M5-NyO-9d-A-4</v>
      </c>
      <c r="B803" s="237" t="str">
        <f>Seeds!Z895</f>
        <v>{"id":"M5-NyO-9d-A-4","stimulus":"&lt;p&gt;Una fábrica de chocolate embala los bombones que fabrica cada día en cajas de {{Q1}} unidades. En un día han llenado {{Q2}} cajas y solo les han sobrado {{Q3}} por embalar. Utiliza la prueba fundamental de la división para saber cuántos bombones han fabricado en total.&lt;/p&gt;","template":"&lt;p&gt;En ese día han fabricado {{response}} bombones.&lt;/p&gt;","hint":"&lt;p&gt;La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bombones × {{Q2}} cajas + {{Q3}} bombones por embalar = {{A1}} bombones&lt;/p&gt;","seed":{"parameters":[{"name":"Q1","label":null,"min":80,"max":150,"step":1},{"name":"Q2","label":null,"min":30,"max":60,"step":1},{"name":"Q3","label":null,"min":2,"max":29,"step":1}],"calculated":[{"name":"A1","label":"{{function}}","function":"{{Q1}}*{{Q2}}+{{Q3}}"}],"uniques":true},"algorithm":{"name":"calculateOperation","params":{"method":"equivLiteral","keyboard":"NUMERICAL"}}}</v>
      </c>
      <c r="C803" s="237" t="str">
        <f>Seeds!AA895</f>
        <v>{"id":"M5-NyO-9d-A-4","stimulus":"&lt;p&gt;Uma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D803" s="237">
        <f t="shared" si="1"/>
        <v>1</v>
      </c>
    </row>
    <row r="804" ht="15.75" customHeight="1">
      <c r="A804" s="237" t="str">
        <f>Seeds!AC896</f>
        <v>M5-NyO-9d-A-5</v>
      </c>
      <c r="B804" s="237" t="str">
        <f>Seeds!Z896</f>
        <v>{"id":"M5-NyO-9d-A-5","stimulus":"&lt;p&gt;Durante un día un camión cisterna repartió agua de manera que cada uno de los {{Q1}} pueblos recibió {{Q2}} l de agua. Al terminar el día quedaban {{Q3}} l por repartir. Utiliza la prueba fundamental de la división para calcular cuántos litros llevaba el camión cisterna al principio del día.&lt;/p&gt;","template":"&lt;p&gt;El camión cisterna llevaba {{response}} litros.&lt;/p&gt;","hint":"&lt;p&gt;La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pueblos × {{Q2}} l + {{Q3}} l quedan por repartir = &lt;span class=\"no-break\"&gt;{{A1}} l&lt;/span&gt;&lt;/p&gt;","seed":{"parameters":[{"name":"Q1","label":null,"min":10,"max":20,"step":1},{"name":"Q2","label":null,"min":400,"max":500,"step":1},{"name":"Q3","label":null,"min":2,"max":9,"step":1}],"calculated":[{"name":"A1","label":"{{function}}","function":"{{Q1}}*{{Q2}}+{{Q3}}"}],"uniques":true},"algorithm":{"name":"calculateOperation","params":{"method":"equivLiteral","keyboard":"NUMERICAL"}}}</v>
      </c>
      <c r="C804" s="237" t="str">
        <f>Seeds!AA896</f>
        <v>{"id":"M5-NyO-9d-A-5","stimulus":"&lt;p&gt;Durante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D804" s="237">
        <f t="shared" si="1"/>
        <v>1</v>
      </c>
    </row>
    <row r="805" ht="15.75" customHeight="1">
      <c r="A805" s="237" t="str">
        <f>Seeds!AC897</f>
        <v>M5-NyO-10a-I-1</v>
      </c>
      <c r="B805" s="237" t="str">
        <f>Seeds!Z897</f>
        <v>{"id":"M5-NyO-10a-I-1","stimulus":"&lt;p&gt;Escoge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{{T2}} + {{Q4}}&lt;/p&gt;&lt;p&gt;Por último, la suma:&lt;/p&gt;&lt;p&gt;{{T2}}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standard","params":{"countCorrect":1,"countIncorrect":2,"showCheckIcon":false,"columns":3}}}</v>
      </c>
      <c r="C805" s="237" t="str">
        <f>Seeds!AA897</f>
        <v>{"id":"M5-NyO-10a-I-1","stimulus":"&lt;p&gt;Escolha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5" s="237">
        <f t="shared" si="1"/>
        <v>1</v>
      </c>
    </row>
    <row r="806" ht="15.75" customHeight="1">
      <c r="A806" s="237" t="str">
        <f>Seeds!AC898</f>
        <v>M5-NyO-10a-I-2</v>
      </c>
      <c r="B806" s="237" t="str">
        <f>Seeds!Z898</f>
        <v>{"id":"M5-NyO-10a-I-2","stimulus":"&lt;p&gt;Escoge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{{T1}}&lt;/p&gt;&lt;p&gt;Luego, la multiplicación:&lt;/p&gt;&lt;p&gt;{{Q1}}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6" s="237" t="str">
        <f>Seeds!AA898</f>
        <v>{"id":"M5-NyO-10a-I-2","stimulus":"&lt;p&gt;Escolha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6" s="237">
        <f t="shared" si="1"/>
        <v>1</v>
      </c>
    </row>
    <row r="807" ht="15.75" customHeight="1">
      <c r="A807" s="237" t="str">
        <f>Seeds!AC899</f>
        <v>M5-NyO-10a-I-3</v>
      </c>
      <c r="B807" s="237" t="str">
        <f>Seeds!Z899</f>
        <v>{"id":"M5-NyO-10a-I-3","stimulus":"&lt;p&gt;Escoge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{{Q1}} + {{T2}}&lt;/p&gt;&lt;p&gt;Por último, la suma:&lt;/p&gt;&lt;p&gt;{{Q1}}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7" s="237" t="str">
        <f>Seeds!AA899</f>
        <v>{"id":"M5-NyO-10a-I-3","stimulus":"&lt;p&gt;Escolha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7" s="237">
        <f t="shared" si="1"/>
        <v>1</v>
      </c>
    </row>
    <row r="808" ht="15.75" customHeight="1">
      <c r="A808" s="237" t="str">
        <f>Seeds!AC900</f>
        <v>M5-NyO-10a-E-1</v>
      </c>
      <c r="B808" s="237" t="str">
        <f>Seeds!Z900</f>
        <v>{"id":"M5-NyO-10a-E-1","seed":{"parameters":[{"name":"Q1","label":null,"min":2,"max":10,"step":1},{"name":"Q2","label":null,"min":25,"max":50,"step":1},{"name":"Q3","label":null,"min":1,"max":24,"step":1},{"name":"Q4","label":null,"min":1,"max":50,"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combinadas.&lt;/p&gt;","seed":{"calculated":[{"name":"A2","label":"Se calculan las multiplicaciones y divisiones.","function":"{{Q1}}*100"},{"name":"A1","label":"Se calculan los paréntesis.","function":"{{Q1}}*1000"},{"name":"A3","label":"Se calculan las sumas y restas.","function":"{{Q1}}*10"}]},"algorithm":{"name":"orderNumbers","params":{"order":"desc"}}},{"id":"step-2","stimulus":"&lt;p&gt;Empieza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{{response}} + {{Q4}}&lt;/p&gt;","seed":{"parameters":[],"calculated":[{"name":"T1","function":"{{Q2}}-{{Q3}}","temp":true},{"name":"A2","label":"","function":"({{Q2}}-{{Q3}})*{{Q1}}"}]},"algorithm":{"name":"calculateOperation","params":{"method":"equivLiteral","keyboard":"NUMERICAL"}}},{"id":"step-4","stimulus":"&lt;p&gt;Por último, suma.&lt;/p&gt;","template":"&lt;p&gt;{{T2}} + {{Q4}} = {{response}}&lt;/p&gt;","seed":{"parameters":[],"calculated":[{"name":"T2","function":"({{Q2}}-{{Q3}})*{{Q1}}","temp":true},{"name":"A4","label":"","function":"{{Q1}}*({{Q2}}-{{Q3}})+{{Q4}}"}]},"algorithm":{"name":"calculateOperation","params":{"method":"equivLiteral","keyboard":"NUMERICAL"}}}]}</v>
      </c>
      <c r="C808" s="237" t="str">
        <f>Seeds!AA900</f>
        <v>{"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D808" s="237">
        <f t="shared" si="1"/>
        <v>1</v>
      </c>
    </row>
    <row r="809" ht="15.75" customHeight="1">
      <c r="A809" s="237" t="str">
        <f>Seeds!AC901</f>
        <v>M5-NyO-10a-E-2</v>
      </c>
      <c r="B809" s="237" t="str">
        <f>Seeds!Z901</f>
        <v>{"id":"M5-NyO-10a-E-2","seed":{"parameters":[{"name":"Q1","label":null,"min":5,"max":20,"step":1},{"name":"Q2","label":null,"min":5,"max":20,"step":1},{"name":"Q3","label":null,"min":1,"max":10,"step":1},{"name":"Q4","label":null,"min":2,"max":5,"step":1}],"uniques":true},"scaffolding":[{"id":"step-0","stimulus":"&lt;p&gt;Resuelve esta operación.&lt;/p&gt;","template":"&lt;p&gt;({{Q2}} + {{Q3}} − {{Q4}}) × {{Q1}} = {{response}}&lt;/p&gt;","seed":{"parameters":[],"calculated":[{"name":"A1","label":"","function":"({{Q2}}+{{Q3}}-{{Q4}})*{{Q1}}"}]},"algorithm":{"name":"calculateOperation","params":{"method":"equivLiteral","keyboard":"NUMERICAL"}}},{"id":"step-1","stimulus":"&lt;p&gt;Ordena los pasos con los que se calculan las operaciones combinadas.&lt;/p&gt;","seed":{"calculated":[{"name":"A3","label":"Se calculan las sumas y restas.","function":"1"},{"name":"A1","label":"Se calculan los paréntesis.","function":"3"},{"name":"A2","label":"Se calculan las multiplicaciones y divisiones.","function":"2"}]},"algorithm":{"name":"orderNumbers","params":{"order":"desc"}}},{"id":"step-2","stimulus":"&lt;p&gt;Empieza calculando las operaciones dentro del paréntesis.&lt;/p&gt;","template":"&lt;p&gt;({{Q2}} + {{Q3}} − {{Q4}}) × {{Q1}} = {{response}} × {{Q1}}&lt;/p&gt;","seed":{"parameters":[],"calculated":[{"name":"A2","label":"","function":"{{Q2}}+{{Q3}}-{{Q4}}"}]},"algorithm":{"name":"calculateOperation","params":{"method":"equivLiteral","keyboard":"NUMERICAL"}}},{"id":"step-3","stimulus":"&lt;p&gt;Por último, resuelve la multiplicación.&lt;/p&gt;","template":"&lt;p&gt;{{T1}} × {{Q1}} = {{response}}&lt;/p&gt;","seed":{"parameters":[],"calculated":[{"name":"T1","function":"{{Q2}}+{{Q3}}-{{Q4}}","temp":true},{"name":"A2","label":"","function":"({{Q2}}+{{Q3}}-{{Q4}})*{{Q1}}"}]},"algorithm":{"name":"calculateOperation","params":{"method":"equivLiteral","keyboard":"NUMERICAL"}}}]}</v>
      </c>
      <c r="C809" s="237" t="str">
        <f>Seeds!AA901</f>
        <v>{"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D809" s="237">
        <f t="shared" si="1"/>
        <v>1</v>
      </c>
    </row>
    <row r="810" ht="15.75" customHeight="1">
      <c r="A810" s="237" t="str">
        <f>Seeds!AC902</f>
        <v>M5-NyO-10a-E-3</v>
      </c>
      <c r="B810" s="237" t="str">
        <f>Seeds!Z902</f>
        <v>{"id":"M5-NyO-10a-E-3","seed":{"parameters":[{"name":"Q1","label":null,"min":1,"max":20,"step":1},{"name":"Q2","label":null,"min":1,"max":20,"step":1},{"name":"Q3","label":null,"min":1,"max":20,"step":1},{"name":"Q4","label":null,"min":2,"max":5,"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{{Q1}} + {{response}}&lt;/p&gt;","seed":{"parameters":[],"calculated":[{"name":"T1","function":"{{Q2}}+{{Q3}}","temp":true},{"name":"A2","label":"","function":"({{Q2}}+{{Q3}})*{{Q4}}"}]},"algorithm":{"name":"calculateOperation","params":{"method":"equivLiteral","keyboard":"NUMERICAL"}}},{"id":"step-4","stimulus":"&lt;p&gt;Por último, suma.&lt;/p&gt;","template":"&lt;p&gt;{{Q1}} + {{T2}} = {{response}}&lt;/p&gt;","seed":{"parameters":[],"calculated":[{"name":"T2","function":"({{Q2}}+{{Q3}})*{{Q4}}","temp":true},{"name":"A4","label":"","function":"{{Q1}}+({{Q2}}+{{Q3}})*{{Q4}}"}]},"algorithm":{"name":"calculateOperation","params":{"method":"equivLiteral","keyboard":"NUMERICAL"}}}]}</v>
      </c>
      <c r="C810" s="237" t="str">
        <f>Seeds!AA902</f>
        <v>{"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D810" s="237">
        <f t="shared" si="1"/>
        <v>1</v>
      </c>
    </row>
    <row r="811" ht="15.75" customHeight="1">
      <c r="A811" s="237" t="str">
        <f>Seeds!AC903</f>
        <v>M5-NyO-10a-A-1</v>
      </c>
      <c r="B811" s="237" t="str">
        <f>Seeds!Z903</f>
        <v>{"id":"M5-NyO-10a-A-1","seed":{"parameters":[{"name":"Q1","label":null,"min":2,"max":12,"step":1},{"name":"Q2","label":null,"min":2,"max":24,"step":1},{"name":"Q3","label":null,"min":2,"max":10,"step":1},{"name":"Q4","label":null,"min":2,"max":24,"step":1}],"uniques":true},"scaffolding":[{"id":"step-0","stimulus":"&lt;p&gt;Carmen tiene {{Q1}} cajas que contienen cada una {{Q2}} lápices de colores y {{Q3}} negros. Por su cumpleaños, su abuela le ha regalado {{Q4}} lápices flúor. ¿Cuántos lápices tiene ahora?&lt;/p&gt;","template":"&lt;p&gt;Carmen tiene {{response}} lápices.&lt;/p&gt;","seed":{"parameters":[],"calculated":[{"name":"A1","label":"","function":"{{Q1}}*({{Q2}} + {{Q3}}) + {{Q4}}"}]},"algorithm":{"name":"calculateOperation","params":{"method":"equivLiteral","keyboard":"NUMERICAL"}}},{"id":"step-1","stimulus":"&lt;p&gt;¿Con qué expresión se calcula el número de lápices de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{{Q4}} = {{Q1}} × {{response}} + {{Q4}}&lt;/p&gt;","seed":{"parameters":[],"calculated":[{"name":"A2","label":"","function":"{{Q2}}+{{Q3}}"}]},"algorithm":{"name":"calculateOperation","params":{"method":"equivLiteral","keyboard":"NUMERICAL"}}},{"id":"step-4","stimulus":"&lt;p&gt;A continuación, resuelve la multiplicación.&lt;/p&gt;","template":"&lt;p&gt;{{Q1}} × {{T1}} + {{Q4}} = {{response}} + {{Q4}}&lt;/p&gt;","seed":{"parameters":[],"calculated":[{"name":"T1","function":"({{Q2}}+{{Q3}})","temp":true},{"name":"A4","label":"","function":"{{Q1}}*({{Q2}}+{{Q3}})"}]},"algorithm":{"name":"calculateOperation","params":{"method":"equivLiteral","keyboard":"NUMERICAL"}}},{"id":"step-5","stimulus":"&lt;p&gt;Por último, suma para obtener el número de lápices.&lt;/p&gt;","template":"&lt;p&gt;{{T3}} + {{Q4}} = {{response}}&lt;/p&gt;","seed":{"parameters":[],"calculated":[{"name":"T3","function":"{{Q1}}*({{Q2}}+{{Q3}})","temp":true},{"name":"A4","label":"","function":"{{Q1}}*({{Q2}} + {{Q3}}) + {{Q4}}"}]},"algorithm":{"name":"calculateOperation","params":{"method":"equivLiteral","keyboard":"NUMERICAL"}}}]}</v>
      </c>
      <c r="C811" s="237" t="str">
        <f>Seeds!AA903</f>
        <v>{"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D811" s="237">
        <f t="shared" si="1"/>
        <v>1</v>
      </c>
    </row>
    <row r="812" ht="15.75" customHeight="1">
      <c r="A812" s="237" t="str">
        <f>Seeds!AC904</f>
        <v>M5-NyO-10a-A-2</v>
      </c>
      <c r="B812" s="237" t="str">
        <f>Seeds!Z904</f>
        <v>{"id":"M5-NyO-10a-A-2","seed":{"parameters":[{"name":"Q1","label":null,"min":200,"max":300,"step":1},{"name":"Q2","label":null,"min":3,"max":10,"step":1},{"name":"Q3","label":null,"min":6,"max":12,"step":1},{"name":"Q4","label":null,"min":40,"max":60,"step":1}],"uniques":true},"scaffolding":[{"id":"step-0","stimulus":"&lt;p&gt;Guadalupe ha invitado a sus amigos a merendar por su cumpleaños un menú de {{Q3}} € por persona y, en total, son {{Q2}} personas. Después, han ido a la bolera y ha pagado {{Q4}} € por alquilar una pista. Si Guadalupe tenía {{Q1}} € ahorrados, ¿cuánto dinero tiene ahora?&lt;/p&gt;","template":"&lt;p&gt;A Guadalupe le quedan {{response}} €.&lt;/p&gt;","seed":{"parameters":[],"calculated":[{"name":"A1","label":"","function":"{{Q1}}-{{Q2}}*{{Q3}}-{{Q4}}"}]},"algorithm":{"name":"calculateOperation","params":{"method":"equivLiteral","keyboard":"NUMERICAL"}}},{"id":"step-1","stimulus":"&lt;p&gt;¿Con qué expresión se calcula cuánto dinero le queda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multiplicación dentro del paréntesis.&lt;/p&gt;","template":"&lt;p&gt;{{Q1}} − ({{Q2}} × {{Q3}} + {{Q4}}) = {{Q1}} − ({{response}} + {{Q4}})&lt;/p&gt;","seed":{"parameters":[],"calculated":[{"name":"A2","label":"","function":"{{Q2}}*{{Q3}}"}]},"algorithm":{"name":"calculateOperation","params":{"method":"equivLiteral","keyboard":"NUMERICAL"}}},{"id":"step-4","stimulus":"&lt;p&gt;A continuación, resuelve la suma dentro del paréntesis:&lt;/p&gt;","template":"&lt;p&gt;{{Q1}} − ({{T1}} + {{Q4}}) = {{Q1}} − {{response}}&lt;/p&gt;","seed":{"parameters":[],"calculated":[{"name":"T1","function":"({{Q2}}*{{Q3}})","temp":true},{"name":"A4","label":"","function":"{{Q2}}*{{Q3}}+{{Q4}}"}]},"algorithm":{"name":"calculateOperation","params":{"method":"equivLiteral","keyboard":"NUMERICAL"}}},{"id":"step-5","stimulus":"&lt;p&gt;Por último, resta para obtener el dinero que le queda a Guadalupe.&lt;/p&gt;","template":"&lt;p&gt;{{Q1}} − {{T2}} = {{response}}&lt;/p&gt;","seed":{"parameters":[],"calculated":[{"name":"T2","function":"{{Q2}}*{{Q3}}+{{Q4}}","temp":true},{"name":"A4","label":"","function":"{{Q1}}-{{Q2}}*{{Q3}}-{{Q4}}"}]},"algorithm":{"name":"calculateOperation","params":{"method":"equivLiteral","keyboard":"NUMERICAL"}}}]}</v>
      </c>
      <c r="C812" s="237" t="str">
        <f>Seeds!AA904</f>
        <v>{"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D812" s="237">
        <f t="shared" si="1"/>
        <v>1</v>
      </c>
    </row>
    <row r="813" ht="15.75" customHeight="1">
      <c r="A813" s="237" t="str">
        <f>Seeds!AC905</f>
        <v>M5-NyO-10a-A-3</v>
      </c>
      <c r="B813" s="237" t="str">
        <f>Seeds!Z905</f>
        <v>{"id":"M5-NyO-10a-A-3","seed":{"parameters":[{"name":"Q1","label":null,"min":2,"max":4,"step":1},{"name":"Q2","label":null,"min":6,"max":8,"step":1},{"name":"Q3","label":null,"min":6,"max":11,"step":1},{"name":"Q4","label":null,"min":4,"max":10,"step":1}],"uniques":true},"scaffolding":[{"id":"step-0","stimulus":"&lt;p&gt;Agustín compró {{Q1}} &lt;i&gt;packs&lt;/i&gt; de refrescos con {{Q2}} latas cada uno, pero cuando llegó a casa se abrieron {{Q3}} de las latas. Volvió a la tienda y compró {{Q4}} latas más. ¿Cuántos refrescos tiene en total?&lt;/p&gt;","template":"&lt;p&gt;Agustín tiene {{response}} latas.&lt;/p&gt;","seed":{"parameters":[],"calculated":[{"name":"A1","label":"","function":"{{Q1}}*{{Q2}}-{{Q3}}+{{Q4}}"}]},"algorithm":{"name":"calculateOperation","params":{"method":"equivLiteral","keyboard":"NUMERICAL"}}},{"id":"step-1","stimulus":"&lt;p&gt;¿Con qué expresión se calcula los refrescos que tiene Agustín?&lt;/p&gt;","seed":{"parameters":[],"calculated":[{"name":"A2","label":"{{function}}","function":"{{Q1}}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la multiplicación.&lt;/p&gt;","template":"&lt;p&gt;{{Q1}} × {{Q2}} − {{Q3}} + {{Q4}} = {{response}} − {{Q3}} + {{Q4}}&lt;/p&gt;","seed":{"parameters":[],"calculated":[{"name":"A2","label":"","function":"{{Q1}}*{{Q2}}"}]},"algorithm":{"name":"calculateOperation","params":{"method":"equivLiteral","keyboard":"NUMERICAL"}}},{"id":"step-4","stimulus":"&lt;p&gt;Por último, opera para obtener los refrescos que tiene Agustín.&lt;/p&gt;","template":"&lt;p&gt;{{T1}} − {{Q3}} + {{Q4}} = {{response}}&lt;/p&gt;","seed":{"parameters":[],"calculated":[{"name":"T1","function":"({{Q1}}*{{Q2}})","temp":true},{"name":"A4","label":"","function":"{{Q1}}*{{Q2}}-{{Q3}}+{{Q4}}"}]},"algorithm":{"name":"calculateOperation","params":{"method":"equivLiteral","keyboard":"NUMERICAL"}}}]}</v>
      </c>
      <c r="C813" s="237" t="str">
        <f>Seeds!AA905</f>
        <v>{"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D813" s="237">
        <f t="shared" si="1"/>
        <v>1</v>
      </c>
    </row>
    <row r="814" ht="15.75" customHeight="1">
      <c r="A814" s="237" t="str">
        <f>Seeds!AC906</f>
        <v>M5-NyO-10a-A-4</v>
      </c>
      <c r="B814" s="237" t="str">
        <f>Seeds!Z906</f>
        <v>{"id":"M5-NyO-10a-A-4","seed":{"parameters":[{"name":"Q1","label":null,"min":2,"max":10,"step":1},{"name":"Q2","label":null,"min":2,"max":20,"step":1},{"name":"Q3","label":null,"min":2,"max":10,"step":1},{"name":"Q4","label":null,"min":2,"max":20,"step":1}],"uniques":true},"scaffolding":[{"id":"step-0","stimulus":"&lt;p&gt;Un repartidor ha entregado en una heladería {{Q1}} cajas con {{Q2}} polos cada una y {{Q3}} cajas con {{Q4}} conos de chocolate cada una. ¿Cuántos helados trae el repartidor?&lt;/p&gt;","template":"&lt;p&gt;Trae {{response}} helados.&lt;/p&gt;","seed":{"parameters":[],"calculated":[{"name":"A1","label":"","function":"{{Q1}}*{{Q2}}+{{Q3}}*{{Q4}}"}]},"algorithm":{"name":"calculateOperation","params":{"method":"equivLiteral","keyboard":"NUMERICAL"}}},{"id":"step-1","stimulus":"&lt;p&gt;¿Con qué expresión se calcula los helados del repartidor?&lt;/p&gt;","seed":{"parameters":[],"calculated":[{"name":"A2","label":"{{Q1}}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las multiplicaciones.&lt;/p&gt;","template":"&lt;p&gt;{{Q1}} × {{Q2}} + {{Q3}} × {{Q4}} = {{response}} + {{response}}&lt;/p&gt;","seed":{"parameters":[],"calculated":[{"name":"A2","label":"","function":"{{Q1}}*{{Q2}}"},{"name":"A3","label":"","function":"{{Q3}}*{{Q4}}"}]},"algorithm":{"name":"calculateOperation","params":{"method":"equivLiteral","keyboard":"NUMERICAL"}}},{"id":"step-4","stimulus":"&lt;p&gt;Por último, suma para obtener los helados del repartidor.&lt;/p&gt;","template":"&lt;p&gt;{{T1}} + {{T2}} = {{response}}&lt;/p&gt;","seed":{"parameters":[],"calculated":[{"name":"T1","function":"({{Q1}}*{{Q2}})","temp":true},{"name":"T2","function":"{{Q3}}*{{Q4}}","temp":true},{"name":"A4","label":"","function":"{{Q1}}*{{Q2}}+{{Q3}}*{{Q4}}"}]},"algorithm":{"name":"calculateOperation","params":{"method":"equivLiteral","keyboard":"NUMERICAL"}}}]}</v>
      </c>
      <c r="C814" s="237" t="str">
        <f>Seeds!AA906</f>
        <v>{"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D814" s="237">
        <f t="shared" si="1"/>
        <v>1</v>
      </c>
    </row>
    <row r="815" ht="15.75" customHeight="1">
      <c r="A815" s="237" t="str">
        <f>Seeds!AC907</f>
        <v>M5-NyO-10a-A-5</v>
      </c>
      <c r="B815" s="237" t="str">
        <f>Seeds!Z907</f>
        <v>{"id":"M5-NyO-10a-A-5","seed":{"parameters":[{"name":"Q1","label":null,"min":30,"max":50,"step":1},{"name":"Q2","label":null,"min":10,"max":29,"step":1},{"name":"Q3","label":null,"min":2,"max":5,"step":1}],"uniques":true},"scaffolding":[{"id":"step-0","stimulus":"&lt;p&gt;En una caja de {{Q1}} galletas, {{Q2}} no son de chocolate. ¿Cuántas galletas de chocolate habrá en {{Q3}} cajas iguales a esta?&lt;/p&gt;","template":"&lt;p&gt;En {{Q3}} cajas habrá {{response}} galletas de chocolate.&lt;/p&gt;","seed":{"parameters":[],"calculated":[{"name":"A1","label":"","function":"({{Q1}}-{{Q2}})*{{Q3}}"}]},"algorithm":{"name":"calculateOperation","params":{"method":"equivLiteral","keyboard":"NUMERICAL"}}},{"id":"step-1","stimulus":"&lt;p&gt;¿Con qué expresión se calcula las galletas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{{response}} × {{Q3}}&lt;/p&gt;","seed":{"parameters":[],"calculated":[{"name":"A2","label":"","function":"{{Q1}}-{{Q2}}"}]},"algorithm":{"name":"calculateOperation","params":{"method":"equivLiteral","keyboard":"NUMERICAL"}}},{"id":"step-4","stimulus":"&lt;p&gt;Por último, multiplica para obtener el número de galletas de chocolate en {{Q3}} cajas.&lt;/p&gt;","template":"&lt;p&gt;{{T1}} × {{Q3}} = {{response}}&lt;/p&gt;","seed":{"parameters":[],"calculated":[{"name":"T1","function":"({{Q1}}-{{Q2}})","temp":true},{"name":"A3","label":"","function":"({{Q1}}-{{Q2}})*{{Q3}}"}]},"algorithm":{"name":"calculateOperation","params":{"method":"equivLiteral","keyboard":"NUMERICAL"}}}]}</v>
      </c>
      <c r="C815" s="237" t="str">
        <f>Seeds!AA907</f>
        <v>{"id":"M5-NyO-10a-A-5","seed":{"parameters":[{"name":"Q1","label":null,"min":30,"max":50,"step":1},{"name":"Q2","label":null,"min":10,"max":29,"step":1},{"name":"Q3","label":null,"min":2,"max":5,"step":1}],"uniques":true},"scaffolding":[{"id":"step-0","stimulus":"&lt;p&gt;Em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D815" s="237">
        <f t="shared" si="1"/>
        <v>1</v>
      </c>
    </row>
    <row r="816" ht="15.75" customHeight="1">
      <c r="A816" s="237" t="str">
        <f>Seeds!AC908</f>
        <v>M5-NyO-34a-I-1</v>
      </c>
      <c r="B816" s="237" t="str">
        <f>Seeds!Z908</f>
        <v>{"id":"M5-NyO-34a-I-1","stimulus":"&lt;p&gt;Selecciona la expresión que signifique «multiplica por {{Q3}} la suma de {{Q1}} y {{Q2}}».&lt;/p&gt;","hint":"&lt;p&gt;En esta expresión primero hay que sumar y, después, multiplicar.&lt;/p&gt;","feedback":"&lt;p&gt;En esta expresión primero hay que sumar y, después, multiplicar: {{Q3}} × ({{Q1}} + {{Q2}}).&lt;/p&gt;","seed":{"parameters":[{"name":"Q1","label":null,"min":1,"max":99,"step":1},{"name":"Q2","label":null,"min":1,"max":99,"step":1},{"name":"Q3","label":null,"min":2,"max":9,"step":1}],"calculated":[{"name":"A1","label":"{{Q3}} × ({{Q1}} + {{Q2}})"},{"name":"A2","label":"{{Q3}} × {{Q1}} + {{Q2}}","incorrect":true,"feedback":"&lt;p&gt;Esta expresión significa «multiplica {{Q3}} por {{Q1}} y suma {{Q2}}».&lt;/p&gt;"},{"name":"A3","label":"{{Q3}} × {{Q2}} + {{Q1}}","incorrect":true,"feedback":"&lt;p&gt;Esta expresión significa «multiplica por {{Q3}} por {{Q2}} y suma {{Q1}}».&lt;/p&gt;"},{"name":"A4","label":"{{Q1}} + ({{Q2}} + {{Q3}})","incorrect":true,"feedback":"&lt;p&gt;Esta expresión significa «suma {{Q1}}, {{Q2}} y {{Q3}}».&lt;/p&gt;"},{"name":"A5","label":"{{Q1}} + {{Q2}} × {{Q3}}","incorrect":true,"feedback":"&lt;p&gt;Esta expresión significa «suma {{Q1}} al producto de {{Q2}} y {{Q3}}».&lt;/p&gt;"},{"name":"A6","label":"{{Q2}} + {{Q1}} × {{Q3}}","incorrect":true,"feedback":"&lt;p&gt;Esta expresión significa «suma {{Q2}} al producto de {{Q1}} y {{Q3}}».&lt;/p&gt;"}],"uniques":true},"algorithm":{"name":"trueFalse","template":"Multiple choice – standard","params":{"countCorrect":1,"countIncorrect":2,"showCheckIcon":true}}}</v>
      </c>
      <c r="C816" s="237" t="str">
        <f>Seeds!AA908</f>
        <v>{"id":"M5-NyO-34a-I-1","stimulus":"&lt;p&gt;Selecione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D816" s="237">
        <f t="shared" si="1"/>
        <v>1</v>
      </c>
    </row>
    <row r="817" ht="15.75" customHeight="1">
      <c r="A817" s="237" t="str">
        <f>Seeds!AC909</f>
        <v>M5-NyO-34a-I-2</v>
      </c>
      <c r="B817" s="237" t="str">
        <f>Seeds!Z909</f>
        <v>{"id":"M5-NyO-34a-I-2","stimulus":"&lt;p&gt;Selecciona la expresión que signifique «resta {{Q2}} a {{Q1}} y suma {{Q3}}».&lt;/p&gt;","hint":"&lt;p&gt;En esta expresión primero hay que restar y, después, sumar.&lt;/p&gt;","feedback":"&lt;p&gt;En esta expresión primero hay que restar y, después, sumar: {{Q1}} − {{Q2}} + {{Q3}}.&lt;/p&gt;","seed":{"parameters":[{"name":"Q1","label":null,"min":60,"max":99,"step":1},{"name":"Q2","label":null,"min":1,"max":30,"step":1},{"name":"Q3","label":null,"min":1,"max":30,"step":1}],"calculated":[{"name":"A1","label":"{{Q1}} − {{Q2}} + {{Q3}}"},{"name":"A2","label":"{{Q2}} − {{Q1}} + {{Q3}}","incorrect":true,"feedback":"&lt;p&gt;Esta expresión significa «resta {{Q1}} a {{Q2}} y suma {{Q3}}».&lt;/p&gt;"},{"name":"A3","label":"{{Q1}} − ({{Q2}} + {{Q3}})","incorrect":true,"feedback":"&lt;p&gt;Esta expresión significa «resta a {{Q1}} la suma de {{Q2}} y {{Q3}}».&lt;/p&gt;"},{"name":"A4","label":"{{Q2}} − ({{Q1}} + {{Q3}})","incorrect":true,"feedback":"&lt;p&gt;Esta expresión significa «resta a {{Q2}} la suma de {{Q1}} y {{Q3}}».&lt;/p&gt;"},{"name":"A5","label":"{{Q1}} − {{Q2}} − {{Q3}}","incorrect":true,"feedback":"&lt;p&gt;Esta expresión significa «resta {{Q2}} y {{Q3}} a {{Q1}}».&lt;/p&gt;"},{"name":"A6","label":"{{Q2}} − {{Q1}} − {{Q3}}","incorrect":true,"feedback":"&lt;p&gt;Esta expresión significa «resta {{Q1}} y {{Q3}} a {{Q2}}».&lt;/p&gt;"}],"uniques":true},"algorithm":{"name":"trueFalse","template":"Multiple choice – standard","params":{"countCorrect":1,"countIncorrect":2,"showCheckIcon":true}}}</v>
      </c>
      <c r="C817" s="237" t="str">
        <f>Seeds!AA909</f>
        <v>{"id":"M5-NyO-34a-I-2","stimulus":"&lt;p&gt;Selecione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D817" s="237">
        <f t="shared" si="1"/>
        <v>1</v>
      </c>
    </row>
    <row r="818" ht="15.75" customHeight="1">
      <c r="A818" s="237" t="str">
        <f>Seeds!AC910</f>
        <v>M5-NyO-34a-I-3</v>
      </c>
      <c r="B818" s="237" t="str">
        <f>Seeds!Z910</f>
        <v>{
    "id": "M5-NyO-34a-I-3",
    "stimulus": "&lt;p&gt;Selecciona la expresión que signifique «resta a {{Q1}} el producto de {{Q2}} y {{Q3}}».&lt;/p&gt;",
    "hint": "&lt;p&gt;En esta expresión primero hay que multiplicar y, después, restar.&lt;/p&gt;",
    "feedback": "&lt;p&gt;En esta expresión primero hay que multiplicar y, después, restar: {{Q1}} − {{Q2}} × {{Q3}}.&lt;/p&gt;",
    "seed": {
        "parameters": [
            {
                "name": "Q1",
                "label": null,
                "min": 10,
                "max": 20,
                "step": 1
            },
            {
                "name": "Q2",
                "label": null,
                "min": 1,
                "max": 5,
                "step": 1
            },
            {
                "name": "Q3",
                "label": null,
                "min": 1,
                "max": 5,
                "step": 1
            }
        ],
        "calculated": [
            {
                "name": "A1",
                "label": "{{Q1}} − {{Q2}} × {{Q3}}"
            },
            {
                "name": "A2",
                "label": "{{Q2}} × {{Q3}} − {{Q1}}",
                "incorrect": true,
                "feedback": "&lt;p&gt;Esta expresión significa «resta {{Q1}} al producto de {{Q2}} y {{Q3}}».&lt;/p&gt;"
            },
            {
                "name": "A3",
                "label": "{{Q2}} − {{Q1}} × {{Q3}}",
                "incorrect": true,
                "feedback": "&lt;p&gt;Esta expresión significa «resta a {{Q2}} el producto de {{Q1}} y {{Q3}}».&lt;/p&gt;"
            },
            {
                "name": "A4",
                "label": "{{Q1}} × {{Q3}} − {{Q2}}",
                "incorrect": true,
                "feedback": "&lt;p&gt;Esta expresión significa «resta {{Q2}} al producto de {{Q1}} y {{Q3}}».&lt;/p&gt;"
            },
            {
                "name": "A5",
                "label": "({{Q1}} − {{Q2}}) × {{Q3}}",
                "incorrect": true,
                "feedback": "&lt;p&gt;Esta expresión significa «multiplica por {{Q3}} la resta de {{Q1}} menos {{Q2}}».&lt;/p&gt;"
            },
            {
                "name": "A6",
                "label": "{{Q2}} × ({{Q3}} − {{Q1}})",
                "incorrect": true,
                "feedback": "&lt;p&gt;Esta expresión significa «multiplica por {{Q2}} la resta de {{Q3}} menos {{Q1}}».&lt;/p&gt;"
            }
        ],
        "uniques": true
    },
    "algorithm": {
        "name": "trueFalse",
        "template": "Multiple choice – standard",
        "params": {
            "countCorrect": 1,
            "countIncorrect": 2,
            "showCheckIcon": false,
            "columns": 3
        }
    }
}</v>
      </c>
      <c r="C818" s="237" t="str">
        <f>Seeds!AA910</f>
        <v>{"id":"M5-NyO-34a-I-3","stimulus":"&lt;p&gt;Selecione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D818" s="237">
        <f t="shared" si="1"/>
        <v>1</v>
      </c>
    </row>
    <row r="819" ht="15.75" customHeight="1">
      <c r="A819" s="237" t="str">
        <f>Seeds!AC911</f>
        <v>M5-NyO-34a-E-1</v>
      </c>
      <c r="B819" s="237" t="str">
        <f>Seeds!Z911</f>
        <v>{"id":"M5-NyO-34a-E-1","stimulus":"&lt;p&gt;Si «la suma de {{Q4}} y {{Q5}}» se expresa como «{{Q4}} + {{Q5}}», ¿cómo expresarías «{{Q1}} veces la suma de {{Q2}} y {{Q3}}»?&lt;/p&gt;","template":"&lt;p&gt;Se expresa como {{response}}.&lt;/p&gt;","hint":"&lt;p&gt;En esta expresión primero hay que sumar y, después, multiplicar.&lt;/p&gt;","feedback":"&lt;p&gt;En esta expresión primero hay que sumar y, después,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C819" s="237" t="str">
        <f>Seeds!AA911</f>
        <v>{"id":"M5-NyO-34a-E-1","stimulus":"&lt;p&gt;Se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D819" s="237">
        <f t="shared" si="1"/>
        <v>1</v>
      </c>
    </row>
    <row r="820" ht="15.75" customHeight="1">
      <c r="A820" s="237" t="str">
        <f>Seeds!AC912</f>
        <v>M5-NyO-34a-E-2</v>
      </c>
      <c r="B820" s="237" t="str">
        <f>Seeds!Z912</f>
        <v>{"id":"M5-NyO-34a-E-2","stimulus":"&lt;p&gt;Si «la suma de {{Q4}} y {{Q5}}» se expresa como «{{Q4}} + {{Q5}}», ¿cómo expresarías «{{Q1}} veces la resta de {{Q2}} y {{Q3}}»?&lt;/p&gt;","template":"&lt;p&gt;Se expresa como {{response}}.&lt;/p&gt;","hint":"&lt;p&gt;En esta expresión primero hay que restar y, después, multiplicar.&lt;/p&gt;","feedback":"&lt;p&gt;En esta expresión primero hay que restar y, después,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C820" s="237" t="str">
        <f>Seeds!AA912</f>
        <v>{"id":"M5-NyO-34a-E-2","stimulus":"&lt;p&gt;Se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D820" s="237">
        <f t="shared" si="1"/>
        <v>1</v>
      </c>
    </row>
    <row r="821" ht="15.75" customHeight="1">
      <c r="A821" s="237" t="str">
        <f>Seeds!AC913</f>
        <v>M5-NyO-34a-E-3</v>
      </c>
      <c r="B821" s="237" t="str">
        <f>Seeds!Z913</f>
        <v>{"id":"M5-NyO-34a-E-3","stimulus":"&lt;p&gt;Si «la suma de {{Q4}} y {{Q5}}» se expresa como «{{Q4}} + {{Q5}}», ¿cómo expresarías «se resta {{Q3}} al producto de {{Q1}} por {{Q2}}»?&lt;/p&gt;","template":"&lt;p&gt;Se expresa como {{response}}.&lt;/p&gt;","hint":"&lt;p&gt;En esta expresión primero hay que multiplicar y, después, restar.&lt;/p&gt;","feedback":"&lt;p&gt;En esta expresión primero hay que multiplicar y, después, restar: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C821" s="237" t="str">
        <f>Seeds!AA913</f>
        <v>{"id":"M5-NyO-34a-E-3","stimulus":"&lt;p&gt;Se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D821" s="237">
        <f t="shared" si="1"/>
        <v>1</v>
      </c>
    </row>
    <row r="822" ht="15.75" customHeight="1">
      <c r="A822" s="237" t="str">
        <f>Seeds!AC914</f>
        <v>M5-NyO-34a-A-1</v>
      </c>
      <c r="B822" s="237" t="str">
        <f>Seeds!Z914</f>
        <v>{"id":"M5-NyO-34a-A-1","stimulus":"&lt;p&gt;En la frutería, Luisa tiene que pagar {{Q1}} €, pero la tendera le descuenta la suma de dos descuentos de {{Q2}} € y {{Q3}} €. Sin hacer el cálculo, escribe la expresión del dinero que tiene que pagar Luisa.&lt;/p&gt;","template":"&lt;p&gt;La expresión es {{response}}.&lt;/p&gt;","hint":"&lt;p&gt;En esta expresión primero hay que sumar y, después, restar.&lt;/p&gt;","feedback":"&lt;p&gt;Luisa tiene que pagar {{Q1}} € − (descuento de {{Q2}} € + descuento de {{Q3}} €)&lt;/p&gt;","seed":{"parameters":[{"name":"Q1","label":null,"min":11,"max":20,"step":1},{"name":"Q2","label":null,"min":1,"max":5,"step":1},{"name":"Q3","label":null,"min":1,"max":5,"step":1}],"calculated":[{"name":"A1","label":"{{function}}","function":"\"{{Q1}}-\\\\left({{Q2}}+{{Q3}}\\\\right)\""}],"uniques":true},"algorithm":{"name":"calculateOperation","params":{"method":"equivLiteral","keyboard":"INTERMEDIATE"}}}</v>
      </c>
      <c r="C822" s="237" t="str">
        <f>Seeds!AA914</f>
        <v>{"id":"M5-NyO-34a-A-1","stimulus":"&lt;p&gt;Em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D822" s="237">
        <f t="shared" si="1"/>
        <v>1</v>
      </c>
    </row>
    <row r="823" ht="15.75" customHeight="1">
      <c r="A823" s="237" t="str">
        <f>Seeds!AC915</f>
        <v>M5-NyO-34a-A-2</v>
      </c>
      <c r="B823" s="237" t="str">
        <f>Seeds!Z915</f>
        <v>{"id":"M5-NyO-34a-A-2","stimulus":"&lt;p&gt;En un bosque en el que había {{Q1}} árboles se plantaron en un mes {{Q2}} árboles más. Al mes siguiente se plantaron otros {{Q3}} más. En el tercer mes se talaron {{Q4}} árboles. Sin hacer el cálculo, escribe la expresión de los árboles que hay en el bosque.&lt;/p&gt;","template":"&lt;p&gt;La expresión es {{response}}.&lt;/p&gt;","hint":"&lt;p&gt;En esta expresión primero hay que sumar y, después, restar.&lt;/p&gt;","feedback":"&lt;p&gt;En esta expresión primero hay que sumar y, después, restar.&lt;/p&gt;&lt;p&gt;En el bosque había {{Q1}} árboles + se plantaron {{Q2}} más + se plantaron {{Q3}} más − se talaron {{Q4}} árboles.&lt;/p&gt;","seed":{"parameters":[{"name":"Q1","label":null,"min":10,"max":20,"step":1},{"name":"Q2","label":null,"min":2,"max":5,"step":1},{"name":"Q3","label":null,"min":2,"max":5,"step":1},{"name":"Q4","label":null,"min":2,"max":5,"step":1}],"calculated":[{"name":"A1","label":"{{function}}","function":"\"{{Q1}}+{{Q2}}+{{Q3}}-{{Q4}}\""}],"uniques":true},"algorithm":{"name":"calculateOperation","params":{"method":"equivLiteral","keyboard":"INTERMEDIATE"}}}</v>
      </c>
      <c r="C823" s="237" t="str">
        <f>Seeds!AA915</f>
        <v>{"id":"M5-NyO-34a-A-2","stimulus":"&lt;p&gt;Em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D823" s="237">
        <f t="shared" si="1"/>
        <v>1</v>
      </c>
    </row>
    <row r="824" ht="15.75" customHeight="1">
      <c r="A824" s="237" t="str">
        <f>Seeds!AC916</f>
        <v>M5-NyO-34a-A-3</v>
      </c>
      <c r="B824" s="237" t="str">
        <f>Seeds!Z916</f>
        <v>{"id":"M5-NyO-34a-A-3","stimulus":"&lt;p&gt;La edad de Leo es {{Q1}} veces la suma de las edades de sus sobrinos, que tienen {{Q2}} y {{Q3}} años. Sin hacer el cálculo, escribe la expresión de la edad de Leo.&lt;/p&gt;","template":"&lt;p&gt;La expresión es {{response}}.&lt;/p&gt;","hint":"&lt;p&gt;En esta expresión primero hay que sumar y, después, multiplicar.&lt;/p&gt;","feedback":"&lt;p&gt;En esta expresión primero hay que sumar y, después, multiplicar.&lt;/p&gt;&lt;p&gt;La edad de Leo es {{Q1}} × (los {{Q2}} años de un sobrino + los {{Q3}} años del otro sobrino).&lt;/p&gt;","seed":{"parameters":[{"name":"Q1","label":null,"min":2,"max":3,"step":1},{"name":"Q2","label":null,"min":1,"max":10,"step":1},{"name":"Q3","label":null,"min":1,"max":10,"step":1}],"calculated":[{"name":"A1","label":"{{A1}}","function":"{{Q1}}\\times\\left({{Q2}}+{{Q3}}\\right)"}],"uniques":true},"algorithm":{"name":"calculateOperation","params":{"method":"equivLiteral","keyboard":"INTERMEDIATE"}}}</v>
      </c>
      <c r="C824" s="237" t="str">
        <f>Seeds!AA916</f>
        <v>{"id":"M5-NyO-34a-A-3","stimulus":"&lt;p&gt;A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D824" s="237">
        <f t="shared" si="1"/>
        <v>1</v>
      </c>
    </row>
    <row r="825" ht="15.75" customHeight="1">
      <c r="A825" s="237" t="str">
        <f>Seeds!AC917</f>
        <v>M5-NyO-34a-A-4</v>
      </c>
      <c r="B825" s="237" t="str">
        <f>Seeds!Z917</f>
        <v>{"id":"M5-NyO-34a-A-4","stimulus":"&lt;p&gt;Una empresa de papel almacena {{Q1}} cuadernos rojos y azules en cada caja, de los cuales {{Q2}} son rojos. Miguel ha comprado {{Q3}} de estas cajas. Sin hacer el cálculo, escribe la expresión del número de cuadernos azules que ha comprado Miguel.&lt;/p&gt;","template":"&lt;p&gt;La expresión es {{response}}.&lt;/p&gt;","hint":"&lt;p&gt;En esta expresión primero hay que restar y, después, multiplicar.&lt;/p&gt;","feedback":"&lt;p&gt;En esta expresión primero hay que restar y, después, multiplicar.&lt;/p&gt;&lt;p&gt;(Hay {{Q1}} cuadernos en cada caja − los {{Q2}} cuadernos rojos en cada caja) × la compra de {{Q3}} cajas.&lt;/p&gt;","seed":{"parameters":[{"name":"Q1","label":null,"min":50,"max":25,"step":1},{"name":"Q2","label":null,"min":10,"max":24,"step":1},{"name":"Q3","label":null,"min":5,"max":10,"step":1}],"calculated":[{"name":"A1","label":"{{A1}}","function":"\\left({{Q1}}-{{Q2}}\\right)\\times{{Q3}}"}],"uniques":true},"algorithm":{"name":"calculateOperation","params":{"method":"equivLiteral","keyboard":"INTERMEDIATE"}}}</v>
      </c>
      <c r="C825" s="237" t="str">
        <f>Seeds!AA917</f>
        <v>{"id":"M5-NyO-34a-A-4","stimulus":"&lt;p&gt;Uma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D825" s="237">
        <f t="shared" si="1"/>
        <v>1</v>
      </c>
    </row>
    <row r="826" ht="15.75" customHeight="1">
      <c r="A826" s="237" t="str">
        <f>Seeds!AC918</f>
        <v>M5-NyO-34a-A-5</v>
      </c>
      <c r="B826" s="237" t="str">
        <f>Seeds!Z918</f>
        <v>{"id":"M5-NyO-34a-A-5","stimulus":"&lt;p&gt;Santiago ha jugado a las cartas con sus amigos durante {{Q1}} viernes seguidos. Cada viernes ha jugado {{Q2}} min al tute, {{Q3}} min a la brisca y {{Q4}} min al cinquillo. Sin hacer el cálculo, escribe la expresión del tiempo que ha estado jugando Santiago.&lt;/p&gt;","template":"&lt;p&gt;La expresión es {{response}}.&lt;/p&gt;","hint":"&lt;p&gt;En esta expresión primero hay que sumar y, después, multiplicar.&lt;/p&gt;","feedback":"&lt;p&gt;En esta expresión primero hay que sumar y, después, multiplicar.&lt;/p&gt;&lt;p&gt;Santiago ha jugado {{Q1}} viernes × ({{Q2}} min al tute + {{Q3}} min a la brisca + {{Q4}} min al cinquillo).&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C826" s="237" t="str">
        <f>Seeds!AA918</f>
        <v>{"id":"M5-NyO-34a-A-5","stimulus":"&lt;p&gt;Santiago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D826" s="237">
        <f t="shared" si="1"/>
        <v>1</v>
      </c>
    </row>
    <row r="827" ht="15.75" customHeight="1">
      <c r="A827" s="237" t="str">
        <f>Seeds!AC919</f>
        <v>M5-NyO-40a-I-1</v>
      </c>
      <c r="B827" s="237" t="str">
        <f>Seeds!Z919</f>
        <v>{"id":"M5-NyO-40a-I-1","stimulus":"&lt;p&gt;Arrastra los resultados de la operación «multiplica un número por {{Q1}} y suma {{Q2}} al resultado».&lt;/p&gt;","template":"&lt;p&gt;Con 1 el resultado es {{T1}}.&lt;/p&gt;&lt;p&gt;Con 2 el resultado es {{response}}.&lt;/p&gt;&lt;p&gt;Con 3 el resultado es {{response}}.&lt;/p&gt;","hint":"&lt;p&gt;Aplica a cada número las operaciones del enunciado:&lt;/p&gt;&lt;p&gt;Con 1 la operación es: 1 × {{Q1}} + {{Q2}}&lt;/p&gt;","feedback":"&lt;p&gt;Hay que aplicar a cada número las operaciones del enunciado:&lt;/p&gt;&lt;p&gt;Con 1 el resultado es: 1 × {{Q1}} + {{Q2}} = {{T1}}&lt;/p&gt;&lt;p&gt;Con 2 el resultado es: 2 × {{Q1}} + {{Q2}} = {{A1}}&lt;/p&gt;&lt;p&gt;Con 3 el resultado es: 3 × {{Q1}} + {{Q2}} = {{A2}}&lt;/p&gt;","seed":{"parameters":[{"name":"Q1","label":null,"min":4,"max":10,"step":1},{"name":"Q2","label":null,"min":4,"max":10,"step":1}],"calculated":[{"name":"T1","label":null,"function":"{{Q1}}+{{Q2}}","temp":true},{"name":"A1","label":"{{function}}","function":"2*{{Q1}}+{{Q2}}"},{"name":"A2","label":"{{function}}","function":"3*{{Q1}}+{{Q2}}"},{"name":"A3","label":"{{function}}","function":"2*{{Q2}}+{{Q1}}","incorrect":true},{"name":"A4","label":"{{function}}","function":"3*{{Q2}}+{{Q1}}","incorrect":true},{"name":"A5","label":"{{function}}","function":"2*({{Q1}}+{{Q2}})","incorrect":true}],"uniques":true},"algorithm":{"name":"calculateOperation","template":"Cloze with drag &amp; drop","params":{"keyboard":"INTERMEDIATE"}}}</v>
      </c>
      <c r="C827" s="237" t="str">
        <f>Seeds!AA919</f>
        <v>{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D827" s="237">
        <f t="shared" si="1"/>
        <v>1</v>
      </c>
    </row>
    <row r="828" ht="15.75" customHeight="1">
      <c r="A828" s="237" t="str">
        <f>Seeds!AC920</f>
        <v>M5-NyO-40a-I-2</v>
      </c>
      <c r="B828" s="237" t="str">
        <f>Seeds!Z920</f>
        <v>{"id":"M5-NyO-40a-I-2","stimulus":"&lt;p&gt;Arrastra los resultados de la operación «resta 1 a un número y multiplica el resultado por {{Q1}}».&lt;/p&gt;","template":"&lt;p&gt;Con 2 el resultado es {{T1}}.&lt;/p&gt;&lt;p&gt;Con 3 el resultado es {{response}}.&lt;/p&gt;&lt;p&gt;Con 4 el resultado es {{response}}.&lt;/p&gt;","hint":"&lt;p&gt;Aplica a cada número las operaciones del enunciado:&lt;/p&gt;&lt;p&gt;Con 2 la operación es: (2 − 1) × {{Q1}}&lt;/p&gt;","feedback":"&lt;p&gt;Hay que aplicar a cada número las operaciones del enunciado:&lt;/p&gt;&lt;p&gt;Con 2 el resultado es: (2 − 1) × {{Q1}} = {{T1}}&lt;/p&gt;&lt;p&gt;Con 3 el resultado es: (3 − 1) × {{Q1}} = {{A1}}&lt;/p&gt;&lt;p&gt;Con 4 el resultado es: (4 − 1) × {{Q1}} = {{A2}}&lt;/p&gt;","seed":{"parameters":[{"name":"Q1","label":null,"min":2,"max":10,"step":1}],"calculated":[{"name":"T1","label":null,"function":"{{Q1}}","temp":true},{"name":"A1","label":"{{function}}","function":"2*{{Q1}}"},{"name":"A2","label":"{{function}}","function":"3*{{Q1}}"},{"name":"A3","label":"{{function}}","function":"2*{{Q1}}+1","incorrect":true},{"name":"A4","label":"{{function}}","function":"3*{{Q1}}+2","incorrect":true},{"name":"A5","label":"{{function}}","function":"2*{{Q1}}-1","incorrect":true}],"uniques":true},"algorithm":{"name":"calculateOperation","template":"Cloze with drag &amp; drop","params":{"keyboard":"INTERMEDIATE"}}}</v>
      </c>
      <c r="C828" s="237" t="str">
        <f>Seeds!AA920</f>
        <v>{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D828" s="237">
        <f t="shared" si="1"/>
        <v>1</v>
      </c>
    </row>
    <row r="829" ht="15.75" customHeight="1">
      <c r="A829" s="237" t="str">
        <f>Seeds!AC921</f>
        <v>M5-NyO-40a-I-3</v>
      </c>
      <c r="B829" s="237" t="str">
        <f>Seeds!Z921</f>
        <v>{"id":"M5-NyO-40a-I-3","stimulus":"&lt;p&gt;Arrastra los resultados de la operación «resta a un número la suma de {{Q1}} y {{Q2}}».&lt;/p&gt;","template":"&lt;p&gt;Con 10 el resultado es {{T1}}.&lt;/p&gt;&lt;p&gt;Con 11 el resultado es {{response}}.&lt;/p&gt;&lt;p&gt;Con 12 el resultado es {{response}}.&lt;/p&gt;","hint":"&lt;p&gt;Aplica a cada número las operaciones del enunciado:&lt;/p&gt;&lt;p&gt;Con 10 la operación es: 10 − ({{Q1}} + {{Q2}})&lt;/p&gt;","feedback":"&lt;p&gt;Hay que aplicar a cada número las operaciones del enunciado:&lt;/p&gt;&lt;p&gt;Con 10 el resultado es: 10 − ({{Q1}} + {{Q2}}) = {{T1}}&lt;/p&gt;&lt;p&gt;Con 11 el resultado es: 11 − ({{Q1}} + {{Q2}}) = {{A1}}&lt;/p&gt;&lt;p&gt;Con 12 el resultado es: 12 − ({{Q1}} + {{Q2}}) = {{A2}}&lt;/p&gt;","seed":{"parameters":[{"name":"Q1","label":null,"min":2,"max":5,"step":1},{"name":"Q2","label":null,"min":2,"max":5,"step":1}],"calculated":[{"name":"T1","label":null,"function":"10-{{Q1}}-{{Q2}}","temp":true},{"name":"A1","label":"{{function}}","function":"11-{{Q1}}-{{Q2}}"},{"name":"A2","label":"{{function}}","function":"12-{{Q1}}-{{Q2}}"},{"name":"A3","label":"{{function}}","function":"11-{{Q1}}+{{Q2}}","incorrect":true},{"name":"A4","label":"{{function}}","function":"12-{{Q1}}+{{Q2}}","incorrect":true},{"name":"A5","label":"{{function}}","function":"10-{{Q1}}-{{Q2}}-1","incorrect":true}],"uniques":true},"algorithm":{"name":"calculateOperation","template":"Cloze with drag &amp; drop","params":{"keyboard":"INTERMEDIATE"}}}</v>
      </c>
      <c r="C829" s="237" t="str">
        <f>Seeds!AA921</f>
        <v>{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D829" s="237">
        <f t="shared" si="1"/>
        <v>1</v>
      </c>
    </row>
    <row r="830" ht="15.75" customHeight="1">
      <c r="A830" s="237" t="str">
        <f>Seeds!AC922</f>
        <v>M5-NyO-40a-E-1</v>
      </c>
      <c r="B830" s="237" t="str">
        <f>Seeds!Z922</f>
        <v>{"id":"M5-NyO-40a-E-1","stimulus":"&lt;p&gt;Calcula los resultados de la operación «se multiplica un número por {{Q1}} y se resta {{Q2}} al resultado».&lt;/p&gt;","template":"&lt;p&gt;Con {{Q3}} el resultado es {{response}}.&lt;/p&gt;&lt;p&gt;Con {{Q4}} el resultado es {{response}}.&lt;/p&gt;","hint":"&lt;p&gt;Aplica a cada número las operaciones del enunciado:&lt;/p&gt;&lt;p&gt;Con {{Q3}} la operación es: {{Q3}} × {{Q1}} − {{Q2}}&lt;/p&gt;","feedback":"&lt;p&gt;Hay que aplicar a cada número las operaciones del resultado:&lt;/p&gt;&lt;p&gt;Con {{Q3}} el resultado es: {{Q3}} × {{Q1}} − {{Q2}} = {{A1}}&lt;/p&gt;&lt;p&gt;Con {{Q4}} el resultado es: {{Q4}} × {{Q1}} − {{Q2}} = {{A2}}&lt;/p&gt;","seed":{"parameters":[{"name":"Q1","label":null,"min":3,"max":9,"step":1},{"name":"Q2","label":null,"min":1,"max":9,"step":1},{"name":"Q3","label":null,"min":3,"max":9,"step":1},{"name":"Q4","label":null,"min":3,"max":9,"step":1}],"calculated":[{"name":"A1","label":"{{function}}","function":"{{Q3}}*{{Q1}}-{{Q2}}"},{"name":"A2","label":"{{function}}","function":"{{Q4}}*{{Q1}}-{{Q2}}"}],"uniques":true},"algorithm":{"name":"calculateOperation","params":{"method":"equivLiteral","keyboard":"INTERMEDIATE"}}}</v>
      </c>
      <c r="C830" s="237" t="str">
        <f>Seeds!AA922</f>
        <v>{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D830" s="237">
        <f t="shared" si="1"/>
        <v>1</v>
      </c>
    </row>
    <row r="831" ht="15.75" customHeight="1">
      <c r="A831" s="237" t="str">
        <f>Seeds!AC923</f>
        <v>M5-NyO-40a-E-2</v>
      </c>
      <c r="B831" s="237" t="str">
        <f>Seeds!Z923</f>
        <v>{"id":"M5-NyO-40a-E-2","stimulus":"&lt;p&gt;Calcula los resultados de la operación «se multiplica por {{Q1}} un número al que se le ha restado {{Q2}}».&lt;/p&gt;","template":"&lt;p&gt;Con {{Q3}} el resultado es {{response}}.&lt;/p&gt;&lt;p&gt;Con {{Q4}} el resultado es {{response}}.&lt;/p&gt;","hint":"&lt;p&gt;Aplica a cada número las operaciones del enunciado:&lt;/p&gt;&lt;p&gt;Con {{Q3}} la operación es: ({{Q3}} − {{Q2}}) × {{Q1}}&lt;/p&gt;","feedback":"&lt;p&gt;Hay que aplicar a cada número las operaciones del enunciado:&lt;/p&gt;&lt;p&gt;Con {{Q3}} el resultado es: ({{Q3}} − {{Q2}}) × {{Q1}} = {{A1}}&lt;/p&gt;&lt;p&gt;Con {{Q4}} el resultado es: ({{Q4}} − {{Q2}}) × {{Q1}} = {{A2}}&lt;/p&gt;","seed":{"parameters":[{"name":"Q1","label":null,"min":2,"max":9,"step":1},{"name":"Q2","label":null,"min":1,"max":4,"step":1},{"name":"Q3","label":null,"min":5,"max":9,"step":1},{"name":"Q4","label":null,"min":5,"max":9,"step":1}],"calculated":[{"name":"A1","label":"{{function}}","function":"({{Q3}}-{{Q2}})*{{Q1}}"},{"name":"A2","label":"{{function}}","function":"({{Q4}}-{{Q2}})*{{Q1}}"}],"uniques":true},"algorithm":{"name":"calculateOperation","params":{"method":"equivLiteral","keyboard":"NUMERICAL"}}}</v>
      </c>
      <c r="C831" s="237" t="str">
        <f>Seeds!AA923</f>
        <v>{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D831" s="237">
        <f t="shared" si="1"/>
        <v>1</v>
      </c>
    </row>
    <row r="832" ht="15.75" customHeight="1">
      <c r="A832" s="237" t="str">
        <f>Seeds!AC924</f>
        <v>M5-NyO-40a-E-3</v>
      </c>
      <c r="B832" s="237" t="str">
        <f>Seeds!Z924</f>
        <v>{"id":"M5-NyO-40a-E-3","stimulus":"&lt;p&gt;Calcula los resultados de la operación «se resta a un número la suma de {{Q1}} y {{Q2}}».&lt;/p&gt;","template":"&lt;p&gt;Con {{Q3}} el resultado es {{response}}.&lt;/p&gt;&lt;p&gt;Con {{Q4}} el resultado es {{response}}.&lt;/p&gt;","hint":"&lt;p&gt;Aplica a cada número las operaciones del enunciado:&lt;/p&gt;&lt;p&gt;Con {{Q3}} la operación es: {{Q3}} − ({{Q1}} + {{Q2}})&lt;/p&gt;","feedback":"&lt;p&gt;Hay que aplicar a cada número las operaciones del enunciado:&lt;/p&gt;&lt;p&gt;Con {{Q3}} el resultado es: {{Q3}} − ({{Q1}} + {{Q2}}) = {{A1}}&lt;/p&gt;&lt;p&gt;Con {{Q4}} el resultado es: {{Q4}} − ({{Q1}} + {{Q2}}) = {{A2}}&lt;/p&gt;","seed":{"parameters":[{"name":"Q1","label":null,"min":1,"max":5,"step":1},{"name":"Q2","label":null,"min":1,"max":5,"step":1},{"name":"Q3","label":null,"min":10,"max":20,"step":1},{"name":"Q4","label":null,"min":10,"max":20,"step":1}],"calculated":[{"name":"A1","label":"{{function}}","function":"{{Q3}}-{{Q1}}-{{Q2}}"},{"name":"A2","label":"{{function}}","function":"{{Q4}}-{{Q1}}-{{Q2}}"}],"uniques":true},"algorithm":{"name":"calculateOperation","params":{"method":"equivLiteral","keyboard":"NUMERICAL"}}}</v>
      </c>
      <c r="C832" s="237" t="str">
        <f>Seeds!AA924</f>
        <v>{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D832" s="237">
        <f t="shared" si="1"/>
        <v>1</v>
      </c>
    </row>
    <row r="833" ht="15.75" customHeight="1">
      <c r="A833" s="237" t="str">
        <f>Seeds!AC925</f>
        <v>M5-NyO-40a-A-1</v>
      </c>
      <c r="B833" s="237" t="str">
        <f>Seeds!Z925</f>
        <v>{"id":"M5-NyO-40a-A-1","seed":{"parameters":[{"name":"Q1","label":null,"min":8,"max":20,"step":1},{"name":"Q2","label":null,"min":2,"max":9,"step":1},{"name":"Q3","label":null,"min":2,"max":9,"step":1},{"name":"Q4","label":null,"min":2,"max":9,"step":1}],"uniques":true},"scaffolding":[{"id":"step-0","stimulus":"&lt;p&gt;En un restaurante cobran en cada mesa &lt;span class=\"no-break\"&gt;{{Q1}} €&lt;/span&gt; por cada cliente que haya sentado en ella más &lt;span class=\"no-break\"&gt;{{Q2}} €&lt;/span&gt; de propina entre todos. ¿Cuánto tienen que pagar los clientes en las siguientes situaciones?&lt;/p&gt;","template":"&lt;p&gt;En una mesa en la que hay {{Q3}} personas se tienen que pagar &lt;span class=\"no-break\"&gt;{{response}} €.&lt;/span&gt;&lt;/p&gt;&lt;p&gt;En una mesa en la que hay {{Q4}} personas se tienen que pagar &lt;span class=\"no-break\"&gt;{{response}} €.&lt;/span&gt;&lt;/p&gt;","seed":{"calculated":[{"name":"A1","label":"","function":"{{Q3}}*{{Q1}}+{{Q2}}"},{"name":"A2","label":"","function":"{{Q4}}*{{Q1}}+{{Q2}}"}]},"algorithm":{"name":"calculateOperation","params":{"method":"equivLiteral","keyboard":"INTERMEDIATE"}}},{"id":"step-1","stimulus":"&lt;p&gt;¿Cuáles son los precios del restaurante?&lt;/p&gt;","template":"&lt;p&gt;Cobran {{response}} € por cada cliente.&lt;/p&gt;&lt;p&gt;Cobran {{response}} € de propina entre todos los que se sientan a una mesa.&lt;/p&gt;","seed":{"calculated":[{"name":"1-A1","label":"","function":"{{Q1}}"},{"name":"1-A1","label":"","function":"{{Q2}}"}]},"algorithm":{"name":"calculateOperation","params":{"method":"equivLiteral","keyboard":"INTERMEDIATE"}}},{"id":"step-2","stimulus":"&lt;p&gt;¿Qué hay que calcular?&lt;/p&gt;","seed":{"calculated":[{"name":"T1","function":"{{Q4}}+1","temp":true},{"name":"T2","function":"{{Q4}}+2","temp":true},{"name":"2-A1","label":"&lt;p&gt;Cuánto pagará una mesa de {{Q3}} personas y otra de {{Q4}}.&lt;/p&gt;"},{"name":"2-A2","label":"&lt;p&gt;Cuánto pagará una mesa de {{Q3}} personas y otra de {{T1}}.&lt;/p&gt;","incorrect":true},{"name":"2-A3","label":"&lt;p&gt;Cuánto pagará una mesa de {{Q4}} personas y otra de {{T2}}.&lt;/p&gt;","incorrect":true}]},"algorithm":{"name":"trueFalse","template":"Multiple choice – standard"}},{"id":"step-3","stimulus":"&lt;p&gt;¿Cómo se escriben en forma de cálculo las ganancias del restaurante?&lt;/p&gt;","seed":{"calculated":[{"name":"3-A1","label":"&lt;p&gt;Precio = {{Q1}} € × n.º de clientes + {{Q2}} €&lt;/p&gt;"},{"name":"3-A2","label":"&lt;p&gt;Precio = {{Q1}} € + n.º de clientes + {{Q2}} €&lt;/p&gt;","incorrect":true},{"name":"3-A3","label":"&lt;p&gt;Precio = {{Q2}} € × n.º de clientes + {{Q1}} €&lt;/p&gt;","incorrect":true}]},"algorithm":{"name":"trueFalse","template":"Multiple choice – standard", "params": {"showCheckIcon":false, "columns":3}}},{"id":"step-4","stimulus":"&lt;p&gt;¿Cuánto paga entonces cada una de estas mesas?&lt;/p&gt;","template":"&lt;p&gt;Precio = {{Q1}} € × n.º de clientes + {{Q2}} €&lt;/p&gt;&lt;p&gt;La mesa en la que hay {{Q3}} personas tiene que pagar {{response}} €.&lt;/p&gt;&lt;p&gt;La mesa en la que hay {{Q4}} personas tiene que pagar {{response}} €.&lt;/p&gt;","seed":{"calculated":[{"name":"4-A1","function":"{{Q1}}*{{Q3}}+{{Q2}}"},{"name":"4-A2","function":"{{Q1}}*{{Q4}}+{{Q2}}"}]},"algorithm":{"name":"calculateOperation","params":{"method":"equivLiteral","keyboard":"INTERMEDIATE"}}}]}</v>
      </c>
      <c r="C833" s="237" t="str">
        <f>Seeds!AA925</f>
        <v>{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D833" s="237">
        <f t="shared" si="1"/>
        <v>1</v>
      </c>
    </row>
    <row r="834" ht="15.75" customHeight="1">
      <c r="A834" s="237" t="str">
        <f>Seeds!AC926</f>
        <v>M5-NyO-40a-A-2</v>
      </c>
      <c r="B834" s="237" t="str">
        <f>Seeds!Z926</f>
        <v>{"id":"M5-NyO-40a-A-2","seed":{"parameters":[{"name":"Q1","label":null,"min":10,"max":15,"step":1},{"name":"Q2","label":null,"min":5,"max":10,"step":1},{"name":"Q3","label":null,"min":2,"max":9,"step":1},{"name":"Q4","label":null,"min":2,"max":9,"step":1}],"uniques":true},"scaffolding":[{"id":"step-0","stimulus":"&lt;p&gt;En un hotel se cobra a cada huésped &lt;span class=\"no-break\"&gt;{{Q1}} €&lt;/span&gt; por habitación y &lt;span class=\"no-break\"&gt;{{Q2}} €&lt;/span&gt; por el desayuno. ¿Cuánto dinero recibe el hotel en las siguientes situaciones?&lt;/p&gt;","template":"&lt;p&gt;Si entran {{Q3}} huéspedes, el hotel recibe {{response}} €.&lt;/p&gt;&lt;p&gt;Si entran {{Q4}} huéspedes, el hotel recibe {{response}} €.&lt;/p&gt;","seed":{"calculated":[{"name":"A1","label":"","function":"({{Q1}} + {{Q2}})*{{Q3}}"},{"name":"A2","label":"","function":"({{Q1}} + {{Q2}})*{{Q4}}"}]},"algorithm":{"name":"calculateOperation","params":{"method":"equivLiteral","keyboard":"INTERMEDIATE"}}},{"id":"step-1","stimulus":"&lt;p&gt;¿Cuáles son los precios del hotel por huésped?&lt;/p&gt;","template":"&lt;p&gt;Se cobra {{response}} € por habitación.&lt;/p&gt;&lt;p&gt;Se cobra {{response}} € por el desayuno.&lt;/p&gt;","seed":{"calculated":[{"name":"1-A1","label":"","function":"{{Q1}}"},{"name":"1-A2","label":"","function":"{{Q2}}"}]},"algorithm":{"name":"calculateOperation","params":{"method":"equivLiteral","keyboard":"INTERMEDIATE"}}},{"id":"step-2","stimulus":"&lt;p&gt;¿Qué hay que calcular?&lt;/p&gt;","seed":{"calculated":[{"name":"T1","function":"{{Q4}}+1","temp":true},{"name":"T2","function":"{{Q4}}+2","temp":true},{"name":"2-A1","label":"&lt;p&gt;Cuánto gana el hotel si tiene {{Q3}} o {{Q4}} huéspedes.&lt;/p&gt;"},{"name":"2-A2","label":"&lt;p&gt;Cuánto gana el hotel si tiene {{Q3}} o {{T1}} huéspedes.&lt;/p&gt;","incorrect":true},{"name":"2-A3","label":"&lt;p&gt;Cuánto gana el hotel si tiene {{Q4}} o {{T2}} huéspedes.&lt;/p&gt;","incorrect":true}]},"algorithm":{"name":"trueFalse","template":"Multiple choice – standard"}},{"id":"step-3","stimulus":"&lt;p&gt;¿Cómo se escriben en forma de cálculo las ganancias del hotel?&lt;/p&gt;","seed":{"calculated":[{"name":"3-A1","label":"&lt;p&gt;Precio = {{Q1}} × n.º de huéspedes + {{Q2}} × n.º de huéspedes&lt;/p&gt;"},{"name":"3-A2","label":"&lt;p&gt;Precio = {{Q1}} × n.º de huéspedes + {{Q2}}&lt;/p&gt;","incorrect":true},{"name":"3-A3","label":"&lt;p&gt;Precio = {{Q1}} + {{Q2}} + n.º de huéspedes&lt;/p&gt;","incorrect":true}]},"algorithm":{"name":"trueFalse","template":"Multiple choice – standard", "params": {"showCheckIcon":false, "columns":3}}},{"id":"step-4","stimulus":"&lt;p&gt;¿Cuánto dinero gana el hotel entonces en cada uno de estos casos?&lt;/p&gt;","template":"&lt;p&gt;Precio = {{Q1}} × n.º de huéspedes + {{Q2}} × n.º de huéspedes&lt;/p&gt;&lt;p&gt;Si entran {{Q3}} huéspedes, el hotel gana {{response}} €.&lt;/p&gt;&lt;p&gt;Si entran {{Q4}} huéspedes, el hotel gana {{response}} €.&lt;/p&gt;","seed":{"calculated":[{"name":"4-A1","function":"({{Q1}} + {{Q2}})*{{Q3}}"},{"name":"4-A2","function":"({{Q1}} + {{Q2}})*{{Q4}}"}]},"algorithm":{"name":"calculateOperation","params":{"method":"equivLiteral","keyboard":"INTERMEDIATE"}}}]}</v>
      </c>
      <c r="C834" s="237" t="str">
        <f>Seeds!AA926</f>
        <v>{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D834" s="237">
        <f t="shared" si="1"/>
        <v>1</v>
      </c>
    </row>
    <row r="835" ht="15.75" customHeight="1">
      <c r="A835" s="237" t="str">
        <f>Seeds!AC927</f>
        <v>M5-NyO-40a-A-3</v>
      </c>
      <c r="B835" s="237" t="str">
        <f>Seeds!Z927</f>
        <v>{"id":"M5-NyO-40a-A-3","seed":{"parameters":[{"name":"Q1","label":null,"min":5,"max":10,"step":1},{"name":"Q2","label":null,"min":5,"max":10,"step":1},{"name":"Q3","label":null,"min":20,"max":30,"step":1},{"name":"Q4","label":null,"min":20,"max":30,"step":1}],"uniques":true},"scaffolding":[{"id":"step-0","stimulus":"&lt;p&gt;En una granja de gallinas dan cada día {{Q1}} huevos a una pastelería, {{Q2}} huevos a un restaurante y se quedan con el resto. ¿Con cuántos huevos se queda la granja en las siguientes situaciones?&lt;/p&gt;","template":"&lt;p&gt;Si las gallinas ponen {{Q3}} huevos, la granja se queda con {{response}} huevos.&lt;/p&gt;&lt;p&gt;Si las gallinas ponen {{Q4}} huevos, la granja se queda con {{response}} huevos.&lt;/p&gt;","seed":{"calculated":[{"name":"A1","label":"","function":"{{Q3}}-{{Q1}}-{{Q2}}"},{"name":"A2","label":"","function":"{{Q4}}-{{Q1}}-{{Q2}}"}]},"algorithm":{"name":"calculateOperation","params":{"method":"equivLiteral","keyboard":"INTERMEDIATE"}}},{"id":"step-1","stimulus":"&lt;p&gt;¿Cuántos huevos da la granja a la pastelería? ¿Y al restaurante?&lt;/p&gt;","template":"&lt;p&gt;Da {{response}} huevos a la pastelería.&lt;/p&gt;&lt;p&gt;Da {{response}} huevos al restaurante.&lt;/p&gt;","seed":{"calculated":[{"name":"1-A1","label":"","function":"{{Q1}}"},{"name":"1-A1","label":"","function":"{{Q2}}"}]},"algorithm":{"name":"calculateOperation","params":{"method":"equivLiteral","keyboard":"INTERMEDIATE"}}},{"id":"step-2","stimulus":"&lt;p&gt;¿Qué hay que calcular?&lt;/p&gt;","seed":{"calculated":[{"name":"T1","function":"{{Q4}}+1","temp":true},{"name":"T2","function":"{{Q4}}+2","temp":true},{"name":"2-A1","label":"&lt;p&gt;Con cuántos huevos se queda la granja si las gallinas ponen {{Q3}} o {{Q4}} huevos.&lt;/p&gt;"},{"name":"2-A2","label":"&lt;p&gt;Con cuántos huevos se queda la granja si las gallinas ponen {{Q3}} o {{T1}} huevos.&lt;/p&gt;","incorrect":true},{"name":"2-A3","label":"&lt;p&gt;Con cuántos huevos se queda la granja si las gallinas ponen {{Q4}} o {{T2}} huevos.&lt;/p&gt;","incorrect":true}]},"algorithm":{"name":"trueFalse","template":"Multiple choice – standard"}},{"id":"step-3","stimulus":"&lt;p&gt;¿Cómo se escriben en forma de cálculo los huevos con los que se queda la granja?&lt;/p&gt;","seed":{"calculated":[{"name":"3-A1","label":"&lt;p&gt;Huevos para la granja = huevos de las gallinas − {{Q1}} huevos para la pastelería − {{Q2}} huevos para el restaurante&lt;/p&gt;"},{"name":"3-A2","label":"&lt;p&gt;Huevos para la granja = huevos de las gallinas + {{Q1}} huevos para la pastelería − {{Q2}} huevos para el restaurante&lt;/p&gt;","incorrect":true},{"name":"3-A3","label":"&lt;p&gt;Huevos para la granja = huevos de las gallinas − {{Q1}} huevos para la pastelería + {{Q2}} huevos para el restaurante&lt;/p&gt;","incorrect":true}]},"algorithm":{"name":"trueFalse","template":"Multiple choice – standard"}},{"id":"step-4","stimulus":"&lt;p&gt;¿Con cuántos huevos se queda la granja en estos dos casos?&lt;/p&gt;","template":"&lt;p&gt;Huevos para la granja = huevos de las gallinas − {{Q1}} huevos para la pastelería − {{Q2}} huevos para el restaurante&lt;/p&gt;&lt;p&gt;Si las gallinas ponen {{Q3}} huevos, la granja se queda con {{response}} huevos.&lt;/p&gt;&lt;p&gt;Si las gallinas ponen {{Q4}} huevos, la granja se queda con {{response}} huevos.&lt;/p&gt;","seed":{"calculated":[{"name":"4-A1","function":"{{Q3}}-{{Q2}}-{{Q1}}"},{"name":"4-A2","function":"{{Q4}}-{{Q1}}-{{Q2}}"}]},"algorithm":{"name":"calculateOperation","params":{"method":"equivLiteral","keyboard":"INTERMEDIATE"}}}]}</v>
      </c>
      <c r="C835" s="237" t="str">
        <f>Seeds!AA927</f>
        <v>{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D835" s="237">
        <f t="shared" si="1"/>
        <v>1</v>
      </c>
    </row>
    <row r="836" ht="15.75" customHeight="1">
      <c r="A836" s="237" t="str">
        <f>Seeds!AC928</f>
        <v>M5-NyO-40a-A-4</v>
      </c>
      <c r="B836" s="237" t="str">
        <f>Seeds!Z928</f>
        <v>{"id":"M5-NyO-40a-A-4","seed":{"parameters":[{"name":"Q1","label":null,"min":2,"max":5,"step":1},{"name":"Q2","label":null,"min":10,"max":20,"step":2},{"name":"Q3","label":null,"min":10,"max":20,"step":2}],"uniques":true},"scaffolding":[{"id":"step-0","stimulus":"&lt;p&gt;Se ha organizado un juego entre 4.º y 6.º curso. Para que la competición esté equilibrada, los estudiantes de 6.º serán la mitad de los de 4º y a este resultado se unirán {{Q1}} estudiantes de 6.º. ¿Cuántos estudiantes de 6.º jugarán en las siguientes situaciones?&lt;/p&gt;","template":"&lt;p&gt;Si participan {{Q2}} estudiantes de 4.º, jugarán contra {{response}} estudiantes de 6.º.&lt;/p&gt;&lt;p&gt;Si participan {{Q3}} estudiantes de 4.º, jugarán contra {{response}} estudiantes de 6.º.&lt;/p&gt;","seed":{"calculated":[{"name":"A1","label":"","function":"{{Q2}}/2+{{Q1}}"},{"name":"A2","label":"","function":"{{Q3}}/2+{{Q1}}"}]},"algorithm":{"name":"calculateOperation","params":{"method":"equivLiteral","keyboard":"INTERMEDIATE"}}},{"id":"step-1","stimulus":"&lt;p&gt;¿Cuántos estudiantes de 6.º y 4.º van a jugar?&lt;/p&gt;","template":"&lt;p&gt;Los estudiantes de 6.º serán la mitad de los estudiantes de 4.º junto con {{response}} estudiantes más.&lt;/p&gt;","seed":{"calculated":[{"name":"1-A1","label":"","function":"{{Q1}}"}]},"algorithm":{"name":"calculateOperation","params":{"method":"equivLiteral","keyboard":"INTERMEDIATE"}}},{"id":"step-2","stimulus":"&lt;p&gt;¿Qué hay que calcular?&lt;/p&gt;","seed":{"calculated":[{"name":"T1","function":"{{Q3}}+1","temp":true},{"name":"T2","function":"{{Q2}}+2","temp":true},{"name":"2-A1","label":"&lt;p&gt;Cuántos estudiantes de 6.º jugarán contra {{Q2}} o {{Q3}} estudiantes de 4.º.&lt;/p&gt;"},{"name":"2-A2","label":"&lt;p&gt;Cuántos estudiantes de 6.º jugarán contra {{Q2}} o {{T1}} estudiantes de 4.º.&lt;/p&gt;","incorrect":true},{"name":"2-A3","label":"&lt;p&gt;Cuántos estudiantes de 6.º jugarán contra {{Q3}} o {{T2}} estudiantes de 4.º.&lt;/p&gt;","incorrect":true}]},"algorithm":{"name":"trueFalse","template":"Multiple choice – standard"}},{"id":"step-3","stimulus":"&lt;p&gt;¿Cómo se escriben en forma de cálculo los estudiantes de 6.º que van a jugar?&lt;/p&gt;","seed":{"calculated":[{"name":"3-A1","label":"&lt;p&gt;Estudiantes de 6.º = estudiantes de 4.º : 2 + {{Q1}}&lt;/p&gt;"},{"name":"3-A2","label":"&lt;p&gt;Estudiantes de 6.º = estudiantes de 4.º + 2 + {{Q1}}&lt;/p&gt;","incorrect":true},{"name":"3-A3","label":"&lt;p&gt;Estudiantes de 6.º = estudiantes de 4.º × 2 + {{Q1}}&lt;/p&gt;","incorrect":true}]},"algorithm":{"name":"trueFalse","template":"Multiple choice – standard", "params": {"showCheckIcon":false, "columns":3}}},{"id":"step-4","stimulus":"&lt;p&gt;¿Cuántos estudiantes de 6.º jugarán en estos dos casos?&lt;/p&gt;","template":"&lt;p&gt;Estudiantes de 6.º = estudiantes de 4.º : 2 + {{Q1}}&lt;/p&gt;&lt;p&gt;Si participan {{Q2}} estudiantes de 4.º, jugarán contra {{response}} estudiantes de 6.º.&lt;/p&gt;&lt;p&gt;Si participan {{Q3}} estudiantes de 4.º, jugarán contra {{response}} estudiantes de 6.º.&lt;/p&gt;","seed":{"calculated":[{"name":"4-A1","function":"{{Q2}}/2+{{Q1}}"},{"name":"4-A2","function":"{{Q3}}/2+{{Q1}}"}]},"algorithm":{"name":"calculateOperation","params":{"method":"equivLiteral","keyboard":"INTERMEDIATE"}}}]}</v>
      </c>
      <c r="C836" s="237" t="str">
        <f>Seeds!AA928</f>
        <v>{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D836" s="237">
        <f t="shared" si="1"/>
        <v>1</v>
      </c>
    </row>
    <row r="837" ht="15.75" customHeight="1">
      <c r="A837" s="237" t="str">
        <f>Seeds!AC929</f>
        <v>M5-NyO-40a-A-5</v>
      </c>
      <c r="B837" s="237" t="str">
        <f>Seeds!Z929</f>
        <v>{"id":"M5-NyO-40a-A-5","seed":{"parameters":[{"name":"Q1","label":null,"min":2,"max":30,"step":1},{"name":"Q2","label":null,"min":2,"max":30,"step":1}],"uniques":true},"scaffolding":[{"id":"step-0","stimulus":"&lt;p&gt;Una editorial reparte libros a dos librerías que están en la misma calle. La segunda de ellas le pide a la editorial que le envíe siempre el triple de libros que a la primera. ¿Cuántos libros recibe la segunda librería en las siguientes situaciones?&lt;/p&gt;","template":"&lt;p&gt;Si a la primera librería llegan {{Q1}} libros, la segunda recibe {{response}}.&lt;/p&gt;&lt;p&gt;Si a la primera librería llegan {{Q2}} libros, la segunda recibe {{response}}.&lt;/p&gt;","seed":{"calculated":[{"name":"A1","label":"","function":"{{Q1}}*3"},{"name":"A2","label":"","function":"{{Q2}}*3"}]},"algorithm":{"name":"calculateOperation","params":{"method":"equivLiteral","keyboard":"INTERMEDIATE"}}},{"id":"step-1","stimulus":"&lt;p&gt;¿Cuántos libros reciben las librerías?&lt;/p&gt;","template":"&lt;p&gt;La segunda librería recibe {{response}} veces los libros que la primera.&lt;/p&gt;","seed":{"calculated":[{"name":"1-A1","label":"","function":"3"}]},"algorithm":{"name":"calculateOperation","params":{"method":"equivLiteral","keyboard":"INTERMEDIATE"}}},{"id":"step-2","stimulus":"&lt;p&gt;¿Qué hay que calcular?&lt;/p&gt;","seed":{"calculated":[{"name":"T1","function":"{{Q2}}+1","temp":true},{"name":"T2","function":"{{Q1}}+2","temp":true},{"name":"2-A1","label":"&lt;p&gt;Los libros que recibe la segunda librería si a la primera llegan {{Q1}} o {{Q2}} libros.&lt;/p&gt;"},{"name":"2-A2","label":"&lt;p&gt;Los libros que recibe la segunda librería si a la primera llegan {{Q1}} o {{T1}} libros.&lt;/p&gt;","incorrect":true},{"name":"2-A3","label":"&lt;p&gt;Los libros que recibe la segunda librería si a la primera llegan {{Q2}} o {{T2}} libros.&lt;/p&gt;","incorrect":true}]},"algorithm":{"name":"trueFalse","template":"Multiple choice – standard"}},{"id":"step-3","stimulus":"&lt;p&gt;¿Cómo se escriben en forma de cálculo los libros que va a recibir la segunda librería?&lt;/p&gt;","seed":{"calculated":[{"name":"3-A1","label":"&lt;p&gt;Libros de la 2.ª librería = libros de la 1.ª librería × 3&lt;/p&gt;"},{"name":"3-A2","label":"&lt;p&gt;Libros de la 2.ª librería = libros de la 1.ª librería + 3&lt;/p&gt;","incorrect":true},{"name":"3-A3","label":"&lt;p&gt;Libros de la 2.ª librería = libros de la 1.ª librería − 3&lt;/p&gt;","incorrect":true}]},"algorithm":{"name":"trueFalse","template":"Multiple choice – standard"}},{"id":"step-4","stimulus":"&lt;p&gt;¿Cuánto libros recibe la segunda librería en estos dos casos?&lt;/p&gt;","template":"&lt;p&gt;Libros de la 2.ª librería = libros de la 1.ª librería × 3&lt;/p&gt;&lt;p&gt;Si la primera librería recibe {{Q1}} libros, la segunda obtiene {{response}}.&lt;/p&gt;&lt;p&gt;Si la primera librería recibe {{Q2}} libros, la segunda obtiene {{response}}.&lt;/p&gt;","seed":{"calculated":[{"name":"4-A1","function":"{{Q1}}*3"},{"name":"4-A2","function":"{{Q2}}*3"}]},"algorithm":{"name":"calculateOperation","params":{"method":"equivLiteral","keyboard":"INTERMEDIATE"}}}]}</v>
      </c>
      <c r="C837" s="237" t="str">
        <f>Seeds!AA929</f>
        <v>{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D837" s="237">
        <f t="shared" si="1"/>
        <v>1</v>
      </c>
    </row>
    <row r="838" ht="15.75" customHeight="1">
      <c r="A838" s="237" t="str">
        <f>Seeds!AC930</f>
        <v>M5-NyO-11a-I-1</v>
      </c>
      <c r="B838" s="237" t="str">
        <f>Seeds!Z930</f>
        <v>{"id":"M5-NyO-11a-I-1","stimulus":"&lt;p&gt;Selecciona el múltiplo de {{Q1}}.&lt;/p&gt;","hint":"&lt;p&gt;Un múltiplo se obtiene al multiplicar un número por cualquier número natural.&lt;/p&gt;","feedback":"&lt;p&gt;Los múltiplos de {{Q1}} se obtienen multiplicando este número por cualquier número natural.&lt;/p&gt;","seed":{"parameters":[{"name":"Q1","label":null,"min":2,"max":5,"step":1},{"name":"Q11","label":null,"min":2,"max":9,"step":1},{"name":"Q12","label":null,"min":2,"max":9,"step":1},{"name":"Q13","label":null,"min":2,"max":9,"step":1},{"name":"Q14","label":null,"min":2,"max":9,"step":1}],"calculated":[{"name":"A1","label":"{{function}}","function":"{{Q1}}*{{Q11}}"},{"name":"A2","label":"{{function}}","function":"{{Q1}}*{{Q12}}"},{"name":"A3","label":"{{function}}","function":"{{Q1}}*{{Q13}}+1","incorrect":true,"feedback":"&lt;p&gt;{{function}} no es un múltiplo de {{Q1}} porque no es el resultado de multiplicar {{Q1}} por un número natural.&lt;/p&gt;"},{"name":"A4","label":"{{function}}","function":"{{Q1}}*{{Q14}}-1","incorrect":true,"feedback":"&lt;p&gt;{{function}} no es un múltiplo de {{Q1}} porque no es el resultado de multiplicar {{Q1}} por un número natural.&lt;/p&gt;"}],"uniques":true},"algorithm":{"name":"trueFalse","template":"Multiple choice – standard","params":{"countCorrect":1,"countIncorrect":2,"showCheckIcon": false,
            "columns": 3
        }
    }
}</v>
      </c>
      <c r="C838" s="237" t="str">
        <f>Seeds!AA930</f>
        <v>{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D838" s="237">
        <f t="shared" si="1"/>
        <v>1</v>
      </c>
    </row>
    <row r="839" ht="15.75" customHeight="1">
      <c r="A839" s="237" t="str">
        <f>Seeds!AC931</f>
        <v>M5-NyO-11a-E-1</v>
      </c>
      <c r="B839" s="237" t="str">
        <f>Seeds!Z931</f>
        <v>{"id":"M5-NyO-11a-E-1","stimulus":"&lt;p&gt;Calcula los primeros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39" s="237" t="str">
        <f>Seeds!AA931</f>
        <v>{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39" s="237">
        <f t="shared" si="1"/>
        <v>1</v>
      </c>
    </row>
    <row r="840" ht="15.75" customHeight="1">
      <c r="A840" s="237" t="str">
        <f>Seeds!AC932</f>
        <v>M5-NyO-11a-A-1</v>
      </c>
      <c r="B840" s="237" t="str">
        <f>Seeds!Z932</f>
        <v>{"id":"M5-NyO-11a-A-1","stimulus":"&lt;p&gt;Iris tiene que decorar unos postres con un número de frambuesas que es un múltiplo de {{Q1}}. Para ayudarla, completa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0" s="237" t="str">
        <f>Seeds!AA932</f>
        <v>{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0" s="237">
        <f t="shared" si="1"/>
        <v>1</v>
      </c>
    </row>
    <row r="841" ht="15.75" customHeight="1">
      <c r="A841" s="237" t="str">
        <f>Seeds!AC933</f>
        <v>M5-NyO-11a-A-2</v>
      </c>
      <c r="B841" s="237" t="str">
        <f>Seeds!Z933</f>
        <v>{"id":"M5-NyO-11a-A-2","stimulus":"&lt;p&gt;Sergio quiere decorar su terraza. El número de flores que quiere poner es un múltiplo de {{Q1}}. Ayúdale completando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1" s="237" t="str">
        <f>Seeds!AA933</f>
        <v>{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1" s="237">
        <f t="shared" si="1"/>
        <v>1</v>
      </c>
    </row>
    <row r="842" ht="15.75" customHeight="1">
      <c r="A842" s="237" t="str">
        <f>Seeds!AC934</f>
        <v>M5-NyO-11a-A-3</v>
      </c>
      <c r="B842" s="237" t="str">
        <f>Seeds!Z934</f>
        <v>{"id":"M5-NyO-11a-A-3","stimulus":"&lt;p&gt;En su trabajo, Diana empaqueta una cantidad de velas que es un múltiplo de {{Q1}}. Completa la siguiente lista de los cinco primeros múltiplos de {{Q1}} para deducir cuántas velas puede que haya empaquetado.&lt;/p&gt;","template":"&lt;p&gt;0,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2" s="237" t="str">
        <f>Seeds!AA934</f>
        <v>{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2" s="237">
        <f t="shared" si="1"/>
        <v>1</v>
      </c>
    </row>
    <row r="843" ht="15.75" customHeight="1">
      <c r="A843" s="237" t="str">
        <f>Seeds!AC935</f>
        <v>M5-NyO-11a-A-4</v>
      </c>
      <c r="B843" s="237" t="str">
        <f>Seeds!Z935</f>
        <v>{"id":"M5-NyO-11a-A-4","stimulus":"&lt;p&gt;La cantidad de libros que tiene Esteban es un múltiplo de {{Q1}}. Completa la siguiente lista con los primeros cinco múltiplos de {{Q1}} para saber cuántos libros pueden ser.&lt;/p&gt;","template":"&lt;p&gt;0,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3" s="237" t="str">
        <f>Seeds!AA935</f>
        <v>{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3" s="237">
        <f t="shared" si="1"/>
        <v>1</v>
      </c>
    </row>
    <row r="844" ht="15.75" customHeight="1">
      <c r="A844" s="237" t="str">
        <f>Seeds!AC936</f>
        <v>M5-NyO-11a-A-5</v>
      </c>
      <c r="B844" s="237" t="str">
        <f>Seeds!Z936</f>
        <v>{"id":"M5-NyO-11a-A-5","stimulus":"&lt;p&gt;Patricia ha jugado a un juego de acertar preguntas. La puntuación que ha obtenido es un múltiplo de {{Q1}}. Completa la siguiente lista con los primeros cinco múltiplos de {{Q1}} para saber qué puntuación puede haber conseguido.&lt;/p&gt;","template":"&lt;p&gt;0,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4" s="237" t="str">
        <f>Seeds!AA936</f>
        <v>{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4" s="237">
        <f t="shared" si="1"/>
        <v>1</v>
      </c>
    </row>
    <row r="845" ht="15.75" customHeight="1">
      <c r="A845" s="237" t="str">
        <f>Seeds!AC937</f>
        <v>M5-NyO-11b-I-1</v>
      </c>
      <c r="B845" s="237" t="str">
        <f>Seeds!Z937</f>
        <v>{
    "id": "M5-NyO-11b-I-1",
    "stimulus": "&lt;p&gt;Selecciona los tres primeros múltiplos de {{Q1}}.&lt;/p&gt;",
    "hint": "&lt;p&gt;Los primeros múltiplos de {{Q1}} se obtienen al multiplicar {{Q1}} por los primeros números naturales.&lt;/p&gt;",
    "feedback": "&lt;p&gt;Los primeros múltiplos de {{Q1}} se obtienen al multiplicar {{Q1}} por los primeros números naturales, es decir, 0, 1, 2, 3, 4... Por 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v>
      </c>
      <c r="C845" s="237" t="str">
        <f>Seeds!AA937</f>
        <v>{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D845" s="237">
        <f t="shared" si="1"/>
        <v>1</v>
      </c>
    </row>
    <row r="846" ht="15.75" customHeight="1">
      <c r="A846" s="237" t="str">
        <f>Seeds!AC938</f>
        <v>M5-NyO-11b-E-1</v>
      </c>
      <c r="B846" s="237" t="str">
        <f>Seeds!Z938</f>
        <v>{"id":"M5-NyO-11b-E-1","stimulus":"&lt;p&gt;Escribe los primeros múltiplos de {{Q1}}.&lt;/p&gt;","template":"&lt;p&gt;0, {{response}}, {{response}}, {{response}}, {{response}},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{{A2}}&lt;/p&gt;&lt;p&gt;{{Q1}} × 3 = {{A3}}&lt;/p&gt;&lt;p&gt;{{Q1}} × 4 = {{A4}}&lt;/p&gt;&lt;p&gt;{{Q1}} × 5 = {{A5}}&lt;/p&gt;","seed":{"parameters":[{"name":"Q1","label":null,"min":1,"max":15,"step":1}],"calculated":[{"name":"A1","label":"{{function}}","function":"{{Q1}}"},{"name":"A2","label":"{{function}}","function":"{{Q1}}*2"},{"name":"A3","label":"{{function}}","function":"{{Q1}}*3"},{"name":"A4","label":"{{function}}","function":"{{Q1}}*4"},{"name":"A5","label":"{{function}}","function":"{{Q1}}*5"}],"uniques":true},"algorithm":{"name":"calculateOperation","params":{"method":"equivLiteral","keyboard":"NUMERICAL"}}}</v>
      </c>
      <c r="C846" s="237" t="str">
        <f>Seeds!AA938</f>
        <v>{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D846" s="237">
        <f t="shared" si="1"/>
        <v>1</v>
      </c>
    </row>
    <row r="847" ht="15.75" customHeight="1">
      <c r="A847" s="237" t="str">
        <f>Seeds!AC939</f>
        <v>M5-NyO-11b-A-1</v>
      </c>
      <c r="B847" s="237" t="str">
        <f>Seeds!Z939</f>
        <v>{"id":"M5-NyO-11b-A-1","stimulus":"&lt;p&gt;A Bea le gustan unos sobres de cromos que contienen {{Q1}} cada uno. Escribe, de menor a mayor, los cinco múltiplos más pequeños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max":20,"step":1}],"calculated":[{"name":"A1","function":"0"},{"name":"A2","label":"{{function}}","function":"{{Q1}}"},{"name":"A3","label":"{{function}}","function":"{{Q1}}*2"},{"name":"A4","label":"{{function}}","function":"{{Q1}}*3"},{"name":"A5","label":"{{function}}","function":"{{Q1}}*4"}],"uniques":true},"algorithm":{"name":"calculateOperation","params":{"method":"equivLiteral","keyboard":"NUMERICAL"}}}</v>
      </c>
      <c r="C847" s="237" t="str">
        <f>Seeds!AA939</f>
        <v>{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7" s="237">
        <f t="shared" si="1"/>
        <v>1</v>
      </c>
    </row>
    <row r="848" ht="15.75" customHeight="1">
      <c r="A848" s="237" t="str">
        <f>Seeds!AC940</f>
        <v>M5-NyO-11b-A-2</v>
      </c>
      <c r="B848" s="237" t="str">
        <f>Seeds!Z940</f>
        <v>{"id":"M5-NyO-11b-A-2","stimulus":"&lt;p&gt;Lidia está jugando a un videojuego en el que cada vez que recoge una moneda recibe {{Q1}} puntos.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max":10,"step":1}],"calculated":[{"name":"A1","function":"0"},{"name":"A2","label":"{{function}}","function":"{{Q1}}"},{"name":"A3","label":"{{function}}","function":"{{Q1}}*2"},{"name":"A4","label":"{{function}}","function":"{{Q1}}*3"},{"name":"A5","label":"{{function}}","function":"{{Q1}}*4"}],"uniques":true},"algorithm":{"name":"calculateOperation","params":{"method":"equivLiteral","keyboard":"NUMERICAL"}}}</v>
      </c>
      <c r="C848" s="237" t="str">
        <f>Seeds!AA940</f>
        <v>{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8" s="237">
        <f t="shared" si="1"/>
        <v>1</v>
      </c>
    </row>
    <row r="849" ht="15.75" customHeight="1">
      <c r="A849" s="237" t="str">
        <f>Seeds!AC941</f>
        <v>M5-NyO-11b-A-3</v>
      </c>
      <c r="B849" s="237" t="str">
        <f>Seeds!Z941</f>
        <v>{"id":"M5-NyO-11b-A-3","stimulus":"&lt;p&gt;Arturo hizo un viaje con su familia en el que cada día recorrían &lt;span class=\"no-break\"&gt;{{Q1}} km.&lt;/span&gt;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50,"max":150,"step":10}],"calculated":[{"name":"A1","function":"0"},{"name":"A2","label":"{{function}}","function":"{{Q1}}"},{"name":"A3","label":"{{function}}","function":"{{Q1}}*2"},{"name":"A4","label":"{{function}}","function":"{{Q1}}*3"},{"name":"A5","label":"{{function}}","function":"{{Q1}}*4"}],"uniques":true},"algorithm":{"name":"calculateOperation","params":{"method":"equivLiteral","keyboard":"NUMERICAL"}}}</v>
      </c>
      <c r="C849" s="237" t="str">
        <f>Seeds!AA941</f>
        <v>{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9" s="237">
        <f t="shared" si="1"/>
        <v>1</v>
      </c>
    </row>
    <row r="850" ht="15.75" customHeight="1">
      <c r="A850" s="237" t="str">
        <f>Seeds!AC942</f>
        <v>M5-NyO-11b-A-4</v>
      </c>
      <c r="B850" s="237" t="str">
        <f>Seeds!Z942</f>
        <v>{"id":"M5-NyO-11b-A-4","stimulus":"&lt;p&gt;Las fresas que suele comprar Carla vienen en cajas de {{Q1}} unidades.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15,"max":30,"step":5}],"calculated":[{"name":"A1","function":"0"},{"name":"A2","label":"{{function}}","function":"{{Q1}}"},{"name":"A3","label":"{{function}}","function":"{{Q1}}*2"},{"name":"A4","label":"{{function}}","function":"{{Q1}}*3"},{"name":"A5","label":"{{function}}","function":"{{Q1}}*4"}],"uniques":true},"algorithm":{"name":"calculateOperation","params":{"method":"equivLiteral","keyboard":"NUMERICAL"}}}</v>
      </c>
      <c r="C850" s="237" t="str">
        <f>Seeds!AA942</f>
        <v>{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0" s="237">
        <f t="shared" si="1"/>
        <v>1</v>
      </c>
    </row>
    <row r="851" ht="15.75" customHeight="1">
      <c r="A851" s="237" t="str">
        <f>Seeds!AC943</f>
        <v>M5-NyO-11b-A-5</v>
      </c>
      <c r="B851" s="237" t="str">
        <f>Seeds!Z943</f>
        <v>{"id":"M5-NyO-11b-A-5","stimulus":"&lt;p&gt;En cada vagón de un tren caben {{Q1}} personas.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20,"max":90,"step":10}],"calculated":[{"name":"A1","function":"0"},{"name":"A2","label":"{{function}}","function":"{{Q1}}"},{"name":"A3","label":"{{function}}","function":"{{Q1}}*2"},{"name":"A4","label":"{{function}}","function":"{{Q1}}*3"},{"name":"A5","label":"{{function}}","function":"{{Q1}}*4"}],"uniques":true},"algorithm":{"name":"calculateOperation","params":{"method":"equivLiteral","keyboard":"NUMERICAL"}}}</v>
      </c>
      <c r="C851" s="237" t="str">
        <f>Seeds!AA943</f>
        <v>{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1" s="237">
        <f t="shared" si="1"/>
        <v>1</v>
      </c>
    </row>
    <row r="852" ht="15.75" customHeight="1">
      <c r="A852" s="237" t="str">
        <f>Seeds!AC944</f>
        <v>M5-NyO-12a-I-1</v>
      </c>
      <c r="B852" s="237" t="str">
        <f>Seeds!Z944</f>
        <v>{"id":"M5-NyO-12a-I-1","stimulus":"&lt;p&gt;Selecciona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0&lt;/p&gt;&lt;p&gt;{{T2}} : {{Q3}} = {{Q4}} con resto 0&lt;/p&gt;","seed":{"parameters":[{"name":"Q1","label":null,"min":2,"max":9,"step":1},{"name":"Q2","label":null,"min":2,"max":9,"step":1},{"name":"Q3","label":null,"min":2,"max":9,"step":1},{"name":"Q4","label":null,"min":2,"max":9,"step":1}],"calculated":[{"name":"T1","function":"{{Q1}}*{{Q2}}","temp":true},{"name":"T2","function":"{{Q3}}*{{Q4}}","temp":true},{"name":"T3","function":"{{Q2}}*{{Q3}}+1","temp":true},{"name":"T4","function":"{{Q1}}*{{Q4}}+1","temp":true},{"name":"T5","function":"{{Q2}}*{{Q3}}-1","temp":true},{"name":"T6","function":"{{Q1}}*{{Q4}}-1","temp":true},{"name":"T11","function":"math.floor(({{Q2}}*{{Q3}}+1)/{{Q2}})","temp":true},{"name":"T12","function":"{{Q2}}*{{Q3}}+1-{{Q2}}*math.floor(({{Q2}}*{{Q3}}+1)/{{Q2}})","temp":true},{"name":"T21","function":"math.floor(({{Q1}}*{{Q4}}+1)/{{Q1}})","temp":true},{"name":"T22","function":"{{Q1}}*{{Q4}}+1-{{Q1}}*math.floor(({{Q1}}*{{Q4}}+1)/{{Q1}})","temp":true},{"name":"T31","function":"math.floor(({{Q2}}*{{Q3}}-1)/{{Q3}})","temp":true},{"name":"T32","function":"{{Q2}}*{{Q3}}-1-{{Q3}}*math.floor(({{Q2}}*{{Q3}}-1)/{{Q3}})","temp":true},{"name":"T41","function":"math.floor(({{Q1}}*{{Q4}}-1)/{{Q4}})","temp":true},{"name":"T42","function":"{{Q1}}*{{Q4}}-1-{{Q4}}*math.floor(({{Q1}}*{{Q4}}-1)/{{Q4}})","temp":true},{"name":"A1","label":"{{Q1}} es divisor de {{T1}}","function":""},{"name":"A2","label":"{{Q3}} es divisor de {{T2}}","function":""},{"name":"A3","label":"{{Q2}} es divisor de {{T3}}","function":"","incorrect":true,"feedback":"&lt;p&gt;{{Q2}} no es un divisor de {{T3}} porque:&lt;/p&gt;&lt;p&gt;{{T3}} : {{Q2}} = {{T11}} con resto {{T12}}&lt;/p&gt;"},{"name":"A4","label":"{{Q1}} es divisor de {{T4}}","function":"","incorrect":true,"feedback":"&lt;p&gt;{{Q1}} no es un divisor de {{T4}} porque:&lt;/p&gt;&lt;p&gt;{{T4}} : {{Q1}} = {{T21}} con resto {{T22}}&lt;/p&gt;"},{"name":"A5","label":"{{Q3}} es divisor de {{T5}}","function":"","incorrect":true,"feedback":"&lt;p&gt;{{Q3}} no es un divisor de {{T5}} porque:&lt;/p&gt;&lt;p&gt;{{T5}} : {{Q3}} = {{T31}} con resto {{T32}}&lt;/p&gt;"},{"name":"A6","label":"{{Q4}} es divisor de {{T6}}","function":"","incorrect":true,"feedback":"&lt;p&gt;{{Q4}} no es un divisor de {{T6}} porque:&lt;/p&gt;&lt;p&gt;{{T6}} : {{Q4}} = {{T41}} con resto {{T42}}&lt;/p&gt;"}],"uniques":true},"algorithm":{"name":"trueFalse","template":"Choice matrix – inline","params":{"countCorrect":2,"countIncorrect":1,"options":["Verdadero","Falso"]}}}</v>
      </c>
      <c r="C852" s="237" t="str">
        <f>Seeds!AA944</f>
        <v>{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D852" s="237">
        <f t="shared" si="1"/>
        <v>1</v>
      </c>
    </row>
    <row r="853" ht="15.75" customHeight="1">
      <c r="A853" s="237" t="str">
        <f>Seeds!AC945</f>
        <v>M5-NyO-12a-E-1</v>
      </c>
      <c r="B853" s="237" t="str">
        <f>Seeds!Z945</f>
        <v>{"id":"M5-NyO-12a-E-1","stimulus":"&lt;p&gt;¿Cuál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0&lt;/p&gt;&lt;p&gt;{{T1}} : {{Q2}} = {{Q1}} con resto 0&lt;/p&gt;","seed":{"parameters":[{"name":"Q1","list":[3,5,7,9,11]},{"name":"Q2","list":[3,5,7,9,11]}],"calculated":[{"name":"T1","function":"{{Q1}}*{{Q2}}","temp":true},{"name":"T11","function":"math.floor({{Q1}}*{{Q2}}/(math.min({{Q1}},{{Q2}})-1))","temp":true},{"name":"T12","function":"{{Q1}}*{{Q2}}-(math.min({{Q1}},{{Q2}})-1)*math.floor({{Q1}}*{{Q2}}/(math.min({{Q1}},{{Q2}})-1))","temp":true},{"name":"T21","function":"math.floor({{Q1}}*{{Q2}}/(math.max({{Q1}},{{Q2}})-1))","temp":true},{"name":"T22","function":"{{Q1}}*{{Q2}}-(math.max({{Q1}},{{Q2}})-1)*math.floor({{Q1}}*{{Q2}}/(math.max({{Q1}},{{Q2}})-1))","temp":true},{"name":"T31","function":"math.floor({{Q1}}*{{Q2}}/(math.max({{Q1}},{{Q2}})+1))","temp":true},{"name":"T32","function":"{{Q1}}*{{Q2}}-(math.max({{Q1}},{{Q2}})+1)*math.floor({{Q1}}*{{Q2}}/(math.max({{Q1}},{{Q2}})+1))","temp":true},{"name":"A1","label":"{{function}}","function":"{{Q1}}"},{"name":"A2","label":"{{function}}","function":"math.min({{Q1}},{{Q2}})-1","incorrect":true,"feedback":"&lt;p&gt;{{function}} no es un divisor de {{T1}} porque:&lt;/p&gt;&lt;p&gt;{{T1}} : {{function}} = {{T11}} con resto {{T12}}&lt;/p&gt;"},{"name":"A3","label":"{{function}}","function":"math.max({{Q1}},{{Q2}})-1","incorrect":true,"feedback":"&lt;p&gt;{{function}} no es un divisor de {{T1}} porque:&lt;/p&gt;&lt;p&gt;{{T1}} : {{function}} = {{T21}} con resto {{T22}}&lt;/p&gt;"},{"name":"A4","label":"{{function}}","function":"math.max({{Q1}},{{Q2}})+1","incorrect":true,"feedback":"&lt;p&gt;{{function}} no es un divisor de {{T1}} porque:&lt;/p&gt;&lt;p&gt;{{T1}} : {{function}} = {{T31}} con resto {{T32}}&lt;/p&gt;"}],"uniques":true},"algorithm":{"name":"trueFalse","template":"Multiple choice – standard","params":{"countCorrect":1,"countIncorrect":2,"showCheckIcon": false,
            "columns": 5
        }
    }
}</v>
      </c>
      <c r="C853" s="237" t="str">
        <f>Seeds!AA945</f>
        <v>{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D853" s="237">
        <f t="shared" si="1"/>
        <v>1</v>
      </c>
    </row>
    <row r="854" ht="15.75" customHeight="1">
      <c r="A854" s="237" t="str">
        <f>Seeds!AC946</f>
        <v>M5-NyO-12b-I-1</v>
      </c>
      <c r="B854" s="237" t="str">
        <f>Seeds!Z946</f>
        <v>{"id":"M5-NyO-12b-I-1","stimulus":"&lt;p&gt;Determina si las siguientes oraciones son verdaderas o falsas.&lt;/p&gt;","hint":"&lt;p&gt;Si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min":10,"max":20,"step":1},{"name":"Q2","label":null,"min":10,"max":20,"step":1},{"name":"Q3","label":null,"min":10,"max":20,"step":1},{"name":"Q4","label":null,"min":10,"max":20,"step":1},{"name":"Q5","label":null,"min":10,"max":20,"step":1},{"name":"Q6","label":null,"min":10,"max":20,"step":1},{"name":"Q7","label":null,"min":10,"max":20,"step":1},{"name":"Q8","label":null,"min":10,"max":20,"step":1},{"name":"Q9","list":[1,3,5,7]},{"name":"Q10","list":[1,2,4,5]},{"name":"Q11","list":[1,2,3,5,6]},{"name":"Q12","list":[1,2,3,4]}],"calculated":[{"name":"T1","function":"{{Q1}}*2","temp":true},{"name":"T2","function":"{{Q1}}*3","temp":true},{"name":"T3","function":"{{Q1}}*4","temp":true},{"name":"T4","function":"{{Q1}}*5","temp":true},{"name":"T5","function":"{{Q5}}*2+{{Q9}}","temp":true},{"name":"T6","function":"{{Q6}}*3+{{Q10}}","temp":true},{"name":"T7","function":"{{Q7}}*4+{{Q11}}","temp":true},{"name":"T8","function":"{{Q8}}*5+{{Q12}}","temp":true},{"name":"T9","function":"math.floor({{T5}}/2)","temp":true},{"name":"T10","function":"{{T5}}-math.floor({{T5}}/2)*2","temp":true},{"name":"T11","function":"math.floor({{T6}}/3)","temp":true},{"name":"T12","function":"{{T6}}-math.floor({{T6}}/3)*3","temp":true},{"name":"T13","function":"math.floor({{T7}}/4)","temp":true},{"name":"T14","function":"{{T7}}-math.floor({{T7}}/4)*4","temp":true},{"name":"T15","function":"math.floor({{T8}}/5)","temp":true},{"name":"T16","function":"{{T8}}-math.floor({{T8}}/5)*5","temp":true},{"name":"A1","label":"2 es un divisor de {{T1}}","function":"","feedback":"&lt;p&gt;Es divisor porque {{T1}} : 2 = {{Q1}} con resto 0.&lt;/p&gt;"},{"name":"A2","label":"3 es un divisor de {{T2}}","function":"","feedback":"&lt;p&gt;Es divisor porque {{T2}} : 3 = {{Q2}} con resto 0.&lt;/p&gt;"},{"name":"A3","label":"4 es un divisor de {{T3}}","function":"","feedback":"&lt;p&gt;Es divisor porque {{T3}} : 4 = {{Q3}} con resto 0.&lt;/p&gt;"},{"name":"A4","label":"5 es un divisor de {{T4}}","function":"","feedback":"&lt;p&gt;Es divisor porque {{T4}} : 5 = {{Q4}} con resto 0.&lt;/p&gt;"},{"name":"A5","label":"2 es un divisor de {{T5}}","function":"","incorrect":true,"feedback":"&lt;p&gt;No es divisor porque {{T5}} : 2 = {{T9}} con resto {{T10}}.&lt;/p&gt;"},{"name":"A6","label":"3 es un divisor de {{T6}}","function":"","incorrect":true,"feedback":"&lt;p&gt;No es divisor porque {{T6}} : 3 = {{T11}} con resto {{T12}}.&lt;/p&gt;"},{"name":"A7","label":"4 es un divisor de {{T7}}","function":"","incorrect":true,"feedback":"&lt;p&gt;No es divisor porque {{T7}} : 4 = {{T13}} con resto {{T14}}.&lt;/p&gt;"},{"name":"A8","label":"5 es un divisor de {{T8}}","function":"","incorrect":true,"feedback":"&lt;p&gt;No es divisor porque {{T8}} : 5 = {{T15}} con resto {{T16}}.&lt;/p&gt;"}],"uniques":true},"algorithm":{"name":"trueFalse","template":"Choice matrix – inline","params":{"countCorrect":1,"countIncorrect":2,"options":["Verdadero","Falso"]}}}</v>
      </c>
      <c r="C854" s="237" t="str">
        <f>Seeds!AA946</f>
        <v>{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D854" s="237">
        <f t="shared" si="1"/>
        <v>1</v>
      </c>
    </row>
    <row r="855" ht="15.75" customHeight="1">
      <c r="A855" s="237" t="str">
        <f>Seeds!AC947</f>
        <v>M5-NyO-12b-E-1</v>
      </c>
      <c r="B855" s="237" t="str">
        <f>Seeds!Z947</f>
        <v>{"id":"M5-NyO-12b-E-1","stimulus":"&lt;p&gt;¿Cuál de las siguientes opciones es un divisor de {{T0}}?&lt;/p&gt;","hint":"&lt;p&gt;Si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ist":["2","3"]},{"name":"Q2","list":["4","5"]},{"name":"Q3","list":["6","7"]},{"name":"Q4","list":["2","3"]},{"name":"Q5","list":["4","5"]},{"name":"Q6","list":["6","7"]}],"calculated":[{"name":"T0","function":"{{Q1}}*{{Q2}}*{{Q3}}","temp":true},{"name":"T7","function":"{{Q5}}*{{Q6}}","temp":true},{"name":"T8","function":"{{Q1}}*{{Q5}}","temp":true},{"name":"T9","function":"{{Q3}}*{{Q5}}","temp":true},{"name":"T10","function":"math.floor({{T0}}/{{T7}})","temp":true},{"name":"T11","function":"{{T0}}-{{T10}}*{{T7}}","temp":true},{"name":"T12","function":"math.floor({{T0}}/{{T8}})","temp":true},{"name":"T13","function":"{{T0}}-{{T12}}*{{T8}}","temp":true},{"name":"T14","function":"math.floor({{T0}}/{{T9}})","temp":true},{"name":"T15","function":"{{T0}}-{{T14}}*{{T9}}","temp":true},{"name":"A1","label":"{{function}}","function":"{{Q1}}"},{"name":"A2","label":"{{function}}","function":"{{Q2}}"},{"name":"A3","label":"{{function}}","function":"{{Q3}}"},{"name":"A4","label":"{{function}}","function":"{{Q1}}*{{Q2}}"},{"name":"A5","label":"{{function}}","function":"{{Q1}}*{{Q3}}"},{"name":"A6","label":"{{function}}","function":"{{Q2}}*{{Q3}}"},{"name":"A7","label":"{{function}}","function":"{{Q5}}*{{Q6}}","incorrect":true,"feedback":"&lt;p&gt;{{function}} no es un divisor de {{T0}} porque:&lt;/p&gt;&lt;p&gt;{{T0}} : {{function}} = {{T10}} con resto {{T11}}&lt;/p&gt;"},{"name":"A8","label":"{{function}}","function":"{{Q1}}*{{Q5}}","incorrect":true,"feedback":"&lt;p&gt;{{function}} no es un divisor de {{T0}} porque:&lt;/p&gt;&lt;p&gt;{{T0}} : {{function}} = {{T12}} con resto {{T13}}&lt;/p&gt;"},{"name":"A9","label":"{{function}}","function":"{{Q3}}*{{Q5}}","incorrect":true,"feedback":"&lt;p&gt;{{function}} no es un divisor de {{T0}} porque:&lt;/p&gt;&lt;p&gt;{{T0}} : {{function}} = {{T14}} con resto {{T15}}&lt;/p&gt;"}],"uniques":true},"algorithm":{"name":"trueFalse","template":"Multiple choice – standard","params":{"countCorrect":1,"countIncorrect":2,"showCheckIcon": false,
            "columns": 5
        }
    }
}</v>
      </c>
      <c r="C855" s="237" t="str">
        <f>Seeds!AA947</f>
        <v>{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D855" s="237">
        <f t="shared" si="1"/>
        <v>1</v>
      </c>
    </row>
    <row r="856" ht="15.75" customHeight="1">
      <c r="A856" s="237" t="str">
        <f>Seeds!AC948</f>
        <v>M5-NyO-12b-A-1</v>
      </c>
      <c r="B856" s="237" t="str">
        <f>Seeds!Z948</f>
        <v>{
    "id": "M5-NyO-12b-A-1",
    "stimulus": "&lt;p&gt;En una pastelería quieren guardar {{T0}} magdalenas en bolsas de manera que haya el mismo número de magdalenas en cada una y no sobre ninguna. De las siguientes opciones, ¿cuáles podrían servirles?&lt;/p&gt;",
    "hint": "&lt;p&gt;Si al dividir un número grande entre otro pequeño el resto es 0, entonces el número pequeño es un divisor del número grande.&lt;/p&gt;",
    "feedback": "&lt;p&gt;Para hallar las maneras posibles de guardar las magdalenas, busca los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"Bolsas de {{function}} magdalenas.",
                "function": "{{Q1}}"
            },
            {
                "name": "A2",
                "label": "Bolsas de {{function}} magdalenas.",
                "function": "{{Q1}}*{{Q2}}"
            },
            {
                "name": "A3",
                "label": "Bolsas de {{function}} magdalenas.",
                "function": "{{Q1}}*{{Q3}}"
            },
            {
                "name": "A4",
                "label": "Bolsas de {{function}} magdalenas.",
                "function": "{{Q5}}*{{Q6}}",
                "incorrect": true,
                "feedback": "&lt;p&gt;{{function}} no es un divisor de {{T0}} porque el resto de esta división no es 0:&lt;/p&gt;&lt;p&gt;{{T0}} : {{function}} = {{T10}} con resto {{T11}}&lt;/p&gt;"
            },
            {
                "name": "A5",
                "label": "Bolsas de {{function}} magdalenas.",
                "function": "{{Q1}}*{{Q5}}",
                "incorrect": true,
                "feedback": "&lt;p&gt;{{function}} no es un divisor de {{T0}} porque el resto de esta división no es 0:&lt;/p&gt;&lt;p&gt;{{T0}} : {{function}} = {{T12}} con resto {{T13}}&lt;/p&gt;"
            },
            {
                "name": "A6",
                "label": "Bolsas de {{function}} magdalenas.",
                "function": "{{Q3}}*{{Q5}}",
                "incorrect": true,
                "feedback": "&lt;p&gt;{{function}} no es un divisor de {{T0}} porque el resto de esta división no es 0:&lt;/p&gt;&lt;p&gt;{{T0}} : {{function}} = {{T14}} con resto {{T15}}&lt;/p&gt;"
            }
        ],
        "uniques": true
    },
    "algorithm": {
        "name": "trueFalse",
        "template": "Multiple choice – multiple responses",
        "params": {
            "countCorrect": 2,
            "countIncorrect": 1,
            "showCheckIcon": true
        }
    }
}</v>
      </c>
      <c r="C856" s="237" t="str">
        <f>Seeds!AA948</f>
        <v>{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D856" s="237">
        <f t="shared" si="1"/>
        <v>1</v>
      </c>
    </row>
    <row r="857" ht="15.75" customHeight="1">
      <c r="A857" s="237" t="str">
        <f>Seeds!AC949</f>
        <v>M5-NyO-12b-A-2</v>
      </c>
      <c r="B857" s="237" t="str">
        <f>Seeds!Z949</f>
        <v>{"id":"M5-NyO-12b-A-2","stimulus":"&lt;p&gt;Vicente quiere repartir {{T0}} naranjas en cestas de manera que en todas haya el mismo número y no sobre ninguna. De las siguientes opciones, ¿cuáles podrían servirle?&lt;/p&gt;","hint":"&lt;p&gt;Si al dividir un número grande entre otro pequeño el resto es 0, entonces el número pequeño es un divisor del número grande.&lt;/p&gt;","feedback":"&lt;p&gt;Para hallar las maneras posibles que tiene Vicente de guardar las naranjas, busca los divisores de {{T0}}.&lt;/p&gt;","seed":{"parameters":[{"name":"Q1","list":["2","3"]},{"name":"Q2","list":["4","5"]},{"name":"Q3","list":["6","7"]},{"name":"Q4","list":["2","3"]},{"name":"Q5","list":["4","5"]},{"name":"Q6","list":["6","7"]}],"calculated":[{"name":"T0","function":"{{Q1}}*{{Q2}}*{{Q3}}","temp":true},{"name":"T4","function":"{{Q5}}*{{Q6}}","temp":true},{"name":"T5","function":"{{Q1}}*{{Q6}}","temp":true},{"name":"T6","function":"{{Q5}}*{{Q5}}","temp":true},{"name":"T10","function":"math.floor({{T0}}/{{T4}})","temp":true},{"name":"T11","function":"{{T0}}-{{T10}}*{{T4}}","temp":true},{"name":"T12","function":"math.floor({{T0}}/{{T5}})","temp":true},{"name":"T13","function":"{{T0}}-{{T12}}*{{T5}}","temp":true},{"name":"T14","function":"math.floor({{T0}}/{{T6}})","temp":true},{"name":"T15","function":"{{T0}}-{{T14}}*{{T6}}","temp":true},{"name":"A1","label":"Cestas de {{function}} naranjas.","function":"{{Q1}}"},{"name":"A2","label":"Cestas de {{function}} naranjas.","function":"{{Q1}}*{{Q2}}"},{"name":"A3","label":"Cestas de {{function}} naranjas.","function":"{{Q1}}*{{Q3}}"},{"name":"A4","label":"Cestas de {{function}} naranjas.","function":"{{Q5}}*{{Q6}}","incorrect":true,"feedback":"&lt;p&gt;{{function}} no es un divisor de {{T0}} porque el resto de esta división no es 0:&lt;/p&gt;&lt;p&gt;{{T0}} : {{function}} = {{T10}} con resto {{T11}}&lt;/p&gt;"},{"name":"A5","label":"Cestas de {{function}} naranjas.","function":"{{Q1}}*{{Q6}}","incorrect":true,"feedback":"&lt;p&gt;{{function}} no es un divisor de {{T0}} porque el resto de esta división no es 0:&lt;/p&gt;&lt;p&gt;{{T0}} : {{function}} = {{T12}} con resto {{T13}}&lt;/p&gt;"},{"name":"A6","label":"Cestas de {{function}} naranjas.","function":"{{Q5}}*{{Q5}}","incorrect":true,"feedback":"&lt;p&gt;{{function}}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57" s="237" t="str">
        <f>Seeds!AA949</f>
        <v>{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7" s="237">
        <f t="shared" si="1"/>
        <v>1</v>
      </c>
    </row>
    <row r="858" ht="15.75" customHeight="1">
      <c r="A858" s="237" t="str">
        <f>Seeds!AC950</f>
        <v>M5-NyO-12b-A-3</v>
      </c>
      <c r="B858" s="237" t="str">
        <f>Seeds!Z950</f>
        <v>{"id":"M5-NyO-12b-A-3","stimulus":"&lt;p&gt;Mario quiere cortar un hilo de {{T0}} cm en fragmentos del mismo tamaño sin que sobre nada. De las siguientes opciones, ¿cuáles podrían servirle?&lt;/p&gt;","hint":"&lt;p&gt;Si al dividir un número grande entre otro pequeño el resto es 0, entonces el número pequeño es un divisor del número grande.&lt;/p&gt;","feedback":"&lt;p&gt;Para hallar las opciones posibles que tiene Mario de fraccionar el hilo,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Fragmentos de {{function}} cm.","function":"{{Q1}}"},{"name":"A2","label":"Fragmentos de {{function}} cm.","function":"{{Q1}}*{{Q2}}"},{"name":"A3","label":"Fragmentos de {{function}} cm.","function":"{{Q1}}*{{Q3}}"},{"name":"A4","label":"Fragmentos de {{function}} cm.","function":"{{Q5}}*{{Q6}}","incorrect":true,"feedback":"&lt;p&gt;{{function}} no es un divisor de {{T0}} porque el resto de esta división no es 0:&lt;/p&gt;&lt;p&gt;{{T0}} : {{function}} = {{T10}} con resto {{T11}}&lt;/p&gt;"},{"name":"A5","label":"Fragmentos de {{function}} cm.","function":"{{Q1}}*{{Q5}}","incorrect":true,"feedback":"&lt;p&gt;{{function}} no es un divisor de {{T0}} porque el resto de esta división no es 0:&lt;/p&gt;&lt;p&gt;{{T0}} : {{function}} = {{T12}} con resto {{T13}}&lt;/p&gt;"},{"name":"A6","label":"Fragmentos de {{function}} cm.","function":"{{Q3}}*{{Q5}}","incorrect":true,"feedback":"&lt;p&gt;{{function}}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responses","params":{"countCorrect":2,"countIncorrect":1,"showCheckIcon":true,"columns":3}}}</v>
      </c>
      <c r="C858" s="237" t="str">
        <f>Seeds!AA950</f>
        <v>{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D858" s="237">
        <f t="shared" si="1"/>
        <v>1</v>
      </c>
    </row>
    <row r="859" ht="15.75" customHeight="1">
      <c r="A859" s="237" t="str">
        <f>Seeds!AC951</f>
        <v>M5-NyO-12b-A-4</v>
      </c>
      <c r="B859" s="237" t="str">
        <f>Seeds!Z951</f>
        <v>{"id":"M5-NyO-12b-A-4","stimulus":"&lt;p&gt;Alejandra quiere organizar {{T0}} cómics en montones iguales sin que le sobre o falte ninguno. De las siguientes opciones, ¿cuáles podrían servirle?&lt;/p&gt;","hint":"&lt;p&gt;Si al dividir un número grande entre otro pequeño el resto es 0, entonces el número pequeño es un divisor del número grande.&lt;/p&gt;","feedback":"&lt;p&gt;Para hallar las opciones posibles que tiene Alejandra para separar los cómics en montones,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Montones de {{function}}.","function":"{{Q1}}"},{"name":"A2","label":"Montones de {{function}}.","function":"{{Q1}}*{{Q2}}"},{"name":"A3","label":"Montones de {{function}}.","function":"{{Q1}}*{{Q3}}"},{"name":"A4","label":"Montones de {{function}}.","function":"{{Q5}}*{{Q6}}","incorrect":true,"feedback":"&lt;p&gt;{{function}} no es un divisor de {{T0}} porque el resto de esta división no es 0:&lt;/p&gt;&lt;p&gt;{{T0}} : {{function}} = {{T10}} con resto {{T11}}&lt;/p&gt;"},{"name":"A5","label":"Montones de {{function}}.","function":"{{Q1}}*{{Q5}}","incorrect":true,"feedback":"&lt;p&gt;{{function}} no es un divisor de {{T0}} porque el resto de esta división no es 0:&lt;/p&gt;&lt;p&gt;{{T0}} : {{function}} = {{T12}} con resto {{T13}}&lt;/p&gt;"},{"name":"A6","label":"Montones de {{function}}.","function":"{{Q3}}*{{Q5}}","incorrect":true,"feedback":"&lt;p&gt;{{function}}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59" s="237" t="str">
        <f>Seeds!AA951</f>
        <v>{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9" s="237">
        <f t="shared" si="1"/>
        <v>1</v>
      </c>
    </row>
    <row r="860" ht="15.75" customHeight="1">
      <c r="A860" s="237" t="str">
        <f>Seeds!AC952</f>
        <v>M5-NyO-12b-A-5</v>
      </c>
      <c r="B860" s="237" t="str">
        <f>Seeds!Z952</f>
        <v>{"id":"M5-NyO-12b-A-5","stimulus":"&lt;p&gt;Silvia quiere organizar a {{T0}} alumnos de un colegio para unos juegos. De las siguientes opciones, ¿cuáles podrían servirle?&lt;/p&gt;","hint":"&lt;p&gt;Si al dividir un número grande entre otro pequeño el resto es 0, entonces el número pequeño es un divisor del número grande.&lt;/p&gt;","feedback":"&lt;p&gt;Para hallar las opciones posibles que tiene Silvia de organizar los alumnos en los juegos,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Grupos de {{function}} alumnos.","function":"{{Q1}}"},{"name":"A2","label":"Grupos de {{function}} alumnos.","function":"{{Q1}}*{{Q2}}"},{"name":"A3","label":"Grupos de {{function}} alumnos.","function":"{{Q1}}*{{Q3}}"},{"name":"A4","label":"Grupos de {{function}} alumnos.","function":"{{Q5}}*{{Q6}}","incorrect":true,"feedback":"&lt;p&gt;{{function}} no es un divisor de {{T0}} porque el resto de esta división no es 0:&lt;/p&gt;&lt;p&gt;{{T0}} : {{function}} = {{T10}} con resto {{T11}}&lt;/p&gt;"},{"name":"A5","label":"Grupos de {{function}} alumnos.","function":"{{Q1}}*{{Q5}}","incorrect":true,"feedback":"&lt;p&gt;{{function}} no es un divisor de {{T0}} porque el resto de esta división no es 0:&lt;/p&gt;&lt;p&gt;{{T0}} : {{function}} = {{T12}} con resto {{T13}}&lt;/p&gt;"},{"name":"A6","label":"Grupos de {{function}} alumnos.","function":"{{Q3}}*{{Q5}}","incorrect":true,"feedback":"&lt;p&gt;{{function}}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60" s="237" t="str">
        <f>Seeds!AA952</f>
        <v>{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D860" s="237">
        <f t="shared" si="1"/>
        <v>1</v>
      </c>
    </row>
    <row r="861" ht="15.75" customHeight="1">
      <c r="A861" s="237" t="str">
        <f>Seeds!AC953</f>
        <v>M5-NyO-13a-I-1</v>
      </c>
      <c r="B861" s="237" t="str">
        <f>Seeds!Z953</f>
        <v>{"id":"M5-NyO-13a-I-1","stimulus":"&lt;p&gt;Selecciona los números primos.&lt;/p&gt;","hint":"&lt;p&gt;Los números primos solo tienen dos divisores, el 1 y ellos mismos.&lt;/p&gt;","feedback":"&lt;p&gt;Los números primos solo tienen dos divisores, el 1 y ellos mismos.&lt;/p&gt;","seed":{"parameters":[{"name":"Q1","list":[11,13,17,19,23,29,31,37]},{"name":"Q2","list":[11,13,17,19,23,29,31,37]},{"name":"Q3","list":[10,12,14,16,18,20,22,24,26,30,32,34,36,38,40]},{"name":"Q4","list":[12,15,18,21,24,27,30,33,35,39]}],"calculated":[{"name":"T1","function":"{{Q3}}/2","temp":true},{"name":"T2","function":"{{Q4}}/3","temp":true},{"name":"A1","label":"{{function}}","function":"{{Q1}}"},{"name":"A2","label":"{{function}}","function":"{{Q2}}"},{"name":"A3","label":"{{function}}","function":"{{Q3}}","incorrect":true,"feedback":"&lt;p&gt;{{Q3}} es un número compuesto porque tiene más divisores que 1 y él mismo. Por ejemplo, el 2:&lt;/p&gt;&lt;p&gt;{{Q3}} : 2 = {{T1}} con resto 0&lt;/p&gt;"},{"name":"A4","label":"{{function}}","function":"{{Q4}}","incorrect":true,"feedback":"&lt;p&gt;{{Q4}} es un número compuesto porque tiene más divisores que 1 y él mismo. Por ejemplo, el 3:&lt;/p&gt;&lt;p&gt;{{Q4}} : 3 = {{T2}} con resto 0&lt;/p&gt;"}],"uniques":true},"algorithm":{"name":"trueFalse","template":"Multiple choice – multiple responses","params":{"countCorrect":2,"countIncorrect":1,"showCheckIcon":false,"columns":3}}}</v>
      </c>
      <c r="C861" s="237" t="str">
        <f>Seeds!AA953</f>
        <v>{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D861" s="237">
        <f t="shared" si="1"/>
        <v>1</v>
      </c>
    </row>
    <row r="862" ht="15.75" customHeight="1">
      <c r="A862" s="237" t="str">
        <f>Seeds!AC954</f>
        <v>M5-NyO-13a-I-2</v>
      </c>
      <c r="B862" s="237" t="str">
        <f>Seeds!Z954</f>
        <v>{"id":"M5-NyO-13a-I-2","stimulus":"&lt;p&gt;Selecciona los números compuestos.&lt;/p&gt;","hint":"&lt;p&gt;Los números compuestos tienen más de dos divisores.&lt;/p&gt;","feedback":"&lt;p&gt;Los números compuestos tienen más de dos divisores.&lt;/p&gt;","seed":{"parameters":[{"name":"Q1","list":[10,12,14,16,18,20,22,24,26,30,32,34,36,38,40]},{"name":"Q2","list":[12,15,18,21,24,27,30,33,35,39]},{"name":"Q3","list":[11,13,17,19,23,29,31,37]}],"calculated":[{"name":"A1","label":"{{function}}","function":"{{Q1}}"},{"name":"A2","label":"{{function}}","function":"{{Q2}}"},{"name":"A3","label":"{{function}}","function":"{{Q3}}","incorrect":true,"feedback":"&lt;p&gt;{{Q3}} es un número primo porque solo tiene dos divisores, el 1 y él mismo.&lt;/p&gt;&lt;p&gt;{{Q3}} : 1 = {{Q3}} con resto 0&lt;/p&gt;&lt;p&gt;{{Q3}} : {{Q3}} = 1 con resto 0&lt;/p&gt;"}],"uniques":true},"algorithm":{"name":"trueFalse","template":"Multiple choice – multiple responses","params":{"countCorrect":2,"countIncorrect":1,"showCheckIcon":false,"columns":3}}}</v>
      </c>
      <c r="C862" s="237" t="str">
        <f>Seeds!AA954</f>
        <v>{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D862" s="237">
        <f t="shared" si="1"/>
        <v>1</v>
      </c>
    </row>
    <row r="863" ht="15.75" customHeight="1">
      <c r="A863" s="237" t="str">
        <f>Seeds!AC955</f>
        <v>M5-NyO-13a-E-1</v>
      </c>
      <c r="B863" s="237" t="str">
        <f>Seeds!Z955</f>
        <v>{"id":"M5-NyO-13a-E-1","stimulus":"&lt;p&gt;Indica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0&lt;/p&gt;"}],"uniques":true},"algorithm":{"name":"trueFalse","template":"Choice matrix – inline","params":{"countCorrect":1,"countIncorrect":2,"options":["Primo","Compuesto"]}}}</v>
      </c>
      <c r="C863" s="237" t="str">
        <f>Seeds!AA955</f>
        <v>{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D863" s="237">
        <f t="shared" si="1"/>
        <v>1</v>
      </c>
    </row>
    <row r="864" ht="15.75" customHeight="1">
      <c r="A864" s="237" t="str">
        <f>Seeds!AC956</f>
        <v>M5-NyO-13a-E-2</v>
      </c>
      <c r="B864" s="237" t="str">
        <f>Seeds!Z956</f>
        <v>{"id":"M5-NyO-13a-E-2","stimulus":"&lt;p&gt;Indica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name":"Q4","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0&lt;/p&gt;"},{"name":"A4","label":"{{Q4}}","function":"","feedback":"&lt;p&gt;{{Q4}} es un número primo porque solo tiene dos divisores, el 1 y él mismo.&lt;/p&gt;&lt;p&gt;{{Q4}} : 1 = {{Q4}} con resto 0&lt;/p&gt;&lt;p&gt;{{Q4}} : {{Q4}} = 1 con resto 0&lt;/p&gt;"}],"uniques":true},"algorithm":{"name":"trueFalse","template":"Choice matrix – inline","params":{"countCorrect":2,"countIncorrect":1,"options":["Primo","Compuesto"]}}}</v>
      </c>
      <c r="C864" s="237" t="str">
        <f>Seeds!AA956</f>
        <v>{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D864" s="237">
        <f t="shared" si="1"/>
        <v>1</v>
      </c>
    </row>
    <row r="865" ht="15.75" customHeight="1">
      <c r="A865" s="237" t="str">
        <f>Seeds!AC957</f>
        <v>M5-NyO-14a-I-1</v>
      </c>
      <c r="B865" s="237" t="str">
        <f>Seeds!Z957</f>
        <v>{"id":"M5-NyO-14a-I-1","stimulus":"&lt;p&gt;Arrastra la última cifra de este número para que sea divisible por 2.&lt;/p&gt;","template":"&lt;p&gt;{{Q1}}{{response}}&lt;/p&gt;","hint":"&lt;p&gt;Los números terminados en 0 o en cifra par son divisibles por 2.&lt;/p&gt;","feedback":"&lt;p&gt;Para que un número sea divisible por 2, su última cifra debe ser 0 o un número par. En este caso:&lt;/p&gt;&lt;p&gt;{{T1}} : 2 = {{T2}} con resto 0&lt;/p&gt;","seed":{"parameters":[{"name":"Q1","label":null,"min":10,"max":99,"step":1},{"name":"Q2","list":[1,3,5,7,9]},{"name":"Q3","list":[1,3,5,7,9]},{"name":"Q4","list":[0,2,4,6,8]}],"calculated":[{"name":"T1","label":null,"function":"{{Q1}}*10+{{Q4}}","temp":true},{"name":"T2","label":null,"function":"({{Q1}}*10+{{Q4}})/2","temp":true},{"name":"A1","label":"{{Q2}}","function":"{{Q2}}","incorrect":true},{"name":"A2","label":"{{Q3}}","function":"{{Q3}}","incorrect":true},{"name":"A3","label":"{{Q4}}","function":"{{Q4}}"}],"uniques":true},"algorithm":{"name":"calculateOperation","template":"Cloze with drag &amp; drop","params":{"keyboard":"INTERMEDIATE"}}}</v>
      </c>
      <c r="C865" s="237" t="str">
        <f>Seeds!AA957</f>
        <v>{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D865" s="237">
        <f t="shared" si="1"/>
        <v>1</v>
      </c>
    </row>
    <row r="866" ht="15.75" customHeight="1">
      <c r="A866" s="237" t="str">
        <f>Seeds!AC958</f>
        <v>M5-NyO-14a-E-1</v>
      </c>
      <c r="B866" s="237" t="str">
        <f>Seeds!Z958</f>
        <v>{
    "id": "M5-NyO-14a-E-1",
    "stimulus": "&lt;p&gt;Sin hacer ninguna operación, indica cuál de los siguientes números es divisible por 2.&lt;/p&gt;",
    "hint": "&lt;p&gt;Los números terminados en 0 o en cifra par son divisibles por 2.&lt;/p&gt;",
    "feedback": "&lt;p&gt;Para que un número sea divisible por 2, su última cifra debe ser 0 o un número par. En este caso:&lt;/p&gt;&lt;p&gt;{{Q1}} : 2 = {{T1}} con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
            "columns": 3
        }
    }
}</v>
      </c>
      <c r="C866" s="237" t="str">
        <f>Seeds!AA958</f>
        <v>{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D866" s="237">
        <f t="shared" si="1"/>
        <v>1</v>
      </c>
    </row>
    <row r="867" ht="15.75" customHeight="1">
      <c r="A867" s="237" t="str">
        <f>Seeds!AC959</f>
        <v>M5-NyO-14b-I-1</v>
      </c>
      <c r="B867" s="237" t="str">
        <f>Seeds!Z959</f>
        <v>{"id":"M5-NyO-14b-I-1","stimulus":"&lt;p&gt;Arrastra la última cifra de este número para que sea divisible por 3.&lt;/p&gt;","template":"&lt;p&gt;{{Q1}}{{response}}&lt;/p&gt;","hint":"&lt;p&gt;Un número es divisible por 3 si la suma de sus cifras es múltiplo de 3.&lt;/p&gt;","feedback":"&lt;p&gt;Un número es divisible por 3 si la suma de sus cifras es múltiplo de 3. En este caso:&lt;/p&gt;&lt;p&gt;{{T4}} + {{T5}} + {{T1}} = {{T6}}&lt;/p&gt;&lt;p&gt;{{T6}} : 3 = {{T7}} con resto 0&lt;/p&gt;","seed":{"parameters":[{"name":"Q1","label":null,"min":11,"max":89,"step":2},{"name":"Q2","list":[3,6,9]},{"name":"Q3","list":[3,6,9]}],"calculated":[{"name":"T1","function":"{{Q2}}-math.mod({{Q1}}*10+{{Q2}}, 3)","temp":true},{"name":"T4","function":"math.floor({{Q1}}/10)","temp":true},{"name":"T5","function":"{{Q1}}-math.floor({{Q1}}/10)*10","temp":true},{"name":"T6","function":"{{T4}}+{{T5}}+{{T1}}","temp":true},{"name":"T7","function":"({{T4}}+{{T5}}+{{T1}})/3","temp":true},{"name":"A1","label":"{{function}}","function":"{{Q2}}-math.mod({{Q1}}*10+{{Q2}}, 3)"},{"name":"A2","label":"{{function}}","function":"{{Q2}}-math.mod({{Q1}}*10+{{Q3}}, 3)-1","incorrect":true},{"name":"A3","label":"{{function}}","function":"{{Q3}}-math.mod({{Q1}}*10+{{Q2}}, 3)+1","incorrect":true}],"uniques":true},"algorithm":{"name":"calculateOperation","template":"Cloze with drag &amp; drop","params":{"keyboard":"INTERMEDIATE"}}}</v>
      </c>
      <c r="C867" s="237" t="str">
        <f>Seeds!AA959</f>
        <v>{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D867" s="237">
        <f t="shared" si="1"/>
        <v>1</v>
      </c>
    </row>
    <row r="868" ht="15.75" customHeight="1">
      <c r="A868" s="237" t="str">
        <f>Seeds!AC960</f>
        <v>M5-NyO-14b-E-1</v>
      </c>
      <c r="B868" s="237" t="str">
        <f>Seeds!Z960</f>
        <v>{"id":"M5-NyO-14b-E-1","stimulus":"&lt;p&gt;Sin hacer ninguna operación, indica cuál de los siguientes números es divisible por 3.&lt;/p&gt;","hint":"&lt;p&gt;Un número es divisible por 3 si la suma de sus cifras es múltiplo de 3.&lt;/p&gt;","feedback":"&lt;p&gt;Un número es divisible por 3 si la suma de sus cifras es múltiplo de 3. En este caso:&lt;/p&gt;&lt;p&gt;{{T4}} + {{T5}} + {{T6}} = {{T7}}&lt;/p&gt;&lt;p&gt;{{T7}} : 3 = {{T8}} con resto 0&lt;/p&gt;","seed":{"parameters":[{"name":"Q1","label":null,"min":102,"max":333,"step":3},{"name":"Q2","label":null,"min":4,"max":334,"step":3},{"name":"Q3","label":null,"min":5,"max":335,"step":3}],"calculated":[{"name":"A1","label":"{{function}}","function":"{{Q1}}"},{"name":"A2","label":"{{function}}","function":"{{Q2}}","incorrect":true},{"name":"A3","label":"{{function}}","function":"{{Q3}}","incorrect":true},{"name":"T4","function":"math.floor({{Q1}}/100)","temp":true},{"name":"T5","function":"math.floor(({{Q1}}-{{T4}}*100)/10)","temp":true},{"name":"T6","function":"{{Q1}}-{{T4}}*100-(math.floor(({{Q1}}-{{T4}}*100)/10))*10","temp":true},{"name":"T7","function":"{{T4}}+(math.floor(({{Q1}}-{{T4}}*100)/10))+{{T6}}","temp":true},{"name":"T8","function":" ({{T4}}+(math.floor(({{Q1}}-{{T4}}*100)/10))+{{T6}})/3","temp":true}],"uniques":true},"algorithm":{"name":"trueFalse","template":"Multiple choice – standard","params":{"countCorrect":1,"countIncorrect":2,false,
            "columns": 3
        }
    }
}</v>
      </c>
      <c r="C868" s="237" t="str">
        <f>Seeds!AA960</f>
        <v>{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D868" s="237">
        <f t="shared" si="1"/>
        <v>1</v>
      </c>
    </row>
    <row r="869" ht="15.75" customHeight="1">
      <c r="A869" s="237" t="str">
        <f>Seeds!AC961</f>
        <v>M5-NyO-14c-I-1</v>
      </c>
      <c r="B869" s="237" t="str">
        <f>Seeds!Z961</f>
        <v>{"id":"M5-NyO-14c-I-1","stimulus":"&lt;p&gt;Arrastra la última cifra de este número para que sea divisible por 5.&lt;/p&gt;","template":"&lt;p&gt;{{Q1}}{{response}}&lt;/p&gt;","hint":"&lt;p&gt;Los números terminados en 0 o en 5 son divisibles por 5.&lt;/p&gt;","feedback":"&lt;p&gt;Un número es divisible por 5 si su última cifra es 0 o 5.&lt;/p&gt;&lt;p&gt;{{T1}} : 5 = {{T2}} con resto 0&lt;/p&gt;","seed":{"parameters":[{"name":"Q1","label":null,"min":1,"max":999,"step":1},{"name":"Q2","label":null,"min":1,"max":4,"step":1},{"name":"Q3","label":null,"min":6,"max":9,"step":1},{"name":"Q4","list":[0,5]}],"calculated":[{"name":"T1","function":"{{Q1}}*10+{{Q4}}","temp":true},{"name":"T2","function":"({{Q1}}*10+{{Q4}})/5","temp":true},{"name":"A1","label":"{{function}}","function":"{{Q2}}","incorrect":true},{"name":"A2","label":"{{function}}","function":"{{Q3}}","incorrect":true},{"name":"A3","label":"{{Q4}}"}],"uniques":true},"algorithm":{"name":"calculateOperation","template":"Cloze with drag &amp; drop","params":{"keyboard":"INTERMEDIATE"}}}</v>
      </c>
      <c r="C869" s="237" t="str">
        <f>Seeds!AA961</f>
        <v>{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D869" s="237">
        <f t="shared" si="1"/>
        <v>1</v>
      </c>
    </row>
    <row r="870" ht="15.75" customHeight="1">
      <c r="A870" s="237" t="str">
        <f>Seeds!AC962</f>
        <v>M5-NyO-14c-E-1</v>
      </c>
      <c r="B870" s="237" t="str">
        <f>Seeds!Z962</f>
        <v>{"id":"M5-NyO-14c-E-1","stimulus":"&lt;p&gt;Sin hacer ninguna operación, indica cuál de los siguientes números es divisible por 5.&lt;/p&gt;","hint":"&lt;p&gt;Los números terminados en 0 o en 5 son divisibles por 5.&lt;/p&gt;","feedback":"&lt;p&gt;Un número es divisible por 5 si su última cifra es 0 o 5. En este caso:&lt;/p&gt;&lt;p&gt;{{Q1}} : 5 = {{T1}} con resto 0&lt;/p&gt;","seed":{"parameters":[{"name":"Q1","label":null,"min":5,"max":995,"step":5},{"name":"Q2","label":null,"min":6,"max":996,"step":5},{"name":"Q3","label":null,"min":7,"max":997,"step":5},{"name":"Q4","label":null,"min":8,"max":998,"step":5},{"name":"Q5","label":null,"min":9,"max":999,"step":5}],"calculated":[{"name":"T1","function":"{{Q1}}/5","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v>
      </c>
      <c r="C870" s="237" t="str">
        <f>Seeds!AA962</f>
        <v>{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D870" s="237">
        <f t="shared" si="1"/>
        <v>1</v>
      </c>
    </row>
    <row r="871" ht="15.75" customHeight="1">
      <c r="A871" s="237" t="str">
        <f>Seeds!AC963</f>
        <v>M5-NyO-14d-I-1</v>
      </c>
      <c r="B871" s="237" t="str">
        <f>Seeds!Z963</f>
        <v>{"id":"M5-NyO-14d-I-1","stimulus":"&lt;p&gt;Arrastra la última cifra de este número para que sea divisible por 9.&lt;/p&gt;","template":"&lt;p&gt;{{Q1}}{{Q2}}{{response}}&lt;/p&gt;","hint":"&lt;p&gt;Un número es divisible por 9 cuando la suma de sus cifras es múltiplo de 9.&lt;/p&gt;","feedback":"&lt;p&gt;Un número es divisible por 9 cuando la suma de sus cifras es múltiplo de 9. En este caso:&lt;/p&gt;&lt;p&gt;{{Q1}} + {{Q2}} + {{A1}} = {{T1}}&lt;/p&gt;&lt;p&gt;{{T1}} : 9 = {{T2}} con resto 0&lt;/p&gt;","seed":{"parameters":[{"name":"Q1","label":null,"min":1,"max":9,"step":1},{"name":"Q2","label":null,"min":1,"max":9,"step":1},{"name":"Q3","label":null,"min":1,"max":8,"step":1},{"name":"Q4","label":null,"min":1,"max":8,"step":1}],"calculated":[{"name":"T3","function":"9-math.mod({{Q1}}*100+{{Q2}}*10,9)","temp":true},{"name":"T1","function":"{{Q1}}+{{Q2}}+{{T3}}","temp":true},{"name":"T2","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C871" s="237" t="str">
        <f>Seeds!AA963</f>
        <v>{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D871" s="237">
        <f t="shared" si="1"/>
        <v>1</v>
      </c>
    </row>
    <row r="872" ht="15.75" customHeight="1">
      <c r="A872" s="237" t="str">
        <f>Seeds!AC964</f>
        <v>M5-NyO-14d-E-1</v>
      </c>
      <c r="B872" s="237" t="str">
        <f>Seeds!Z964</f>
        <v>{"id":"M5-NyO-14d-E-1","stimulus":"&lt;p&gt;Haz clic en el número divisible por 9 sin hacer la división.&lt;/p&gt;","hint":"&lt;p&gt;Un número es divisible por 9 cuando la suma de sus cifras es múltiplo de 9.&lt;/p&gt;","feedback":"&lt;p&gt;Un número es divisible por 9 cuando la suma de sus cifras es múltiplo de 9. En este caso:&lt;/p&gt;&lt;p&gt;{{T1}} + {{T2}} + {{T3}} = {{T4}}&lt;/p&gt;&lt;p&gt;{{T4}} : 9 = {{T5}} con resto 0&lt;/p&gt;","seed":{"parameters":[{"name":"Q1","label":null,"min":9,"max":990,"step":9},{"name":"Q2","label":null,"min":10,"max":991,"step":9},{"name":"Q3","label":null,"min":11,"max":992,"step":9},{"name":"Q4","label":null,"min":12,"max":993,"step":9},{"name":"Q5","label":null,"min":13,"max":994,"step":9}],"calculated":[{"name":"T1","function":"math.floor({{Q1}}/100)","temp":true},{"name":"T2","function":"math.floor(({{Q1}}-{{T1}}*100)/10)","temp":true},{"name":"T3","function":" {{Q1}}-{{T1}}*100-{{T2}}*10","temp":true},{"name":"T4","function":"{{T1}}+{{T2}}+{{T3}}","temp":true},{"name":"T5","function":"({{T1}}+{{T2}}+{{T3}})/9","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v>
      </c>
      <c r="C872" s="237" t="str">
        <f>Seeds!AA964</f>
        <v>{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D872" s="237">
        <f t="shared" si="1"/>
        <v>1</v>
      </c>
    </row>
    <row r="873" ht="15.75" customHeight="1">
      <c r="A873" s="237" t="str">
        <f>Seeds!AC965</f>
        <v>M5-NyO-14e-I-1</v>
      </c>
      <c r="B873" s="237" t="str">
        <f>Seeds!Z965</f>
        <v>{"id":"M5-NyO-14e-I-1","stimulus":"&lt;p&gt;Arrastra la última cifra de este número para que sea divisible por 10.&lt;/p&gt;","template":"&lt;p&gt;{{Q1}}{{response}}&lt;/p&gt;","hint":"&lt;p&gt;Todos los números terminados en 0 son divisibles por 10.&lt;/p&gt;","feedback":"&lt;p&gt;Un número es divisible por 10 si su última cifra es 0. En este caso:&lt;/p&gt;&lt;p&gt;{{T1}} : 10 = {{Q1}} con resto 0&lt;/p&gt;","seed":{"parameters":[{"name":"Q1","label":null,"min":1,"max":999,"step":1},{"name":"Q2","label":null,"min":1,"max":9,"step":1},{"name":"Q3","label":null,"min":1,"max":9,"step":1}],"calculated":[{"name":"T1","function":"{{Q1}}*10","temp":true},{"name":"A1","label":"{{function}}","function":"{{Q2}}","incorrect":true},{"name":"A2","label":"{{function}}","function":"{{Q3}}","incorrect":true},{"name":"A3","label":"0"}],"uniques":true},"algorithm":{"name":"calculateOperation","template":"Cloze with drag &amp; drop","params":{"keyboard":"INTERMEDIATE"}}}</v>
      </c>
      <c r="C873" s="237" t="str">
        <f>Seeds!AA965</f>
        <v>{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D873" s="237">
        <f t="shared" si="1"/>
        <v>1</v>
      </c>
    </row>
    <row r="874" ht="15.75" customHeight="1">
      <c r="A874" s="237" t="str">
        <f>Seeds!AC966</f>
        <v>M5-NyO-14e-E-1</v>
      </c>
      <c r="B874" s="237" t="str">
        <f>Seeds!Z966</f>
        <v>{"id":"M5-NyO-14e-E-1","stimulus":"&lt;p&gt;Indica, sin hacer las divisiones, cuál de estos números es divisible por 10.&lt;/p&gt;","hint":"&lt;p&gt;Todos los números terminados en 0 son divisibles por 10.&lt;/p&gt;","feedback":"&lt;p&gt;Un número es divisible por 10 si su última cifra es 0. En este caso:&lt;/p&gt;&lt;p&gt;{{Q1}} : 10 = {{T1}} con resto 0&lt;/p&gt;","seed":{"parameters":[{"name":"Q1","label":null,"min":10,"max":9990,"step":10},{"name":"Q2","label":null,"min":11,"max":9991,"step":10},{"name":"Q3","label":null,"min":12,"max":9992,"step":10},{"name":"Q4","label":null,"min":14,"max":9994,"step":10},{"name":"Q5","label":null,"min":15,"max":9995,"step":10},{"name":"Q6","label":null,"min":17,"max":9997,"step":10}],"calculated":[{"name":"T1","function":"{{Q1}}/10","temp":true},{"name":"A1","label":"{{function}}","function":"{{Q1}}"},{"name":"A2","label":"{{function}}","function":"{{Q2}}","incorrect":true},{"name":"A3","label":"{{function}}","function":"{{Q3}}","incorrect":true},{"name":"A4","label":"{{function}}","function":"{{Q4}}","incorrect":true},{"name":"A5","label":"{{function}}","function":"{{Q5}}","incorrect":true},{"name":"A6","label":"{{function}}","function":"{{Q6}}","incorrect":true}],"uniques":true},"algorithm":{"name":"trueFalse","template":"Multiple choice – standard","params":{"countCorrect":1,"countIncorrect":2,"showCheckIcon":false,"columns":3}}}</v>
      </c>
      <c r="C874" s="237" t="str">
        <f>Seeds!AA966</f>
        <v>{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D874" s="237">
        <f t="shared" si="1"/>
        <v>1</v>
      </c>
    </row>
    <row r="875" ht="15.75" customHeight="1">
      <c r="A875" s="237" t="str">
        <f>Seeds!AC967</f>
        <v>M5-NyO-15a-I-1</v>
      </c>
      <c r="B875" s="237" t="str">
        <f>Seeds!Z967</f>
        <v>{"id":"M5-NyO-15a-I-1","stimulus":"&lt;p&gt;Calcula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{{T2}})","group":1},{"name":"A2","label":"{{function}}","function":"math.gcd({{T1}}, {{T2}})","group":1,"incorrect":true},{"name":"A3","label":"{{function}}","function":"{{Q1}}*{{Q2}}*{{Q2}}*{{Q3}}","group":1,"incorrect":true}],"uniques":true},"algorithm":{"name":"groupResponses","template":"Cloze with drop down"}}</v>
      </c>
      <c r="C875" s="237" t="str">
        <f>Seeds!AA967</f>
        <v>{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D875" s="237">
        <f t="shared" si="1"/>
        <v>1</v>
      </c>
    </row>
    <row r="876" ht="15.75" customHeight="1">
      <c r="A876" s="237" t="str">
        <f>Seeds!AC968</f>
        <v>M5-NyO-15a-I-2</v>
      </c>
      <c r="B876" s="237" t="str">
        <f>Seeds!Z968</f>
        <v>{"id":"M5-NyO-15a-I-2","stimulus":"&lt;p&gt;Calcula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{{T2}})","group":1},{"name":"A2","label":"{{function}}","function":"math.gcd({{T1}}, {{T2}})","group":1,"incorrect":true},{"name":"A3","label":"{{function}}","function":"{{Q1}}*{{Q1}}*{{Q2}}*{{Q2}}*{{Q3}}","group":1,"incorrect":true}],"uniques":true},"algorithm":{"name":"groupResponses","template":"Cloze with drop down"}}</v>
      </c>
      <c r="C876" s="237" t="str">
        <f>Seeds!AA968</f>
        <v>{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D876" s="237">
        <f t="shared" si="1"/>
        <v>1</v>
      </c>
    </row>
    <row r="877" ht="15.75" customHeight="1">
      <c r="A877" s="237" t="str">
        <f>Seeds!AC969</f>
        <v>M5-NyO-15a-E-1</v>
      </c>
      <c r="B877" s="237" t="str">
        <f>Seeds!Z969</f>
        <v>{"id":"M5-NyO-15a-E-1","stimulus":"&lt;p&gt;Calcula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{{T2}})"}],"uniques":true},"algorithm":{"name":"calculateOperation","params":{"method":"equivLiteral","keyboard":"NUMERICAL"}}}</v>
      </c>
      <c r="C877" s="237" t="str">
        <f>Seeds!AA969</f>
        <v>{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7" s="237">
        <f t="shared" si="1"/>
        <v>1</v>
      </c>
    </row>
    <row r="878" ht="15.75" customHeight="1">
      <c r="A878" s="237" t="str">
        <f>Seeds!AC970</f>
        <v>M5-NyO-15a-E-2</v>
      </c>
      <c r="B878" s="237" t="str">
        <f>Seeds!Z970</f>
        <v>{"id":"M5-NyO-15a-E-2","stimulus":"&lt;p&gt;Calcula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78" s="237" t="str">
        <f>Seeds!AA970</f>
        <v>{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78" s="237">
        <f t="shared" si="1"/>
        <v>1</v>
      </c>
    </row>
    <row r="879" ht="15.75" customHeight="1">
      <c r="A879" s="237" t="str">
        <f>Seeds!AC971</f>
        <v>M5-NyO-15a-A-1</v>
      </c>
      <c r="B879" s="237" t="str">
        <f>Seeds!Z971</f>
        <v>{"id":"M5-NyO-15a-A-1","stimulus":"&lt;p&gt;Un semáforo se pone en rojo cada {{T1}} segundos y otro, cada {{T2}} segundos. Si en un segundo coincide que los dos están en rojo al mismo tiempo, ¿cuántos segundos pasarán hasta que vuelvan a estar en rojo a la vez?&lt;/p&gt;","template":"&lt;p&gt;Pasarán {{response}} segundos hasta que los dos semáforos estén en rojo al mismo tiempo.&lt;/p&gt;","hint":"&lt;p&gt;El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79" s="237" t="str">
        <f>Seeds!AA971</f>
        <v>{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9" s="237">
        <f t="shared" si="1"/>
        <v>1</v>
      </c>
    </row>
    <row r="880" ht="15.75" customHeight="1">
      <c r="A880" s="237" t="str">
        <f>Seeds!AC972</f>
        <v>M5-NyO-15a-A-2</v>
      </c>
      <c r="B880" s="237" t="str">
        <f>Seeds!Z972</f>
        <v>{"id":"M5-NyO-15a-A-2","stimulus":"&lt;p&gt;Un viajante visita Córdoba cada {{Q1}} días; otro, cada {{T1}} días, y un tercero va cada {{T2}}. Si hoy los tres viajantes están en la ciudad a la vez, ¿dentro de cuántos días volverán a coincidir?&lt;/p&gt;","template":"&lt;p&gt;Volverán a coincidir en {{response}} días.&lt;/p&gt;","hint":"&lt;p&gt;El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80" s="237" t="str">
        <f>Seeds!AA972</f>
        <v>{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0" s="237">
        <f t="shared" si="1"/>
        <v>1</v>
      </c>
    </row>
    <row r="881" ht="15.75" customHeight="1">
      <c r="A881" s="237" t="str">
        <f>Seeds!AC973</f>
        <v>M5-NyO-15a-A-3</v>
      </c>
      <c r="B881" s="237" t="str">
        <f>Seeds!Z973</f>
        <v>{"id":"M5-NyO-15a-A-3","stimulus":"&lt;p&gt;Tres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salida?&lt;/p&gt;","template":"&lt;p&gt;Se volverán a encontrar al cabo de {{response}} segundos.&lt;/p&gt;","hint":"&lt;p&gt;El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81" s="237" t="str">
        <f>Seeds!AA973</f>
        <v>{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1" s="237">
        <f t="shared" si="1"/>
        <v>1</v>
      </c>
    </row>
    <row r="882" ht="15.75" customHeight="1">
      <c r="A882" s="237" t="str">
        <f>Seeds!AC974</f>
        <v>M5-NyO-15a-A-4</v>
      </c>
      <c r="B882" s="237" t="str">
        <f>Seeds!Z974</f>
        <v>{"id":"M5-NyO-15a-A-4","stimulus":"&lt;p&gt;En un barrio, el camión de los helados pasa cada {{T1}} días y el de la recogida de muebles, cada {{T2}}. Si hoy ambos vehículos han estado por el barrio a la vez, ¿cuántos días faltan para que vuelvan a coincidir?&lt;/p&gt;","template":"&lt;p&gt;Faltan {{response}} días para que vuelvan a encontrarse.&lt;/p&gt;","hint":"&lt;p&gt;El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82" s="237" t="str">
        <f>Seeds!AA974</f>
        <v>{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2" s="237">
        <f t="shared" si="1"/>
        <v>1</v>
      </c>
    </row>
    <row r="883" ht="15.75" customHeight="1">
      <c r="A883" s="237" t="str">
        <f>Seeds!AC975</f>
        <v>M5-NyO-15a-A-5</v>
      </c>
      <c r="B883" s="237" t="str">
        <f>Seeds!Z975</f>
        <v>{"id":"M5-NyO-15a-A-5","stimulus":"&lt;p&gt;En un colegio, la asociación de padres se reúne cada {{T1}} semanas. En otro, cada {{T2}} semanas. Si en una semana las reuniones de las dos asociaciones coinciden, ¿dentro de cuántas semanas volverán a coincidir?&lt;/p&gt;","template":"&lt;p&gt;Las reuniones volverán a coincidir dentro de {{response}} semanas.&lt;/p&gt;","hint":"&lt;p&gt;El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83" s="237" t="str">
        <f>Seeds!AA975</f>
        <v>{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3" s="237">
        <f t="shared" si="1"/>
        <v>1</v>
      </c>
    </row>
    <row r="884" ht="15.75" customHeight="1">
      <c r="A884" s="237" t="str">
        <f>Seeds!AC976</f>
        <v>M5-NyO-16a-I-1</v>
      </c>
      <c r="B884" s="237" t="str">
        <f>Seeds!Z976</f>
        <v>{"id":"M5-NyO-16a-I-1","stimulus":"&lt;p&gt;¿Cuál es el máximo común divisor de {{T1}} y {{T2}}?&lt;/p&gt;","hint":"&lt;p&gt;El máximo común divisor de dos números es el mayor de los divisores comunes.&lt;/p&gt;","feedback":"&lt;p&gt;Para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
            "columns": 3
        }
    }
}</v>
      </c>
      <c r="C884" s="237" t="str">
        <f>Seeds!AA976</f>
        <v>{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D884" s="237">
        <f t="shared" si="1"/>
        <v>1</v>
      </c>
    </row>
    <row r="885" ht="15.75" customHeight="1">
      <c r="A885" s="237" t="str">
        <f>Seeds!AC977</f>
        <v>M5-NyO-16a-I-2</v>
      </c>
      <c r="B885" s="237" t="str">
        <f>Seeds!Z977</f>
        <v>{"id":"M5-NyO-16a-I-2","stimulus":"&lt;p&gt;¿Cuál es el máximo común divisor de {{T2}} y {{T1}}?&lt;/p&gt;","hint":"&lt;p&gt;El máximo común divisor de dos números es el mayor de los divisores comunes.&lt;/p&gt;","feedback":"&lt;p&gt;Para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standard","params":{"countCorrect":1,"countIncorrect":2,"showCheckIcon":false,"columns":3}}}</v>
      </c>
      <c r="C885" s="237" t="str">
        <f>Seeds!AA977</f>
        <v>{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D885" s="237">
        <f t="shared" si="1"/>
        <v>1</v>
      </c>
    </row>
    <row r="886" ht="15.75" customHeight="1">
      <c r="A886" s="237" t="str">
        <f>Seeds!AC978</f>
        <v>M5-NyO-16a-E-1</v>
      </c>
      <c r="B886" s="237" t="str">
        <f>Seeds!Z978</f>
        <v>{"id":"M5-NyO-16a-E-1","stimulus":"&lt;p&gt;Calcula el máximo común divisor de {{T1}} y {{T2}}.&lt;/p&gt;","template":"&lt;p&gt;El máximo común divisor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v>
      </c>
      <c r="C886" s="237" t="str">
        <f>Seeds!AA978</f>
        <v>{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6" s="237">
        <f t="shared" si="1"/>
        <v>1</v>
      </c>
    </row>
    <row r="887" ht="15.75" customHeight="1">
      <c r="A887" s="237" t="str">
        <f>Seeds!AC979</f>
        <v>M5-NyO-16a-A-1</v>
      </c>
      <c r="B887" s="237" t="str">
        <f>Seeds!Z979</f>
        <v>{"id":"M5-NyO-16a-A-1","stimulus":"&lt;p&gt;Daniela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pulsera?&lt;/p&gt;","template":"&lt;p&gt;El número máximo de cuentas de cada color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v>
      </c>
      <c r="C887" s="237" t="str">
        <f>Seeds!AA979</f>
        <v>{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7" s="237">
        <f t="shared" si="1"/>
        <v>1</v>
      </c>
    </row>
    <row r="888" ht="15.75" customHeight="1">
      <c r="A888" s="237" t="str">
        <f>Seeds!AC980</f>
        <v>M5-NyO-16a-A-2</v>
      </c>
      <c r="B888" s="237" t="str">
        <f>Seeds!Z980</f>
        <v>{"id":"M5-NyO-16a-A-2","stimulus":"&lt;p&gt;En un almacén hay {{T1}} botellas de zumo y {{T2}} latas de refresco que se quieren guardar en cajas. Si en cada una tiene que haber el mismo número de botellas que de latas sin que sobre ninguna, ¿cuál es el número máximo de cajas que se pueden utilizar?&lt;/p&gt;","template":"&lt;p&gt;El número máximo es de {{response}} cajas.&lt;/p&gt;","hint":"&lt;p&gt;El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88" s="237" t="str">
        <f>Seeds!AA980</f>
        <v>{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8" s="237">
        <f t="shared" si="1"/>
        <v>1</v>
      </c>
    </row>
    <row r="889" ht="15.75" customHeight="1">
      <c r="A889" s="237" t="str">
        <f>Seeds!AC981</f>
        <v>M5-NyO-16a-A-3</v>
      </c>
      <c r="B889" s="237" t="str">
        <f>Seeds!Z981</f>
        <v>{"id":"M5-NyO-16a-A-3","stimulus":"&lt;p&gt;Una floristería ha comprado {{T1}} rosas y {{T2}} claveles con los que quiere hacer ramos. ¿Cuál es el número máximo de ramos que pueden hacer para que en cada uno haya flores de los dos tipos en la misma cantidad y sin que sobre ni falte ninguna?&lt;/p&gt;","template":"&lt;p&gt;El número máximo de ramos que se pueden hacer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89" s="237" t="str">
        <f>Seeds!AA981</f>
        <v>{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9" s="237">
        <f t="shared" si="1"/>
        <v>1</v>
      </c>
    </row>
    <row r="890" ht="15.75" customHeight="1">
      <c r="A890" s="237" t="str">
        <f>Seeds!AC982</f>
        <v>M5-NyO-16a-A-4</v>
      </c>
      <c r="B890" s="237" t="str">
        <f>Seeds!Z982</f>
        <v>{"id":"M5-NyO-16a-A-4","stimulus":"&lt;p&gt;Marcos va a preparar bolsas de chuches para su cumpleaños con {{T1}} chocolatinas y {{T2}} regalices. Quiere hacer la mayor cantidad de bolsas y que cada una contenga el mismo número de cada tipo de dulce, sin que le sobre ni le falte ninguno. ¿Cuántas bolsas tiene que hacer?&lt;/p&gt;","template":"&lt;p&gt;Marcos hará {{response}} bolsas.&lt;/p&gt;","hint":"&lt;p&gt;El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90" s="237" t="str">
        <f>Seeds!AA982</f>
        <v>{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90" s="237">
        <f t="shared" si="1"/>
        <v>1</v>
      </c>
    </row>
    <row r="891" ht="15.75" customHeight="1">
      <c r="A891" s="237" t="str">
        <f>Seeds!AC983</f>
        <v>M5-NyO-16a-A-5</v>
      </c>
      <c r="B891" s="237" t="str">
        <f>Seeds!Z983</f>
        <v>{"id":"M5-NyO-16a-A-5","stimulus":"&lt;p&gt;En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cortarlos?&lt;/p&gt;","template":"&lt;p&gt;La longitud de cada trozo tiene que ser de &lt;span class=\"no-break\"&gt;{{response}} cm.&lt;/span&gt;&lt;/p&gt;","hint":"&lt;p&gt;El máximo común divisor de tres números es el mayor de los divisores comunes.&lt;/p&gt;","feedback":"&lt;p&gt;Para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seed":{"parameters":[{"name":"Q1","list":[2,3]},{"name":"Q2","list":[4,5]},{"name":"Q3","list":[6,7]}],"calculated":[{"name":"T1","function":"{{Q1}}*{{Q2}}*{{Q2}}","temp":true},{"name":"T2","function":"{{Q2}}*{{Q3}}","temp":true},{"name":"T3","function":"{{Q1}}*{{Q2}}*{{Q3}}","temp":true},{"name":"A1","label":"{{function}}","function":"math.gcd({{T1}}, {{T2}}, {{T3}})"}],"uniques":true},"algorithm":{"name":"calculateOperation","params":{"method":"equivLiteral","keyboard":"NUMERICAL"}}}</v>
      </c>
      <c r="C891" s="237" t="str">
        <f>Seeds!AA983</f>
        <v>{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D891" s="237">
        <f t="shared" si="1"/>
        <v>1</v>
      </c>
    </row>
    <row r="892" ht="15.75" customHeight="1">
      <c r="A892" s="237" t="str">
        <f>Seeds!AC984</f>
        <v>M5-NyO-17a-I-1</v>
      </c>
      <c r="B892" s="237" t="str">
        <f>Seeds!Z984</f>
        <v>{"id":"M5-NyO-17a-I-1","stimulus":"&lt;p&gt;Determina si las siguientes igualdades son correctas o no.&lt;/p&gt;","hint":"&lt;p&gt;El exponente es el número de veces que la base se multiplica por sí misma.&lt;/p&gt;","feedback":"&lt;p&gt;Una potencia es el producto de la base por sí misma tantas veces como el número del exponente indique.&lt;/p&gt;","seed":{"parameters":[{"name":"Q1","label":null,"min":2,"max":9,"step":1},{"name":"Q2","label":null,"min":2,"max":9,"step":1},{"name":"Q3","label":null,"min":2,"max":9,"step":1},{"name":"Q4","label":null,"min":2,"max":9,"step":1},{"name":"Q5","label":null,"min":2,"max":9,"step":1},{"name":"Q6","label":null,"min":2,"max":9,"step":1}],"calculated":[{"name":"T1","function":"Lemonlib.descomposePow({{Q1}}, {{Q2}})","temp":true},{"name":"T2","function":"Lemonlib.descomposePow({{Q4}}, {{Q3}})","temp":true},{"name":"T3","function":"Lemonlib.descomposePow({{Q5}}, {{Q6}}+1)","temp":true},{"name":"T4","function":"Lemonlib.descomposePow({{Q1}}+1, {{Q4}})","temp":true},{"name":"T5","function":"Lemonlib.descomposePow({{Q3}}, {{Q4}})","temp":true},{"name":"T6","function":"Lemonlib.descomposePow({{Q5}}, {{Q6}})","temp":true},{"name":"T7","function":"Lemonlib.descomposePow({{Q1}}, {{Q4}})","temp":true},{"name":"A1","label":"{{Q1}}&lt;sup&gt;{{Q2}}&lt;/sup&gt; = {{T1}}"},{"name":"A2","label":"{{Q3}}&lt;sup&gt;{{Q4}}&lt;/sup&gt; = {{T2}}","feedback":"&lt;p&gt;{{Q3}}&lt;sup&gt;{{Q4}}&lt;/sup&gt; = {{T5}}&lt;/p&gt;","incorrect":true},{"name":"A3","label":"{{Q5}}&lt;sup&gt;{{Q6}}&lt;/sup&gt; = {{T3}}","feedback":"&lt;p&gt;{{Q5}}&lt;sup&gt;{{Q6}}&lt;/sup&gt; = {{T6}}&lt;/p&gt;","incorrect":true},{"name":"A4","label":"{{Q1}}&lt;sup&gt;{{Q4}}&lt;/sup&gt; = {{T4}}","feedback":"&lt;p&gt;{{Q1}}&lt;sup&gt;{{Q4}}&lt;/sup&gt; = {{T7}}&lt;/p&gt;","incorrect":true}],"uniques":true},"algorithm":{"name":"trueFalse","template":"Choice matrix – inline","params":{"countCorrect":1,"countIncorrect":2,"options":["Correcto","Incorrecto"]}}}</v>
      </c>
      <c r="C892" s="237" t="str">
        <f>Seeds!AA984</f>
        <v>{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D892" s="237">
        <f t="shared" si="1"/>
        <v>1</v>
      </c>
    </row>
    <row r="893" ht="15.75" customHeight="1">
      <c r="A893" s="237" t="str">
        <f>Seeds!AC985</f>
        <v>M5-NyO-17a-E-1</v>
      </c>
      <c r="B893" s="237" t="str">
        <f>Seeds!Z985</f>
        <v>{"id":"M5-NyO-17a-E-1","stimulus":"&lt;p&gt;Expresa el siguiente producto como una potencia.&lt;/p&gt;","hint":"&lt;p&gt;El exponente es el número de veces que la base se multiplica por sí misma.&lt;/p&gt;","feedback":"&lt;p&gt;Una potencia es el producto de la base por sí misma tantas veces como el número del exponente indique.&lt;/p&gt;","template":"&lt;p&gt;{{T1}} = {{response}}&lt;/p&gt;","seed":{"parameters":[{"name":"Q1","label":null,"min":2,"max":9,"step":1},{"name":"Q2","label":null,"min":2,"max":9,"step":1}],"calculated":[{"name":"T1","function":"Lemonlib.descomposePow({{Q1}}, {{Q2}})","temp":true},{"name":"A1","label":"{{function}}","function":"\"{{Q1}}^{{Q2}}\""}],"uniques":true},"algorithm":{"name":"calculateOperation","params":{"method":"equivLiteral","keyboard":"INTERMEDIATE"}}}</v>
      </c>
      <c r="C893" s="237" t="str">
        <f>Seeds!AA985</f>
        <v>{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D893" s="237">
        <f t="shared" si="1"/>
        <v>1</v>
      </c>
    </row>
    <row r="894" ht="15.75" customHeight="1">
      <c r="A894" s="237" t="str">
        <f>Seeds!AC986</f>
        <v>M5-NyO-17a-A-1</v>
      </c>
      <c r="B894" s="237" t="str">
        <f>Seeds!Z986</f>
        <v>{"id":"M5-NyO-17a-A-1","stimulus":"&lt;p&gt;Abel es un fotógrafo que tiene {{Q1}} estanterías en su casa. En cada una de ellas guarda {{Q1}} archivadores que a su vez cada uno contiene {{Q1}} negativos. ¿Cuántos negativos tiene Abel en total? Escribe esa cantidad en forma de producto y de potencia.&lt;/p&gt;","hint":"&lt;p&gt;El exponente es el número de veces que la base se multiplica por sí misma.&lt;/p&gt;","feedback":"&lt;p&gt;Una potencia es el producto de la base por sí misma tantas veces como el número del exponente indique.&lt;/p&gt;","template":"&lt;p&gt;Como producto: {{response}} negativos&lt;/p&gt;&lt;p&gt;Como potencia: {{response}} negativos&lt;/p&gt;","seed":{"parameters":[{"name":"Q1","label":null,"min":2,"max":9,"step":1}],"calculated":[{"name":"A1","label":"{{function}}","function":"Lemonlib.descomposePow({{Q1}}, 3, true)"},{"name":"A2","label":"{{function}}","function":"\"{{Q1}}^3\""}],"uniques":true},"algorithm":{"name":"calculateOperation","params":{"method":"equivLiteral","keyboard":"INTERMEDIATE"}}}</v>
      </c>
      <c r="C894" s="237" t="str">
        <f>Seeds!AA986</f>
        <v>{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D894" s="237">
        <f t="shared" si="1"/>
        <v>1</v>
      </c>
    </row>
    <row r="895" ht="15.75" customHeight="1">
      <c r="A895" s="237" t="str">
        <f>Seeds!AC987</f>
        <v>M5-NyO-17a-A-2</v>
      </c>
      <c r="B895" s="237" t="str">
        <f>Seeds!Z987</f>
        <v>{"id":"M5-NyO-17a-A-2","stimulus":"&lt;p&gt;En una habitación hay {{Q1}} baldosas a lo largo, y {{Q1}} a lo ancho. Escribe como producto y como potencia el número de baldosas de esa habitación.&lt;/p&gt;","template":"&lt;p&gt;Como producto: {{response}} baldosas&lt;/p&gt;&lt;p&gt;Como potencia: {{response}} baldosas&lt;/p&gt;","hint":"&lt;p&gt;El exponente es el número de veces que la base se multiplica por sí misma.&lt;/p&gt;","feedback":"&lt;p&gt;Una potencia es el producto de la base por sí misma tantas veces como el número del exponente indique.&lt;/p&gt;","seed":{"parameters":[{"name":"Q1","label":null,"min":5,"max":9,"step":1}],"calculated":[{"name":"A1","label":"{{function}}","function":"Lemonlib.descomposePow({{Q1}}, 2, true)"},{"name":"A2","label":"{{function}}","function":"\"{{Q1}}^2\""}],"uniques":true},"algorithm":{"name":"calculateOperation","params":{"method":"equivLiteral","keyboard":"INTERMEDIATE"}}}</v>
      </c>
      <c r="C895" s="237" t="str">
        <f>Seeds!AA987</f>
        <v>{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D895" s="237">
        <f t="shared" si="1"/>
        <v>1</v>
      </c>
    </row>
    <row r="896" ht="15.75" customHeight="1">
      <c r="A896" s="237" t="str">
        <f>Seeds!AC988</f>
        <v>M5-NyO-17a-A-3</v>
      </c>
      <c r="B896" s="237" t="str">
        <f>Seeds!Z988</f>
        <v>{"id":"M5-NyO-17a-A-3","stimulus":"&lt;p&gt;Una empresa tiene {{Q1}} edificios con {{Q1}} pisos cada uno. A su vez, en cada planta hay {{Q1}} oficinas. Escribe como producto y como potencia el número de oficinas de esta empresa.&lt;/p&gt;","hint":"&lt;p&gt;El exponente es el número de veces que la base se multiplica por sí misma.&lt;/p&gt;","feedback":"&lt;p&gt;Una potencia es el producto de la base por sí misma tantas veces como el número del exponente indique.&lt;/p&gt;","template":"&lt;p&gt;Como producto: {{response}} oficinas&lt;/p&gt;&lt;p&gt;Como potencia: {{response}} oficinas&lt;/p&gt;","seed":{"parameters":[{"name":"Q1","label":null,"min":4,"max":9,"step":1}],"calculated":[{"name":"A1","label":"{{function}} ","function":"Lemonlib.descomposePow({{Q1}}, 3, true)"},{"name":"A2","label":"{{function}}","function":"\"{{Q1}}^3\""}],"uniques":true},"algorithm":{"name":"calculateOperation","params":{"method":"equivLiteral","keyboard":"INTERMEDIATE"}}}</v>
      </c>
      <c r="C896" s="237" t="str">
        <f>Seeds!AA988</f>
        <v>{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D896" s="237">
        <f t="shared" si="1"/>
        <v>1</v>
      </c>
    </row>
    <row r="897" ht="15.75" customHeight="1">
      <c r="A897" s="237" t="str">
        <f>Seeds!AC989</f>
        <v>M5-NyO-17a-A-4</v>
      </c>
      <c r="B897" s="237" t="str">
        <f>Seeds!Z989</f>
        <v>{"id":"M5-NyO-17a-A-4","stimulus":"&lt;p&gt;Un barco lleva una carga de {{Q1}} contenedores con {{Q1}} cajas cada uno. A su vez, en cada caja hay {{Q1}} paquetes de azúcar con {{Q1}} kg en cada paquete. Escribe como producto y como potencia los kilogramos de azúcar que transporta el barco.&lt;/p&gt;","hint":"&lt;p&gt;El exponente es el número de veces que la base se multiplica por sí misma.&lt;/p&gt;","feedback":"&lt;p&gt;Una potencia es el producto de la base por sí misma tantas veces como el número del exponente indique.&lt;/p&gt;","template":"&lt;p&gt;Como producto: {{response}} kg&lt;/p&gt;&lt;p&gt;Como potencia: {{response}} kg&lt;/p&gt;","seed":{"parameters":[{"name":"Q1","label":null,"min":5,"max":9,"step":1}],"calculated":[{"name":"A1","label":"{{function}} ","function":"Lemonlib.descomposePow({{Q1}}, 4, true)"},{"name":"A2","label":"{{function}}","function":"\"{{Q1}}^4\""}],"uniques":true},"algorithm":{"name":"calculateOperation","params":{"method":"equivLiteral","keyboard":"INTERMEDIATE"}}}</v>
      </c>
      <c r="C897" s="237" t="str">
        <f>Seeds!AA989</f>
        <v>{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D897" s="237">
        <f t="shared" si="1"/>
        <v>1</v>
      </c>
    </row>
    <row r="898" ht="15.75" customHeight="1">
      <c r="A898" s="237" t="str">
        <f>Seeds!AC990</f>
        <v>M5-NyO-17a-A-5</v>
      </c>
      <c r="B898" s="237" t="str">
        <f>Seeds!Z990</f>
        <v>{"id":"M5-NyO-17a-A-5","stimulus":"&lt;p&gt;Un panadero ha preparado {{Q1}} bandejas con {{Q1}} barras de pan en cada una. A su vez, en cada barra ha utilizado {{Q1}} gramos de sal. Escribe como producto y como potencia la cantidad de sal que ha necesitado.&lt;/p&gt;","hint":"&lt;p&gt;El exponente es el número de veces que la base se multiplica por sí misma.&lt;/p&gt;","feedback":"&lt;p&gt;Una potencia es el producto de la base por sí misma tantas veces como el número del exponente indique.&lt;/p&gt;","template":"&lt;p&gt;Como producto: {{response}} gramos&lt;/p&gt;&lt;p&gt;Como potencia: {{response}} gramos&lt;/p&gt;","seed":{"parameters":[{"name":"Q1","label":null,"min":4,"max":9,"step":1}],"calculated":[{"name":"A1","label":"{{function}} ","function":"Lemonlib.descomposePow({{Q1}}, 3, true)"},{"name":"A2","label":"{{function}}","function":"\"{{Q1}}^3\""}],"uniques":true},"algorithm":{"name":"calculateOperation","params":{"method":"equivLiteral","keyboard":"INTERMEDIATE"}}}</v>
      </c>
      <c r="C898" s="237" t="str">
        <f>Seeds!AA990</f>
        <v>{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D898" s="237">
        <f t="shared" si="1"/>
        <v>1</v>
      </c>
    </row>
    <row r="899" ht="15.75" customHeight="1">
      <c r="A899" s="237" t="str">
        <f>Seeds!AC991</f>
        <v>M5-NyO-17b-I-1</v>
      </c>
      <c r="B899" s="237" t="str">
        <f>Seeds!Z991</f>
        <v>{"id":"M5-NyO-17b-I-1","stimulus":"&lt;p&gt;¿Cómo se lee la potencia {{Q1}}&lt;sup&gt;2&lt;/sup&gt;?&lt;/p&gt;","hint":"&lt;p&gt;Las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'es')","incorrect":true,"feedback":"&lt;p&gt;La potencia &lt;i&gt;{{function}}&lt;/i&gt; se refiere a {{Q1}}&lt;sup&gt;3&lt;/sup&gt;.&lt;p&gt;"},{"name":"A3","label":"{{function}}","function":"Lemonlib.powerToWords({{Q1}}, 2, 'es')"}],"uniques":true},"algorithm":{"name":"trueFalse","template":"Multiple choice – standard","params":{"countCorrect":1,"countIncorrect":2,"showCheckIcon":false,"columns":3}}}</v>
      </c>
      <c r="C899" s="237" t="str">
        <f>Seeds!AA991</f>
        <v>{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D899" s="237">
        <f t="shared" si="1"/>
        <v>1</v>
      </c>
    </row>
    <row r="900" ht="15.75" customHeight="1">
      <c r="A900" s="237" t="str">
        <f>Seeds!AC992</f>
        <v>M5-NyO-17b-I-2</v>
      </c>
      <c r="B900" s="237" t="str">
        <f>Seeds!Z992</f>
        <v>{"id":"M5-NyO-17b-I-2","stimulus":"&lt;p&gt;¿Cómo se lee la potencia {{Q1}}&lt;sup&gt;3&lt;/sup&gt;?&lt;/p&gt;","hint":"&lt;p&gt;Las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'es')"},{"name":"A3","label":"{{function}}","function":"Lemonlib.powerToWords({{Q1}}, 2, 'es')","incorrect":true,"feedback":"&lt;p&gt;La potencia &lt;i&gt;{{function}}&lt;/i&gt; se refiere a {{Q1}}&lt;sup&gt;2&lt;/sup&gt;.&lt;p&gt;"}],"uniques":true},"algorithm":{"name":"trueFalse","template":"Multiple choice – standard","params":{"countCorrect":1,"countIncorrect":2,"showCheckIcon":false,"columns":3}}}</v>
      </c>
      <c r="C900" s="237" t="str">
        <f>Seeds!AA992</f>
        <v>{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D900" s="237">
        <f t="shared" si="1"/>
        <v>1</v>
      </c>
    </row>
    <row r="901" ht="15.75" customHeight="1">
      <c r="A901" s="237" t="str">
        <f>Seeds!AC993</f>
        <v>M5-NyO-17b-E-1</v>
      </c>
      <c r="B901" s="237" t="str">
        <f>Seeds!Z993</f>
        <v>{"id":"M5-NyO-17b-E-1","stimulus":"&lt;p&gt;Escribe cómo se leen las siguientes potencias.&lt;/p&gt;","template":"{{Q1}}&lt;sup&gt;2&lt;/sup&gt; = {{response}}&lt;/p&gt;&lt;p&gt;{{Q2}}&lt;sup&gt;3&lt;/sup&gt; = {{response}}&lt;/p&gt;","feedback":"&lt;p&gt;Las potencias de exponente 2 se llaman &lt;i&gt;cuadrados&lt;/i&gt; y las de exponente 3, &lt;i&gt;cubos.&lt;/i&gt;&lt;/p&gt;","hint":"&lt;p&gt;Las potencias de exponente 2 se llaman &lt;i&gt;cuadrados&lt;/i&gt; y las de exponente 3, &lt;i&gt;cubos.&lt;/i&gt;&lt;/p&gt;","seed":{"parameters":[{"name":"Q1","label":null,"min":1,"max":9,"step":1},{"name":"Q2","label":null,"min":1,"max":9,"step":1}],"calculated":[{"name":"A1","label":"{{function}}","function":"Lemonlib.powerToWords({{Q1}}, 2, 'es')"},{"name":"A2","label":"{{function}}","function":"Lemonlib.powerToWords({{Q2}}, 3, 'es')"}],"uniques":true},"algorithm":{"name":"calculateOperation","template":"Cloze with text"}}</v>
      </c>
      <c r="C901" s="237" t="str">
        <f>Seeds!AA993</f>
        <v>{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D901" s="237">
        <f t="shared" si="1"/>
        <v>1</v>
      </c>
    </row>
    <row r="902" ht="15.75" customHeight="1">
      <c r="A902" s="237" t="str">
        <f>Seeds!AC994</f>
        <v>M5-NyO-17c-I-1</v>
      </c>
      <c r="B902" s="237" t="str">
        <f>Seeds!Z994</f>
        <v>{"id":"M5-NyO-17c-I-1","stimulus":"&lt;p&gt;Selecciona las potencias que están bien calculadas.&lt;/p&gt;","hint":"&lt;p&gt;Calcular una potencia es multiplicar un número por sí mismo tantas veces como indica el exponente.&lt;/p&gt;","feedback":"&lt;p&gt;Calcular una potencia es multiplicar un número por sí mismo tantas veces como indica el exponente.&lt;/p&gt;","seed":{"parameters":[{"name":"Q1","label":null,"min":4,"max":9,"step":1},{"name":"Q2","label":null,"min":4,"max":9,"step":1},{"name":"Q3","label":null,"min":4,"max":9,"step":1},{"name":"Q4","list":[2,3]},{"name":"Q5","list":[2,3]}],"calculated":[{"name":"T1","function":"Lemonlib.descomposePow({{Q1}}, {{Q4}})","temp":true},{"name":"T2","function":"math.pow({{Q1}}, {{Q4}})","temp":true},{"name":"T3","function":"Lemonlib.descomposePow({{Q2}}, {{Q5}})","temp":true},{"name":"T4","function":"math.pow({{Q2}}, {{Q5}})","temp":true},{"name":"T5","function":"Lemonlib.descomposePow({{Q3}}, 2)","temp":true},{"name":"T6","function":"math.pow({{Q3}}, 2)","temp":true},{"name":"T7","function":"Lemonlib.descomposePow({{Q3}}, 3)","temp":true},{"name":"T8","function":"math.pow({{Q3}}, 3)","temp":true},{"name":"A1","label":"{{Q1}}&lt;sup&gt;{{Q4}}&lt;/sup&gt; = {{function}}","function":"math.pow({{Q1}}, {{Q4}})"},{"name":"A2","label":"{{Q2}}&lt;sup&gt;{{Q5}}&lt;/sup&gt; = {{function}}","function":"math.pow({{Q2}}, {{Q5}})"},{"name":"A3","label":"{{Q3}}&lt;sup&gt;2&lt;/sup&gt; = {{function}}","function":"math.pow({{Q3}}, 3)","incorrect":true,"feedback":"&lt;p&gt;{{Q3}}&lt;sup&gt;2&lt;/sup&gt; = {{T5}} = {{T6}}&lt;/p&gt;"},{"name":"A4","label":"{{Q3}}&lt;sup&gt;3&lt;/sup&gt; = {{function}}","function":"math.pow({{Q3}}, 2)","incorrect":true,"feedback":"&lt;p&gt;{{Q3}}&lt;sup&gt;3&lt;/sup&gt; = {{T7}} = {{T8}}&lt;/p&gt;"}],"uniques":true},"algorithm":{"name":"trueFalse","template":"Multiple choice – multiple responses","params":{"countCorrect":2,"countIncorrect":1,"showCheckIcon":false,"columns":3}}}</v>
      </c>
      <c r="C902" s="237" t="str">
        <f>Seeds!AA994</f>
        <v>{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D902" s="237">
        <f t="shared" si="1"/>
        <v>1</v>
      </c>
    </row>
    <row r="903" ht="15.75" customHeight="1">
      <c r="A903" s="237" t="str">
        <f>Seeds!AC995</f>
        <v>M5-NyO-17c-E-1</v>
      </c>
      <c r="B903" s="237" t="str">
        <f>Seeds!Z995</f>
        <v>{"id":"M5-NyO-17c-E-1","stimulus":"&lt;p&gt;Calcula esta potencia.&lt;/p&gt;","template":"&lt;p&gt;{{Q1}}&lt;sup&gt;{{Q2}}&lt;/sup&gt; = {{response}}&lt;/p&gt;","hint":"&lt;p&gt;Calcular una potencia es multiplicar un número por sí mismo tantas veces como indica el exponente.&lt;/p&gt;","feedback":"&lt;p&gt;Calcular una potencia es multiplicar un número por sí mismo tantas veces como indica el exponente.&lt;/p&gt;&lt;p&gt;{{Q1}}&lt;sup&gt;{{Q2}}&lt;/sup&gt; = {{T1}} = {{A1}}&lt;/p&gt;","seed":{"parameters":[{"name":"Q1","label":null,"min":1,"max":9,"step":1},{"name":"Q2","list":[2,3]}],"calculated":[{"name":"T1","function":"Lemonlib.descomposePow({{Q1}}, {{Q2}})","temp":true},{"name":"A1","label":"{{function}}","function":"math.pow({{Q1}}, {{Q2}})"}],"uniques":true},"algorithm":{"name":"calculateOperation","params":{"method":"equivLiteral","keyboard":"NUMERICAL"}}}</v>
      </c>
      <c r="C903" s="237" t="str">
        <f>Seeds!AA995</f>
        <v>{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D903" s="237">
        <f t="shared" si="1"/>
        <v>1</v>
      </c>
    </row>
    <row r="904" ht="15.75" customHeight="1">
      <c r="A904" s="237" t="str">
        <f>Seeds!AC996</f>
        <v>M5-NyO-17c-A-1</v>
      </c>
      <c r="B904" s="237" t="str">
        <f>Seeds!Z996</f>
        <v>{"id":"M5-NyO-17c-A-1","stimulus":"&lt;p&gt;En una carpintería hay {{Q1}} muebles con {{Q1}} cajones cada uno. Si en cada cajón hay {{Q1}} herramientas de trabajo, ¿cuántas herramientas hay en la carpintería?&lt;/p&gt;","template":"&lt;p&gt;En la carpintería hay {{response}} herramientas.&lt;/p&gt;","hint":"&lt;p&gt;Calcular una potencia es multiplicar un número por sí mismo tantas veces como indica el exponente.&lt;/p&gt;","feedback":"&lt;p&gt;Para obtener el número de herramientas, calcula esta potencia:&lt;/p&gt;&lt;p&gt;{{Q1}}&lt;sup&gt;3&lt;/sup&gt; = {{Q1}} × {{Q1}} × {{Q1}} = {{A1}}&lt;/p&gt;","seed":{"parameters":[{"name":"Q1","label":null,"min":2,"max":9,"step":1}],"calculated":[{"name":"A1","label":"{{function}}","function":"math.pow({{Q1}}, 3)"}],"uniques":true},"algorithm":{"name":"calculateOperation","params":{"method":"equivLiteral","keyboard":"NUMERICAL"}}}</v>
      </c>
      <c r="C904" s="237" t="str">
        <f>Seeds!AA996</f>
        <v>{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4" s="237">
        <f t="shared" si="1"/>
        <v>1</v>
      </c>
    </row>
    <row r="905" ht="15.75" customHeight="1">
      <c r="A905" s="237" t="str">
        <f>Seeds!AC997</f>
        <v>M5-NyO-17c-A-2</v>
      </c>
      <c r="B905" s="237" t="str">
        <f>Seeds!Z997</f>
        <v>{"id":"M5-NyO-17c-A-2","stimulus":"&lt;p&gt;En Navidad se han regalado a unos niños {{Q1}} cajas con {{Q1}} cubos cada una y {{Q1}} bloques de plástico en cada cubo. ¿Cuántos bloques de plástico se regalaron?&lt;/p&gt;","template":"&lt;p&gt;Se regalaron {{response}} bloques de plástico.&lt;/p&gt;","hint":"&lt;p&gt;Calcular una potencia es multiplicar un número por sí mismo tantas veces como indica el exponente.&lt;/p&gt;","feedback":"&lt;p&gt;Para obtener el número de bloques de plástico, calcula esta potencia:&lt;/p&gt;&lt;p&gt;{{Q1}}&lt;sup&gt;3&lt;/sup&gt; = {{Q1}} × {{Q1}} × {{Q1}} = {{A1}}&lt;/p&gt;","seed":{"parameters":[{"name":"Q1","label":null,"min":5,"max":9,"step":1}],"calculated":[{"name":"A1","label":"{{function}}","function":"math.pow({{Q1}}, 3)"}],"uniques":true},"algorithm":{"name":"calculateOperation","params":{"method":"equivLiteral","keyboard":"NUMERICAL"}}}</v>
      </c>
      <c r="C905" s="237" t="str">
        <f>Seeds!AA997</f>
        <v>{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D905" s="237">
        <f t="shared" si="1"/>
        <v>1</v>
      </c>
    </row>
    <row r="906" ht="15.75" customHeight="1">
      <c r="A906" s="237" t="str">
        <f>Seeds!AC998</f>
        <v>M5-NyO-17c-A-3</v>
      </c>
      <c r="B906" s="237" t="str">
        <f>Seeds!Z998</f>
        <v>{"id":"M5-NyO-17c-A-3","stimulus":"&lt;p&gt;Para cumplir con las medidas de seguridad, una empresa hace estos cálculos: la empresa tiene {{Q1}} edificios, cada uno con {{Q1}} pisos, y en cada uno tiene que instalar {{Q1}} extintores. ¿Cuántos extintores tiene que comprar?&lt;/p&gt;","template":"&lt;p&gt;La empresa necesita {{response}} extintores.&lt;/p&gt;","hint":"&lt;p&gt;Calcular una potencia es multiplicar un número por sí mismo tantas veces como indica el exponente.&lt;/p&gt;","feedback":"&lt;p&gt;Para obtener el número de extintores, calcula esta potencia:&lt;/p&gt;&lt;p&gt;{{Q1}}&lt;sup&gt;3&lt;/sup&gt; = {{Q1}} × {{Q1}} × {{Q1}} = {{A1}}&lt;/p&gt;","seed":{"parameters":[{"name":"Q1","label":null,"min":2,"max":9,"step":1}],"calculated":[{"name":"A1","label":"{{function}}","function":"math.pow({{Q1}}, 3)"}],"uniques":true},"algorithm":{"name":"calculateOperation","params":{"method":"equivLiteral","keyboard":"NUMERICAL"}}}</v>
      </c>
      <c r="C906" s="237" t="str">
        <f>Seeds!AA998</f>
        <v>{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6" s="237">
        <f t="shared" si="1"/>
        <v>1</v>
      </c>
    </row>
    <row r="907" ht="15.75" customHeight="1">
      <c r="A907" s="237" t="str">
        <f>Seeds!AC999</f>
        <v>M5-NyO-17c-A-4</v>
      </c>
      <c r="B907" s="237" t="str">
        <f>Seeds!Z999</f>
        <v>{"id":"M5-NyO-17c-A-4","stimulus":"&lt;p&gt;Juan tiene {{Q1}} plantas que necesitan cada semana {{Q1}} litros de agua cada una. ¿Cuántos litros de agua le da a las plantas cada semana?&lt;/p&gt;","template":"&lt;p&gt;Riega las plantas con {{response}} litros cada semana.&lt;/p&gt;","hint":"&lt;p&gt;Calcular una potencia es multiplicar un número por sí mismo tantas veces como indica el exponente.&lt;/p&gt;","feedback":"&lt;p&gt;Para obtener los litros de agua, calcula esta potencia:&lt;/p&gt;&lt;p&gt;{{Q1}}&lt;sup&gt;2&lt;/sup&gt; = {{Q1}} × {{Q1}} = {{A1}}&lt;/p&gt;","seed":{"parameters":[{"name":"Q1","label":null,"min":2,"max":9,"step":1}],"calculated":[{"name":"A1","label":"{{function}}","function":"math.pow({{Q1}}, 2)"}],"uniques":true},"algorithm":{"name":"calculateOperation","params":{"method":"equivLiteral","keyboard":"NUMERICAL"}}}</v>
      </c>
      <c r="C907" s="237" t="str">
        <f>Seeds!AA999</f>
        <v>{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7" s="237">
        <f t="shared" si="1"/>
        <v>1</v>
      </c>
    </row>
    <row r="908" ht="15.75" customHeight="1">
      <c r="A908" s="237" t="str">
        <f>Seeds!AC1000</f>
        <v>M5-NyO-17c-A-5</v>
      </c>
      <c r="B908" s="237" t="str">
        <f>Seeds!Z1000</f>
        <v>{"id":"M5-NyO-17c-A-5","stimulus":"&lt;p&gt;En una ciudad hay {{Q1}} puertos en los que atracan {{Q1}} embarcaciones cada día en cada uno de ellos. Calcula el número de barcos que llega cada dia a la ciudad.&lt;/p&gt;","template":"&lt;p&gt;Atracan en la ciudad {{response}} embarcaciones.&lt;/p&gt;","hint":"&lt;p&gt;Calcular una potencia es multiplicar un número por sí mismo tantas veces como indica el exponente.&lt;/p&gt;","feedback":"&lt;p&gt;Para obtener el número de embarcaciones, calcula esta potencia:&lt;/p&gt;&lt;p&gt;{{Q1}}&lt;sup&gt;2&lt;/sup&gt; = {{Q1}} × {{Q1}} = {{A1}}&lt;/p&gt;","seed":{"parameters":[{"name":"Q1","label":null,"min":2,"max":9,"step":1}],"calculated":[{"name":"A1","label":"{{function}}","function":"math.pow({{Q1}}, 2)"}],"uniques":true},"algorithm":{"name":"calculateOperation","params":{"method":"equivLiteral","keyboard":"NUMERICAL"}}}</v>
      </c>
      <c r="C908" s="237" t="str">
        <f>Seeds!AA1000</f>
        <v>{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8" s="237">
        <f t="shared" si="1"/>
        <v>1</v>
      </c>
    </row>
    <row r="909" ht="15.75" customHeight="1">
      <c r="A909" s="237" t="str">
        <f>Seeds!AC1001</f>
        <v>M5-NyO-18a-I-1</v>
      </c>
      <c r="B909" s="237" t="str">
        <f>Seeds!Z1001</f>
        <v>{"id":"M5-NyO-18a-I-1","stimulus":"&lt;p&gt;Arrastra cada resultado a la potencia correspondiente.&lt;/p&gt;","hint":"&lt;p&gt;El resultado de una potencia de base 10 tiene tantos ceros como el número del exponente.&lt;/p&gt;","feedback":"&lt;p&gt;El resultado de una potencia de base 10 tiene tantos ceros como el número del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C909" s="237" t="str">
        <f>Seeds!AA1001</f>
        <v>{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D909" s="237">
        <f t="shared" si="1"/>
        <v>1</v>
      </c>
    </row>
    <row r="910" ht="15.75" customHeight="1">
      <c r="A910" s="237" t="str">
        <f>Seeds!AC1002</f>
        <v>M5-NyO-18a-E-1</v>
      </c>
      <c r="B910" s="237" t="str">
        <f>Seeds!Z1002</f>
        <v>{"id":"M5-NyO-18a-E-1","stimulus":"&lt;p&gt;Calcula la siguiente potencia.&lt;/p&gt;","template":"&lt;p&gt;10&lt;sup&gt;{{Q1}}&lt;/sup&gt; = {{response}}&lt;/p&gt;","hint":"&lt;p&gt;El resultado de una potencia de base 10 tiene tantos ceros como el número del exponente.&lt;/p&gt;","feedback":"&lt;p&gt;El resultado de una potencia de base 10 tiene tantos ceros como el número del exponente.&lt;/p&gt;&lt;p&gt;10&lt;sup&gt;{{Q1}}&lt;/sup&gt; = {{T1}} = {{A1}}&lt;/p&gt;","seed":{"parameters":[{"name":"Q1","label":null,"min":1,"max":9,"step":1}],"calculated":[{"name":"A1","function":"math.pow(10, {{Q1}})"},{"name":"T1","function":"Lemonlib.descomposePow(10, {{Q1}})","temp":true}],"uniques":true},"algorithm":{"name":"calculateOperation","params":{"method":"equivLiteral","keyboard":"NUMERICAL"}}}</v>
      </c>
      <c r="C910" s="237" t="str">
        <f>Seeds!AA1002</f>
        <v>{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D910" s="237">
        <f t="shared" si="1"/>
        <v>1</v>
      </c>
    </row>
    <row r="911" ht="15.75" customHeight="1">
      <c r="A911" s="237" t="str">
        <f>Seeds!AC1003</f>
        <v>M5-NyO-18a-A-1</v>
      </c>
      <c r="B911" s="237" t="str">
        <f>Seeds!Z1003</f>
        <v>{"id":"M5-NyO-18a-A-1","stimulus":"&lt;p&gt;La distancia entre dos planetas es aproximadamente de 10&lt;sup&gt;{{Q1}}&lt;/sup&gt; km. Calcula esta potencia.&lt;/p&gt;","template":"&lt;p&gt;La distancia es de {{response}} km.&lt;/p&gt;","hint":"&lt;p&gt;El resultado de una potencia de base 10 tiene tantos ceros como el número del exponente.&lt;/p&gt;","feedback":"&lt;p&gt;El resultado de una potencia de base 10 tiene tantos ceros como el número del exponente.&lt;/p&gt;&lt;p&gt;10&lt;sup&gt;{{Q1}}&lt;/sup&gt; km = {{T1}} = {{A1}} km&lt;/p&gt;","seed":{"parameters":[{"name":"Q1","label":null,"min":5,"max":8,"step":1}],"calculated":[{"name":"A1","function":"math.pow(10, {{Q1}})"},{"name":"T1","function":"Lemonlib.descomposePow(10, {{Q1}})","temp":true}],"uniques":true},"algorithm":{"name":"calculateOperation","params":{"method":"equivLiteral","keyboard":"NUMERICAL"}}}</v>
      </c>
      <c r="C911" s="237" t="str">
        <f>Seeds!AA1003</f>
        <v>{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D911" s="237">
        <f t="shared" si="1"/>
        <v>1</v>
      </c>
    </row>
    <row r="912" ht="15.75" customHeight="1">
      <c r="A912" s="237" t="str">
        <f>Seeds!AC1004</f>
        <v>M5-NyO-18a-A-2</v>
      </c>
      <c r="B912" s="237" t="str">
        <f>Seeds!Z1004</f>
        <v>{"id":"M5-NyO-18a-A-2","stimulus":"&lt;p&gt;Antonio vive en una ciudad que tiene unos 10&lt;sup&gt;{{Q1}}&lt;/sup&gt; habitantes. Calcula la población de esta ciudad.&lt;/p&gt;","template":"&lt;p&gt;El número de habitantes es {{response}}.&lt;/p&gt;","hint":"&lt;p&gt;El resultado de una potencia de base 10 tiene tantos ceros como el número del exponente.&lt;/p&gt;","feedback":"&lt;p&gt;El resultado de una potencia de base 10 tiene tantos ceros como el número del exponente.&lt;/p&gt;&lt;p&gt;10&lt;sup&gt;{{Q1}}&lt;/sup&gt; habitantes = {{T1}} = {{A1}} habitantes&lt;/p&gt;","seed":{"parameters":[{"name":"Q1","label":null,"min":4,"max":6,"step":1}],"calculated":[{"name":"A1","function":"math.pow(10, {{Q1}})"},{"name":"T1","function":"Lemonlib.descomposePow(10, {{Q1}})","temp":true}],"uniques":true},"algorithm":{"name":"calculateOperation","params":{"method":"equivLiteral","keyboard":"NUMERICAL"}}}</v>
      </c>
      <c r="C912" s="237" t="str">
        <f>Seeds!AA1004</f>
        <v>{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D912" s="237">
        <f t="shared" si="1"/>
        <v>1</v>
      </c>
    </row>
    <row r="913" ht="15.75" customHeight="1">
      <c r="A913" s="237" t="str">
        <f>Seeds!AC1005</f>
        <v>M5-NyO-18a-A-3</v>
      </c>
      <c r="B913" s="237" t="str">
        <f>Seeds!Z1005</f>
        <v>{"id":"M5-NyO-18a-A-3","stimulus":"&lt;p&gt;A un festival gastronómico han asistido 10&lt;sup&gt;{{Q1}}&lt;/sup&gt; personas. Calcula el número de visitantes.&lt;/p&gt;","template":"&lt;p&gt;Han acudido {{response}} personas.&lt;/p&gt;","hint":"&lt;p&gt;El resultado de una potencia de base 10 tiene tantos ceros como el número del exponente.&lt;/p&gt;","feedback":"&lt;p&gt;El resultado de una potencia de base 10 tiene tantos ceros como el número del exponente.&lt;/p&gt;&lt;p&gt;10&lt;sup&gt;{{Q1}}&lt;/sup&gt; personas = {{T1}} = {{A1}} personas&lt;/p&gt;","seed":{"parameters":[{"name":"Q1","label":null,"min":2,"max":3,"step":1}],"calculated":[{"name":"A1","function":"math.pow(10, {{Q1}})"},{"name":"T1","function":"Lemonlib.descomposePow(10, {{Q1}})","temp":true}],"uniques":true},"algorithm":{"name":"calculateOperation","params":{"method":"equivLiteral","keyboard":"NUMERICAL"}}}</v>
      </c>
      <c r="C913" s="237" t="str">
        <f>Seeds!AA1005</f>
        <v>{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D913" s="237">
        <f t="shared" si="1"/>
        <v>1</v>
      </c>
    </row>
    <row r="914" ht="15.75" customHeight="1">
      <c r="A914" s="237" t="str">
        <f>Seeds!AC1006</f>
        <v>M5-NyO-18a-A-4</v>
      </c>
      <c r="B914" s="237" t="str">
        <f>Seeds!Z1006</f>
        <v>{"id":"M5-NyO-18a-A-4","stimulus":"&lt;p&gt;En la clase de Matemáticas, los alumnos de 5.º estiman que en un saco de arroz podría haber 10&lt;sup&gt;{{Q1}}&lt;/sup&gt; granos. ¿Cómo se escribiría esa cantidad con números naturales?&lt;/p&gt;","template":"&lt;p&gt;En el saco puede haber {{response}} granos.&lt;/p&gt;","hint":"&lt;p&gt;El resultado de una potencia de base 10 tiene tantos ceros como el número del exponente.&lt;/p&gt;","feedback":"&lt;p&gt;El resultado de una potencia de base 10 tiene tantos ceros como el número del exponente.&lt;/p&gt;&lt;p&gt;10&lt;sup&gt;{{Q1}}&lt;/sup&gt; granos = {{T1}} = {{A1}} granos&lt;/p&gt;","seed":{"parameters":[{"name":"Q1","label":null,"min":4,"max":6,"step":1}],"calculated":[{"name":"A1","function":"math.pow(10, {{Q1}})"},{"name":"T1","function":"Lemonlib.descomposePow(10, {{Q1}})","temp":true}],"uniques":true},"algorithm":{"name":"calculateOperation","params":{"method":"equivLiteral","keyboard":"NUMERICAL"}}}</v>
      </c>
      <c r="C914" s="237" t="str">
        <f>Seeds!AA1006</f>
        <v>{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D914" s="237">
        <f t="shared" si="1"/>
        <v>1</v>
      </c>
    </row>
    <row r="915" ht="15.75" customHeight="1">
      <c r="A915" s="237" t="str">
        <f>Seeds!AC1007</f>
        <v>M5-NyO-18a-A-5</v>
      </c>
      <c r="B915" s="237" t="str">
        <f>Seeds!Z1007</f>
        <v>{"id":"M5-NyO-18a-A-5","stimulus":"&lt;p&gt;En su videojuego favorito, Silvia tiene 10&lt;sup&gt;{{Q1}}&lt;/sup&gt; puntos. ¿Cómo se escribiría esa cantidad en números naturales?&lt;/p&gt;","template":"&lt;p&gt;Ha conseguido {{response}} puntos.&lt;/p&gt;","hint":"&lt;p&gt;El resultado de una potencia de base 10 tiene tantos ceros como el número del exponente.&lt;/p&gt;","feedback":"&lt;p&gt;El resultado de una potencia de base 10 tiene tantos ceros como el número del exponente.&lt;/p&gt;&lt;p&gt;10&lt;sup&gt;{{Q1}}&lt;/sup&gt; puntos = {{T1}} = {{A1}} puntos&lt;/p&gt;","seed":{"parameters":[{"name":"Q1","label":null,"min":3,"max":6,"step":1}],"calculated":[{"name":"A1","function":"math.pow(10, {{Q1}})"},{"name":"T1","function":"Lemonlib.descomposePow(10, {{Q1}})","temp":true}],"uniques":true},"algorithm":{"name":"calculateOperation","params":{"method":"equivLiteral","keyboard":"NUMERICAL"}}}</v>
      </c>
      <c r="C915" s="237" t="str">
        <f>Seeds!AA1007</f>
        <v>{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D915" s="237">
        <f t="shared" si="1"/>
        <v>1</v>
      </c>
    </row>
    <row r="916" ht="15.75" customHeight="1">
      <c r="A916" s="237" t="str">
        <f>Seeds!AC1008</f>
        <v>M5-NyO-18b-I-1</v>
      </c>
      <c r="B916" s="237" t="str">
        <f>Seeds!Z1008</f>
        <v>{"id":"M5-NyO-18b-I-1","stimulus":"&lt;p&gt;Selecciona la descomposición correcta en base 10.&lt;/p&gt;","hint":"&lt;p&gt;Un número se puede descomponer como la suma de números por potencias de base 10.&lt;/p&gt;","feedback":"&lt;p&gt;Un número se puede descomponer como la suma de números por potencias de base 10.&lt;/p&gt;","seed":{"parameters":[{"name":"Q1","label":null,"min":1,"max":9,"step":1},{"name":"Q2","label":null,"min":1,"max":9,"step":1},{"name":"Q3","label":null,"min":1,"max":9,"step":1},{"name":"Q4","label":null,"min":1,"max":9,"step":1},{"name":"Q5","label":null,"min":1,"max":9,"step":1},{"name":"Q6","label":null,"min":1,"max":9,"step":1},{"name":"Q7","label":null,"min":1,"max":9,"step":1},{"name":"Q8","label":null,"min":1,"max":9,"step":1}],"calculated":[{"name":"T1","function":"{{Q1}}*1000+{{Q2}}*100+{{Q3}}*10+{{Q4}}","temp":"true"},{"name":"T2","function":"{{Q5}}*1000+{{Q6}}*100+{{Q8}}*10+{{Q7}}","temp":"true"},{"name":"T3","function":"{{Q6}}*1000+{{Q6}}*100+{{Q5}}*10+{{Q1}}","temp":"true"},{"name":"T4","function":"{{Q8}}*1000+{{Q8}}*100+{{Q8}}*10+{{Q3}}","temp":"true"},{"name":"T5","function":"{{Q5}}*1000+{{Q8}}*100+{{Q2}}*10+{{Q6}}","temp":"true"},{"name":"T6","function":"{{Q3}}*1000+{{Q1}}*100+{{Q4}}*10+{{Q8}}","temp":"true"},{"name":"A1","label":"{{T1}} = {{Q1}} × 10&lt;sup&gt;3&lt;/sup&gt; + {{Q2}} × 10&lt;sup&gt;2&lt;/sup&gt; + {{Q3}} × 10 + {{Q4}}"},{"name":"A2","label":"{{T2}} = {{Q5}} × 10&lt;sup&gt;3&lt;/sup&gt; + {{Q6}} × 10&lt;sup&gt;2&lt;/sup&gt; + {{Q7}} × 10 + {{Q8}}","feedback":"&lt;p&gt;La descomposicion de {{T2}} es:&lt;/p&gt;&lt;p&gt;{{Q5}} × 10&lt;sup&gt;3&lt;/sup&gt; + {{Q6}} × 10&lt;sup&gt;2&lt;/sup&gt; + {{Q8}} × 10 + {{Q7}}&lt;/p&gt;","incorrect":true},{"name":"A3","label":"{{T3}} = {{Q6}} × 10&lt;sup&gt;3&lt;/sup&gt; + {{Q2}} × 10&lt;sup&gt;2&lt;/sup&gt; + {{Q5}} × 10 + {{Q1}}","feedback":"&lt;p&gt;La descomposicion de {{T3}} es:&lt;/p&gt;&lt;p&gt;{{Q6}} × 10&lt;sup&gt;3&lt;/sup&gt; + {{Q6}} × 10&lt;sup&gt;2&lt;/sup&gt; + {{Q5}} × 10 + {{Q1}}&lt;/p&gt;","incorrect":true},{"name":"A4","label":"{{T4}} = {{Q8}} × 10&lt;sup&gt;3&lt;/sup&gt; + {{Q1}} × 10&lt;sup&gt;2&lt;/sup&gt; + {{Q8}} × 10 + {{Q3}}","feedback":"&lt;p&gt;La descomposicion de {{T4}} es:&lt;/p&gt;&lt;p&gt;{{Q8}} × 10&lt;sup&gt;3&lt;/sup&gt; + {{Q8}} × 10&lt;sup&gt;2&lt;/sup&gt; + {{Q8}} × 10 + {{Q3}}&lt;/p&gt;","incorrect":true},{"name":"A5","label":"{{T5}} = {{Q4}} × 10&lt;sup&gt;3&lt;/sup&gt; + {{Q8}} × 10&lt;sup&gt;2&lt;/sup&gt; + {{Q2}} × 10 + {{Q6}}","feedback":"&lt;p&gt;La descomposicion de {{T5}} es:&lt;/p&gt;&lt;p&gt;{{Q5}} × 10&lt;sup&gt;3&lt;/sup&gt; + {{Q8}} × 10&lt;sup&gt;2&lt;/sup&gt; + {{Q2}} × 10 + {{Q6}}&lt;/p&gt;","incorrect":true},{"name":"A6","label":"{{T6}} = {{Q3}} × 10&lt;sup&gt;3&lt;/sup&gt; + {{Q1}} × 10&lt;sup&gt;2&lt;/sup&gt; + {{Q4}} × 10 + {{Q1}}","feedback":"&lt;p&gt;La descomposicion de {{T6}} es&lt;p&gt;{{Q3}} × 10&lt;sup&gt;3&lt;/sup&gt; + {{Q1}} × 10&lt;sup&gt;2&lt;/sup&gt; + {{Q4}} × 10 + {{Q8}}&lt;/p&gt;","incorrect":true}],"uniques":true},"algorithm":{"name":"trueFalse","template":"Multiple choice – standard","params":{"countCorrect":1,"countIncorrect":2,"showCheckIcon":true}}}</v>
      </c>
      <c r="C916" s="237" t="str">
        <f>Seeds!AA1008</f>
        <v>{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D916" s="237">
        <f t="shared" si="1"/>
        <v>1</v>
      </c>
    </row>
    <row r="917" ht="15.75" customHeight="1">
      <c r="A917" s="237" t="str">
        <f>Seeds!AC1009</f>
        <v>M5-NyO-18b-E-1</v>
      </c>
      <c r="B917" s="237" t="str">
        <f>Seeds!Z1009</f>
        <v>{"id":"M5-NyO-18b-E-1","stimulus":"&lt;p&gt;Descompón {{T1}}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7" s="237" t="str">
        <f>Seeds!AA1009</f>
        <v>{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7" s="237">
        <f t="shared" si="1"/>
        <v>1</v>
      </c>
    </row>
    <row r="918" ht="15.75" customHeight="1">
      <c r="A918" s="237" t="str">
        <f>Seeds!AC1010</f>
        <v>M5-NyO-18b-A-1</v>
      </c>
      <c r="B918" s="237" t="str">
        <f>Seeds!Z1010</f>
        <v>{"id":"M5-NyO-18b-A-1","stimulus":"&lt;p&gt;El jefe de una charcutería ha hecho inventario y ha visto que tiene {{T1}} piezas de embutido.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8" s="237" t="str">
        <f>Seeds!AA1010</f>
        <v>{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8" s="237">
        <f t="shared" si="1"/>
        <v>1</v>
      </c>
    </row>
    <row r="919" ht="15.75" customHeight="1">
      <c r="A919" s="237" t="str">
        <f>Seeds!AC1011</f>
        <v>M5-NyO-18b-A-2</v>
      </c>
      <c r="B919" s="237" t="str">
        <f>Seeds!Z1011</f>
        <v>{"id":"M5-NyO-18b-A-2","stimulus":"&lt;p&gt;El diámetro de un planeta mide {{T1}} km.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9" s="237" t="str">
        <f>Seeds!AA1011</f>
        <v>{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9" s="237">
        <f t="shared" si="1"/>
        <v>1</v>
      </c>
    </row>
    <row r="920" ht="15.75" customHeight="1">
      <c r="A920" s="237" t="str">
        <f>Seeds!AC1012</f>
        <v>M5-NyO-18b-A-3</v>
      </c>
      <c r="B920" s="237" t="str">
        <f>Seeds!Z1012</f>
        <v>{"id":"M5-NyO-18b-A-3","stimulus":"&lt;p&gt;Un videojuego lo han comprado y descargado {{T1}} personas hasta el momento.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0" s="237" t="str">
        <f>Seeds!AA1012</f>
        <v>{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0" s="237">
        <f t="shared" si="1"/>
        <v>1</v>
      </c>
    </row>
    <row r="921" ht="15.75" customHeight="1">
      <c r="A921" s="237" t="str">
        <f>Seeds!AC1013</f>
        <v>M5-NyO-18b-A-4</v>
      </c>
      <c r="B921" s="237" t="str">
        <f>Seeds!Z1013</f>
        <v>{"id":"M5-NyO-18b-A-4","stimulus":"&lt;p&gt;Hay un castillo en Europa que está formado por {{T1}} ladrillos.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1" s="237" t="str">
        <f>Seeds!AA1013</f>
        <v>{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1" s="237">
        <f t="shared" si="1"/>
        <v>1</v>
      </c>
    </row>
    <row r="922" ht="15.75" customHeight="1">
      <c r="A922" s="237" t="str">
        <f>Seeds!AC1014</f>
        <v>M5-NyO-18b-A-5</v>
      </c>
      <c r="B922" s="237" t="str">
        <f>Seeds!Z1014</f>
        <v>{"id":"M5-NyO-18b-A-5","stimulus":"&lt;p&gt;En un pueblo hay {{T1}} habitantes.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2" s="237" t="str">
        <f>Seeds!AA1014</f>
        <v>{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2" s="237">
        <f t="shared" si="1"/>
        <v>1</v>
      </c>
    </row>
    <row r="923" ht="15.75" customHeight="1">
      <c r="A923" s="237" t="str">
        <f>Seeds!AC1015</f>
        <v>M5-NyO-19c-I-1</v>
      </c>
      <c r="B923" s="237" t="str">
        <f>Seeds!Z1015</f>
        <v>{
    "id": "M5-NyO-19c-I-1",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3" s="237" t="str">
        <f>Seeds!AA1015</f>
        <v>{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3" s="237">
        <f t="shared" si="1"/>
        <v>1</v>
      </c>
    </row>
    <row r="924" ht="15.75" customHeight="1">
      <c r="A924" s="237" t="str">
        <f>Seeds!AC1016</f>
        <v>M5-NyO-19c-I-2</v>
      </c>
      <c r="B924" s="237" t="str">
        <f>Seeds!Z1016</f>
        <v>{
    "id": "M5-NyO-19c-I-2",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4" s="237" t="str">
        <f>Seeds!AA1016</f>
        <v>{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4" s="237">
        <f t="shared" si="1"/>
        <v>1</v>
      </c>
    </row>
    <row r="925" ht="15.75" customHeight="1">
      <c r="A925" s="237" t="str">
        <f>Seeds!AC1017</f>
        <v>M5-NyO-19c-I-3</v>
      </c>
      <c r="B925" s="237" t="str">
        <f>Seeds!Z1017</f>
        <v>{
    "id": "M5-NyO-19c-I-3",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5" s="237" t="str">
        <f>Seeds!AA1017</f>
        <v>{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5" s="237">
        <f t="shared" si="1"/>
        <v>1</v>
      </c>
    </row>
    <row r="926" ht="15.75" customHeight="1">
      <c r="A926" s="237" t="str">
        <f>Seeds!AC1018</f>
        <v>M5-NyO-19c-I-4</v>
      </c>
      <c r="B926" s="237" t="str">
        <f>Seeds!Z1018</f>
        <v>{
    "id": "M5-NyO-19c-I-4",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6" s="237" t="str">
        <f>Seeds!AA1018</f>
        <v>{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6" s="237">
        <f t="shared" si="1"/>
        <v>1</v>
      </c>
    </row>
    <row r="927" ht="15.75" customHeight="1">
      <c r="A927" s="237" t="str">
        <f>Seeds!AC1019</f>
        <v>M5-NyO-19c-I-5</v>
      </c>
      <c r="B927" s="237" t="str">
        <f>Seeds!Z1019</f>
        <v>{
    "id": "M5-NyO-19c-I-5",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7" s="237" t="str">
        <f>Seeds!AA1019</f>
        <v>{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7" s="237">
        <f t="shared" si="1"/>
        <v>1</v>
      </c>
    </row>
    <row r="928" ht="15.75" customHeight="1">
      <c r="A928" s="237" t="str">
        <f>Seeds!AC1020</f>
        <v>M5-NyO-19c-E-1</v>
      </c>
      <c r="B928" s="237" t="str">
        <f>Seeds!Z1020</f>
        <v>{
    "id": "M5-NyO-19c-E-1",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"calculated": [
            {
                "name": "A1",
                "label": "{{function}}",
                "function": "\\frac{2}{5}"
            }
        ],
        "uniques": true
    },
    "algorithm": {
        "name": "calculateOperation",
        "params": {
            "method": "equivLiteral",
            "keyboard": "INTERMEDIATE"
        }
    }
}</v>
      </c>
      <c r="C928" s="237" t="str">
        <f>Seeds!AA1020</f>
        <v>{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D928" s="237">
        <f t="shared" si="1"/>
        <v>1</v>
      </c>
    </row>
    <row r="929" ht="15.75" customHeight="1">
      <c r="A929" s="237" t="str">
        <f>Seeds!AC1021</f>
        <v>M5-NyO-19c-E-2</v>
      </c>
      <c r="B929" s="237" t="str">
        <f>Seeds!Z1021</f>
        <v>{
    "id": "M5-NyO-19c-E-2",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"M5_NyO_19c_3.svg",
                    "M5_NyO_19c_4.svg"
                ]
            }
        ],
        "calculated": [
            {
                "name": "A1",
                "label": "{{function}}",
                "function": "\\frac{2}{6}"
            }
        ],
        "uniques": true
    },
    "algorithm": {
        "name": "calculateOperation",
        "params": {
            "method": "equivLiteral",
            "keyboard": "INTERMEDIATE"
        }
    }
}</v>
      </c>
      <c r="C929" s="237" t="str">
        <f>Seeds!AA1021</f>
        <v>{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D929" s="237">
        <f t="shared" si="1"/>
        <v>1</v>
      </c>
    </row>
    <row r="930" ht="15.75" customHeight="1">
      <c r="A930" s="237" t="str">
        <f>Seeds!AC1022</f>
        <v>M5-NyO-19c-E-3</v>
      </c>
      <c r="B930" s="237" t="str">
        <f>Seeds!Z1022</f>
        <v>{
    "id": "M5-NyO-19c-E-3",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"M5_NyO_19c_5.svg",
                    "M5_NyO_19c_6.svg"
                ]
            }
        ],
        "calculated": [
            {
                "name": "A1",
                "label": "{{function}}",
                "function": "\\frac{3}{6}"
            }
        ],
        "uniques": true
    },
    "algorithm": {
        "name": "calculateOperation",
        "params": {
            "method": "equivLiteral",
            "keyboard": "INTERMEDIATE"
        }
    }
}</v>
      </c>
      <c r="C930" s="238" t="str">
        <f>Seeds!AA1022</f>
        <v>{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D930" s="237">
        <f t="shared" si="1"/>
        <v>1</v>
      </c>
    </row>
    <row r="931" ht="15.75" customHeight="1">
      <c r="A931" s="237" t="str">
        <f>Seeds!AC1023</f>
        <v>M5-NyO-19c-E-4</v>
      </c>
      <c r="B931" s="237" t="str">
        <f>Seeds!Z1023</f>
        <v>{
    "id": "M5-NyO-19c-E-4",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"M5_NyO_19c_7.svg",
                    "M5_NyO_19c_8.svg"
                ]
            }
        ],
        "calculated": [
            {
                "name": "A1",
                "label": "{{function}}",
                "function": "\\frac{3}{5}"
            }
        ],
        "uniques": true
    },
    "algorithm": {
        "name": "calculateOperation",
        "params": {
            "method": "equivLiteral",
            "keyboard": "INTERMEDIATE"
        }
    }
}</v>
      </c>
      <c r="C931" s="237" t="str">
        <f>Seeds!AA1023</f>
        <v>{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D931" s="237">
        <f t="shared" si="1"/>
        <v>1</v>
      </c>
    </row>
    <row r="932" ht="15.75" customHeight="1">
      <c r="A932" s="237" t="str">
        <f>Seeds!AC1024</f>
        <v>M5-NyO-19c-E-5</v>
      </c>
      <c r="B932" s="237" t="str">
        <f>Seeds!Z1024</f>
        <v>{
    "id": "M5-NyO-19c-E-5",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"M5_NyO_19c_9.svg",
                    "M5_NyO_19c_10.svg"
                ]
            }
        ],
        "calculated": [
            {
                "name": "A1",
                "label": "{{function}}",
                "function": "\\frac{2}{3}"
            }
        ],
        "uniques": true
    },
    "algorithm": {
        "name": "calculateOperation",
        "params": {
            "method": "equivLiteral",
            "keyboard": "INTERMEDIATE"
        }
    }
}</v>
      </c>
      <c r="C932" s="237" t="str">
        <f>Seeds!AA1024</f>
        <v>{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D932" s="237">
        <f t="shared" si="1"/>
        <v>1</v>
      </c>
    </row>
    <row r="933" ht="15.75" customHeight="1">
      <c r="A933" s="237" t="str">
        <f>Seeds!AC1025</f>
        <v>M5-NyO-19c-A-1</v>
      </c>
      <c r="B933" s="237" t="str">
        <f>Seeds!Z1025</f>
        <v>{"id":"M5-NyO-19c-A-1","stimulus":"&lt;p&gt;Han sobrado estas porciones de una lasaña. Expresa en forma de fracción esta cantidad.&lt;/p&gt;&lt;div style=\"display:flex; justify-content:center;\"&gt;&lt;img src=\"https://blueberry-assets.oneclick.es/M5_NyO_19c_11.svg\" width=\"300\"&gt;&lt;/img&gt;&lt;/div&gt;","template":"&lt;p&gt;Han sobrado {{response}} porciones.&lt;/p&gt;","hint":"&lt;p&gt;El denominador representa el número de partes en las que se divide la figura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v>
      </c>
      <c r="C933" s="237" t="str">
        <f>Seeds!AA1025</f>
        <v>{"id":"M5-NyO-19c-A-1","stimulus":"&lt;p&gt;Veja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D933" s="237">
        <f t="shared" si="1"/>
        <v>1</v>
      </c>
    </row>
    <row r="934" ht="15.75" customHeight="1">
      <c r="A934" s="237" t="str">
        <f>Seeds!AC1026</f>
        <v>M5-NyO-19c-A-2</v>
      </c>
      <c r="B934" s="237" t="str">
        <f>Seeds!Z1026</f>
        <v>{"id":"M5-NyO-19c-A-2","stimulus":"&lt;p&gt;Pablo ha pintado estos pétalos de una flor de cerámica. ¿Que fracción representan los pétalos pintados?&lt;/p&gt;&lt;div style=\"display:flex; justify-content:center;\"&gt;&lt;img src=\"https://blueberry-assets.oneclick.es/M5_NyO_19c_12.svg\" width=\"400\"&gt;&lt;/img&gt;&lt;/div&gt;","template":"&lt;p&gt;La fracción de los pétalos pintados es {{response}}.&lt;/p&gt;","hint":"&lt;p&gt;El denominador representa el número de partes en las que se divide la figura y el numerador, la parte pintada.&lt;/p&gt;","feedback":"&lt;p&gt;El denominador representa el número de pétalos en los que se divide la flor y el numerador, los pétalos pintados.&lt;/p&gt;","seed":{"parameters":[],"calculated":[{"name":"A1","label":"{{function}}","function":"\\frac{8}{12}"}],"uniques":true},"algorithm":{"name":"calculateOperation","params":{"method":"equivLiteral","keyboard":"INTERMEDIATE"}}}</v>
      </c>
      <c r="C934" s="237" t="str">
        <f>Seeds!AA1026</f>
        <v>{"id":"M5-NyO-19c-A-2","stimulus":"&lt;p&gt;Pablo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D934" s="237">
        <f t="shared" si="1"/>
        <v>1</v>
      </c>
    </row>
    <row r="935" ht="15.75" customHeight="1">
      <c r="A935" s="237" t="str">
        <f>Seeds!AC1027</f>
        <v>M5-NyO-19c-A-3</v>
      </c>
      <c r="B935" s="237" t="str">
        <f>Seeds!Z1027</f>
        <v>{"id":"M5-NyO-19c-A-3","stimulus":"&lt;p&gt;A Carmen le han dado los gajos de una naranja como los de la imagen. ¿Qué fracción representan?&lt;/p&gt;&lt;div style=\"display:flex; justify-content:center;\"&gt;&lt;img src=\"https://blueberry-assets.oneclick.es/M5_NyO_19c_13.svg\" width=\"400\"&gt;&lt;/img&gt;&lt;/div&gt;","template":"&lt;p&gt;A Carmen le han dado {{response}} de la naranja.&lt;/p&gt;","hint":"&lt;p&gt;El denominador representa el número de partes en las que se divide la figura y el numerador, la parte pintada.&lt;/p&gt;","feedback":"&lt;p&gt;El denominador representa el número de gajos en los que se divide la naranja y el numerador, los gajos pintados.&lt;/p&gt;","seed":{"parameters":[],"calculated":[{"name":"A1","label":"{{function}}","function":"\\frac{4}{10}"}],"uniques":true},"algorithm":{"name":"calculateOperation","params":{"method":"equivLiteral","keyboard":"INTERMEDIATE"}}}</v>
      </c>
      <c r="C935" s="237" t="str">
        <f>Seeds!AA1027</f>
        <v>{"id":"M5-NyO-19c-A-3","stimulus":"&lt;p&gt;Veja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D935" s="237">
        <f t="shared" si="1"/>
        <v>1</v>
      </c>
    </row>
    <row r="936" ht="15.75" customHeight="1">
      <c r="A936" s="237" t="str">
        <f>Seeds!AC1028</f>
        <v>M5-NyO-19c-A-4</v>
      </c>
      <c r="B936" s="237" t="str">
        <f>Seeds!Z1028</f>
        <v>{"id":"M5-NyO-19c-A-4","stimulus":"&lt;p&gt;Ariel va a cenar las porciones de pizza pintadas en la imagen. ¿Qué fracción del total representan?&lt;/p&gt;&lt;div style=\"display:flex; justify-content:center;\"&gt;&lt;img src=\"https://blueberry-assets.oneclick.es/M5_NyO_19c_14.svg\" width=\"400\"&gt;&lt;/img&gt;&lt;/div&gt;","template":"&lt;p&gt;Ha comido {{response}} de la pizza.&lt;/p&gt;","hint":"&lt;p&gt;El denominador representa el número de partes en las que se divide la figura y el numerador, la parte pintada.&lt;/p&gt;","feedback":"&lt;p&gt;El denominador representa el número de porciones en las que se divide la pizza y el numerador, las porciones pintadas.&lt;/p&gt;","seed":{"parameters":[],"calculated":[{"name":"A1","label":"{{function}}","function":"\\frac{5}{8}"}],"uniques":true},"algorithm":{"name":"calculateOperation","params":{"method":"equivLiteral","keyboard":"INTERMEDIATE"}}}</v>
      </c>
      <c r="C936" s="237" t="str">
        <f>Seeds!AA1028</f>
        <v>{"id":"M5-NyO-19c-A-4","stimulus":"&lt;p&gt;Ariel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D936" s="237">
        <f t="shared" si="1"/>
        <v>1</v>
      </c>
    </row>
    <row r="937" ht="15.75" customHeight="1">
      <c r="A937" s="237" t="str">
        <f>Seeds!AC1029</f>
        <v>M5-NyO-19c-A-5</v>
      </c>
      <c r="B937" s="237" t="str">
        <f>Seeds!Z1029</f>
        <v>{"id":"M5-NyO-19c-A-5","stimulus":"&lt;p&gt;A Mónica le quedan las siguientes onzas de una tableta de chocolate. ¿Qué fracción de la tableta le queda por comer?&lt;/p&gt;&lt;div style=\"display:flex; justify-content:center;\"&gt;&lt;img src=\"https://blueberry-assets.oneclick.es/M5_NyO_19c_15.svg\" width=\"450\"&gt;&lt;/img&gt;&lt;/div&gt;","template":"&lt;p&gt;Le quedan {{response}} de la tableta.&lt;/p&gt;","hint":"&lt;p&gt;El denominador representa el número de partes en las que se divide la figura y el numerador, la parte pintada.&lt;/p&gt;","feedback":"&lt;p&gt;El denominador representa el número de onzas en las que se divide la tableta de chocolate y el numerador, las onzas pintadas.&lt;/p&gt;","seed":{"parameters":[],"calculated":[{"name":"A1","label":"{{function}}","function":"\\frac{7}{10}"}],"uniques":true},"algorithm":{"name":"calculateOperation","params":{"method":"equivLiteral","keyboard":"INTERMEDIATE"}}}</v>
      </c>
      <c r="C937" s="237" t="str">
        <f>Seeds!AA1029</f>
        <v>{"id":"M5-NyO-19c-A-5","stimulus":"&lt;p&gt;Mônica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D937" s="237">
        <f t="shared" si="1"/>
        <v>1</v>
      </c>
    </row>
    <row r="938" ht="15.75" customHeight="1">
      <c r="A938" s="237" t="str">
        <f>Seeds!AC1030</f>
        <v>M5-NyO-19d-I-1</v>
      </c>
      <c r="B938" s="237" t="str">
        <f>Seeds!Z1030</f>
        <v>{
    "id": "M5-NyO-19d-I-1",
    "stimulus": "&lt;p&gt;Selecciona entre qué dos números naturales se sitúa &lt;span class=\"fr-math-v2 fr-draggable\" contenteditable=\"false\" data-original-math=\"\\(\\frac{{{T9}}}{{{Q2}}}\\)\" draggable=\"true\"&gt;\\(\\frac{{{T9}}}{{{Q2}}}\\)&lt;/span&gt;.&lt;/p&gt;",
    "hint": "&lt;p&gt;Por ejemplo, la fracción &lt;span class=\"fr-math-v2 fr-draggable\" contenteditable=\"false\" data-original-math=\"\\(\\frac{{{3}}}{{{2}}}\\)\" draggable=\"true\"&gt;\\(\\frac{{{3}}}{{{2}}}\\)&lt;/span&gt; = 1.5 se encuentra entre los números 1 y 2.&lt;/p&gt;",
    "feedback": "&lt;p&gt;El valor de esta fracción es:&lt;/p&gt;&lt;p&gt;&lt;span class=\"fr-math-v2 fr-draggable\" contenteditable=\"false\" data-original-math=\"\\(\\frac{{{T9}}}{{{Q2}}}\\)\" draggable=\"true\"&gt;\\(\\frac{{{T9}}}{{{Q2}}}\\)&lt;/span&gt; = {{T9}} : {{Q2}} ≈ {{T10}}&lt;/p&gt;&lt;p&gt;Por eso, se encuentra entre los números {{T1}} y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"Entre {{T1}} y {{T2}}"
            },
            {
                "name": "A2",
                "label": "{{function}}",
                "function": "Entre {{T9}} y {{Q2}}",
                "incorrect": true
            },
            {
                "name": "A3",
                "label": "{{function}}",
                "function": "Entre {{T5}} y {{T6}}",
                "incorrect": true
            },
            {
                "name": "A4",
                "label": "{{function}}",
                "function": "Entre {{T7}} y {{T8}}",
                "incorrect": true
            }
        ],
        "uniques": true
    },
    "algorithm": {
        "name": "trueFalse",
        "template": "Multiple choice – standard",
        "params": {
            "countCorrect": 1,
            "countIncorrect": 2,
            "showCheckIcon": false,
            "columns": 3
        }
    }
}</v>
      </c>
      <c r="C938" s="237" t="str">
        <f>Seeds!AA1030</f>
        <v>{"id":"M5-NyO-19d-I-1","stimulus":"&lt;p&gt;Indique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D938" s="237">
        <f t="shared" si="1"/>
        <v>1</v>
      </c>
    </row>
    <row r="939" ht="15.75" customHeight="1">
      <c r="A939" s="237" t="str">
        <f>Seeds!AC1031</f>
        <v>M5-NyO-19d-E-1</v>
      </c>
      <c r="B939" s="237" t="str">
        <f>Seeds!Z1031</f>
        <v>{"id":"M5-NyO-19d-E-1","stimulus":"&lt;p&gt;Escribe los números naturales entre los que se encuentra la fracción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39" s="237" t="str">
        <f>Seeds!AA1031</f>
        <v>{"id":"M5-NyO-19d-E-1","stimulus":"&lt;p&gt;Escreva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39" s="237">
        <f t="shared" si="1"/>
        <v>1</v>
      </c>
    </row>
    <row r="940" ht="15.75" customHeight="1">
      <c r="A940" s="237" t="str">
        <f>Seeds!AC1032</f>
        <v>M5-NyO-19d-A-1</v>
      </c>
      <c r="B940" s="237" t="str">
        <f>Seeds!Z1032</f>
        <v>{"id":"M5-NyO-19d-A-1","stimulus":"&lt;p&gt;En un torneo olímpico un atleta ha conseguido en el salto de longitud una marca de &lt;span class=\"fr-math-v2 fr-draggable\" contenteditable=\"false\" data-original-math=\"\\(\\frac{{{T9}}}{{{Q2}}}\\)\" draggable=\"true\"&gt;\\(\\frac{{{T9}}}{{{Q2}}}\\)&lt;/span&gt; m. Indica entre que números naturales consecutivos se ubica esta fracción.&lt;/p&gt;","template":"&lt;p&gt;Su marca se ubica entre {{response}} y {{response}} m.&lt;/p&gt;","hint":"&lt;p&gt;Por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0" s="237" t="str">
        <f>Seeds!AA1032</f>
        <v>{"id":"M5-NyO-19d-A-1","stimulus":"&lt;p&gt;Em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0" s="237">
        <f t="shared" si="1"/>
        <v>1</v>
      </c>
    </row>
    <row r="941" ht="15.75" customHeight="1">
      <c r="A941" s="237" t="str">
        <f>Seeds!AC1033</f>
        <v>M5-NyO-19d-A-2</v>
      </c>
      <c r="B941" s="237" t="str">
        <f>Seeds!Z1033</f>
        <v>{"id":"M5-NyO-19d-A-2","stimulus":"&lt;p&gt;En un pueblo han construido una rotonda a &lt;span class=\"fr-math-v2 fr-draggable\" contenteditable=\"false\" data-original-math=\"\\(\\frac{{{T9}}}{{{Q2}}}\\)\" draggable=\"true\"&gt;\\(\\frac{{{T9}}}{{{Q2}}}\\)&lt;/span&gt; km de la entrada. ¿Entre qué dos kilómetros consecutivos está la rotonda?&lt;/p&gt;","template":"&lt;p&gt;La rotonda está entre los kilómetros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1" s="237" t="str">
        <f>Seeds!AA1033</f>
        <v>{"id":"M5-NyO-19d-A-2","stimulus":"&lt;p&gt;Em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1" s="237">
        <f t="shared" si="1"/>
        <v>1</v>
      </c>
    </row>
    <row r="942" ht="15.75" customHeight="1">
      <c r="A942" s="237" t="str">
        <f>Seeds!AC1034</f>
        <v>M5-NyO-19d-A-3</v>
      </c>
      <c r="B942" s="237" t="str">
        <f>Seeds!Z1034</f>
        <v>{"id":"M5-NyO-19d-A-3","stimulus":"&lt;p&gt;Un ciclista ha llegado hasta el kilómetro &lt;span class=\"fr-math-v2 fr-draggable\" contenteditable=\"false\" data-original-math=\"\\(\\frac{{{T9}}}{{{Q2}}}\\)\" draggable=\"true\"&gt;\\(\\frac{{{T9}}}{{{Q2}}}\\)&lt;/span&gt; de la carretera que va entre dos pueblos. Escribe entre qué dos kilómetros consecutivos se encuentra el ciclista.&lt;/p&gt;","template":"&lt;p&gt;Se encuentra entre el kilómetro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2" s="237" t="str">
        <f>Seeds!AA1034</f>
        <v>{"id":"M5-NyO-19d-A-3","stimulus":"&lt;p&gt;Um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2" s="237">
        <f t="shared" si="1"/>
        <v>1</v>
      </c>
    </row>
    <row r="943" ht="15.75" customHeight="1">
      <c r="A943" s="237" t="str">
        <f>Seeds!AC1035</f>
        <v>M5-NyO-19d-A-4</v>
      </c>
      <c r="B943" s="237" t="str">
        <f>Seeds!Z1035</f>
        <v>{"id":"M5-NyO-19d-A-4","stimulus":"&lt;p&gt;Una familia tiene en su nevera &lt;span class=\"fr-math-v2 fr-draggable\" contenteditable=\"false\" data-original-math=\"\\(\\frac{{{T9}}}{{{Q2}}}\\)\" draggable=\"true\"&gt;\\(\\frac{{{T9}}}{{{Q2}}}\\)&lt;/span&gt; l de agua. Escribe entre qué dos números enteros consecutivos se encuentra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3" s="237" t="str">
        <f>Seeds!AA1035</f>
        <v>{"id":"M5-NyO-19d-A-4","stimulus":"&lt;p&gt;Uma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3" s="237">
        <f t="shared" si="1"/>
        <v>1</v>
      </c>
    </row>
    <row r="944" ht="15.75" customHeight="1">
      <c r="A944" s="237" t="str">
        <f>Seeds!AC1036</f>
        <v>M5-NyO-19d-A-5</v>
      </c>
      <c r="B944" s="237" t="str">
        <f>Seeds!Z1036</f>
        <v>{"id":"M5-NyO-19d-A-5","stimulus":"&lt;p&gt;Emilio ha comprado &lt;span class=\"fr-math-v2 fr-draggable\" contenteditable=\"false\" data-original-math=\"\\(\\frac{{{T9}}}{{{Q2}}}\\)\" draggable=\"true\"&gt;\\(\\frac{{{T9}}}{{{Q2}}}\\)&lt;/span&gt; kg de carne para una barbacoa. ¿Entre qué dos números consecutivos se encuenta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4" s="237" t="str">
        <f>Seeds!AA1036</f>
        <v>{"id":"M5-NyO-19d-A-5","stimulus":"&lt;p&gt;Emílio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4" s="237">
        <f t="shared" si="1"/>
        <v>1</v>
      </c>
    </row>
    <row r="945" ht="15.75" customHeight="1">
      <c r="A945" s="237" t="str">
        <f>Seeds!AC1037</f>
        <v>M5-NyO-54a-I-1</v>
      </c>
      <c r="B945" s="237" t="str">
        <f>Seeds!Z1037</f>
        <v>{
    "id": "M5-NyO-54a-I-1",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945" s="237" t="str">
        <f>Seeds!AA1037</f>
        <v>{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D945" s="237">
        <f t="shared" si="1"/>
        <v>1</v>
      </c>
    </row>
    <row r="946" ht="15.75" customHeight="1">
      <c r="A946" s="237" t="str">
        <f>Seeds!AC1038</f>
        <v>M5-NyO-54a-E-1</v>
      </c>
      <c r="B946" s="237" t="str">
        <f>Seeds!Z1038</f>
        <v>{"id":"M5-NyO-54a-E-1","stimulus":"&lt;p&gt;Escribe la división {{Q1}} : {{T1}} en forma de fracción.&lt;/p&gt;","template":"&lt;p&gt;La división es equivalente a la fracción {{response}}.&lt;/p&gt;","hint":"Una fracción es equivalente a una división.","feedback":"&lt;p&gt;Una fracción es equivalente a una división.&lt;/p&gt;&lt;p&gt;{{Q1}}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C946" s="237" t="str">
        <f>Seeds!AA1038</f>
        <v>{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D946" s="237">
        <f t="shared" si="1"/>
        <v>1</v>
      </c>
    </row>
    <row r="947" ht="15.75" customHeight="1">
      <c r="A947" s="237" t="str">
        <f>Seeds!AC1039</f>
        <v>M5-NyO-54a-A-1</v>
      </c>
      <c r="B947" s="237" t="str">
        <f>Seeds!Z1039</f>
        <v>{"id":"M5-NyO-54a-A-1","stimulus":"&lt;p&gt;Juan quiere repartir {{T1}} cromos entre sus {{Q1}} amigos.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7" s="237" t="str">
        <f>Seeds!AA1039</f>
        <v/>
      </c>
      <c r="D947" s="237">
        <f t="shared" si="1"/>
        <v>1</v>
      </c>
    </row>
    <row r="948" ht="15.75" customHeight="1">
      <c r="A948" s="237" t="str">
        <f>Seeds!AC1040</f>
        <v>M5-NyO-54a-A-2</v>
      </c>
      <c r="B948" s="237" t="str">
        <f>Seeds!Z1040</f>
        <v>{"id":"M5-NyO-54a-A-2","stimulus":"&lt;p&gt;Una profesora quiere repartir {{T1}} actividades de Matemáticas entre {{Q1}} estudiantes.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8" s="237" t="str">
        <f>Seeds!AA1040</f>
        <v/>
      </c>
      <c r="D948" s="237">
        <f t="shared" si="1"/>
        <v>1</v>
      </c>
    </row>
    <row r="949" ht="15.75" customHeight="1">
      <c r="A949" s="237" t="str">
        <f>Seeds!AC1041</f>
        <v>M5-NyO-54a-A-3</v>
      </c>
      <c r="B949" s="237" t="str">
        <f>Seeds!Z1041</f>
        <v>{"id":"M5-NyO-54a-A-3","stimulus":"&lt;p&gt;Mateo va a repartir {{T1}} kg de pienso entre sus {{Q1}} perros.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9" s="237" t="str">
        <f>Seeds!AA1041</f>
        <v/>
      </c>
      <c r="D949" s="237">
        <f t="shared" si="1"/>
        <v>1</v>
      </c>
    </row>
    <row r="950" ht="15.75" customHeight="1">
      <c r="A950" s="237" t="str">
        <f>Seeds!AC1042</f>
        <v>M5-NyO-54a-A-4</v>
      </c>
      <c r="B950" s="237" t="str">
        <f>Seeds!Z1042</f>
        <v>{"id":"M5-NyO-54a-A-4","stimulus":"&lt;p&gt;Un maestro ha comentado que &lt;span class=\"fr-math-v2 fr-draggable\" contenteditable=\"false\" data-original-math=\"\\(\\frac{{{Q1}}}{{{T1}}}\\)\" draggable=\"true\"&gt;\\(\\frac{{{Q1}}}{{{T1}}}\\)&lt;/span&gt; de los árboles de un bosque se han quemado en un incendio.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v>
      </c>
      <c r="C950" s="237" t="str">
        <f>Seeds!AA1042</f>
        <v/>
      </c>
      <c r="D950" s="237">
        <f t="shared" si="1"/>
        <v>1</v>
      </c>
    </row>
    <row r="951" ht="15.75" customHeight="1">
      <c r="A951" s="237" t="str">
        <f>Seeds!AC1043</f>
        <v>M5-NyO-54a-A-5</v>
      </c>
      <c r="B951" s="237" t="str">
        <f>Seeds!Z1043</f>
        <v>{"id":"M5-NyO-54a-A-5","stimulus":"&lt;p&gt;Un librero tiene un libro defectuoso con &lt;span class=\"fr-math-v2 fr-draggable\" contenteditable=\"false\" data-original-math=\"\\(\\frac{{{Q1}}}{{{T1}}}\\)\" draggable=\"true\"&gt;\\(\\frac{{{Q1}}}{{{T1}}}\\)&lt;/span&gt; de las páginas en blanco.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v>
      </c>
      <c r="C951" s="237" t="str">
        <f>Seeds!AA1043</f>
        <v/>
      </c>
      <c r="D951" s="237">
        <f t="shared" si="1"/>
        <v>1</v>
      </c>
    </row>
    <row r="952" ht="15.75" customHeight="1">
      <c r="A952" s="237" t="str">
        <f>Seeds!AC1044</f>
        <v>M5-NyO-20a-I-1</v>
      </c>
      <c r="B952" s="237" t="str">
        <f>Seeds!Z1044</f>
        <v>{"id":"M5-NyO-20a-I-1","stimulus":"&lt;p&gt;Arrastra cada fracción hasta su equivalente.&lt;/p&gt;","hint":"&lt;p&gt;Las fracciones equivalentes representan la misma cantidad.&lt;/p&gt;","feedback":"&lt;p&gt;Para obtener una fracción equivalente, se multiplica o se divide el numerador y el denominador por un mismo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&lt;span class=\"fr-math-v2 fr-draggable\" contenteditable=\"false\" data-original-math=\"\\(\\frac{{{Q3}}}{{{T3}}}\\)\" draggable=\"true\"&gt;\\(\\frac{{{Q3}}}{{{T3}}}\\)&lt;/span&gt;.&lt;/p&gt;"}],"uniques":true},"algorithm":{"name":"linkOperationResult","params":{"invert":true},"template":"Match list"}}</v>
      </c>
      <c r="C952" s="237" t="str">
        <f>Seeds!AA1044</f>
        <v>{"id":"M5-NyO-20a-I-1","stimulus":"&lt;p&gt;Arraste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D952" s="237">
        <f t="shared" si="1"/>
        <v>1</v>
      </c>
    </row>
    <row r="953" ht="15.75" customHeight="1">
      <c r="A953" s="237" t="str">
        <f>Seeds!AC1045</f>
        <v>M5-NyO-20a-E-1</v>
      </c>
      <c r="B953" s="237" t="str">
        <f>Seeds!Z1045</f>
        <v>{"id":"M5-NyO-20a-E-1","stimulus":"&lt;p&gt;¿Cuál tiene que ser el valor de ? para que estas fracciones sean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{{response}}&lt;/p&gt;","hint":"&lt;p&gt;Las fracciones equivalentes representan la misma cantidad.&lt;/p&gt;","feedback":"&lt;p&gt;Para obtener una fracción equivalente, se multiplica o divide el numerador y el denominador por un mismo número.&lt;/p&gt;&lt;p&gt;Si se multiplica {{T1}} por {{Q3}}, se obtiene {{T2}}. Por tanto, el valor de ? es: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C953" s="237" t="str">
        <f>Seeds!AA1045</f>
        <v>{"id":"M5-NyO-20a-E-1","stimulus":"&lt;p&gt;Qual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D953" s="237">
        <f t="shared" si="1"/>
        <v>1</v>
      </c>
    </row>
    <row r="954" ht="15.75" customHeight="1">
      <c r="A954" s="237" t="str">
        <f>Seeds!AC1046</f>
        <v>M5-NyO-20a-E-2</v>
      </c>
      <c r="B954" s="237" t="str">
        <f>Seeds!Z1046</f>
        <v>{"id":"M5-NyO-20a-E-2","stimulus":"&lt;p&gt;¿Cuál tiene que ser el valor de ? para que estas fracciones sean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{{response}}&lt;/p&gt;","hint":"&lt;p&gt;Las fracciones equivalentes representan la misma cantidad.&lt;/p&gt;","feedback":"&lt;p&gt;Para obtener una fracción equivalente, se multiplica o se divide el numerador y el denominador por un mismo número.&lt;/p&gt;&lt;p&gt;Si se divide {{T2}} entre {{Q3}}, se obtiene {{T3}}. Por tanto, el valor de ? es: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C954" s="237" t="str">
        <f>Seeds!AA1046</f>
        <v>{"id":"M5-NyO-20a-E-2","stimulus":"&lt;p&gt;Qual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D954" s="237">
        <f t="shared" si="1"/>
        <v>1</v>
      </c>
    </row>
    <row r="955" ht="15.75" customHeight="1">
      <c r="A955" s="237" t="str">
        <f>Seeds!AC1047</f>
        <v>M5-NyO-20a-A-1</v>
      </c>
      <c r="B955" s="237" t="str">
        <f>Seeds!Z1047</f>
        <v>{"id":"M5-NyO-20a-A-1","seed":{"parameters":[{"name":"Q1","label":null,"min":1,"max":4,"step":1},{"name":"Q2","label":null,"min":1,"max":4,"step":1},{"name":"Q3","label":null,"min":2,"max":4,"step":1}],"uniques":true},"scaffolding":[{"id":"step-0","stimulus":"&lt;p&gt;Román y Abel se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costillar que han comido Abel y Román?&lt;/p&gt;","template":"&lt;p&gt;Han comido {{response}} del costillar.&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del costillar que tenga denominador {{T3}}.&lt;/p&gt;"},{"name":"2-A2","label":"&lt;p&gt;Reescribir una fracción equivalente del costillar que tenga numerador {{T3}}.&lt;/p&gt;","incorrect":true},{"name":"2-A3","label":"&lt;p&gt;Reescribir una fracción equivalente del costillar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costillar.&lt;/p&gt;","template":"&lt;p&gt;&lt;span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v>
      </c>
      <c r="C955" s="237" t="str">
        <f>Seeds!AA1047</f>
        <v>{"id":"M5-NyO-20a-A-1","seed":{"parameters":[{"name":"Q1","label":null,"min":1,"max":4,"step":1},{"name":"Q2","label":null,"min":1,"max":4,"step":1},{"name":"Q3","label":null,"min":2,"max":4,"step":1}],"uniques":true},"scaffolding":[{"id":"step-0","stimulus":"&lt;p&gt;Ricardo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5" s="237">
        <f t="shared" si="1"/>
        <v>1</v>
      </c>
    </row>
    <row r="956" ht="15.75" customHeight="1">
      <c r="A956" s="237" t="str">
        <f>Seeds!AC1048</f>
        <v>M5-NyO-20a-A-2</v>
      </c>
      <c r="B956" s="237" t="str">
        <f>Seeds!Z1048</f>
        <v>{"id":"M5-NyO-20a-A-2","seed":{"parameters":[{"name":"Q1","label":null,"min":1,"max":4,"step":1},{"name":"Q2","label":null,"min":1,"max":4,"step":1},{"name":"Q3","label":null,"min":2,"max":4,"step":1}],"uniques":true},"scaffolding":[{"id":"step-0","stimulus":"&lt;p&gt;Julia ha glaseado con merengue &lt;span class=\"fr-math-v2 fr-draggable\" contenteditable=\"false\" data-original-math=\"\\(\\frac{{{Q1}}}{{{T1}}}\\)\" draggable=\"true\"&gt;\\(\\frac{{{Q1}}}{{{T1}}}\\)&lt;/span&gt; de una tarta de boda. ¿Cómo se escribiría esta fracción si el denominador fuese {{T3}}?&lt;/p&gt;","template":"&lt;p&gt;La fracción de merengue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tarta con merengue?&lt;/p&gt;","template":"&lt;p&gt;Julia ha glaseado {{response}} de la tarta.&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 la tarta con glaseado que tenga denominador {{T3}}.&lt;/p&gt;"},{"name":"2-A2","label":"&lt;p&gt;Reescribir una fracción equivalente de la tarta con glaseado que tenga numerador {{T3}}.&lt;/p&gt;","incorrect":true},{"name":"2-A3","label":"&lt;p&gt;Reescribir una fracción equivalente de la tarta con glaseado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la tarta con glaseado.&lt;/p&gt;","template":"&lt;p&gt;&lt;span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v>
      </c>
      <c r="C956" s="237" t="str">
        <f>Seeds!AA1048</f>
        <v>{"id":"M5-NyO-20a-A-2","seed":{"parameters":[{"name":"Q1","label":null,"min":1,"max":4,"step":1},{"name":"Q2","label":null,"min":1,"max":4,"step":1},{"name":"Q3","label":null,"min":2,"max":4,"step":1}],"uniques":true},"scaffolding":[{"id":"step-0","stimulus":"&lt;p&gt;Júlia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6" s="237">
        <f t="shared" si="1"/>
        <v>1</v>
      </c>
    </row>
    <row r="957" ht="15.75" customHeight="1">
      <c r="A957" s="237" t="str">
        <f>Seeds!AC1049</f>
        <v>M5-NyO-20a-A-3</v>
      </c>
      <c r="B957" s="237" t="str">
        <f>Seeds!Z1049</f>
        <v>{"id":"M5-NyO-20a-A-3","seed":{"parameters":[{"name":"Q1","label":null,"min":1,"max":4,"step":1},{"name":"Q2","label":null,"min":1,"max":4,"step":1},{"name":"Q3","label":null,"min":2,"max":4,"step":1}],"uniques":true},"scaffolding":[{"id":"step-0","stimulus":"&lt;p&gt;Nacho ha llenado con libros &lt;span class=\"fr-math-v2 fr-draggable\" contenteditable=\"false\" data-original-math=\"\\(\\frac{{{Q1}}}{{{T1}}}\\)\" draggable=\"true\"&gt;\\(\\frac{{{Q1}}}{{{T1}}}\\)&lt;/span&gt; de una estantería. ¿Cómo se escribiría esta fracción si el denominador fuese {{T3}}?&lt;/p&gt;","template":"&lt;p&gt;La fracción de estantería con libros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estantería que tiene libros?&lt;/p&gt;","template":"&lt;p&gt;La fracción de estantería que tiene libros es {{response}}.&lt;/p&gt;","seed":{"calculated":[{"name":"T1","function":"{{Q1}}+{{Q2}}","temp":true},{"name":"1-A1","label":"{{function}}","function":"\\frac{{{Q1}}}{{{T1}}}"}]},"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los libros de la estantería que tenga denominador {{T3}}.&lt;/p&gt;"},{"name":"2-A2","label":"&lt;p&gt;Reescribir una fracción equivalente de los libros de la estantería que tenga numerador {{T3}}.&lt;/p&gt;","incorrect":true},{"name":"2-A3","label":"&lt;p&gt;Reescribir una fracción equivalente de los libros de la estantería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estantería con libros.&lt;/p&gt;","template":"&lt;p&gt;&lt;span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3","function":"({{Q1}}+{{Q2}})*{{Q3}}","temp":true},{"name":"5-A2","label":"{{function}}","function":"{{Q1}}*{{Q3}}"}]},"uniques":true,"algorithm":{"name":"calculateOperation","params":{"method":"equivLiteral","decimalPlaces":2,"keyboard":"INTERMEDIATE"}}}]}</v>
      </c>
      <c r="C957" s="237" t="str">
        <f>Seeds!AA1049</f>
        <v>{"id":"M5-NyO-20a-A-3","seed":{"parameters":[{"name":"Q1","label":null,"min":1,"max":4,"step":1},{"name":"Q2","label":null,"min":1,"max":4,"step":1},{"name":"Q3","label":null,"min":2,"max":4,"step":1}],"uniques":true},"scaffolding":[{"id":"step-0","stimulus":"&lt;p&gt;Nádia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D957" s="237">
        <f t="shared" si="1"/>
        <v>1</v>
      </c>
    </row>
    <row r="958" ht="15.75" customHeight="1">
      <c r="A958" s="237" t="str">
        <f>Seeds!AC1050</f>
        <v>M5-NyO-20a-A-4</v>
      </c>
      <c r="B958" s="237" t="str">
        <f>Seeds!Z1050</f>
        <v>{"id":"M5-NyO-20a-A-4","seed":{"parameters":[{"name":"Q1","label":null,"min":1,"max":4,"step":1},{"name":"Q2","label":null,"min":1,"max":4,"step":1},{"name":"Q3","label":null,"min":2,"max":4,"step":1}],"uniques":true},"scaffolding":[{"id":"step-0","stimulus":"&lt;p&gt;Yeray ha recogido &lt;span class=\"fr-math-v2 fr-draggable\" contenteditable=\"false\" data-original-math=\"\\(\\frac{{{T2}}}{{{T3}}}\\)\" draggable=\"true\"&gt;\\(\\frac{{{T2}}}{{{T3}}}\\)&lt;/span&gt; de la cosecha de su platanero. ¿Cómo se escribiría esta fracción si el denominador fuese {{T1}}?&lt;/p&gt;","template":"&lt;p&gt;La fracción de la cosecha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la cosecha del platanero?&lt;/p&gt;","template":"&lt;p&gt;Yeray ha cosechado {{response}} del platanero.&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la cosecha que tenga denominador {{T1}}.&lt;/p&gt;"},{"name":"2-A2","label":"&lt;p&gt;Reescribir una fracción equivalente de la cosecha que tenga numerador {{T1}}.&lt;/p&gt;","incorrect":true},{"name":"2-A3","label":"&lt;p&gt;Reescribir una fracción equivalente de la cosecha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la cosecha.&lt;/p&gt;","template":"&lt;p&gt;&lt;span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v>
      </c>
      <c r="C958" s="237" t="str">
        <f>Seeds!AA1050</f>
        <v>{"id":"M5-NyO-20a-A-4","seed":{"parameters":[{"name":"Q1","label":null,"min":1,"max":4,"step":1},{"name":"Q2","label":null,"min":1,"max":4,"step":1},{"name":"Q3","label":null,"min":2,"max":4,"step":1}],"uniques":true},"scaffolding":[{"id":"step-0","stimulus":"&lt;p&gt;Bruno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8" s="237">
        <f t="shared" si="1"/>
        <v>1</v>
      </c>
    </row>
    <row r="959" ht="15.75" customHeight="1">
      <c r="A959" s="237" t="str">
        <f>Seeds!AC1051</f>
        <v>M5-NyO-20a-A-5</v>
      </c>
      <c r="B959" s="237" t="str">
        <f>Seeds!Z1051</f>
        <v>{"id":"M5-NyO-20a-A-5","seed":{"parameters":[{"name":"Q1","label":null,"min":1,"max":4,"step":1},{"name":"Q2","label":null,"min":1,"max":4,"step":1},{"name":"Q3","label":null,"min":2,"max":4,"step":1}],"uniques":true},"scaffolding":[{"id":"step-0","stimulus":"&lt;p&gt;A una clase de Inglés han asistido &lt;span class=\"fr-math-v2 fr-draggable\" contenteditable=\"false\" data-original-math=\"\\(\\frac{{{T2}}}{{{T3}}}\\)\" draggable=\"true\"&gt;\\(\\frac{{{T2}}}{{{T3}}}\\)&lt;/span&gt; del total de estudiantes. ¿Cómo se escribiría esta fracción si el denominador fuese {{T1}}?&lt;/p&gt;","template":"&lt;p&gt;La fracción de estudiantes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estudiantes en clase de Inglés?&lt;/p&gt;","template":"&lt;p&gt;Han asistido a clase {{response}} del total de estudiantes.&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estudiantes que tenga denominador {{T1}}.&lt;/p&gt;"},{"name":"2-A2","label":"&lt;p&gt;Reescribir una fracción equivalente de estudiantes que tenga numerador {{T1}}.&lt;/p&gt;","incorrect":true},{"name":"2-A3","label":"&lt;p&gt;Reescribir una fracción equivalente de estudiantes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estudiantes en clase de Inglés.&lt;/p&gt;","template":"&lt;p&gt;&lt;span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v>
      </c>
      <c r="C959" s="237" t="str">
        <f>Seeds!AA1051</f>
        <v>{"id":"M5-NyO-20a-A-5","seed":{"parameters":[{"name":"Q1","label":null,"min":1,"max":4,"step":1},{"name":"Q2","label":null,"min":1,"max":4,"step":1},{"name":"Q3","label":null,"min":2,"max":4,"step":1}],"uniques":true},"scaffolding":[{"id":"step-0","stimulus":"&lt;p&gt;Em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9" s="237">
        <f t="shared" si="1"/>
        <v>1</v>
      </c>
    </row>
    <row r="960" ht="15.75" customHeight="1">
      <c r="A960" s="237" t="str">
        <f>Seeds!AC1052</f>
        <v>M5-NyO-20b-I-1</v>
      </c>
      <c r="B960" s="237" t="str">
        <f>Seeds!Z1052</f>
        <v>{
    "id": "M5-NyO-20b-I-1",
    "stimulus": "&lt;p&gt;Indica cuáles de estas fracciones son irreducibles.&lt;/p&gt;",
    "hint": "&lt;p&gt;Las fracciones que no se pueden seguir simplicando son irreducibles.&lt;/p&gt;",
    "feedback": "&lt;p&gt;Una fracción que no se puede simplificar más es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"&lt;p&gt;Esta fracción se puede simplicar: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"&lt;p&gt;Esta fracción se puede simplicar: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v>
      </c>
      <c r="C960" s="237" t="str">
        <f>Seeds!AA1052</f>
        <v>{"id":"M5-NyO-20b-I-1","stimulus":"&lt;p&gt;Indique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D960" s="237">
        <f t="shared" si="1"/>
        <v>1</v>
      </c>
    </row>
    <row r="961" ht="15.75" customHeight="1">
      <c r="A961" s="237" t="str">
        <f>Seeds!AC1053</f>
        <v>M5-NyO-20b-E-1</v>
      </c>
      <c r="B961" s="237" t="str">
        <f>Seeds!Z1053</f>
        <v>{"id":"M5-NyO-20b-E-1","stimulus":"&lt;p&gt;Obtén la fracción irreducible.&lt;/p&gt;","template":"&lt;p&gt;&lt;span class=\"fr-math-v2 fr-draggable\" contenteditable=\"false\" data-original-math=\"\\(\\frac{{{T2}}}{{{T3}}}\\)\" draggable=\"true\"&gt;\\(\\frac{{{T2}}}{{{T3}}}\\)&lt;/span&gt; =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C961" s="237" t="str">
        <f>Seeds!AA1053</f>
        <v>{"id":"M5-NyO-20b-E-1","stimulus":"&lt;p&gt;Obtenha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D961" s="237">
        <f t="shared" si="1"/>
        <v>1</v>
      </c>
    </row>
    <row r="962" ht="15.75" customHeight="1">
      <c r="A962" s="237" t="str">
        <f>Seeds!AC1054</f>
        <v>M5-NyO-20b-A-1</v>
      </c>
      <c r="B962" s="237" t="str">
        <f>Seeds!Z1054</f>
        <v>{"id":"M5-NyO-20b-A-1","stimulus":"&lt;p&gt;Un carpintero ha utilizado &lt;span class=\"fr-math-v2 fr-draggable\" contenteditable=\"false\" data-original-math=\"\\(\\frac{{{T1}}}{{{T2}}}\\)\" draggable=\"true\"&gt;\\(\\frac{{{T1}}}{{{T2}}}\\)&lt;/span&gt; de una plancha de madera para fabricar una estantería. Escribe la fracción irreducible de la madera que ha usado.&lt;/p&gt;","template":"&lt;p&gt;La fracción irreducible es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2" s="237" t="str">
        <f>Seeds!AA1054</f>
        <v>{"id":"M5-NyO-20b-A-1","stimulus":"&lt;p&gt;Um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2" s="237">
        <f t="shared" si="1"/>
        <v>1</v>
      </c>
    </row>
    <row r="963" ht="15.75" customHeight="1">
      <c r="A963" s="237" t="str">
        <f>Seeds!AC1055</f>
        <v>M5-NyO-20b-A-2</v>
      </c>
      <c r="B963" s="237" t="str">
        <f>Seeds!Z1055</f>
        <v>{"id":"M5-NyO-20b-A-2","stimulus":"&lt;p&gt;María ha recogido de su jardín &lt;span class=\"fr-math-v2 fr-draggable\" contenteditable=\"false\" data-original-math=\"\\(\\frac{{{T1}}}{{{T2}}}\\)\" draggable=\"true\"&gt;\\(\\frac{{{T1}}}{{{T2}}}\\)&lt;/span&gt; de las rosas que tiene plantadas. Escribe esta cantidad como una fracción irreducible.&lt;/p&gt;","template":"&lt;p&gt;María ha recogido {{response}} de sus rosas.&lt;/p&gt;","hint":"&lt;p&gt;Las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3" s="237" t="str">
        <f>Seeds!AA1055</f>
        <v>{"id":"M5-NyO-20b-A-2","stimulus":"&lt;p&gt;Maria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3" s="237">
        <f t="shared" si="1"/>
        <v>1</v>
      </c>
    </row>
    <row r="964" ht="15.75" customHeight="1">
      <c r="A964" s="237" t="str">
        <f>Seeds!AC1056</f>
        <v>M5-NyO-20b-A-3</v>
      </c>
      <c r="B964" s="237" t="str">
        <f>Seeds!Z1056</f>
        <v>{"id":"M5-NyO-20b-A-3","stimulus":"&lt;p&gt;Al volver del colegio, Simón se ha comido &lt;span class=\"fr-math-v2 fr-draggable\" contenteditable=\"false\" data-original-math=\"\\(\\frac{{{T1}}}{{{T2}}}\\)\" draggable=\"true\"&gt;\\(\\frac{{{T1}}}{{{T2}}}\\)&lt;/span&gt; de una tortilla. Expresa esta cantidad como una fraccion irreducible.&lt;/p&gt;","template":"&lt;p&gt;Simón ha comido {{response}} de la tortilla.&lt;/p&gt;","hint":"&lt;p&gt;Las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4" s="237" t="str">
        <f>Seeds!AA1056</f>
        <v>{"id":"M5-NyO-20b-A-3","stimulus":"&lt;p&gt;Ao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4" s="237">
        <f t="shared" si="1"/>
        <v>1</v>
      </c>
    </row>
    <row r="965" ht="15.75" customHeight="1">
      <c r="A965" s="237" t="str">
        <f>Seeds!AC1057</f>
        <v>M5-NyO-20b-A-4</v>
      </c>
      <c r="B965" s="237" t="str">
        <f>Seeds!Z1057</f>
        <v>{"id":"M5-NyO-20b-A-4","stimulus":"&lt;p&gt;Rita ha partido &lt;span class=\"fr-math-v2 fr-draggable\" contenteditable=\"false\" data-original-math=\"\\(\\frac{{{T1}}}{{{T2}}}\\)\" draggable=\"true\"&gt;\\(\\frac{{{T1}}}{{{T2}}}\\)&lt;/span&gt; de una tarta helada. ¿Cuál es la fracción irreducible de esta cantidad?&lt;/p&gt;","template":"&lt;p&gt;Rita ha partido {{response}} de tarta.&lt;/p&gt;","hint":"&lt;p&gt;Las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5" s="237" t="str">
        <f>Seeds!AA1057</f>
        <v>{"id":"M5-NyO-20b-A-4","stimulus":"&lt;p&gt;Rita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5" s="237">
        <f t="shared" si="1"/>
        <v>1</v>
      </c>
    </row>
    <row r="966" ht="15.75" customHeight="1">
      <c r="A966" s="237" t="str">
        <f>Seeds!AC1058</f>
        <v>M5-NyO-20b-A-5</v>
      </c>
      <c r="B966" s="237" t="str">
        <f>Seeds!Z1058</f>
        <v>{"id":"M5-NyO-20b-A-5","stimulus":"&lt;p&gt;Enrique quiere pintar &lt;span class=\"fr-math-v2 fr-draggable\" contenteditable=\"false\" data-original-math=\"\\(\\frac{{{T1}}}{{{T2}}}\\)\" draggable=\"true\"&gt;\\(\\frac{{{T1}}}{{{T2}}}\\)&lt;/span&gt; de la pared de su local de color amarillo. Expresa como fraccion irreducible esta cantidad.&lt;/p&gt;","template":"&lt;p&gt;Quiere pintar de color amarillo {{response}} de la pared.&lt;/p&gt;","hint":"&lt;p&gt;Las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6" s="237" t="str">
        <f>Seeds!AA1058</f>
        <v>{"id":"M5-NyO-20b-A-5","stimulus":"&lt;p&gt;Henrique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6" s="237">
        <f t="shared" si="1"/>
        <v>1</v>
      </c>
    </row>
    <row r="967" ht="15.75" customHeight="1">
      <c r="A967" s="237" t="str">
        <f>Seeds!AC1059</f>
        <v>M5-NyO-21a-I-1</v>
      </c>
      <c r="B967" s="237" t="str">
        <f>Seeds!Z1059</f>
        <v>{"id":"M5-NyO-21a-I-1","stimulus":"&lt;p&gt;Escoge el resultado de la siguiente suma: &lt;span class=\"fr-math-v2 fr-draggable\" contenteditable=\"false\" data-original-math=\"\\(\\frac{{{Q1}}}{{{Q2}}}\\)\" draggable=\"true\"&gt;\\(\\frac{{{Q1}}}{{{Q2}}}\\)&lt;/span&gt; + &lt;span class=\"fr-math-v2 fr-draggable\" contenteditable=\"false\" data-original-math=\"\\(\\frac{{{Q3}}}{{{Q2}}}\\)\" draggable=\"true\"&gt;\\(\\frac{{{Q3}}}{{{Q2}}}\\)&lt;/span&gt; = ...&lt;/p&gt;","hint":"&lt;p&gt;Para realizar sumas de fracciones con igual denominador, se suman los numeradores y se mantiene el denominador.&lt;/p&gt;","feedback":"&lt;p&gt;Como los denominadores son iguales, solo hay que sumar los numeradores.&lt;/p&gt;","seed":{"parameters":[{"name":"Q1","label":null,"min":1,"max":20,"step":1},{"name":"Q2","label":null,"min":2,"max":20,"step":1},{"name":"Q3","label":null,"min":1,"max":5,"step":1}],"calculated":[{"name":"A1","label":"&lt;span class=\"fr-math-v2 fr-draggable\" contenteditable=\"false\" data-original-math=\"\\(\\frac{{{T1}}}{{{T2}}}\\)\" draggable=\"true\"&gt;\\(\\frac{{{T1}}}{{{T2}}}\\)&lt;/span&gt;","function":""},{"name":"A2","label":"&lt;span class=\"fr-math-v2 fr-draggable\" contenteditable=\"false\" data-original-math=\"\\(\\frac{{{T3}}}{{{T4}}}\\)\" draggable=\"true\"&gt;\\(\\frac{{{T3}}}{{{T4}}}\\)&lt;/span&gt;","function":"","incorrect":true},{"name":"A3","label":"&lt;span class=\"fr-math-v2 fr-draggable\" contenteditable=\"false\" data-original-math=\"\\(\\frac{{{T5}}}{{{T6}}}\\)\" draggable=\"true\"&gt;\\(\\frac{{{T5}}}{{{T6}}}\\)&lt;/span&gt;","function":"","incorrect":true},{"name":"A4","label":"&lt;span class=\"fr-math-v2 fr-draggable\" contenteditable=\"false\" data-original-math=\"\\(\\frac{{{T7}}}{{{T8}}}\\)\" draggable=\"true\"&gt;\\(\\frac{{{T7}}}{{{T8}}}\\)&lt;/span&gt;","function":"","incorrect":true},{"name":"T1","label":"","function":"{{Q1}} + {{Q3}}","temp":true},{"name":"T2","label":"","function":"{{Q2}}","temp":true},{"name":"T3","label":"","function":"{{Q1}}","temp":true},{"name":"T4","label":"","function":"{{Q2}}+{{Q3}}","temp":true},{"name":"T5","label":"","function":"{{Q1}}+{{Q3}}","temp":true},{"name":"T6","label":"","function":"{{Q2}}+{{Q3}}","temp":true},{"name":"T7","label":"","function":"{{Q1}}+{{Q3}}","temp":true},{"name":"T8","label":"","function":"{{Q2}}+{{Q2}}","temp":true}],"uniques":true},"algorithm":{"name":"trueFalse","template":"Multiple choice – standard"}}</v>
      </c>
      <c r="C967" s="237" t="str">
        <f>Seeds!AA1059</f>
        <v>{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D967" s="237">
        <f t="shared" si="1"/>
        <v>1</v>
      </c>
    </row>
    <row r="968" ht="15.75" customHeight="1">
      <c r="A968" s="237" t="str">
        <f>Seeds!AC1060</f>
        <v>M5-NyO-21a-E-1</v>
      </c>
      <c r="B968" s="237" t="str">
        <f>Seeds!Z1060</f>
        <v>{"id":"M5-NyO-21a-E-1","stimulus":"&lt;p&gt;Calcula el resultado de esta suma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{{response}}&lt;/p&gt;","hint":"&lt;p&gt;Para realizar sumas de fracciones con igual denominador, se suman los numeradores y se mantiene el denominador.&lt;/p&gt;","feedback":"&lt;p&gt;Como los denominadores son iguales, solo hay que sumar los numeradores.&lt;/p&gt;","seed":{"parameters":[{"name":"Q1","label":null,"min":1,"max":5,"step":1},{"name":"Q2","label":null,"min":5,"max":10,"step":1},{"name":"Q3","label":null,"min":1,"max":5,"step":1}],"calculated":[{"name":"A1","function":"\\frac{{{T2}}}{{{T3}}}"},{"name":"T1","label":"{{function}}","function":"{{Q1}}+{{Q2}}","temp":true},{"name":"T2","label":"{{function}}","function":"({{Q1}}+{{Q3}})/math.gcd({{Q1}}+{{Q2}}, {{Q1}}+{{Q3}})","temp":true},{"name":"T3","label":"{{function}}","function":"({{Q1}}+{{Q2}})/math.gcd({{Q1}}+{{Q2}}, {{Q1}}+{{Q3}})","temp":true}],"uniques":true},"algorithm":{"name":"calculateOperation","params":{"method":"equivLiteral","keyboard":"INTERMEDIATE"}}}</v>
      </c>
      <c r="C968" s="237" t="str">
        <f>Seeds!AA1060</f>
        <v>{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D968" s="237">
        <f t="shared" si="1"/>
        <v>1</v>
      </c>
    </row>
    <row r="969" ht="15.75" customHeight="1">
      <c r="A969" s="237" t="str">
        <f>Seeds!AC1061</f>
        <v>M5-NyO-21a-A-1</v>
      </c>
      <c r="B969" s="237" t="str">
        <f>Seeds!Z1061</f>
        <v>{"id":"M5-NyO-21a-A-1","seed":{"parameters":[{"name":"Q1","label":null,"min":1,"max":20,"step":1},{"name":"Q2","label":null,"min":2,"max":20,"step":1},{"name":"Q3","label":null,"min":1,"max":5,"step":1}],"uniques":true},"scaffolding":[{"id":"step-0","stimulus":"&lt;p&gt;Manuel y Antonia han ido a un restaurante a comer &lt;i&gt;sushi.&lt;/i&gt; Manuel ha comido &lt;span class=\"fr-math-v2 fr-draggable\" contenteditable=\"false\" data-original-math=\"\\(\\frac{{{Q1}}}{{{T1}}}\\)\" draggable=\"true\"&gt;\\(\\frac{{{Q1}}}{{{T1}}}\\)&lt;/span&gt; de las porciones, mientras que Antonia ha comido &lt;span class=\"fr-math-v2 fr-draggable\" contenteditable=\"false\" data-original-math=\"\\(\\frac{{{Q3}}}{{{T1}}}\\)\" draggable=\"true\"&gt;\\(\\frac{{{Q3}}}{{{T1}}}\\)&lt;/span&gt;. ¿Qué fracción de &lt;i&gt;sushi&lt;/i&gt; han comido entre los dos? Devuelve el resultado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seed":{"parameters":[],"calculated":[{"name":"A1","label":"{{function}}","function":"\\frac{{{T2}}}{{{T3}}}"},{"name":"T1","label":"{{function}}","function":"{{Q1}}+{{Q2}}","temp":true},{"name":"T2","label":"{{function}}","function":"({{Q1}}+{{Q3}})/math.gcd({{Q1}}+{{Q2}}, {{Q1}}+{{Q3}})","temp":true},{"name":"T3","label":"{{function}}","function":"({{Q1}}+{{Q2}})/math.gcd({{Q1}}+{{Q2}}, {{Q1}}+{{Q3}})","temp":true}]},"algorithm":{"name":"calculateOperation","params":{"method":"equivLiteral","keyboard":"INTERMEDIATE"}}},{"id":"step-1","stimulus":"&lt;p&gt;¿Qué fracción de &lt;i&gt;sushi&lt;/i&gt; ha comido Manuel? ¿Y Antonia?&lt;/p&gt;","template":"&lt;p&gt;Manuel ha comido {{response}} de las porciones.&lt;/p&gt;&lt;p&gt;Antonia ha comido {{response}} de las porciones.&lt;/p&gt;","seed":{"calculated":[{"name":"1-A1","label":"{{function}}","function":"\\frac{{{Q1}}}{{{1-T1}}}"},{"name":"1-A2","label":"{{function}}","function":"\\frac{{{Q3}}}{{{1-T1}}}"},{"name":"1-T1","label":"{{function}}","function":"{{Q1}}+{{Q2}}","temp":true}]},"algorithm":{"name":"calculateOperation","params":{"method":"equivLiteral","keyboard":"INTERMEDIATE"}}},{"id":"step-2","stimulus":"&lt;p&gt;¿Qué pide el enunciado?&lt;/p&gt;","seed":{"calculated":[{"name":"2-A1","label":"&lt;p&gt;Obtener la fracción de sushi que han comido entre los dos.&lt;/p&gt;"},{"name":"2-A2","label":"&lt;p&gt;Obtener la fracción de sushi que les ha sobrado.&lt;/p&gt;","incorrect":true},{"name":"2-A3","label":"&lt;p&gt;Obtener el porcentaje de sushi que han comido entre los dos.&lt;/p&gt;","incorrect":true}]},"algorithm":{"name":"trueFalse","template":"Multiple choice – standard"}},{"id":"step-3","stimulus":"&lt;p&gt;Para calcular el total hay que sumar. ¿Cómo se suman fracciones con un mismo denominador?&lt;/p&gt;","seed":{"calculated":[{"name":"3-A1","label":"&lt;p&gt;Se deja el mismo denominador y se suman los numeradores.&lt;/p&gt;","function":""},{"name":"3-A2","label":"&lt;p&gt;Se deja el mismo denominador y se multiplican los numeradores.&lt;/p&gt;","incorrect":true},{"name":"3-A3","label":"&lt;p&gt;Se deja el numerador más alto y se suman los denominadores.&lt;/p&gt;","incorrect":true}]},"algorithm":{"name":"trueFalse","template":"Multiple choice – standard"}},{"id":"step-4","stimulus":"&lt;p&gt;Por tanto, completa el siguiente cálculo para conocer la fracción de sushi que han comido entre Manuel y Antonia. Escribe el resultado en forma de fracción irreducible.&lt;/p&gt;","template":"&lt;p&gt;&lt;span class=\"fr-math-v2 fr-draggable\" contenteditable=\"false\" data-original-math=\"\\(\\frac{{{Q1}}}{{{T1}}}\\)\" draggable=\"true\"&gt;\\(\\frac{{{Q1}}}{{{T1}}}\\)&lt;/span&gt; + &lt;span class=\"fr-math-v2 fr-draggable\" contenteditable=\"false\" data-original-math=\"\\(\\frac{{{Q3}}}{{{T1}}}\\)\" draggable=\"true\"&gt;\\(\\frac{{{Q3}}}{{{T1}}}\\)&lt;/span&gt; = {{response}}&lt;/p&gt;","seed":{"calculated":[{"name":"4-A1","label":"{{function}}","function":"\\frac{{{T2}}}{{{T3}}}"},{"name":"T1","label":"{{function}}","function":"{{Q1}}+{{Q2}}","temp":true},{"name":"T2","label":"{{function}}","function":"({{Q1}}+{{Q3}})/math.gcd({{Q1}}+{{Q2}}, {{Q1}}+{{Q3}})","temp":true},{"name":"T3","label":"{{function}}","function":"({{Q1}}+{{Q2}})/math.gcd({{Q1}}+{{Q2}}, {{Q1}}+{{Q3}})","temp":true}]},"algorithm":{"name":"calculateOperation","params":{"method":"equivLiteral","keyboard":"INTERMEDIATE"}}}]}</v>
      </c>
      <c r="C969" s="237" t="str">
        <f>Seeds!AA1061</f>
        <v>{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D969" s="237">
        <f t="shared" si="1"/>
        <v>1</v>
      </c>
    </row>
    <row r="970" ht="15.75" customHeight="1">
      <c r="A970" s="237" t="str">
        <f>Seeds!AC1062</f>
        <v>M5-NyO-21a-A-2</v>
      </c>
      <c r="B970" s="237" t="str">
        <f>Seeds!Z1062</f>
        <v>{"id":"M5-NyO-21a-A-2","seed":{"parameters":[{"name":"Q1","label":null,"min":1,"max":7,"step":1},{"name":"Q2","label":null,"min":15,"max":30,"step":1},{"name":"Q3","label":null,"min":1,"max":7,"step":1}],"uniques":true},"scaffolding":[{"id":"step-0","stimulus":"&lt;p&gt;Julio ha acudido a un concesionario en el que &lt;span class=\"fr-math-v2 fr-draggable\" contenteditable=\"false\" data-original-math=\"\\(\\frac{{{Q1}}}{{{Q2}}}\\)\" draggable=\"true\"&gt;\\(\\frac{{{Q1}}}{{{Q2}}}\\)&lt;/span&gt; de los coches son SUV y &lt;span class=\"fr-math-v2 fr-draggable\" contenteditable=\"false\" data-original-math=\"\\(\\frac{{{Q3}}}{{{Q2}}}\\)\" draggable=\"true\"&gt;\\(\\frac{{{Q3}}}{{{Q2}}}\\)&lt;/span&gt; son todoterrenos. ¿Cuántos modelos como estos hay en el concesionario? Devuelve el resultado en forma de fracción irreducible si es necesario.&lt;/p&gt;","template":"&lt;p&gt;Estos modelos representan {{response}} de los coches.&lt;/p&gt;","seed":{"parameters":[],"calculated":[{"name":"T1","function":"({{Q1}}+{{Q3}})/math.gcd({{Q2}},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coches son SUV? ¿Y todoterrenos?&lt;/p&gt;","template":"&lt;p&gt;{{response}} son SUV.&lt;/p&gt;&lt;p&gt;{{response}} son todoterren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de coches que componen estos dos modelos.&lt;/p&gt;"},{"name":"2-A2","label":"&lt;p&gt;Obtener la fracción de coches que no son de estos dos modelos.&lt;/p&gt;","incorrect":true},{"name":"2-A3","label":"&lt;p&gt;Obtener el porcentaje de coches que son de ambos modelos.&lt;/p&gt;","incorrect":true}]},"algorithm":{"name":"trueFalse","template":"Multiple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del total de coches que son SUV y todoterrenos.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0" s="237" t="str">
        <f>Seeds!AA1062</f>
        <v>{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0" s="237">
        <f t="shared" si="1"/>
        <v>1</v>
      </c>
    </row>
    <row r="971" ht="15.75" customHeight="1">
      <c r="A971" s="237" t="str">
        <f>Seeds!AC1063</f>
        <v>M5-NyO-21a-A-3</v>
      </c>
      <c r="B971" s="237" t="str">
        <f>Seeds!Z1063</f>
        <v>{"id":"M5-NyO-21a-A-3","seed":{"parameters":[{"name":"Q1","label":null,"min":1,"max":7,"step":1},{"name":"Q2","label":null,"min":15,"max":30,"step":1},{"name":"Q3","label":null,"min":1,"max":7,"step":1}],"uniques":true},"scaffolding":[{"id":"step-0","stimulus":"&lt;p&gt;Elena ha puesto un anuncio para vender parte de su ropa. De todo lo que pone a la venta, &lt;span class=\"fr-math-v2 fr-draggable\" contenteditable=\"false\" data-original-math=\"\\(\\frac{{{Q1}}}{{{Q2}}}\\)\" draggable=\"true\"&gt;\\(\\frac{{{Q1}}}{{{Q2}}}\\)&lt;/span&gt; son zapatillas y &lt;span class=\"fr-math-v2 fr-draggable\" contenteditable=\"false\" data-original-math=\"\\(\\frac{{{Q3}}}{{{Q2}}}\\)\" draggable=\"true\"&gt;\\(\\frac{{{Q3}}}{{{Q2}}}\\)&lt;/span&gt; son botas. ¿A qué fracción equivale este calzado del que se quiere deshacer? Devuelve el resultado en forma de fracción irreducible si es necesario.&lt;/p&gt;","template":"&lt;p&gt;Este calzado representa {{response}} de la ropa que pone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ropa son zapatillas? ¿Y botas?&lt;/p&gt;","template":"&lt;p&gt;{{response}} son zapatillas.&lt;/p&gt;&lt;p&gt;{{response}} son bota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calzado que va a vender.&lt;/p&gt;"},{"name":"2-A2","label":"&lt;p&gt;Obtener la fracción de ropa a la venta que no es calzado.&lt;/p&gt;","incorrect":true},{"name":"2-A3","label":"&lt;p&gt;Obtener el porcentaje de calzado que hay a la venta.&lt;/p&gt;","incorrect":true}]},"algorithm":{"name":"trueFalse","template":"Multiple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calzado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1" s="237" t="str">
        <f>Seeds!AA1063</f>
        <v>{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1" s="237">
        <f t="shared" si="1"/>
        <v>1</v>
      </c>
    </row>
    <row r="972" ht="15.75" customHeight="1">
      <c r="A972" s="237" t="str">
        <f>Seeds!AC1064</f>
        <v>M5-NyO-21a-A-4</v>
      </c>
      <c r="B972" s="237" t="str">
        <f>Seeds!Z1064</f>
        <v>{"id":"M5-NyO-21a-A-4","seed":{"parameters":[{"name":"Q1","label":null,"min":1,"max":10,"step":1},{"name":"Q2","label":null,"min":21,"max":30,"step":1},{"name":"Q3","label":null,"min":1,"max":10,"step":1}],"uniques":true},"scaffolding":[{"id":"step-0","stimulus":"&lt;p&gt;Paula ha consumido &lt;span class=\"fr-math-v2 fr-draggable\" contenteditable=\"false\" data-original-math=\"\\(\\frac{{{Q1}}}{{{Q2}}}\\)\" draggable=\"true\"&gt;\\(\\frac{{{Q1}}}{{{Q2}}}\\)&lt;/span&gt; de la batería de unos auriculares inalámbricos, mientras que su hermano, &lt;span class=\"fr-math-v2 fr-draggable\" contenteditable=\"false\" data-original-math=\"\\(\\frac{{{Q3}}}{{{Q2}}}\\)\" draggable=\"true\"&gt;\\(\\frac{{{Q3}}}{{{Q2}}}\\)&lt;/span&gt; de batería. ¿Cuál es la fracción de la energía que han gastado entre los dos? Devuelve el resultado en forma de fracción irreducible si es necesario.&lt;/p&gt;","template":"&lt;p&gt;Entre los dos han gastado {{response}} de la batería.&lt;/p&gt;","seed":{"parameters":[],"calculated":[{"name":"T1","function":"({{Q1}}+{{Q3}})/math.gcd({{Q2}},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batería ha consumido Paula? ¿Y su hermano?&lt;/p&gt;","template":"&lt;p&gt;Paula ha consumido {{response}}.&lt;/p&gt;&lt;p&gt;Su hermano ha gastado {{response}}.&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batería que han gastado entre los dos.&lt;/p&gt;"},{"name":"2-A2","label":"&lt;p&gt;Obtener la fracción de batería que queda en los auriculares.&lt;/p&gt;","incorrect":true},{"name":"2-A3","label":"&lt;p&gt;Obtener el porcentaje de batería que han gastado entre los dos.&lt;/p&gt;","incorrect":true}]},"algorithm":{"name":"trueFalse","template":"Multiple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batería que han gastado entre los dos hermanos.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2" s="237" t="str">
        <f>Seeds!AA1064</f>
        <v>{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2" s="237">
        <f t="shared" si="1"/>
        <v>1</v>
      </c>
    </row>
    <row r="973" ht="15.75" customHeight="1">
      <c r="A973" s="237" t="str">
        <f>Seeds!AC1065</f>
        <v>M5-NyO-21a-A-5</v>
      </c>
      <c r="B973" s="237" t="str">
        <f>Seeds!Z1065</f>
        <v>{"id":"M5-NyO-21a-A-5","seed":{"parameters":[{"name":"Q1","label":null,"min":1,"max":7,"step":1},{"name":"Q2","label":null,"min":15,"max":30,"step":1},{"name":"Q3","label":null,"min":1,"max":7,"step":1}],"uniques":true},"scaffolding":[{"id":"step-0","stimulus":"&lt;p&gt;Una joyería tiene a la venta diferentes accesorios. De estos, &lt;span class=\"fr-math-v2 fr-draggable\" contenteditable=\"false\" data-original-math=\"\\(\\frac{{{Q1}}}{{{Q2}}}\\)\" draggable=\"true\"&gt;\\(\\frac{{{Q1}}}{{{Q2}}}\\)&lt;/span&gt; son pulseras y &lt;span class=\"fr-math-v2 fr-draggable\" contenteditable=\"false\" data-original-math=\"\\(\\frac{{{Q3}}}{{{Q2}}}\\)\" draggable=\"true\"&gt;\\(\\frac{{{Q3}}}{{{Q2}}}\\)&lt;/span&gt; son anillos. ¿Cuál es la fracción que representa la cantidad de pulseras y anillos que están a la venta? Devuelve el resultado en forma de fracción irreducible si es necesario.&lt;/p&gt;","template":"&lt;p&gt;Las pulseras y los anillos son {{response}} de los accesorios que están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los accesorios son pulseras? ¿Y anillos?&lt;/p&gt;","template":"&lt;p&gt;{{response}} son pulseras.&lt;/p&gt;&lt;p&gt;{{response}} son anill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accesorios que son pulseras y anillos.&lt;/p&gt;"},{"name":"2-A2","label":"&lt;p&gt;Obtener la fracción de accesorios que no son pulseras ni anillos.&lt;/p&gt;","incorrect":true},{"name":"2-A3","label":"&lt;p&gt;Obtener el porcentaje de accesorios que no son pulseras ni anillos.&lt;/p&gt;","incorrect":true}]},"algorithm":{"name":"trueFalse","template":"Multiple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total de pulseras y anillos que están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3" s="237" t="str">
        <f>Seeds!AA1065</f>
        <v>{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3" s="237">
        <f t="shared" si="1"/>
        <v>1</v>
      </c>
    </row>
    <row r="974" ht="15.75" customHeight="1">
      <c r="A974" s="237" t="str">
        <f>Seeds!AC1066</f>
        <v>M5-NyO-21b-I-1</v>
      </c>
      <c r="B974" s="237" t="str">
        <f>Seeds!Z1066</f>
        <v>{"id":"M5-NyO-21b-I-1","stimulus":"&lt;p&gt;Arrastra el resultado correcto de esta resta.&lt;/p&gt;","template":"&lt;p&gt;&lt;span class=\"fr-math-v2 fr-draggable\" contenteditable=\"false\" data-original-math=\"\\(\\frac{{{Q1}}}{{{T1}}}\\)\" draggable=\"true\"&gt;\\(\\frac{{{Q1}}}{{{T1}}}\\)&lt;/span&gt; − &lt;span class=\"fr-math-v2 fr-draggable\" contenteditable=\"false\" data-original-math=\"\\(\\frac{{{Q3}}}{{{T1}}}\\)\" draggable=\"true\"&gt;\\(\\frac{{{Q3}}}{{{T1}}}\\)&lt;/span&gt;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4,"step":1}],"calculated":[{"name":"T1","function":"{{Q1}}+{{Q2}}","temp":true},{"name":"T2","function":" {{Q1}} - {{Q3}}","temp":true},{"name":"T3","function":"{{Q1}} + {{Q3}}","temp":true},{"name":"T4","function":"{{T1}}*2","temp":true},{"name":"A1","label":"&lt;span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data-original-math=\"\\(\\frac{{{T2}}}{{{T4}}}\\)\" draggable=\"true\"&gt;\\(\\frac{{{T2}}}{{{T4}}}\\)&lt;/span&gt;","incorrect":true},{"name":"A4","label":"&lt;span class=\"fr-math-v2 fr-draggable\" contenteditable=\"false\" data-original-math=\"\\(\\frac{{{T3}}}{{{T4}}}\\)\" draggable=\"true\"&gt;\\(\\frac{{{T3}}}{{{T4}}}\\)&lt;/span&gt;","incorrect":true}],"uniques":true},"algorithm":{"name":"calculateOperation","template":"Cloze with drag &amp; drop","params":{"keyboard":"INTERMEDIATE"}}}</v>
      </c>
      <c r="C974" s="237" t="str">
        <f>Seeds!AA1066</f>
        <v>{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D974" s="237">
        <f t="shared" si="1"/>
        <v>1</v>
      </c>
    </row>
    <row r="975" ht="15.75" customHeight="1">
      <c r="A975" s="237" t="str">
        <f>Seeds!AC1067</f>
        <v>M5-NyO-21b-E-1</v>
      </c>
      <c r="B975" s="237" t="str">
        <f>Seeds!Z1067</f>
        <v>{"id":"M5-NyO-21b-E-1","stimulus":"&lt;p&gt;Calcula esta resta.&lt;/p&gt;","template":"&lt;p&gt;&lt;span class=\"fr-math-v2 fr-draggable\" contenteditable=\"false\" data-original-math=\"\\(\\frac{{{T1}}}{{{T2}}}\\)\" draggable=\"true\"&gt;\\(\\frac{{{T1}}}{{{T2}}}\\)&lt;/span&gt; − &lt;span class=\"fr-math-v2 fr-draggable\" contenteditable=\"false\" data-original-math=\"\\(\\frac{{{Q2}}}{{{T2}}}\\)\" draggable=\"true\"&gt;\\(\\frac{{{Q2}}}{{{T2}}}\\)&lt;/span&gt;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5" s="237" t="str">
        <f>Seeds!AA1067</f>
        <v>{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5" s="237">
        <f t="shared" si="1"/>
        <v>1</v>
      </c>
    </row>
    <row r="976" ht="15.75" customHeight="1">
      <c r="A976" s="237" t="str">
        <f>Seeds!AC1068</f>
        <v>M5-NyO-21b-A-1</v>
      </c>
      <c r="B976" s="237" t="str">
        <f>Seeds!Z1068</f>
        <v>{"id":"M5-NyO-21b-A-1","stimulus":"&lt;p&gt;Lucas ha gastado &lt;span class=\"fr-math-v2 fr-draggable\" contenteditable=\"false\" data-original-math=\"\\(\\frac{{{T1}}}{{{T2}}}\\)\" draggable=\"true\"&gt;\\(\\frac{{{T1}}}{{{T2}}}\\)&lt;/span&gt; del dinero que tiene ahorrado en regalos. Si ha utilizado &lt;span class=\"fr-math-v2 fr-draggable\" contenteditable=\"false\" data-original-math=\"\\(\\frac{{{Q2}}}{{{T2}}}\\)\" draggable=\"true\"&gt;\\(\\frac{{{Q2}}}{{{T2}}}\\)&lt;/span&gt; de sus ahorros para darle un coche teledirigido a su sobrino, ¿cuál ha sido la fracción de los ahorros que ha destinado al resto de regalos?&lt;/p&gt;","template":"&lt;p&gt;Para el resto de los regalos ha utilizado {{response}} de sus ahorros.&lt;/p&gt;","hint":"&lt;p&gt;Para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6" s="237" t="str">
        <f>Seeds!AA1068</f>
        <v>{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6" s="237">
        <f t="shared" si="1"/>
        <v>1</v>
      </c>
    </row>
    <row r="977" ht="15.75" customHeight="1">
      <c r="A977" s="237" t="str">
        <f>Seeds!AC1069</f>
        <v>M5-NyO-21b-A-2</v>
      </c>
      <c r="B977" s="237" t="str">
        <f>Seeds!Z1069</f>
        <v>{"id":"M5-NyO-21b-A-2","stimulus":"&lt;p&gt;La música en el móvil de Mateo ocupa &lt;span class=\"fr-math-v2 fr-draggable\" contenteditable=\"false\" data-original-math=\"\\(\\frac{{{T1}}}{{{T2}}}\\)\" draggable=\"true\"&gt;\\(\\frac{{{T1}}}{{{T2}}}\\)&lt;/span&gt; de su memoria. Si &lt;span class=\"fr-math-v2 fr-draggable\" contenteditable=\"false\" data-original-math=\"\\(\\frac{{{Q2}}}{{{T2}}}\\)\" draggable=\"true\"&gt;\\(\\frac{{{Q2}}}{{{T2}}}\\)&lt;/span&gt; son canciones de &lt;i&gt;jazz,&lt;/i&gt; ¿cuántas canciones tiene de otros géneros?&lt;/p&gt;","template":"&lt;p&gt;{{response}} de la memoria del móvil de Mateo contiene canciones que no son de &lt;i&gt;jazz.&lt;/i&gt;&lt;/p&gt;","hint":"&lt;p&gt;Para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7" s="237" t="str">
        <f>Seeds!AA1069</f>
        <v>{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7" s="237">
        <f t="shared" si="1"/>
        <v>1</v>
      </c>
    </row>
    <row r="978" ht="15.75" customHeight="1">
      <c r="A978" s="237" t="str">
        <f>Seeds!AC1070</f>
        <v>M5-NyO-21b-A-3</v>
      </c>
      <c r="B978" s="237" t="str">
        <f>Seeds!Z1070</f>
        <v>{"id":"M5-NyO-21b-A-3","stimulus":"&lt;p&gt;En una perrera, &lt;span class=\"fr-math-v2 fr-draggable\" contenteditable=\"false\" data-original-math=\"\\(\\frac{{{T1}}}{{{T2}}}\\)\" draggable=\"true\"&gt;\\(\\frac{{{T1}}}{{{T2}}}\\)&lt;/span&gt; de los perros son {{Q4}} y &lt;span class=\"fr-math-v2 fr-draggable\" contenteditable=\"false\" data-original-math=\"\\(\\frac{{{Q2}}}{{{T2}}}\\)\" draggable=\"true\"&gt;\\(\\frac{{{Q2}}}{{{T2}}}\\)&lt;/span&gt; son {{Q4}} negros. ¿Cuántos {{Q4}} son de otros colores?&lt;/p&gt;","template":"&lt;p&gt;{{response}} de los perros son {{Q4}}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name":"Q4","list":["galgos","podencos","mastines"]}],"calculated":[{"name":"T1","function":"{{Q2}}+{{Q3}}","temp":true},{"name":"T2","function":"{{Q1}}+{{Q2}}","temp":true},{"name":"A1","label":"{{function}}","function":"\\frac{{{Q3}}}{{{T2}}}"}],"uniques":true},"algorithm":{"name":"calculateOperation","params":{"method":"equivLiteral","keyboard":"INTERMEDIATE"}}}</v>
      </c>
      <c r="C978" s="237" t="str">
        <f>Seeds!AA1070</f>
        <v>{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D978" s="237">
        <f t="shared" si="1"/>
        <v>1</v>
      </c>
    </row>
    <row r="979" ht="15.75" customHeight="1">
      <c r="A979" s="237" t="str">
        <f>Seeds!AC1071</f>
        <v>M5-NyO-21b-A-4</v>
      </c>
      <c r="B979" s="237" t="str">
        <f>Seeds!Z1071</f>
        <v>{"id":"M5-NyO-21b-A-4","stimulus":"&lt;p&gt;Martín ha llevado a clase &lt;span class=\"fr-math-v2 fr-draggable\" contenteditable=\"false\" data-original-math=\"\\(\\frac{{{T1}}}{{{T2}}}\\)\" draggable=\"true\"&gt;\\(\\frac{{{T1}}}{{{T2}}}\\)&lt;/span&gt; de su colección de cromos para enseñársela a sus amigos, pero durante el recreo ha perdido &lt;span class=\"fr-math-v2 fr-draggable\" contenteditable=\"false\" data-original-math=\"\\(\\frac{{{Q2}}}{{{T2}}}\\)\" draggable=\"true\"&gt;\\(\\frac{{{Q2}}}{{{T2}}}\\)&lt;/span&gt; de la colección. ¿Con cuántos cromos ha regresado a casa?&lt;/p&gt;","template":"&lt;p&gt;Martín ha regresado a su casa con {{response}} de su colección.&lt;/p&gt;","hint":"&lt;p&gt;Para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9" s="237" t="str">
        <f>Seeds!AA1071</f>
        <v>{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9" s="237">
        <f t="shared" si="1"/>
        <v>1</v>
      </c>
    </row>
    <row r="980" ht="15.75" customHeight="1">
      <c r="A980" s="237" t="str">
        <f>Seeds!AC1072</f>
        <v>M5-NyO-21b-A-5</v>
      </c>
      <c r="B980" s="237" t="str">
        <f>Seeds!Z1072</f>
        <v>{"id":"M5-NyO-21b-A-5","stimulus":"&lt;p&gt;De los coches en miniatura que colecciona Ignacio, &lt;span class=\"fr-math-v2 fr-draggable\" contenteditable=\"false\" data-original-math=\"\\(\\frac{{{T1}}}{{{T2}}}\\)\" draggable=\"true\"&gt;\\(\\frac{{{T1}}}{{{T2}}}\\)&lt;/span&gt; son de metal. Si &lt;span class=\"fr-math-v2 fr-draggable\" contenteditable=\"false\" data-original-math=\"\\(\\frac{{{Q2}}}{{{T2}}}\\)\" draggable=\"true\"&gt;\\(\\frac{{{Q2}}}{{{T2}}}\\)&lt;/span&gt; de su colección son coches metálicos de color rojo, ¿cuántos coches de metal son de otros colores?&lt;/p&gt;","template":"&lt;p&gt;De su colección, {{response}} son coches de metal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80" s="237" t="str">
        <f>Seeds!AA1072</f>
        <v>{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80" s="237">
        <f t="shared" si="1"/>
        <v>1</v>
      </c>
    </row>
    <row r="981" ht="15.75" customHeight="1">
      <c r="A981" s="237" t="str">
        <f>Seeds!AC1073</f>
        <v>M5-NyO-22a-I-1</v>
      </c>
      <c r="B981" s="237" t="str">
        <f>Seeds!Z1073</f>
        <v>{"id":"M5-NyO-22a-I-1","stimulus":"&lt;p&gt;Clasifica las siguientes fracciones.&lt;/p&gt;","template":"&lt;table style=\"width: 100%;\"&gt;&lt;tbody&gt;&lt;tr&gt;&lt;td style=\"width: 33.3333%; vertical-align: middle; text-align: center; background-color: #9FC1FD;\"&gt;&lt;span style=\"color: rgb(255, 255, 255);\"&gt;Propia&lt;/span&gt;&lt;/td&gt;&lt;td style=\"width: 33.3333%; vertical-align: middle; text-align: center; background-color: #9FC1FD;\"&gt;&lt;span style=\"color: rgb(255, 255, 255);\"&gt;Impropia&lt;/span&gt;&lt;/td&gt;&lt;td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center;\"&gt;{{response}}&lt;/td&gt;&lt;/tr&gt;&lt;/tbody&gt;&lt;/table&gt;","hint":"&lt;p&gt;Las fracciones propias son menores que la unidad y las fracciones impropias, mayores que la unidad.&lt;/p&gt;","feedback":"&lt;p&gt;En las &lt;b&gt;fracciones propias,&lt;/b&gt; el numerador es menor que el denominador y son menores que la unidad: &lt;span class=\"fr-math-v2 fr-draggable\" contenteditable=\"false\" data-original-math=\"\\(\\frac{{{Q1}}}{{{T1}}}\\)\" draggable=\"true\"&gt;\\(\\frac{{{Q1}}}{{{T1}}}\\)&lt;/span&gt; &lt; 1.&lt;/p&gt;&lt;p&gt;En las &lt;b&gt;fracciones impropias,&lt;/b&gt; el numerador es mayor que el denominador y son mayores que la unidad: &lt;span class=\"fr-math-v2 fr-draggable\" contenteditable=\"false\" data-original-math=\"\\(\\frac{{{T2}}}{{{Q4}}}\\)\" draggable=\"true\"&gt;\\(\\frac{{{T2}}}{{{Q4}}}\\)&lt;/span&gt; &gt; 1.&lt;/p&gt;&lt;p&gt;Entre estos dos casos están las &lt;b&gt;fracciones iguales a la unidad:&lt;/b&gt;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C981" s="237" t="str">
        <f>Seeds!AA1073</f>
        <v>{"id":"M5-NyO-22a-I-1","stimulus":"&lt;p&gt;Classifique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D981" s="237">
        <f t="shared" si="1"/>
        <v>1</v>
      </c>
    </row>
    <row r="982" ht="15.75" customHeight="1">
      <c r="A982" s="237" t="str">
        <f>Seeds!AC1074</f>
        <v>M5-NyO-22a-E-1</v>
      </c>
      <c r="B982" s="237" t="str">
        <f>Seeds!Z1074</f>
        <v>{"id":"M5-NyO-22a-E-1","stimulus":"&lt;p&gt;Selecciona la fracción propia.&lt;/p&gt;","hint":"&lt;p&gt;Las fracciones propias son menores que la unidad.&lt;/p&gt;","feedback":"&lt;p&gt;En las fracciones propias, el numerador es menor que el denominador y son menores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2" s="237" t="str">
        <f>Seeds!AA1074</f>
        <v>{"id":"M5-NyO-22a-E-1","stimulus":"&lt;p&gt;Selecione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2" s="237">
        <f t="shared" si="1"/>
        <v>1</v>
      </c>
    </row>
    <row r="983" ht="15.75" customHeight="1">
      <c r="A983" s="237" t="str">
        <f>Seeds!AC1075</f>
        <v>M5-NyO-22a-E-2</v>
      </c>
      <c r="B983" s="237" t="str">
        <f>Seeds!Z1075</f>
        <v>{"id":"M5-NyO-22a-E-2","stimulus":"&lt;p&gt;Selecciona la fracción impropia.&lt;/p&gt;","hint":"&lt;p&gt;Las fracciones impropias son mayores que la unidad.&lt;/p&gt;","feedback":"&lt;p&gt;En las fracciones impropias, el numerador es mayor que el denominador y son mayores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3" s="237" t="str">
        <f>Seeds!AA1075</f>
        <v>{"id":"M5-NyO-22a-E-2","stimulus":"&lt;p&gt;Selecione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3" s="237">
        <f t="shared" si="1"/>
        <v>1</v>
      </c>
    </row>
    <row r="984" ht="15.75" customHeight="1">
      <c r="A984" s="237" t="str">
        <f>Seeds!AC1076</f>
        <v>M5-NyO-22a-E-3</v>
      </c>
      <c r="B984" s="237" t="str">
        <f>Seeds!Z1076</f>
        <v>{"id":"M5-NyO-22a-E-3","stimulus":"&lt;p&gt;Selecciona la fracción que equivale a la unidad.&lt;/p&gt;","hint":"&lt;p&gt;Las fracciones iguales a la unidad se encuentran entre las fracciones propias e impropias.&lt;/p&gt;","feedback":"&lt;p&gt;Entre las fracciones propias y las impropias están las fracciones iguales a la unidad: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C984" s="237" t="str">
        <f>Seeds!AA1076</f>
        <v>{"id":"M5-NyO-22a-E-3","stimulus":"&lt;p&gt;Selecione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D984" s="237">
        <f t="shared" si="1"/>
        <v>1</v>
      </c>
    </row>
    <row r="985" ht="15.75" customHeight="1">
      <c r="A985" s="237" t="str">
        <f>Seeds!AC1077</f>
        <v>M5-NyO-22b-I-1</v>
      </c>
      <c r="B985" s="237" t="str">
        <f>Seeds!Z1077</f>
        <v>{"id":"M5-NyO-22b-I-1","stimulus":"&lt;p&gt;Arrastra cada fracción impropia hasta el número mixto correspondiente.&lt;/p&gt;","hint":"&lt;p&gt;Un número mixto es la suma de un número natural y una fracción.&lt;/p&gt;","feedback":"&lt;p&gt;Un número mixto es la suma de un número natural y una fracción.&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C985" s="237" t="str">
        <f>Seeds!AA1077</f>
        <v>{"id":"M5-NyO-22b-I-1","stimulus":"&lt;p&gt;Arraste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D985" s="237">
        <f t="shared" si="1"/>
        <v>1</v>
      </c>
    </row>
    <row r="986" ht="15.75" customHeight="1">
      <c r="A986" s="237" t="str">
        <f>Seeds!AC1078</f>
        <v>M5-NyO-22b-E-1</v>
      </c>
      <c r="B986" s="237" t="str">
        <f>Seeds!Z1078</f>
        <v>{"id":"M5-NyO-22b-E-1","stimulus":"&lt;p&gt;Escribe este número mixto como fracción.&lt;/p&gt;","template":"&lt;p&gt;{{Q1}} &lt;span class=\"fr-math-v2 fr-draggable\" contenteditable=\"false\" data-original-math=\"\\(\\frac{{{Q2}}}{{{Q3}}}\\)\" draggable=\"true\"&gt;\\(\\frac{{{Q2}}}{{{Q3}}}\\)&lt;/span&gt; = {{response}}&lt;/p&gt;","hint":"&lt;p&gt;Un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C986" s="237" t="str">
        <f>Seeds!AA1078</f>
        <v>{"id":"M5-NyO-22b-E-1","stimulus":"&lt;p&gt;Escreva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D986" s="237">
        <f t="shared" si="1"/>
        <v>1</v>
      </c>
    </row>
    <row r="987" ht="15.75" customHeight="1">
      <c r="A987" s="237" t="str">
        <f>Seeds!AC1079</f>
        <v>M5-NyO-22b-E-2</v>
      </c>
      <c r="B987" s="237" t="str">
        <f>Seeds!Z1079</f>
        <v>{"id":"M5-NyO-22b-E-2","stimulus":"&lt;p&gt;Escribe esta fracción como número mixto.&lt;/p&gt;","template":"&lt;p&gt;&lt;span class=\"fr-math-v2 fr-draggable\" contenteditable=\"false\" data-original-math=\"\\(\\frac{{{T1}}}{{{Q3}}}\\)\" draggable=\"true\"&gt;\\(\\frac{{{T1}}}{{{Q3}}}\\)&lt;/span&gt; = {{response}} {{response}}&lt;/p&gt;","hint":"&lt;p&gt;Un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7" s="237" t="str">
        <f>Seeds!AA1079</f>
        <v>{"id":"M5-NyO-22b-E-2","stimulus":"&lt;p&gt;Escreva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7" s="237">
        <f t="shared" si="1"/>
        <v>1</v>
      </c>
    </row>
    <row r="988" ht="15.75" customHeight="1">
      <c r="A988" s="237" t="str">
        <f>Seeds!AC1080</f>
        <v>M5-NyO-22b-A-1</v>
      </c>
      <c r="B988" s="237" t="str">
        <f>Seeds!Z1080</f>
        <v>{"id":"M5-NyO-22b-A-1","stimulus":"&lt;p&gt;Miguel ha juntado sus ahorros y un préstamo para poder viajar a Tailandia. De este modo, se ha gastado {{Q1}} &lt;span class=\"fr-math-v2 fr-draggable\" contenteditable=\"false\" data-original-math=\"\\(\\frac{{{Q2}}}{{{Q3}}}\\)\" draggable=\"true\"&gt;\\(\\frac{{{Q2}}}{{{Q3}}}\\)&lt;/span&gt; de sus ahorros en el viaje. Transforma este número mixto en fracción.&lt;/p&gt;","template":"&lt;p&gt;El viaje ha costado {{response}} de los ahorros de Miguel.&lt;/p&gt;","hint":"&lt;p&gt;Un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88" s="237" t="str">
        <f>Seeds!AA1080</f>
        <v>{"id":"M5-NyO-22b-A-1","stimulus":"&lt;p&gt;Miguel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88" s="237">
        <f t="shared" si="1"/>
        <v>1</v>
      </c>
    </row>
    <row r="989" ht="15.75" customHeight="1">
      <c r="A989" s="237" t="str">
        <f>Seeds!AC1081</f>
        <v>M5-NyO-22b-A-2</v>
      </c>
      <c r="B989" s="237" t="str">
        <f>Seeds!Z1081</f>
        <v>{"id":"M5-NyO-22b-A-2","stimulus":"&lt;p&gt;Una cría de delfín mide alrededor de &lt;span class=\"no-break\"&gt;&lt;span class=\"fr-math-v2 fr-draggable\" contenteditable=\"false\" data-original-math=\"\\(\\frac{{{T1}}}{{{Q3}}}\\)\" draggable=\"true\"&gt;\\(\\frac{{{T1}}}{{{Q3}}}\\)&lt;/span&gt; m.&lt;/span&gt; Escribe esta fracción como número mixto&lt;/p&gt;","template":"&lt;p&gt;El delfín mide {{response}} {{response}} 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9" s="237" t="str">
        <f>Seeds!AA1081</f>
        <v>{"id":"M5-NyO-22b-A-2","stimulus":"&lt;p&gt;Um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9" s="237">
        <f t="shared" si="1"/>
        <v>1</v>
      </c>
    </row>
    <row r="990" ht="15.75" customHeight="1">
      <c r="A990" s="237" t="str">
        <f>Seeds!AC1082</f>
        <v>M5-NyO-22b-A-3</v>
      </c>
      <c r="B990" s="237" t="str">
        <f>Seeds!Z1082</f>
        <v>{"id":"M5-NyO-22b-A-3","stimulus":"&lt;p&gt;Martina ha utilizado {{Q1}} &lt;span class=\"fr-math-v2 fr-draggable\" contenteditable=\"false\" data-original-math=\"\\(\\frac{{{Q2}}}{{{Q3}}}\\)\" draggable=\"true\"&gt;\\(\\frac{{{Q2}}}{{{Q3}}}\\)&lt;/span&gt; m de tul para confeccionar un vestido. Escribe esta cantidad como fracción.&lt;/p&gt;","template":"&lt;p&gt;Martina ha utilizado {{response}} m.&lt;/p&gt;","hint":"&lt;p&gt;Un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0" s="237" t="str">
        <f>Seeds!AA1082</f>
        <v>{"id":"M5-NyO-22b-A-3","stimulus":"&lt;p&gt;Martina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0" s="237">
        <f t="shared" si="1"/>
        <v>1</v>
      </c>
    </row>
    <row r="991" ht="15.75" customHeight="1">
      <c r="A991" s="237" t="str">
        <f>Seeds!AC1083</f>
        <v>M5-NyO-22b-A-4</v>
      </c>
      <c r="B991" s="237" t="str">
        <f>Seeds!Z1083</f>
        <v>{"id":"M5-NyO-22b-A-4","stimulus":"&lt;p&gt;Un corredor del París-Dakar ha recorrido &lt;span class=\"no-break\"&gt;&lt;span class=\"fr-math-v2 fr-draggable\" contenteditable=\"false\" data-original-math=\"\\(\\frac{{{T1}}}{{{Q3}}}\\)\" draggable=\"true\"&gt;\\(\\frac{{{T1}}}{{{Q3}}}\\)&lt;/span&gt; km&lt;/span&gt; en una etapa. Transforma esta fracción en número mixto.&lt;/p&gt;","template":"&lt;p&gt;Ha recorrido {{response}} {{response}} km.&lt;/p&gt;","hint":"&lt;p&gt;Un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91" s="237" t="str">
        <f>Seeds!AA1083</f>
        <v>{"id":"M5-NyO-22b-A-4","stimulus":"&lt;p&gt;Um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91" s="237">
        <f t="shared" si="1"/>
        <v>1</v>
      </c>
    </row>
    <row r="992" ht="15.75" customHeight="1">
      <c r="A992" s="237" t="str">
        <f>Seeds!AC1084</f>
        <v>M5-NyO-22b-A-5</v>
      </c>
      <c r="B992" s="237" t="str">
        <f>Seeds!Z1084</f>
        <v>{"id":"M5-NyO-22b-A-5","stimulus":"&lt;p&gt;Paula necesita {{Q1}} &lt;span class=\"fr-math-v2 fr-draggable\" contenteditable=\"false\" data-original-math=\"\\(\\frac{{{Q2}}}{{{Q3}}}\\)\" draggable=\"true\"&gt;\\(\\frac{{{Q2}}}{{{Q3}}}\\)&lt;/span&gt; litros de pintura para redecorar su casa. Escribe este número mixto como fracción.&lt;/p&gt;","template":"&lt;p&gt;Paula necesita {{response}} litros de pintura.&lt;/p&gt;","hint":"&lt;p&gt;Un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2" s="237" t="str">
        <f>Seeds!AA1084</f>
        <v>{"id":"M5-NyO-22b-A-5","stimulus":"&lt;p&gt;Paula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2" s="237">
        <f t="shared" si="1"/>
        <v>1</v>
      </c>
    </row>
    <row r="993" ht="15.75" customHeight="1">
      <c r="A993" s="237" t="str">
        <f>Seeds!AC1089</f>
        <v>M5-NyO-23a-I-1</v>
      </c>
      <c r="B993" s="237" t="str">
        <f>Seeds!Z1089</f>
        <v>{"id":"M5-NyO-23a-I-1","stimulus":"&lt;p&gt;Escoge el conjunto de fracciones que está ordenado correctamente de menor a mayor.&lt;/p&gt;","hint":"&lt;p&gt;Cuando los denominadores son iguales, se comparan los numeradores.&lt;/p&gt;","feedback":"&lt;p&gt;Cuando los denominadores son iguales, se comparan los numeradores.&lt;/p&gt;&lt;p&gt;Por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C993" s="237" t="str">
        <f>Seeds!AA1089</f>
        <v>{"id":"M5-NyO-23a-I-1","stimulus":"&lt;p&gt;Escolha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D993" s="237">
        <f t="shared" si="1"/>
        <v>1</v>
      </c>
    </row>
    <row r="994" ht="15.75" customHeight="1">
      <c r="A994" s="237" t="str">
        <f>Seeds!AC1090</f>
        <v>M5-NyO-23a-E-1</v>
      </c>
      <c r="B994" s="237" t="str">
        <f>Seeds!Z1090</f>
        <v>{"id":"M5-NyO-23a-E-1","stimulus":"&lt;p&gt;Arrastra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4" s="237" t="str">
        <f>Seeds!AA1090</f>
        <v>{"id":"M5-NyO-23a-E-1","stimulus":"&lt;p&gt;Arraste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4" s="237">
        <f t="shared" si="1"/>
        <v>1</v>
      </c>
    </row>
    <row r="995" ht="15.75" customHeight="1">
      <c r="A995" s="237" t="str">
        <f>Seeds!AC1091</f>
        <v>M5-NyO-23a-E-2</v>
      </c>
      <c r="B995" s="237" t="str">
        <f>Seeds!Z1091</f>
        <v>{"id":"M5-NyO-23a-E-2","stimulus":"&lt;p&gt;Arrastra y rdena las siguientes fracciones de mayor a menor.&lt;/p&gt;","template":"&lt;p style=\"text-align:center;\"&gt;{{response}} &gt;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5" s="237" t="str">
        <f>Seeds!AA1091</f>
        <v>{"id":"M5-NyO-23a-E-2","stimulus":"&lt;p&gt;Arraste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5" s="237">
        <f t="shared" si="1"/>
        <v>1</v>
      </c>
    </row>
    <row r="996" ht="15.75" customHeight="1">
      <c r="A996" s="237" t="str">
        <f>Seeds!AC1092</f>
        <v>M5-NyO-23a-A-1</v>
      </c>
      <c r="B996" s="237" t="str">
        <f>Seeds!Z1092</f>
        <v>{"id":"M5-NyO-23a-A-1","stimulus":"&lt;p&gt;En una plataforma de &lt;i&gt;streaming,&lt;/i&gt; &lt;span class=\"fr-math-v2 fr-draggable\" contenteditable=\"false\" data-original-math=\"\\(\\frac{{{Q1}}}{{{T1}}}\\)\" draggable=\"true\"&gt;\\(\\frac{{{Q1}}}{{{T1}}}\\)&lt;/span&gt; de sus películas son de acción, &lt;span class=\"fr-math-v2 fr-draggable\" contenteditable=\"false\" data-original-math=\"\\(\\frac{{{Q2}}}{{{T1}}}\\)\" draggable=\"true\"&gt;\\(\\frac{{{Q2}}}{{{T1}}}\\)&lt;/span&gt; son de humor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6" s="237" t="str">
        <f>Seeds!AA1092</f>
        <v>{"id":"M5-NyO-23a-A-1","stimulus":"&lt;p&gt;Em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6" s="237">
        <f t="shared" si="1"/>
        <v>1</v>
      </c>
    </row>
    <row r="997" ht="15.75" customHeight="1">
      <c r="A997" s="237" t="str">
        <f>Seeds!AC1093</f>
        <v>M5-NyO-23a-A-2</v>
      </c>
      <c r="B997" s="237" t="str">
        <f>Seeds!Z1093</f>
        <v>{"id":"M5-NyO-23a-A-2","stimulus":"&lt;p&gt;En la &lt;i&gt;playlist&lt;/i&gt; de Andrea, &lt;span class=\"fr-math-v2 fr-draggable\" contenteditable=\"false\" data-original-math=\"\\(\\frac{{{Q1}}}{{{T1}}}\\)\" draggable=\"true\"&gt;\\(\\frac{{{Q1}}}{{{T1}}}\\)&lt;/span&gt; son canciones en castellano, &lt;span class=\"fr-math-v2 fr-draggable\" contenteditable=\"false\" data-original-math=\"\\(\\frac{{{Q2}}}{{{T1}}}\\)\" draggable=\"true\"&gt;\\(\\frac{{{Q2}}}{{{T1}}}\\)&lt;/span&gt;, en inglés y &lt;span class=\"fr-math-v2 fr-draggable\" contenteditable=\"false\" data-original-math=\"\\(\\frac{{{Q3}}}{{{T1}}}\\)\" draggable=\"true\"&gt;\\(\\frac{{{Q3}}}{{{T1}}}\\)&lt;/span&gt;, en portugués.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7" s="237" t="str">
        <f>Seeds!AA1093</f>
        <v>{"id":"M5-NyO-23a-A-2","stimulus":"&lt;p&gt;Na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7" s="237">
        <f t="shared" si="1"/>
        <v>1</v>
      </c>
    </row>
    <row r="998" ht="15.75" customHeight="1">
      <c r="A998" s="237" t="str">
        <f>Seeds!AC1094</f>
        <v>M5-NyO-23a-A-3</v>
      </c>
      <c r="B998" s="237" t="str">
        <f>Seeds!Z1094</f>
        <v>{"id":"M5-NyO-23a-A-3","stimulus":"&lt;p&gt;En una tienda de electrónica, &lt;span class=\"fr-math-v2 fr-draggable\" contenteditable=\"false\" data-original-math=\"\\(\\frac{{{Q1}}}{{{T1}}}\\)\" draggable=\"true\"&gt;\\(\\frac{{{Q1}}}{{{T1}}}\\)&lt;/span&gt; de sus productos son &lt;i&gt;joysticks,&lt;/i&gt; &lt;span class=\"fr-math-v2 fr-draggable\" contenteditable=\"false\" data-original-math=\"\\(\\frac{{{Q2}}}{{{T1}}}\\)\" draggable=\"true\"&gt;\\(\\frac{{{Q2}}}{{{T1}}}\\)&lt;/span&gt; son videojuegos y &lt;span class=\"fr-math-v2 fr-draggable\" contenteditable=\"false\" data-original-math=\"\\(\\frac{{{Q3}}}{{{T1}}}\\)\" draggable=\"true\"&gt;\\(\\frac{{{Q3}}}{{{T1}}}\\)&lt;/span&gt;, consolas. Arrastra y ordena estas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8" s="237" t="str">
        <f>Seeds!AA1094</f>
        <v>{"id":"M5-NyO-23a-A-3","stimulus":"&lt;p&gt;Em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8" s="237">
        <f t="shared" si="1"/>
        <v>1</v>
      </c>
    </row>
    <row r="999" ht="15.75" customHeight="1">
      <c r="A999" s="237" t="str">
        <f>Seeds!AC1095</f>
        <v>M5-NyO-23a-A-4</v>
      </c>
      <c r="B999" s="237" t="str">
        <f>Seeds!Z1095</f>
        <v>{"id":"M5-NyO-23a-A-4","stimulus":"&lt;p&gt;En la pecera de Lucía &lt;span class=\"fr-math-v2 fr-draggable\" contenteditable=\"false\" data-original-math=\"\\(\\frac{{{Q1}}}{{{T1}}}\\)\" draggable=\"true\"&gt;\\(\\frac{{{Q1}}}{{{T1}}}\\)&lt;/span&gt; de los peces son escalares, &lt;span class=\"fr-math-v2 fr-draggable\" contenteditable=\"false\" data-original-math=\"\\(\\frac{{{Q2}}}{{{T1}}}\\)\" draggable=\"true\"&gt;\\(\\frac{{{Q2}}}{{{T1}}}\\)&lt;/span&gt; son &lt;i&gt;guppys&lt;/i&gt; y &lt;span class=\"fr-math-v2 fr-draggable\" contenteditable=\"false\" data-original-math=\"\\(\\frac{{{Q3}}}{{{T1}}}\\)\" draggable=\"true\"&gt;\\(\\frac{{{Q3}}}{{{T1}}}\\)&lt;/span&gt;, &lt;i&gt;bettas.&lt;/i&gt; Arrastra y ordena las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9" s="237" t="str">
        <f>Seeds!AA1095</f>
        <v>{"id":"M5-NyO-23a-A-4","stimulus":"&lt;p&gt;No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9" s="237">
        <f t="shared" si="1"/>
        <v>1</v>
      </c>
    </row>
    <row r="1000" ht="15.75" customHeight="1">
      <c r="A1000" s="237" t="str">
        <f>Seeds!AC1096</f>
        <v>M5-NyO-23a-A-5</v>
      </c>
      <c r="B1000" s="237" t="str">
        <f>Seeds!Z1096</f>
        <v>{"id":"M5-NyO-23a-A-5","stimulus":"&lt;p&gt;Los resultados de una encuesta sobre movilidad en una ciudad dicen que &lt;span class=\"fr-math-v2 fr-draggable\" contenteditable=\"false\" data-original-math=\"\\(\\frac{{{Q1}}}{{{T1}}}\\)\" draggable=\"true\"&gt;\\(\\frac{{{Q1}}}{{{T1}}}\\)&lt;/span&gt; de la población va en metro, &lt;span class=\"fr-math-v2 fr-draggable\" contenteditable=\"false\" data-original-math=\"\\(\\frac{{{Q2}}}{{{T1}}}\\)\" draggable=\"true\"&gt;\\(\\frac{{{Q2}}}{{{T1}}}\\)&lt;/span&gt; se mueve en autobús y &lt;span class=\"fr-math-v2 fr-draggable\" contenteditable=\"false\" data-original-math=\"\\(\\frac{{{Q3}}}{{{T1}}}\\)\" draggable=\"true\"&gt;\\(\\frac{{{Q3}}}{{{T1}}}\\)&lt;/span&gt; utiliza su propio coche. Arrastra y ordena estas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1000" s="237" t="str">
        <f>Seeds!AA1096</f>
        <v>{"id":"M5-NyO-23a-A-5","stimulus":"&lt;p&gt;Os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1000" s="237">
        <f t="shared" si="1"/>
        <v>1</v>
      </c>
    </row>
    <row r="1001" ht="15.75" customHeight="1">
      <c r="A1001" s="237" t="str">
        <f>Seeds!AC1097</f>
        <v>M5-NyO-60a-I-1</v>
      </c>
      <c r="B1001" s="237" t="str">
        <f>Seeds!Z1097</f>
        <v>{"id":"M5-NyO-60a-I-1","stimulus":"&lt;p&gt;Selecciona las fracciones que están ordenadas de menor a mayor.&lt;/p&gt;","hint":"&lt;p&gt;Cuando los numeradores son iguales, se comparan los denominadores.&lt;/p&gt;","feedback":"&lt;p&gt;Cuando los numeradores son iguales, hay que comparar los denominadores. Por ejemplo,&lt;span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C1001" s="237" t="str">
        <f>Seeds!AA1097</f>
        <v>{"id":"M5-NyO-60a-I-1","stimulus":"&lt;p&gt;Selecione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D1001" s="237">
        <f t="shared" si="1"/>
        <v>1</v>
      </c>
    </row>
    <row r="1002" ht="15.75" customHeight="1">
      <c r="A1002" s="237" t="str">
        <f>Seeds!AC1098</f>
        <v>M5-NyO-60a-E-1</v>
      </c>
      <c r="B1002" s="237" t="str">
        <f>Seeds!Z1098</f>
        <v>{"id":"M5-NyO-60a-E-1","stimulus":"&lt;p&gt;Arrastra y ordena de menor a mayor las siguientes fracciones.&lt;/p&gt;","template":"&lt;p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2" s="237" t="str">
        <f>Seeds!AA1098</f>
        <v>{"id":"M5-NyO-60a-E-1","stimulus":"&lt;p&gt;Arraste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2" s="237">
        <f t="shared" si="1"/>
        <v>1</v>
      </c>
    </row>
    <row r="1003" ht="15.75" customHeight="1">
      <c r="A1003" s="237" t="str">
        <f>Seeds!AC1099</f>
        <v>M5-NyO-60a-E-2</v>
      </c>
      <c r="B1003" s="237" t="str">
        <f>Seeds!Z1099</f>
        <v>{"id":"M5-NyO-60a-E-2","stimulus":"&lt;p&gt;Arrastra y ordena de mayor a menor las siguientes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3" s="237" t="str">
        <f>Seeds!AA1099</f>
        <v>{"id":"M5-NyO-60a-E-2","stimulus":"&lt;p&gt;Arraste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3" s="237">
        <f t="shared" si="1"/>
        <v>1</v>
      </c>
    </row>
    <row r="1004" ht="15.75" customHeight="1">
      <c r="A1004" s="237" t="str">
        <f>Seeds!AC1100</f>
        <v>M5-NyO-60a-A-1</v>
      </c>
      <c r="B1004" s="237" t="str">
        <f>Seeds!Z1100</f>
        <v>{"id":"M5-NyO-60a-A-1","stimulus":"&lt;p&gt;Un granjero ha ido a ver el estado de sus caballos y ha comprobado que el primero se había comido &lt;span class=\"fr-math-v2 fr-draggable\" contenteditable=\"false\" data-original-math=\"\\(\\frac{{{Q1}}}{{{T1}}}\\)\" draggable=\"true\"&gt;\\(\\frac{{{Q1}}}{{{T1}}}\\)&lt;/span&gt; de su pienso, el segundo, &lt;span class=\"fr-math-v2 fr-draggable\" contenteditable=\"false\" data-original-math=\"\\(\\frac{{{Q1}}}{{{T2}}}\\)\" draggable=\"true\"&gt;\\(\\frac{{{Q1}}}{{{T2}}}\\)&lt;/span&gt; y el tercero,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4" s="237" t="str">
        <f>Seeds!AA1100</f>
        <v>{"id":"M5-NyO-60a-A-1","stimulus":"&lt;p&gt;Um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4" s="237">
        <f t="shared" si="1"/>
        <v>1</v>
      </c>
    </row>
    <row r="1005" ht="15.75" customHeight="1">
      <c r="A1005" s="237" t="str">
        <f>Seeds!AC1101</f>
        <v>M5-NyO-60a-A-2</v>
      </c>
      <c r="B1005" s="237" t="str">
        <f>Seeds!Z1101</f>
        <v>{"id":"M5-NyO-60a-A-2","stimulus":"&lt;p&gt;Para una actividad del colegio, Santiago ha coloreado unos círculos de papel con 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5" s="237" t="str">
        <f>Seeds!AA1101</f>
        <v>{"id":"M5-NyO-60a-A-2","stimulus":"&lt;p&gt;Para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5" s="237">
        <f t="shared" si="1"/>
        <v>1</v>
      </c>
    </row>
    <row r="1006" ht="15.75" customHeight="1">
      <c r="A1006" s="237" t="str">
        <f>Seeds!AC1102</f>
        <v>M5-NyO-60a-A-3</v>
      </c>
      <c r="B1006" s="237" t="str">
        <f>Seeds!Z1102</f>
        <v>{"id":"M5-NyO-60a-A-3","stimulus":"&lt;p&gt;Tres amigos están comparando sus colecciones. Alicia ya tiene &lt;span class=\"fr-math-v2 fr-draggable\" contenteditable=\"false\" data-original-math=\"\\(\\frac{{{Q1}}}{{{T1}}}\\)\" draggable=\"true\"&gt;\\(\\frac{{{Q1}}}{{{T1}}}\\)&lt;/span&gt; de las pegatinas de su álbum, Esteban ha completado &lt;span class=\"fr-math-v2 fr-draggable\" contenteditable=\"false\" data-original-math=\"\\(\\frac{{{Q1}}}{{{T2}}}\\)\" draggable=\"true\"&gt;\\(\\frac{{{Q1}}}{{{T2}}}\\)&lt;/span&gt; y Andrés,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6" s="237" t="str">
        <f>Seeds!AA1102</f>
        <v>{"id":"M5-NyO-60a-A-3","stimulus":"&lt;p&gt;Três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6" s="237">
        <f t="shared" si="1"/>
        <v>1</v>
      </c>
    </row>
    <row r="1007" ht="15.75" customHeight="1">
      <c r="A1007" s="237" t="str">
        <f>Seeds!AC1103</f>
        <v>M5-NyO-60a-A-4</v>
      </c>
      <c r="B1007" s="237" t="str">
        <f>Seeds!Z1103</f>
        <v>{"id":"M5-NyO-60a-A-4","stimulus":"&lt;p&gt;Isabel ha completado &lt;span class=\"fr-math-v2 fr-draggable\" contenteditable=\"false\" data-original-math=\"\\(\\frac{{{Q1}}}{{{T1}}}\\)\" draggable=\"true\"&gt;\\(\\frac{{{Q1}}}{{{T1}}}\\)&lt;/span&gt; del trayecto hasta llegar a la oficina, Erica ha recorrido &lt;span class=\"fr-math-v2 fr-draggable\" contenteditable=\"false\" data-original-math=\"\\(\\frac{{{Q1}}}{{{T2}}}\\)\" draggable=\"true\"&gt;\\(\\frac{{{Q1}}}{{{T2}}}\\)&lt;/span&gt; y Pablo, &lt;span class=\"fr-math-v2 fr-draggable\" contenteditable=\"false\" data-original-math=\"\\(\\frac{{{Q1}}}{{{T3}}}\\)\" draggable=\"true\"&gt;\\(\\frac{{{Q1}}}{{{T3}}}\\)&lt;/span&gt;. Arrastra y ordena las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7" s="237" t="str">
        <f>Seeds!AA1103</f>
        <v>{"id":"M5-NyO-60a-A-4","stimulus":"&lt;p&gt;Isabel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7" s="237">
        <f t="shared" si="1"/>
        <v>1</v>
      </c>
    </row>
    <row r="1008" ht="15.75" customHeight="1">
      <c r="A1008" s="237" t="str">
        <f>Seeds!AC1104</f>
        <v>M5-NyO-60a-A-5</v>
      </c>
      <c r="B1008" s="237" t="str">
        <f>Seeds!Z1104</f>
        <v>{"id":"M5-NyO-60a-A-5","stimulus":"&lt;p&gt;En una pastelería han vendido &lt;span class=\"fr-math-v2 fr-draggable\" contenteditable=\"false\" data-original-math=\"\\(\\frac{{{Q1}}}{{{T1}}}\\)\" draggable=\"true\"&gt;\\(\\frac{{{Q1}}}{{{T1}}}\\)&lt;/span&gt; de los pasteles con fresas, &lt;span class=\"fr-math-v2 fr-draggable\" contenteditable=\"false\" data-original-math=\"\\(\\frac{{{Q1}}}{{{T2}}}\\)\" draggable=\"true\"&gt;\\(\\frac{{{Q1}}}{{{T2}}}\\)&lt;/span&gt; de los pasteles de chocolate y &lt;span class=\"fr-math-v2 fr-draggable\" contenteditable=\"false\" data-original-math=\"\\(\\frac{{{Q1}}}{{{T3}}}\\)\" draggable=\"true\"&gt;\\(\\frac{{{Q1}}}{{{T3}}}\\)&lt;/span&gt; de las tartas de crema. Arrastra y ordena de mayor a menor estas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C1008" s="237" t="str">
        <f>Seeds!AA1104</f>
        <v>{"id":"M5-NyO-60a-A-5","stimulus":"&lt;p&gt;Em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D1008" s="237">
        <f t="shared" si="1"/>
        <v>1</v>
      </c>
    </row>
    <row r="1009" ht="15.75" customHeight="1">
      <c r="A1009" s="237" t="str">
        <f>Seeds!AC1105</f>
        <v>M5-NyO-24b-I-1</v>
      </c>
      <c r="B1009" s="237" t="str">
        <f>Seeds!Z1105</f>
        <v>{"id":"M5-NyO-24b-I-1","stimulus":"&lt;p&gt;Escoge la respuesta correcta.&lt;/p&gt;","template":"&lt;p&gt;&lt;span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C1009" s="237" t="str">
        <f>Seeds!AA1105</f>
        <v>{"id":"M5-NyO-24b-I-1","stimulus":"&lt;p&gt;Escolha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D1009" s="237">
        <f t="shared" si="1"/>
        <v>1</v>
      </c>
    </row>
    <row r="1010" ht="15.75" customHeight="1">
      <c r="A1010" s="237" t="str">
        <f>Seeds!AC1106</f>
        <v>M5-NyO-24b-E-1</v>
      </c>
      <c r="B1010" s="237" t="str">
        <f>Seeds!Z1106</f>
        <v>{"id":"M5-NyO-24b-E-1","stimulus":"&lt;p&gt;Calcula el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C1010" s="237" t="str">
        <f>Seeds!AA1106</f>
        <v>{"id":"M5-NyO-24b-E-1","stimulus":"&lt;p&gt;Calcule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D1010" s="237">
        <f t="shared" si="1"/>
        <v>1</v>
      </c>
    </row>
    <row r="1011" ht="15.75" customHeight="1">
      <c r="A1011" s="237" t="str">
        <f>Seeds!AC1107</f>
        <v>M5-NyO-24b-A-1</v>
      </c>
      <c r="B1011" s="237" t="str">
        <f>Seeds!Z1107</f>
        <v>{"id":"M5-NyO-24b-A-1","stimulus":"&lt;p&gt;Un conductor está haciendo un viaje de &lt;span class=\"no-break\"&gt;{{T1}} km.&lt;/span&gt; Si ya ha recorrido &lt;span class=\"fr-math-v2 fr-draggable\" contenteditable=\"false\" data-original-math=\"\\(\\frac{{{Q2}}}{{{Q3}}}\\)\" draggable=\"true\"&gt;\\(\\frac{{{Q2}}}{{{Q3}}}\\)&lt;/span&gt; del viaje, ¿cuántos kilómetros ha hecho hasta ahora?&lt;/p&gt;","template":"&lt;p&gt;Ha recorrido {{response}} km.&lt;/p&gt;","hint":"&lt;p&gt;Multiplica el número por el numerador y divide el resultado entre el denominador.&lt;/p&gt;","feedback":"&lt;p&gt;Para obtener el resultado, multiplica el número por el numerador y divide el resultado entre el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C1011" s="237" t="str">
        <f>Seeds!AA1107</f>
        <v>{"id":"M5-NyO-24b-A-1","stimulus":"&lt;p&gt;Um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D1011" s="237">
        <f t="shared" si="1"/>
        <v>1</v>
      </c>
    </row>
    <row r="1012" ht="15.75" customHeight="1">
      <c r="A1012" s="237" t="str">
        <f>Seeds!AC1108</f>
        <v>M5-NyO-24b-A-2</v>
      </c>
      <c r="B1012" s="237" t="str">
        <f>Seeds!Z1108</f>
        <v>{"id":"M5-NyO-24b-A-2","stimulus":"&lt;p&gt;Andrea ha terminado &lt;span class=\"fr-math-v2 fr-draggable\" contenteditable=\"false\" data-original-math=\"\\(\\frac{{{Q1}}}{{{T2}}}\\)\" draggable=\"true\"&gt;\\(\\frac{{{Q1}}}{{{T2}}}\\)&lt;/span&gt; de una novela de {{T1}} páginas. ¿Cuántas páginas ha leído hasta ahora?&lt;/p&gt;","template":"&lt;p&gt;Ha leído {{response}} páginas.&lt;/p&gt;","hint":"&lt;p&gt;Multiplica el número por el numerador y divide el resultado entre el denominador.&lt;/p&gt;","feedback":"&lt;p&gt;Para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2" s="237" t="str">
        <f>Seeds!AA1108</f>
        <v>{"id":"M5-NyO-24b-A-2","stimulus":"&lt;p&gt;Alessandra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2" s="237">
        <f t="shared" si="1"/>
        <v>1</v>
      </c>
    </row>
    <row r="1013" ht="15.75" customHeight="1">
      <c r="A1013" s="237" t="str">
        <f>Seeds!AC1109</f>
        <v>M5-NyO-24b-A-3</v>
      </c>
      <c r="B1013" s="237" t="str">
        <f>Seeds!Z1109</f>
        <v>{"id":"M5-NyO-24b-A-3","stimulus":"&lt;p&gt;Nerea tiene una parcela de &lt;span class=\"no-break\"&gt;{{T1}} m&lt;sup&gt;2&lt;/sup&gt;.&lt;/span&gt; Si quiere usar &lt;span class=\"fr-math-v2 fr-draggable\" contenteditable=\"false\" data-original-math=\"\\(\\frac{{{Q1}}}{{{T2}}}\\)\" draggable=\"true\"&gt;\\(\\frac{{{Q1}}}{{{T2}}}\\)&lt;/span&gt; de este terreno para una pista de pádel, ¿qué tamaño tendrá la pista?&lt;/p&gt;","template":"&lt;p&gt;La pista medirá &lt;span class=\"no-break\"&gt;{{response}} m&lt;sup&gt;2&lt;/sup&gt;.&lt;/span&gt;&lt;/p&gt;","hint":"&lt;p&gt;Multiplica el número por el numerador y divide el resultado entre el denominador.&lt;/p&gt;","feedback":"&lt;p&gt;Para obtener los m&lt;sup&gt;2&lt;/sup&gt; de la pista de pádel, se multiplica el número por el numerador y se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3" s="237" t="str">
        <f>Seeds!AA1109</f>
        <v>{"id":"M5-NyO-24b-A-3","stimulus":"&lt;p&gt;Nívia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3" s="237">
        <f t="shared" si="1"/>
        <v>1</v>
      </c>
    </row>
    <row r="1014" ht="15.75" customHeight="1">
      <c r="A1014" s="237" t="str">
        <f>Seeds!AC1110</f>
        <v>M5-NyO-24b-A-4</v>
      </c>
      <c r="B1014" s="237" t="str">
        <f>Seeds!Z1110</f>
        <v>{"id":"M5-NyO-24b-A-4","stimulus":"&lt;p&gt;El curso en el extranjero que Antonio quiere hacer cuesta &lt;span class=\"no-break\"&gt;{{T1}} €.&lt;/span&gt; Sin embargo, la beca que le han dado para poder matricularse solo cubre &lt;span class=\"fr-math-v2 fr-draggable\" contenteditable=\"false\" data-original-math=\"\\(\\frac{{{Q1}}}{{{T2}}}\\)\" draggable=\"true\"&gt;\\(\\frac{{{Q1}}}{{{T2}}}\\)&lt;/span&gt; de ese precio. ¿Cuánto dinero le han dado a Antonio?&lt;/p&gt;","template":"&lt;p&gt;La beca es de {{response}} €.&lt;/p&gt;","hint":"&lt;p&gt;Multiplica el número por el numerador y divide el resultado entre el denominador.&lt;/p&gt;","feedback":"&lt;p&gt;Para obtener el dinero de la beca,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4" s="237" t="str">
        <f>Seeds!AA1110</f>
        <v>{"id":"M5-NyO-24b-A-4","stimulus":"&lt;p&gt;O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D1014" s="237">
        <f t="shared" si="1"/>
        <v>1</v>
      </c>
    </row>
    <row r="1015" ht="15.75" customHeight="1">
      <c r="A1015" s="237" t="str">
        <f>Seeds!AC1111</f>
        <v>M5-NyO-24b-A-5</v>
      </c>
      <c r="B1015" s="237" t="str">
        <f>Seeds!Z1111</f>
        <v>{"id":"M5-NyO-24b-A-5","stimulus":"&lt;p&gt;Según una encuesta, &lt;span class=\"fr-math-v2 fr-draggable\" contenteditable=\"false\" data-original-math=\"\\(\\frac{{{Q1}}}{{{T2}}}\\)\" draggable=\"true\"&gt;\\(\\frac{{{Q1}}}{{{T2}}}\\)&lt;/span&gt; de los habitantes de una pequeña localidad no sabe nadar. Si se entrevistó a {{T1}} personas, ¿cuántas respondieron que no sabían nadar?&lt;/p&gt;","template":"&lt;p&gt;{{response}} habitantes no saben nadar.&lt;/p&gt;","hint":"&lt;p&gt;Multiplica el número por el numerador y divide el resultado entre el denominador.&lt;/p&gt;","feedback":"&lt;p&gt;Para obtener cuánta gente no sabe nadar,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5" s="237" t="str">
        <f>Seeds!AA1111</f>
        <v>{"id":"M5-NyO-24b-A-5","stimulus":"&lt;p&gt;Segundo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5" s="237">
        <f t="shared" si="1"/>
        <v>1</v>
      </c>
    </row>
    <row r="1016" ht="15.75" customHeight="1">
      <c r="A1016" s="237" t="str">
        <f>Seeds!AC1112</f>
        <v>M5-NyO-25a-I-1</v>
      </c>
      <c r="B1016" s="237" t="str">
        <f>Seeds!Z1112</f>
        <v>{
    "id": "M5-NyO-25a-I-1",
    "stimulus": "&lt;p&gt;Selecciona las fracciones que son el resultado de reducir &lt;span class=\"fr-math-v2 fr-draggable\" contenteditable=\"false\" data-original-math=\"\\(\\frac{{{Q1}}}{{{T1}}}\\)\" draggable=\"true\"&gt;\\(\\frac{{{Q1}}}{{{T1}}}\\)&lt;/span&gt; y &lt;span class=\"fr-math-v2 fr-draggable\" contenteditable=\"false\" data-original-math=\"\\(\\frac{{{Q2}}}{{{T2}}}\\)\" draggable=\"true\"&gt;\\(\\frac{{{Q2}}}{{{T2}}}\\)&lt;/span&gt;&lt;/p&gt;",
    "hint": "&lt;p&gt;El método de los productos cruzados consiste en multiplicar los términos de cada fracción por el denominador de la otra.&lt;/p&gt;",
    "feedback": "&lt;p&gt;El método de los productos cruzados consiste en multiplicar los términos de cada fracción por el denominador de la otra.&lt;/p&gt;&lt;p&gt;&lt;span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C1016" s="237" t="str">
        <f>Seeds!AA1112</f>
        <v>{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D1016" s="237">
        <f t="shared" si="1"/>
        <v>1</v>
      </c>
    </row>
    <row r="1017" ht="15.75" customHeight="1">
      <c r="A1017" s="237" t="str">
        <f>Seeds!AC1113</f>
        <v>M5-NyO-25a-E-1</v>
      </c>
      <c r="B1017" s="237" t="str">
        <f>Seeds!Z1113</f>
        <v>{"id":"M5-NyO-25a-E-1","stimulus":"&lt;p&gt;Reduce &lt;span class=\"fr-math-v2 fr-draggable\" contenteditable=\"false\" data-original-math=\"\\(\\frac{{{Q1}}}{{{T11}}}\\)\" draggable=\"true\"&gt;\\(\\frac{{{Q1}}}{{{T11}}}\\)&lt;/span&gt; y &lt;span class=\"fr-math-v2 fr-draggable\" contenteditable=\"false\" data-original-math=\"\\(\\frac{{{Q3}}}{{{T12}}}\\)\" draggable=\"true\"&gt;\\(\\frac{{{Q3}}}{{{T12}}}\\)&lt;/span&gt; a común denominador por el método de los productos cruzados.&lt;/p&gt;","template":"&lt;p&gt;&lt;span class=\"fr-math-v2 fr-draggable\" contenteditable=\"false\" data-original-math=\"\\(\\frac{{{Q1}}}{{{T11}}}\\)\" draggable=\"true\"&gt;\\(\\frac{{{Q1}}}{{{T11}}}\\)&lt;/span&gt; = {{response}}&lt;/p&gt;&lt;p&gt;&lt;span class=\"fr-math-v2 fr-draggable\" contenteditable=\"false\" data-original-math=\"\\(\\frac{{{Q3}}}{{{T12}}}\\)\" draggable=\"true\"&gt;\\(\\frac{{{Q3}}}{{{T12}}}\\)&lt;/span&gt; =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7" s="237" t="str">
        <f>Seeds!AA1113</f>
        <v>{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7" s="237">
        <f t="shared" si="1"/>
        <v>1</v>
      </c>
    </row>
    <row r="1018" ht="15.75" customHeight="1">
      <c r="A1018" s="237" t="str">
        <f>Seeds!AC1114</f>
        <v>M5-NyO-25a-A-1</v>
      </c>
      <c r="B1018" s="237" t="str">
        <f>Seeds!Z1114</f>
        <v>{"id":"M5-NyO-25a-A-1","stimulus":"&lt;p&gt;En un concesionario, &lt;span class=\"fr-math-v2 fr-draggable\" contenteditable=\"false\" data-original-math=\"\\(\\frac{{{Q1}}}{{{T11}}}\\)\" draggable=\"true\"&gt;\\(\\frac{{{Q1}}}{{{T11}}}\\)&lt;/span&gt; de los coches que se han vendido son {{Q5}}, mientras que &lt;span class=\"fr-math-v2 fr-draggable\" contenteditable=\"false\" data-original-math=\"\\(\\frac{{{Q3}}}{{{T12}}}\\)\" draggable=\"true\"&gt;\\(\\frac{{{Q3}}}{{{T12}}}\\)&lt;/span&gt; son {{Q6}}. Reduce estas fracciones a común denominador por el método de los productos cruzados.&lt;/p&gt;","template":"&lt;p&gt;De los coches vendidos {{response}} son {{Q5}} y {{response}} son {{Q6}}.&lt;/p&gt;","hint":"&lt;p&gt;El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name":"Q5","list":["rojos","negros"]},{"name":"Q6","list":["blancos","grises"]}],"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8" s="237" t="str">
        <f>Seeds!AA1114</f>
        <v>{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8" s="237">
        <f t="shared" si="1"/>
        <v>1</v>
      </c>
    </row>
    <row r="1019" ht="15.75" customHeight="1">
      <c r="A1019" s="237" t="str">
        <f>Seeds!AC1115</f>
        <v>M5-NyO-25a-A-2</v>
      </c>
      <c r="B1019" s="237" t="str">
        <f>Seeds!Z1115</f>
        <v>{"id":"M5-NyO-25a-A-2","stimulus":"&lt;p&gt;Para hacer una receta, Miriam necesita utilizar &lt;span class=\"fr-math-v2 fr-draggable\" contenteditable=\"false\" data-original-math=\"\\(\\frac{{{Q1}}}{{{T11}}}\\)\" draggable=\"true\"&gt;\\(\\frac{{{Q1}}}{{{T11}}}\\)&lt;/span&gt; l de leche y &lt;span class=\"fr-math-v2 fr-draggable\" contenteditable=\"false\" data-original-math=\"\\(\\frac{{{Q3}}}{{{T12}}}\\)\" draggable=\"true\"&gt;\\(\\frac{{{Q3}}}{{{T12}}}\\)&lt;/span&gt; l de zumo de naranja. Reduce estas fracciones a común denominador por el método de los productos cruzados.&lt;/p&gt;","template":"&lt;p&gt;Miriam necesita {{response}} l de leche y {{response}} l de zumo de naranja.&lt;/p&gt;","hint":"&lt;p&gt;El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9" s="237" t="str">
        <f>Seeds!AA1115</f>
        <v>{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9" s="237">
        <f t="shared" si="1"/>
        <v>1</v>
      </c>
    </row>
    <row r="1020" ht="15.75" customHeight="1">
      <c r="A1020" s="237" t="str">
        <f>Seeds!AC1116</f>
        <v>M5-NyO-25a-A-3</v>
      </c>
      <c r="B1020" s="237" t="str">
        <f>Seeds!Z1116</f>
        <v>{"id":"M5-NyO-25a-A-3","stimulus":"&lt;p&gt;Según un informe, &lt;span class=\"fr-math-v2 fr-draggable\" contenteditable=\"false\" data-original-math=\"\\(\\frac{{{Q1}}}{{{T11}}}\\)\" draggable=\"true\"&gt;\\(\\frac{{{Q1}}}{{{T11}}}\\)&lt;/span&gt; de un bosque estuvo deforestado en cierto momento. Unos años después, la superficie deforestada era &lt;span class=\"fr-math-v2 fr-draggable\" contenteditable=\"false\" data-original-math=\"\\(\\frac{{{Q3}}}{{{T12}}}\\)\" draggable=\"true\"&gt;\\(\\frac{{{Q3}}}{{{T12}}}\\)&lt;/span&gt; de la superficie. Utilizando el método de los productos cruzados, reduce estas fracciones a común denominador.&lt;/p&gt;","template":"&lt;p&gt;La zona deforestada ocupaba el primer año {{response}} del bosque, y en el segundo,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0" s="237" t="str">
        <f>Seeds!AA1116</f>
        <v>{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0" s="237">
        <f t="shared" si="1"/>
        <v>1</v>
      </c>
    </row>
    <row r="1021" ht="15.75" customHeight="1">
      <c r="A1021" s="237" t="str">
        <f>Seeds!AC1117</f>
        <v>M5-NyO-25a-A-4</v>
      </c>
      <c r="B1021" s="237" t="str">
        <f>Seeds!Z1117</f>
        <v>{"id":"M5-NyO-25a-A-4","stimulus":"&lt;p&gt;Vanesa y Marina han comprado un saco de carbón para hacer una barbacoa. En un primer momento Vanesa le echó al fuego &lt;span class=\"fr-math-v2 fr-draggable\" contenteditable=\"false\" data-original-math=\"\\(\\frac{{{Q1}}}{{{T11}}}\\)\" draggable=\"true\"&gt;\\(\\frac{{{Q1}}}{{{T11}}}\\)&lt;/span&gt; del carbón del saco, pero más tarde Marina añadió &lt;span class=\"fr-math-v2 fr-draggable\" contenteditable=\"false\" data-original-math=\"\\(\\frac{{{Q3}}}{{{T12}}}\\)\" draggable=\"true\"&gt;\\(\\frac{{{Q3}}}{{{T12}}}\\)&lt;/span&gt; del carbón que había en el saco en un principio. Reduce estas fracciones a común denominador por el método de los productos cruzados.&lt;/p&gt;","template":"&lt;p&gt;Vanesa ha utilizado {{response}} del saco mientras que Marina, {{response}} del saco.&lt;/p&gt;","hint":"&lt;p&gt;El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1" s="237" t="str">
        <f>Seeds!AA1117</f>
        <v>{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1" s="237">
        <f t="shared" si="1"/>
        <v>1</v>
      </c>
    </row>
    <row r="1022" ht="15.75" customHeight="1">
      <c r="A1022" s="237" t="str">
        <f>Seeds!AC1118</f>
        <v>M5-NyO-25a-A-5</v>
      </c>
      <c r="B1022" s="237" t="str">
        <f>Seeds!Z1118</f>
        <v>{"id":"M5-NyO-25a-A-5","stimulus":"&lt;p&gt;En una estantería, &lt;span class=\"fr-math-v2 fr-draggable\" contenteditable=\"false\" data-original-math=\"\\(\\frac{{{Q1}}}{{{T11}}}\\)\" draggable=\"true\"&gt;\\(\\frac{{{Q1}}}{{{T11}}}\\)&lt;/span&gt; libros son de historia y &lt;span class=\"fr-math-v2 fr-draggable\" contenteditable=\"false\" data-original-math=\"\\(\\frac{{{Q3}}}{{{T12}}}\\)\" draggable=\"true\"&gt;\\(\\frac{{{Q3}}}{{{T12}}}\\)&lt;/span&gt;, de matemáticas. Reduce estas fracciones a común denominador por el método de los productos cruzados.&lt;/p&gt;","template":"&lt;p&gt;{{response}} son libros de historia y {{response}}, de matemáticas.&lt;/p&gt;","hint":"&lt;p&gt;El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2" s="237" t="str">
        <f>Seeds!AA1118</f>
        <v>{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2" s="237">
        <f t="shared" si="1"/>
        <v>1</v>
      </c>
    </row>
    <row r="1023" ht="15.75" customHeight="1">
      <c r="A1023" s="237" t="str">
        <f>Seeds!AC1119</f>
        <v>M5-NyO-25b-I-1</v>
      </c>
      <c r="B1023" s="237" t="str">
        <f>Seeds!Z1119</f>
        <v>{"id":"M5-NyO-25b-I-1","stimulus":"&lt;p&gt;Selecciona las fracciones que son el resultado de reducir &lt;span class=\"fr-math-v2 fr-draggable\" contenteditable=\"false\" data-original-math=\"\\(\\frac{{{Q1}}}{{{T10}}}\\)\" draggable=\"true\"&gt;\\(\\frac{{{Q1}}}{{{T10}}}\\)&lt;/span&gt; y &lt;span class=\"fr-math-v2 fr-draggable\" contenteditable=\"false\" data-original-math=\"\\(\\frac{{{Q3}}}{{{T11}}}\\)\" draggable=\"true\"&gt;\\(\\frac{{{Q3}}}{{{T11}}}\\)&lt;/span&gt; a común denominador por el método del mínimo común múltiplo.&lt;/p&gt;","hint":"&lt;p&gt;Calcula el mínimo común múltiplo de los denominadores para escribir el nuevo denominador.&lt;/p&gt;","feedback":"&lt;p&gt;El mínimo común múltiplo de {{T10}} y {{T11}} es {{T1}}. Por tanto, hay que elegir dos fracciones equivalentes con este denominador.&lt;/p&gt;","seed":{"parameters":[{"name":"Q1","label":null,"min":1,"max":6,"step":1},{"name":"Q2","label":null,"min":1,"max":6,"step":1},{"name":"Q3","label":null,"min":1,"max":6,"step":1},{"name":"Q4","label":null,"min":1,"max":6,"step":1}],"calculated":[{"name":"T10","function":"{{Q1}}+{{Q2}}","temp":"true"},{"name":"T11","function":"{{Q1}}+{{Q4}}","temp":"true"},{"name":"T1","function":"math.lcm({{T10}},{{T11}})","temp":true},{"name":"T2","function":"{{T1}}*{{Q1}}/{{T10}}","temp":"true"},{"name":"T3","function":"{{T1}}*{{Q3}}/{{T11}}","temp":"true"},{"name":"T4","function":"{{T1}}*{{Q1}}/{{T10}}+1","temp":"true"},{"name":"T5","function":"{{T1}}*{{Q3}}/{{T11}}+2","temp":"true"},{"name":"A1","label":"&lt;span class=\"fr-math-v2 fr-draggable\" contenteditable=\"false\" data-original-math=\"\\(\\frac{{{T2}}}{{{T1}}}\\)\" draggable=\"true\"&gt;\\(\\frac{{{T2}}}{{{T1}}}\\)&lt;/span&gt; y &lt;span class=\"fr-math-v2 fr-draggable\" contenteditable=\"false\" data-original-math=\"\\(\\frac{{{T3}}}{{{T1}}}\\)\" draggable=\"true\"&gt;\\(\\frac{{{T3}}}{{{T1}}}\\)&lt;/span&gt;"},{"name":"A2","label":"&lt;span class=\"fr-math-v2 fr-draggable\" contenteditable=\"false\" data-original-math=\"\\(\\frac{{{T3}}}{{{T1}}}\\)\" draggable=\"true\"&gt;\\(\\frac{{{T3}}}{{{T1}}}\\)&lt;/span&gt; y &lt;span class=\"fr-math-v2 fr-draggable\" contenteditable=\"false\" data-original-math=\"\\(\\frac{{{T4}}}{{{T1}}}\\)\" draggable=\"true\"&gt;\\(\\frac{{{T4}}}{{{T1}}}\\)&lt;/span&gt;","incorrect":true},{"name":"A3","label":"&lt;span class=\"fr-math-v2 fr-draggable\" contenteditable=\"false\" data-original-math=\"\\(\\frac{{{T2}}}{{{T1}}}\\)\" draggable=\"true\"&gt;\\(\\frac{{{T2}}}{{{T1}}}\\)&lt;/span&gt; y &lt;span class=\"fr-math-v2 fr-draggable\" contenteditable=\"false\" data-original-math=\"\\(\\frac{{{T5}}}{{{T1}}}\\)\" draggable=\"true\"&gt;\\(\\frac{{{T5}}}{{{T1}}}\\)&lt;/span&gt;","incorrect":true},{"name":"A4","label":"&lt;span class=\"fr-math-v2 fr-draggable\" contenteditable=\"false\" data-original-math=\"\\(\\frac{{{T5}}}{{{T1}}}\\)\" draggable=\"true\"&gt;\\(\\frac{{{T5}}}{{{T1}}}\\)&lt;/span&gt; y &lt;span class=\"fr-math-v2 fr-draggable\" contenteditable=\"false\" data-original-math=\"\\(\\frac{{{T4}}}{{{T1}}}\\)\" draggable=\"true\"&gt;\\(\\frac{{{T4}}}{{{T1}}}\\)&lt;/span&gt;","incorrect":true}],"uniques":true},"algorithm":{"name":"trueFalse","template":"Multiple choice – standard","params":{"countCorrect":1,"countIncorrect":2,"showCheckIcon":false,
            "columns": 3
        }
    }
}</v>
      </c>
      <c r="C1023" s="237" t="str">
        <f>Seeds!AA1119</f>
        <v>{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D1023" s="237">
        <f t="shared" si="1"/>
        <v>1</v>
      </c>
    </row>
    <row r="1024" ht="15.75" customHeight="1">
      <c r="A1024" s="237" t="str">
        <f>Seeds!AC1120</f>
        <v>M5-NyO-25b-E-1</v>
      </c>
      <c r="B1024" s="237" t="str">
        <f>Seeds!Z1120</f>
        <v>{"id":"M5-NyO-25b-E-1","stimulus":"&lt;p&gt;Reduce &lt;span class=\"fr-math-v2 fr-draggable\" contenteditable=\"false\" data-original-math=\"\\(\\frac{{{Q1}}}{{{T1}}}\\)\" draggable=\"true\"&gt;\\(\\frac{{{Q1}}}{{{T1}}}\\)&lt;/span&gt; y &lt;span class=\"fr-math-v2 fr-draggable\" contenteditable=\"false\" data-original-math=\"\\(\\frac{{{Q3}}}{{{T2}}}\\)\" draggable=\"true\"&gt;\\(\\frac{{{Q3}}}{{{T2}}}\\)&lt;/span&gt;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6,"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4" s="237" t="str">
        <f>Seeds!AA1120</f>
        <v>{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4" s="237">
        <f t="shared" si="1"/>
        <v>1</v>
      </c>
    </row>
    <row r="1025" ht="15.75" customHeight="1">
      <c r="A1025" s="237" t="str">
        <f>Seeds!AC1121</f>
        <v>M5-NyO-25b-E-2</v>
      </c>
      <c r="B1025" s="237" t="str">
        <f>Seeds!Z1121</f>
        <v>{"id":"M5-NyO-25b-E-2","stimulus":"&lt;p&gt;Reduce &lt;span class=\"fr-math-v2 fr-draggable\" contenteditable=\"false\" data-original-math=\"\\(\\frac{{{Q1}}}{{{T1}}}\\)\" draggable=\"true\"&gt;\\(\\frac{{{Q1}}}{{{T1}}}\\)&lt;/span&gt;, &lt;span class=\"fr-math-v2 fr-draggable\" contenteditable=\"false\" data-original-math=\"\\(\\frac{{{Q3}}}{{{T2}}}\\)\" draggable=\"true\"&gt;\\(\\frac{{{Q3}}}{{{T2}}}\\)&lt;/span&gt; y &lt;span class=\"fr-math-v2 fr-draggable\" contenteditable=\"false\" data-original-math=\"\\(\\frac{{{Q2}}}{{{T3}}}\\)\" draggable=\"true\"&gt;\\(\\frac{{{Q2}}}{{{T3}}}\\)&lt;/span&gt;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1}}+{{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25" s="237" t="str">
        <f>Seeds!AA1121</f>
        <v>{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5" s="237">
        <f t="shared" si="1"/>
        <v>1</v>
      </c>
    </row>
    <row r="1026" ht="15.75" customHeight="1">
      <c r="A1026" s="237" t="str">
        <f>Seeds!AC1122</f>
        <v>M5-NyO-25b-A-1</v>
      </c>
      <c r="B1026" s="237" t="str">
        <f>Seeds!Z1122</f>
        <v>{"id":"M5-NyO-25b-A-1","stimulus":"&lt;p&gt;Para un concierto se han vendido &lt;span class=\"fr-math-v2 fr-draggable\" contenteditable=\"false\" data-original-math=\"\\(\\frac{{{Q1}}}{{{T1}}}\\)\" draggable=\"true\"&gt;\\(\\frac{{{Q1}}}{{{T1}}}\\)&lt;/span&gt; de las entradas para pista y &lt;span class=\"fr-math-v2 fr-draggable\" contenteditable=\"false\" data-original-math=\"\\(\\frac{{{Q3}}}{{{T2}}}\\)\" draggable=\"true\"&gt;\\(\\frac{{{Q3}}}{{{T2}}}\\)&lt;/span&gt; de las de grada. Reduce estas fracciones a común denominador por el mínimo común múltiplo.&lt;/p&gt;","template":"&lt;p&gt;Se han vendido {{response}} de las entradas para pista y {{response}} de las de grada.&lt;/p&gt;","hint":"&lt;p&gt;Calcula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6" s="237" t="str">
        <f>Seeds!AA1122</f>
        <v>{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6" s="237">
        <f t="shared" si="1"/>
        <v>1</v>
      </c>
    </row>
    <row r="1027" ht="15.75" customHeight="1">
      <c r="A1027" s="237" t="str">
        <f>Seeds!AC1123</f>
        <v>M5-NyO-25b-A-2</v>
      </c>
      <c r="B1027" s="237" t="str">
        <f>Seeds!Z1123</f>
        <v>{"id":"M5-NyO-25b-A-2","stimulus":"&lt;p&gt;Marcela utiliza &lt;span class=\"fr-math-v2 fr-draggable\" contenteditable=\"false\" data-original-math=\"\\(\\frac{{{Q1}}}{{{T1}}}\\)\" draggable=\"true\"&gt;\\(\\frac{{{Q1}}}{{{T1}}}\\)&lt;/span&gt; de su sueldo para pagar el alquiler, mientras que Alejandro gasta &lt;span class=\"fr-math-v2 fr-draggable\" contenteditable=\"false\" data-original-math=\"\\(\\frac{{{Q3}}}{{{T2}}}\\)\" draggable=\"true\"&gt;\\(\\frac{{{Q3}}}{{{T2}}}\\)&lt;/span&gt; de su sueldo en los plazos de una hipoteca. Reduce estas fracciones a común denominador por el mínimo común múltiplo.&lt;/p&gt;","template":"&lt;p&gt;Marcela destina {{response}} de su sueldo en el alquiler, mientras que Alejandro usa {{response}} de su sueldo para la hipoteca.&lt;/p&gt;","hint":"&lt;p&gt;Calcula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7" s="237" t="str">
        <f>Seeds!AA1123</f>
        <v>{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7" s="237">
        <f t="shared" si="1"/>
        <v>1</v>
      </c>
    </row>
    <row r="1028" ht="15.75" customHeight="1">
      <c r="A1028" s="237" t="str">
        <f>Seeds!AC1124</f>
        <v>M5-NyO-25b-A-3</v>
      </c>
      <c r="B1028" s="237" t="str">
        <f>Seeds!Z1124</f>
        <v>{"id":"M5-NyO-25b-A-3","stimulus":"&lt;p&gt;En una gran compañía aérea, &lt;span class=\"fr-math-v2 fr-draggable\" contenteditable=\"false\" data-original-math=\"\\(\\frac{{{Q1}}}{{{T1}}}\\)\" draggable=\"true\"&gt;\\(\\frac{{{Q1}}}{{{T1}}}\\)&lt;/span&gt; de los vuelos son viajes internacionales, mientras que en otra más pequeña, la fracción es de &lt;span class=\"fr-math-v2 fr-draggable\" contenteditable=\"false\" data-original-math=\"\\(\\frac{{{Q3}}}{{{T2}}}\\)\" draggable=\"true\"&gt;\\(\\frac{{{Q3}}}{{{T2}}}\\)&lt;/span&gt;. Reduce estas fracciones a común denominador por el mínimo común múltiplo.&lt;/p&gt;","template":"&lt;p&gt;{{response}} de los vuelos de la gran compañía son viajes internacionales, mientras que en la pequeña son {{response}} de los vuelos.&lt;/p&gt;","hint":"&lt;p&gt;Calcula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8" s="237" t="str">
        <f>Seeds!AA1124</f>
        <v>{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8" s="237">
        <f t="shared" si="1"/>
        <v>1</v>
      </c>
    </row>
    <row r="1029" ht="15.75" customHeight="1">
      <c r="A1029" s="237" t="str">
        <f>Seeds!AC1125</f>
        <v>M5-NyO-25b-A-4</v>
      </c>
      <c r="B1029" s="237" t="str">
        <f>Seeds!Z1125</f>
        <v>{"id":"M5-NyO-25b-A-4","stimulus":"&lt;p&gt;En la planta de reciclaje A, &lt;span class=\"fr-math-v2 fr-draggable\" contenteditable=\"false\" data-original-math=\"\\(\\frac{{{Q1}}}{{{T1}}}\\)\" draggable=\"true\"&gt;\\(\\frac{{{Q1}}}{{{T1}}}\\)&lt;/span&gt; de los residuos que se reciben son papel, mientras que en la planta B esta fracción es de &lt;span class=\"fr-math-v2 fr-draggable\" contenteditable=\"false\" data-original-math=\"\\(\\frac{{{Q3}}}{{{T2}}}\\)\" draggable=\"true\"&gt;\\(\\frac{{{Q3}}}{{{T2}}}\\)&lt;/span&gt; y en una planta C, de &lt;span class=\"fr-math-v2 fr-draggable\" contenteditable=\"false\" data-original-math=\"\\(\\frac{{{Q2}}}{{{T3}}}\\)\" draggable=\"true\"&gt;\\(\\frac{{{Q2}}}{{{T3}}}\\)&lt;/span&gt;. Reduce estas fracciones a común denominador por el mínimo común múltiplo.&lt;/p&gt;","template":"&lt;p&gt;{{response}} de los residuos que recibe la planta A son papel, mientras que en la planta B la fracción es de {{response}} y en la planta C,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29" s="237" t="str">
        <f>Seeds!AA1125</f>
        <v>{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9" s="237">
        <f t="shared" si="1"/>
        <v>1</v>
      </c>
    </row>
    <row r="1030" ht="15.75" customHeight="1">
      <c r="A1030" s="237" t="str">
        <f>Seeds!AC1126</f>
        <v>M5-NyO-25b-A-5</v>
      </c>
      <c r="B1030" s="237" t="str">
        <f>Seeds!Z1126</f>
        <v>{"id":"M5-NyO-25b-A-5","stimulus":"&lt;p&gt;&lt;span class=\"fr-math-v2 fr-draggable\" contenteditable=\"false\" data-original-math=\"\\(\\frac{{{Q1}}}{{{T1}}}\\)\" draggable=\"true\"&gt;\\(\\frac{{{Q1}}}{{{T1}}}\\)&lt;/span&gt; de las pelotas que tiene Ramiro son verdes, &lt;span class=\"fr-math-v2 fr-draggable\" contenteditable=\"false\" data-original-math=\"\\(\\frac{{{Q3}}}{{{T2}}}\\)\" draggable=\"true\"&gt;\\(\\frac{{{Q3}}}{{{T2}}}\\)&lt;/span&gt; de las pelotas que tiene Almudena son rojas y &lt;span class=\"fr-math-v2 fr-draggable\" contenteditable=\"false\" data-original-math=\"\\(\\frac{{{Q2}}}{{{T3}}}\\)\" draggable=\"true\"&gt;\\(\\frac{{{Q2}}}{{{T3}}}\\)&lt;/span&gt; de las que tiene Carlos son negras. Reduce estas fracciones a común denominador por el mínimo común múltiplo.&lt;/p&gt;","template":"&lt;p&gt;{{response}} de las pelotas de Ramiro son verdes, {{response}} de las pelotas de Almudena son rojas y {{response}} de las de Carlos, negras.&lt;/p&gt;","hint":"&lt;p&gt;Calcula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30" s="237" t="str">
        <f>Seeds!AA1126</f>
        <v>{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30" s="237">
        <f t="shared" si="1"/>
        <v>1</v>
      </c>
    </row>
    <row r="1031" ht="15.75" customHeight="1">
      <c r="A1031" s="237" t="str">
        <f>Seeds!AC1127</f>
        <v>M5-NyO-25c-I-1</v>
      </c>
      <c r="B1031" s="237" t="str">
        <f>Seeds!Z1127</f>
        <v>{"id":"M5-NyO-25c-I-1","stimulus":"&lt;p&gt;Selecciona las fracciones que sean mayores que &lt;span class=\"fr-math-v2 fr-draggable\" contenteditable=\"false\" data-original-math=\"\\(\\frac{{{Q1}}}{{{T0}}}\\)\" draggable=\"true\"&gt;\\(\\frac{{{Q1}}}{{{T0}}}\\)&lt;/span&gt;&lt;/p&gt;","hint":"&lt;p&gt;Reduce las fracciones a común denominador y, después, compara los numeradores.&lt;/p&gt;","feedback":"&lt;p&gt;Reduce las fracciones a común denominador y, después, compara los numeradores.&lt;/p&gt;","seed":{"parameters":[{"name":"Q1","label":null,"min":3,"max":7,"step":1},{"name":"Q2","label":null,"min":3,"max":7,"step":1},{"name":"Q3","label":null,"min":3,"max":7,"step":1}],"calculated":[{"name":"T0","function":"{{Q1}}+{{Q2}}","temp":true},{"name":"T1","function":"{{Q1}}+1","temp":true},{"name":"T2","function":"{{Q1}}+{{Q2}}-1","temp":true},{"name":"T3","function":"{{Q1}}+{{Q3}}","temp":true},{"name":"T4","function":"{{Q1}}+{{Q2}}+1","temp":true},{"name":"T5","function":"{{Q1}}-1","temp":true},{"name":"T6","function":"{{Q1}}+{{Q2}}+{{Q3}}","temp":true},{"name":"A1","label":"&lt;span class=\"fr-math-v2 fr-draggable\" contenteditable=\"false\" data-original-math=\"\\(\\frac{{{T1}}}{{{T2}}}\\)\" draggable=\"true\"&gt;\\(\\frac{{{T1}}}{{{T2}}}\\)&lt;/span&gt;","function":"{{T1}}*{{T2}}"},{"name":"A2","label":"&lt;span class=\"fr-math-v2 fr-draggable\" contenteditable=\"false\" data-original-math=\"\\(\\frac{{{T3}}}{{{T4}}}\\)\" draggable=\"true\"&gt;\\(\\frac{{{T3}}}{{{T4}}}\\)&lt;/span&gt;","function":"{{Q3}}"},{"name":"A3","label":"&lt;span class=\"fr-math-v2 fr-draggable\" contenteditable=\"false\" data-original-math=\"\\(\\frac{{{T5}}}{{{T2}}}\\)\" draggable=\"true\"&gt;\\(\\frac{{{T5}}}{{{T2}}}\\)&lt;/span&gt;","function":"{{Q4}}","incorrect":true},{"name":"A4","label":"&lt;span class=\"fr-math-v2 fr-draggable\" contenteditable=\"false\" data-original-math=\"\\(\\frac{{{T1}}}{{{T6}}}\\)\" draggable=\"true\"&gt;\\(\\frac{{{T1}}}{{{T6}}}\\)&lt;/span&gt;","function":"{{Q4}}","incorrect":true}],"uniques":true},"algorithm":{"name":"trueFalse","template":"Multiple choice – multiple responses","params":{"countCorrect":2,"countIncorrect":2,"showCheckIcon":false,
            "columns": 3
        }
    }
}</v>
      </c>
      <c r="C1031" s="237" t="str">
        <f>Seeds!AA1127</f>
        <v>{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D1031" s="237">
        <f t="shared" si="1"/>
        <v>1</v>
      </c>
    </row>
    <row r="1032" ht="15.75" customHeight="1">
      <c r="A1032" s="237" t="str">
        <f>Seeds!AC1128</f>
        <v>M5-NyO-25c-I-2</v>
      </c>
      <c r="B1032" s="237" t="str">
        <f>Seeds!Z1128</f>
        <v>{
    "id": "M5-NyO-25c-I-2",
    "stimulus": "&lt;p&gt;Selecciona las fracciones que sean menores que &lt;span class=\"fr-math-v2 fr-draggable\" contenteditable=\"false\" data-original-math=\"\\(\\frac{{{Q1}}}{{{T0}}}\\)\" draggable=\"true\"&gt;\\(\\frac{{{Q1}}}{{{T0}}}\\)&lt;/span&gt;&lt;/p&gt;",
    "hint": "&lt;p&gt;Reduce las fracciones a común denominador y, después, compara los numeradores.&lt;/p&gt;",
    "feedback": "&lt;p&gt;Reduce las fracciones a común denominador y, después, compara los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v>
      </c>
      <c r="C1032" s="237" t="str">
        <f>Seeds!AA1128</f>
        <v>{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D1032" s="237">
        <f t="shared" si="1"/>
        <v>1</v>
      </c>
    </row>
    <row r="1033" ht="15.75" customHeight="1">
      <c r="A1033" s="237" t="str">
        <f>Seeds!AC1129</f>
        <v>M5-NyO-25c-E-1</v>
      </c>
      <c r="B1033" s="237" t="str">
        <f>Seeds!Z1129</f>
        <v>{"id":"M5-NyO-25c-E-1","stimulus":"&lt;p&gt;Ordena de menor a mayor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draggable=\"true\"&gt;\\(\\frac{{{Q3}}}{{{T3}}}\\)&lt;/span&gt;","function":"{{Q3}}/{{T3}}"}],"uniques":true},"algorithm":{"name":"orderNumbers","params":{"order":"asc"}}}</v>
      </c>
      <c r="C1033" s="237" t="str">
        <f>Seeds!AA1129</f>
        <v>{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D1033" s="237">
        <f t="shared" si="1"/>
        <v>1</v>
      </c>
    </row>
    <row r="1034" ht="15.75" customHeight="1">
      <c r="A1034" s="237" t="str">
        <f>Seeds!AC1130</f>
        <v>M5-NyO-25c-E-2</v>
      </c>
      <c r="B1034" s="237" t="str">
        <f>Seeds!Z1130</f>
        <v>{"id":"M5-NyO-25c-E-2","stimulus":"&lt;p&gt;Ordena de mayor a menor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draggable=\"true\"&gt;\\(\\frac{{{Q3}}}{{{T3}}}\\)&lt;/span&gt;","function":"{{Q3}}/{{T3}}"}],"uniques":true},"algorithm":{"name":"orderNumbers","params":{"order":"desc"}}}</v>
      </c>
      <c r="C1034" s="237" t="str">
        <f>Seeds!AA1130</f>
        <v>{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D1034" s="237">
        <f t="shared" si="1"/>
        <v>1</v>
      </c>
    </row>
    <row r="1035" ht="15.75" customHeight="1">
      <c r="A1035" s="237" t="str">
        <f>Seeds!AC1131</f>
        <v>M5-NyO-25c-A-1</v>
      </c>
      <c r="B1035" s="237" t="str">
        <f>Seeds!Z1131</f>
        <v>{"id":"M5-NyO-25c-A-1","seed":{"parameters":[{"name":"Q1","label":null,"min":1,"max":6,"step":1},{"name":"Q2","label":null,"min":1,"max":6,"step":1},{"name":"Q3","label":null,"min":1,"max":6,"step":1},{"name":"Q4","label":null,"min":1,"max":6,"step":1},{"name":"Q7","list":["blanco","verde"]},{"name":"Q8","list":["negro","rojo"]},{"name":"Q9","list":["azul","amarillo"]}],"uniques":true},"scaffolding":[{"id":"step-0","stimulus":"&lt;p&gt;Rubén ha picado &lt;span class=\"fr-math-v2 fr-draggable\" contenteditable=\"false\" data-original-math=\"\\(\\frac{{{Q1}}}{{{T1}}}\\)\" draggable=\"true\"&gt;\\(\\frac{{{Q1}}}{{{T1}}}\\)&lt;/span&gt; de un muro de color {{Q7}}, &lt;span class=\"fr-math-v2 fr-draggable\" contenteditable=\"false\" data-original-math=\"\\(\\frac{{{Q2}}}{{{T2}}}\\)\" draggable=\"true\"&gt;\\(\\frac{{{Q2}}}{{{T2}}}\\)&lt;/span&gt; de un muro {{Q8}} y &lt;span class=\"fr-math-v2 fr-draggable\" contenteditable=\"false\" data-original-math=\"\\(\\frac{{{Q3}}}{{{T3}}}\\)\" draggable=\"true\"&gt;\\(\\frac{{{Q3}}}{{{T3}}}\\)&lt;/span&gt; de otro {{Q9}}.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cuánto se ha picado de cada pared de menor a mayor.&lt;/p&gt;"},{"name":"1-A2","label":"&lt;p&gt;Ordenar cuánto se ha picado de cada pared de mayor a menor.&lt;/p&gt;","incorrect":true},{"name":"1-A3","label":"&lt;p&gt;Averiguar qué pared está más picada.&lt;/p&gt;","incorrect":true}]},"algorithm":{"name":"trueFalse","template":"Multiple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5" s="237" t="str">
        <f>Seeds!AA1131</f>
        <v>{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5" s="237">
        <f t="shared" si="1"/>
        <v>1</v>
      </c>
    </row>
    <row r="1036" ht="15.75" customHeight="1">
      <c r="A1036" s="237" t="str">
        <f>Seeds!AC1132</f>
        <v>M5-NyO-25c-A-2</v>
      </c>
      <c r="B1036" s="237" t="str">
        <f>Seeds!Z1132</f>
        <v>{"id":"M5-NyO-25c-A-2","seed":{"parameters":[{"name":"Q1","label":null,"min":1,"max":6,"step":1},{"name":"Q2","label":null,"min":1,"max":6,"step":1},{"name":"Q3","label":null,"min":1,"max":6,"step":1},{"name":"Q4","label":null,"min":1,"max":6,"step":1}],"uniques":true},"scaffolding":[{"id":"step-0","stimulus":"&lt;p&gt;Sara, Armano y José Miguel emplean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de su tiempo de estudio haciendo actividades.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del tiempo para actividades de mayor a menor.&lt;/p&gt;"},{"name":"1-A2","label":"&lt;p&gt;Ordenar las fracciones del tiempo para actividades de menor a mayor.&lt;/p&gt;","incorrect":true},{"name":"1-A3","label":"&lt;p&gt;Averiguar quién dedica más tiempo a hacer actividades.&lt;/p&gt;","incorrect":true}]},"algorithm":{"name":"trueFalse","template":"Multiple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v>
      </c>
      <c r="C1036" s="237" t="str">
        <f>Seeds!AA1132</f>
        <v>{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6" s="237">
        <f t="shared" si="1"/>
        <v>1</v>
      </c>
    </row>
    <row r="1037" ht="15.75" customHeight="1">
      <c r="A1037" s="237" t="str">
        <f>Seeds!AC1133</f>
        <v>M5-NyO-25c-A-3</v>
      </c>
      <c r="B1037" s="237" t="str">
        <f>Seeds!Z1133</f>
        <v>{"id":"M5-NyO-25c-A-3","seed":{"parameters":[{"name":"Q1","label":null,"min":1,"max":6,"step":1},{"name":"Q2","label":null,"min":1,"max":6,"step":1},{"name":"Q3","label":null,"min":1,"max":6,"step":1},{"name":"Q4","label":null,"min":1,"max":6,"step":1}],"uniques":true},"scaffolding":[{"id":"step-0","stimulus":"&lt;p&gt;Tres deportistas quieren comparar el tiempo que dedican a la natación. El primero utiliza &lt;span class=\"fr-math-v2 fr-draggable\" contenteditable=\"false\" data-original-math=\"\\(\\frac{{{Q1}}}{{{T1}}}\\)\" draggable=\"true\"&gt;\\(\\frac{{{Q1}}}{{{T1}}}\\)&lt;/span&gt; de su entrenamiento para nadar, mientras que el segundo y el tercero dedican &lt;span class=\"fr-math-v2 fr-draggable\" contenteditable=\"false\" data-original-math=\"\\(\\frac{{{Q2}}}{{{T2}}}\\)\" draggable=\"true\"&gt;\\(\\frac{{{Q2}}}{{{T2}}}\\)&lt;/span&gt; y &lt;span class=\"fr-math-v2 fr-draggable\" contenteditable=\"false\" data-original-math=\"\\(\\frac{{{Q3}}}{{{T3}}}\\)\" draggable=\"true\"&gt;\\(\\frac{{{Q3}}}{{{T3}}}\\)&lt;/span&gt; de sus entretamientos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el tiempo que dedican a la natación de menor a mayor.&lt;/p&gt;"},{"name":"1-A2","label":"&lt;p&gt;Ordenar el tiempo que dedican a la natación de mayor a menor.&lt;/p&gt;","incorrect":true},{"name":"1-A3","label":"&lt;p&gt;Averiguar quién dedica más tiempo a la natación.&lt;/p&gt;","incorrect":true}]},"algorithm":{"name":"trueFalse","template":"Multiple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7" s="237" t="str">
        <f>Seeds!AA1133</f>
        <v>{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7" s="237">
        <f t="shared" si="1"/>
        <v>1</v>
      </c>
    </row>
    <row r="1038" ht="15.75" customHeight="1">
      <c r="A1038" s="237" t="str">
        <f>Seeds!AC1134</f>
        <v>M5-NyO-25c-A-4</v>
      </c>
      <c r="B1038" s="237" t="str">
        <f>Seeds!Z1134</f>
        <v>{"id":"M5-NyO-25c-A-4","seed":{"parameters":[{"name":"Q1","label":null,"min":1,"max":6,"step":1},{"name":"Q2","label":null,"min":1,"max":6,"step":1},{"name":"Q3","label":null,"min":1,"max":6,"step":1},{"name":"Q4","label":null,"min":1,"max":6,"step":1}],"uniques":true},"scaffolding":[{"id":"step-0","stimulus":"&lt;p&gt;En una ciudad, &lt;span class=\"fr-math-v2 fr-draggable\" contenteditable=\"false\" data-original-math=\"\\(\\frac{{{Q1}}}{{{T1}}}\\)\" draggable=\"true\"&gt;\\(\\frac{{{Q1}}}{{{T1}}}\\)&lt;/span&gt; de los habitantes tienen un coche, &lt;span class=\"fr-math-v2 fr-draggable\" contenteditable=\"false\" data-original-math=\"\\(\\frac{{{Q2}}}{{{T2}}}\\)\" draggable=\"true\"&gt;\\(\\frac{{{Q2}}}{{{T2}}}\\)&lt;/span&gt; tienen una bicicleta y &lt;span class=\"fr-math-v2 fr-draggable\" contenteditable=\"false\" data-original-math=\"\\(\\frac{{{Q3}}}{{{T3}}}\\)\" draggable=\"true\"&gt;\\(\\frac{{{Q3}}}{{{T3}}}\\)&lt;/span&gt; tienen un patinete.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 habitantes con distintos medios de transporte de mayor a menor.&lt;/p&gt;"},{"name":"1-A2","label":"&lt;p&gt;Ordenar las fracciones de habitantes con distintos medios de transporte de menor a mayor.&lt;/p&gt;","incorrect":true},{"name":"1-A3","label":"&lt;p&gt;Averiguar qué medio de transporte es el más empleado.&lt;/p&gt;","incorrect":true}]},"algorithm":{"name":"trueFalse","template":"Multiple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v>
      </c>
      <c r="C1038" s="237" t="str">
        <f>Seeds!AA1134</f>
        <v>{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8" s="237">
        <f t="shared" si="1"/>
        <v>1</v>
      </c>
    </row>
    <row r="1039" ht="15.75" customHeight="1">
      <c r="A1039" s="237" t="str">
        <f>Seeds!AC1135</f>
        <v>M5-NyO-25c-A-5</v>
      </c>
      <c r="B1039" s="237" t="str">
        <f>Seeds!Z1135</f>
        <v>{"id":"M5-NyO-25c-A-5","seed":{"parameters":[{"name":"Q1","label":null,"min":1,"max":6,"step":1},{"name":"Q2","label":null,"min":1,"max":6,"step":1},{"name":"Q3","label":null,"min":1,"max":6,"step":1},{"name":"Q4","label":null,"min":1,"max":6,"step":1}],"uniques":true},"scaffolding":[{"id":"step-0","stimulus":"&lt;p&gt;En tres pueblos diferentes, la fracción de rubios es de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las fracciones de residentes rubios de menor a mayor.&lt;/p&gt;"},{"name":"1-A2","label":"&lt;p&gt;Ordenar las fracciones de residentes rubios de mayor a menor.&lt;/p&gt;","incorrect":true},{"name":"1-A3","label":"&lt;p&gt;Averiguar cuántos residentes rubios hay en los tres pueblos.&lt;/p&gt;","incorrect":true}]},"algorithm":{"name":"trueFalse","template":"Multiple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9" s="237" t="str">
        <f>Seeds!AA1135</f>
        <v>{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9" s="237">
        <f t="shared" si="1"/>
        <v>1</v>
      </c>
    </row>
    <row r="1040" ht="15.75" customHeight="1">
      <c r="A1040" s="237" t="str">
        <f>Seeds!AC1136</f>
        <v>M5-NyO-35a-I-1</v>
      </c>
      <c r="B1040" s="237" t="str">
        <f>Seeds!Z1136</f>
        <v>{"id":"M5-NyO-35a-I-1","stimulus":"&lt;p&gt;Escoge el resultado de esta suma.&lt;/p&gt;{{Q1}} &lt;span class=\"fr-math-v2 fr-draggable\" contenteditable=\"false\" data-original-math=\"\\(\\frac{{{Q2}}}{{{T1}}}\\)\" draggable=\"true\"&gt;\\(\\frac{{{Q2}}}{{{T1}}}\\)&lt;/span&gt; + &lt;span class=\"fr-math-v2 fr-draggable\" contenteditable=\"false\" data-original-math=\"\\(\\frac{{{Q4}}}{{{T2}}}\\)\" draggable=\"true\"&gt;\\(\\frac{{{Q4}}}{{{T2}}}\\)&lt;/span&gt; = ...","hint":"&lt;p&gt;Empieza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name":"Q5","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2}}+{{Q3}}","temp":"true"},{"name":"T2","function":"{{Q4}}+{{Q5}}","temp":"true"},{"name":"T0","function":"math.lcm({{T1}},{{T2}})","temp":"true"},{"name":"T3","function":"{{Q1}}*{{T0}}+{{Q2}}*{{T0}}/{{T1}}+{{Q4}}*{{T0}}/{{T2}}","temp":"true"},{"name":"T4","function":"{{T3}}+1","temp":"true"},{"name":"T5","function":"{{T3}}-1","temp":"true"},{"name":"T6","function":"{{T0}}+1","temp":"true"},{"name":"T7","function":"{{T0}}-1","temp":"true"},{"name":"T10","function":"{{Q2}}*{{T0}}/{{T1}}","temp":"true"},{"name":"T11","function":"{{Q4}}*{{T0}}/{{T2}}","temp":"true"},{"name":"T12","function":"{{Q1}}*{{T0}}","temp":"true"}],"uniques":true},"algorithm":{"name":"trueFalse","template":"Multiple choice – standard","params":{"countCorrect":1,"countIncorrect":2,"showCheckIcon":false,
            "columns": 3
        }
    }
}</v>
      </c>
      <c r="C1040" s="237" t="str">
        <f>Seeds!AA1136</f>
        <v>{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D1040" s="237">
        <f t="shared" si="1"/>
        <v>1</v>
      </c>
    </row>
    <row r="1041" ht="15.75" customHeight="1">
      <c r="A1041" s="237" t="str">
        <f>Seeds!AC1137</f>
        <v>M5-NyO-35a-I-2</v>
      </c>
      <c r="B1041" s="237" t="str">
        <f>Seeds!Z1137</f>
        <v>{"id":"M5-NyO-35a-I-2","stimulus":"&lt;p&gt;Escoge el resultado de esta suma.&lt;/p&gt;&lt;span class=\"fr-math-v2 fr-draggable\" contenteditable=\"false\" data-original-math=\"\\(\\frac{{{Q1}}}{{{T1}}}\\)\" draggable=\"true\"&gt;\\(\\frac{{{Q1}}}{{{T1}}}\\)&lt;/span&gt; + &lt;span class=\"fr-math-v2 fr-draggable\" contenteditable=\"false\" data-original-math=\"\\(\\frac{{{Q3}}}{{{T2}}}\\)\" draggable=\"true\"&gt;\\(\\frac{{{Q3}}}{{{T2}}}\\)&lt;/span&gt; = ...","hint":"&lt;p&gt;Empieza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1}}+{{Q2}}","temp":"true"},{"name":"T2","function":"{{Q3}}+{{Q4}}","temp":"true"},{"name":"T0","function":"math.lcm({{T1}},{{T2}})","temp":"true"},{"name":"T3","function":"{{Q1}}*{{T0}}/{{T1}}+{{Q3}}*{{T0}}/{{T2}}","temp":"true"},{"name":"T4","function":"{{T3}}+1","temp":"true"},{"name":"T5","function":"{{T3}}-1","temp":"true"},{"name":"T6","function":"{{T0}}+1","temp":"true"},{"name":"T7","function":"{{T0}}-1","temp":"true"},{"name":"T10","function":"{{Q1}}*{{T0}}/{{T1}}","temp":"true"},{"name":"T11","function":"{{Q3}}*{{T0}}/{{T2}}","temp":"true"}],"uniques":true},"algorithm":{"name":"trueFalse","template":"Multiple choice – standard","params":{"countCorrect":1,"countIncorrect":2,"showCheckIcon":false,
            "columns": 3
        }
    }
}</v>
      </c>
      <c r="C1041" s="237" t="str">
        <f>Seeds!AA1137</f>
        <v>{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D1041" s="237">
        <f t="shared" si="1"/>
        <v>1</v>
      </c>
    </row>
    <row r="1042" ht="15.75" customHeight="1">
      <c r="A1042" s="237" t="str">
        <f>Seeds!AC1138</f>
        <v>M5-NyO-35a-E-1</v>
      </c>
      <c r="B1042" s="237" t="str">
        <f>Seeds!Z1138</f>
        <v>{"id":"M5-NyO-35a-E-1","stimulus":"&lt;p&gt;Escribe el resultado de la siguiente suma.&lt;/p&gt;","template":"&lt;p&gt;{{Q1}} &lt;span class=\"fr-math-v2 fr-draggable\" contenteditable=\"false\" data-original-math=\"\\(\\frac{{{Q2}}}{{{T1}}}\\)\" draggable=\"true\"&gt;\\(\\frac{{{Q2}}}{{{T1}}}\\)&lt;/span&gt; + &lt;span class=\"fr-math-v2 fr-draggable\" contenteditable=\"false\" data-original-math=\"\\(\\frac{{{Q4}}}{{{T2}}}\\)\" draggable=\"true\"&gt;\\(\\frac{{{Q4}}}{{{T2}}}\\)&lt;/span&gt; = {{response}}&lt;/p&gt;","hint":"&lt;p&gt;Empieza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name":"Q5","label":null,"min":1,"max":6,"step":1}],"calculated":[{"name":"A1","label":"{{function}}","function":"\\frac{{{T4}}}{{{T5}}}"},{"name":"T1","function":"{{Q2}}+{{Q3}}","temp":"true"},{"name":"T2","function":"{{Q4}}+{{Q5}}","temp":"true"},{"name":"T0","function":"math.lcm({{T1}},{{T2}})","temp":"true"},{"name":"T3","function":"{{Q1}}*{{T0}}+{{Q2}}*{{T0}}/{{T1}}+{{Q4}}*{{T0}}/{{T2}}","temp":"true"},{"name":"T4","function":"{{T3}}/math.gcd({{T0}},{{T3}})","temp":"true"},{"name":"T5","function":"{{T0}}/math.gcd({{T0}},{{T3}})","temp":"true"},{"name":"T10","function":"{{Q2}}*{{T0}}/{{T1}}","temp":"true"},{"name":"T11","function":"{{Q4}}*{{T0}}/{{T2}}","temp":"true"},{"name":"T12","function":"{{Q1}}*{{T0}}","temp":"true"}],"uniques":true},"algorithm":{"name":"calculateOperation","params":{"method":"equivLiteral","keyboard":"INTERMEDIATE"}}}</v>
      </c>
      <c r="C1042" s="237" t="str">
        <f>Seeds!AA1138</f>
        <v>{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D1042" s="237">
        <f t="shared" si="1"/>
        <v>1</v>
      </c>
    </row>
    <row r="1043" ht="15.75" customHeight="1">
      <c r="A1043" s="237" t="str">
        <f>Seeds!AC1139</f>
        <v>M5-NyO-35a-E-2</v>
      </c>
      <c r="B1043" s="237" t="str">
        <f>Seeds!Z1139</f>
        <v>{"id":"M5-NyO-35a-E-2","stimulus":"&lt;p&gt;Escribe el resultado de la siguiente suma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calculated":[{"name":"A1","label":"{{function}}","function":"\\frac{{{T4}}}{{{T5}}}"},{"name":"T1","function":"{{Q1}}+{{Q2}}","temp":"true"},{"name":"T2","function":"{{Q3}}+{{Q4}}","temp":"true"},{"name":"T0","function":"math.lcm({{T1}},{{T2}})","temp":"true"},{"name":"T3","function":"{{Q1}}*{{T0}}/{{T1}}+{{Q3}}*{{T0}}/{{T2}}","temp":"true"},{"name":"T4","function":"{{T3}}/math.gcd({{T0}},{{T3}})","temp":"true"},{"name":"T5","function":"{{T0}}/math.gcd({{T0}},{{T3}})","temp":"true"},{"name":"T10","function":"{{Q1}}*{{T0}}/{{T1}}","temp":"true"},{"name":"T11","function":"{{Q3}}*{{T0}}/{{T2}}","temp":"true"}],"uniques":true},"algorithm":{"name":"calculateOperation","params":{"method":"equivLiteral","keyboard":"INTERMEDIATE"}}}</v>
      </c>
      <c r="C1043" s="237" t="str">
        <f>Seeds!AA1139</f>
        <v>{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D1043" s="237">
        <f t="shared" si="1"/>
        <v>1</v>
      </c>
    </row>
    <row r="1044" ht="15.75" customHeight="1">
      <c r="A1044" s="237" t="str">
        <f>Seeds!AC1140</f>
        <v>M5-NyO-53a-I-1</v>
      </c>
      <c r="B1044" s="237" t="str">
        <f>Seeds!Z1140</f>
        <v>{"id":"M5-NyO-53a-I-1","seed":{"parameters":[{"name":"Q1","label":null,"min":1,"max":5,"step":2},{"name":"Q2","label":null,"min":2,"max":6,"step":2}],"uniques":true},"scaffolding":[{"id":"step-0","stimulus":"&lt;p&gt;Miguel ha ahorrado este mes &lt;span class=\"fr-math-v2 fr-draggable\" contenteditable=\"false\" data-original-math=\"\\(\\frac{{{Q1}}}{{{T1}}}\\)\" draggable=\"true\"&gt;\\(\\frac{{{Q1}}}{{{T1}}}\\)&lt;/span&gt; del dinero que cuesta un viaje. El mes pasado ahorró &lt;span class=\"fr-math-v2 fr-draggable\" contenteditable=\"false\" data-original-math=\"\\(\\frac{{{Q2}}}{{{T2}}}\\)\" draggable=\"true\"&gt;\\(\\frac{{{Q2}}}{{{T2}}}\\)&lt;/span&gt; del precio del viaje. ¿Qué fracción del precio tiene acumulada hasta este momento? Escribe el resultado en forma de fracción irreducible.&lt;/p&gt;","template":"&lt;p&gt;Miguel tiene ahorrado {{response}} del viaje.&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viaje ha ahorrado Miguel este mes? ¿Y el mes pasado?&lt;/p&gt;","template":"&lt;p&gt;Este mes ha ahorrado {{response}} del viaje y el mes pasado,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parte del viaje ha ahorrado Miguel.&lt;/p&gt;"},{"name":"2-A2","label":"&lt;p&gt;Calcular qué parte del viaje ahorró el mes pasado.&lt;/p&gt;","incorrect":true},{"name":"2-A3","label":"&lt;p&gt;Calcular qué parte del viaje necesita ahorrar aún.&lt;/p&gt;","incorrect":true}]},"algorithm":{"name":"trueFalse","template":"Multiple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4" s="237" t="str">
        <f>Seeds!AA1140</f>
        <v>{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4" s="237">
        <f t="shared" si="1"/>
        <v>1</v>
      </c>
    </row>
    <row r="1045" ht="15.75" customHeight="1">
      <c r="A1045" s="237" t="str">
        <f>Seeds!AC1141</f>
        <v>M5-NyO-53a-I-2</v>
      </c>
      <c r="B1045" s="237" t="str">
        <f>Seeds!Z1141</f>
        <v>{"id":"M5-NyO-53a-I-2","seed":{"parameters":[{"name":"Q1","label":null,"min":1,"max":5,"step":2},{"name":"Q2","label":null,"min":2,"max":6,"step":2}],"uniques":true},"scaffolding":[{"id":"step-0","stimulus":"&lt;p&gt;Daniel ha hecho &lt;span class=\"fr-math-v2 fr-draggable\" contenteditable=\"false\" data-original-math=\"\\(\\frac{{{Q1}}}{{{T1}}}\\)\" draggable=\"true\"&gt;\\(\\frac{{{Q1}}}{{{T1}}}\\)&lt;/span&gt; de un viaje en tren, &lt;span class=\"fr-math-v2 fr-draggable\" contenteditable=\"false\" data-original-math=\"\\(\\frac{{{Q2}}}{{{T2}}}\\)\" draggable=\"true\"&gt;\\(\\frac{{{Q2}}}{{{T2}}}\\)&lt;/span&gt; en autobús y el resto andando. ¿En qué fracción del viaje ha estado subida a un vehículo? Escribe el resultado en forma de fracción irreducible.&lt;/p&gt;","template":"&lt;p&gt;Durante {{response}} del viaje estuvo subido a un tren o un autobús.&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recorrido hace Daniel en tren? ¿Y en autobús?&lt;/p&gt;","template":"&lt;p&gt;Daniel ha hecho en tren {{response}} del viaje y en autobús,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fracción del viaje hizo Daniel subido a un vehículo.&lt;/p&gt;"},{"name":"2-A2","label":"&lt;p&gt;Calcular qué fracción del viaje hizo Daniel andando.&lt;/p&gt;","incorrect":true},{"name":"2-A3","label":"&lt;p&gt;Calcular cuál es la distancia que ha recorrido Daniel.&lt;/p&gt;","incorrect":true}]},"algorithm":{"name":"trueFalse","template":"Multiple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5" s="237" t="str">
        <f>Seeds!AA1141</f>
        <v>{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5" s="237">
        <f t="shared" si="1"/>
        <v>1</v>
      </c>
    </row>
    <row r="1046" ht="15.75" customHeight="1">
      <c r="A1046" s="237" t="str">
        <f>Seeds!AC1142</f>
        <v>M5-NyO-53a-I-3</v>
      </c>
      <c r="B1046" s="237" t="str">
        <f>Seeds!Z1142</f>
        <v>{"id":"M5-NyO-53a-I-3","seed":{"parameters":[{"name":"Q1","label":null,"min":1,"max":5,"step":2},{"name":"Q2","label":null,"min":2,"max":6,"step":2}],"uniques":true},"scaffolding":[{"id":"step-0","stimulus":"&lt;p&gt;Julia y Mónica tienen un álbum de pegatinas. Cada una ha puesto &lt;span class=\"fr-math-v2 fr-draggable\" contenteditable=\"false\" data-original-math=\"\\(\\frac{{{Q1}}}{{{T1}}}\\)\" draggable=\"true\"&gt;\\(\\frac{{{Q1}}}{{{T1}}}\\)&lt;/span&gt; y &lt;span class=\"fr-math-v2 fr-draggable\" contenteditable=\"false\" data-original-math=\"\\(\\frac{{{Q2}}}{{{T2}}}\\)\" draggable=\"true\"&gt;\\(\\frac{{{Q2}}}{{{T2}}}\\)&lt;/span&gt; de las pegatinas respectivamente. ¿Cuál es la fracción de pegatinas que tienen? Escribe el resultado en forma de fracción irreducible.&lt;/p&gt;","template":"&lt;p&gt;Han coleccionado {{response}} de las pegatinas del álbum.&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pegatinas ha puesto Julia en el álbum? ¿Y Mónica?&lt;/p&gt;","template":"&lt;p&gt;Julia ha puesto {{response}} de las pegatinas y Mónica,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pegatinas que tienen.&lt;/p&gt;"},{"name":"2-A2","label":"&lt;p&gt;Calcular la fracción de pegatinas que les falta.&lt;/p&gt;","incorrect":true},{"name":"2-A3","label":"&lt;p&gt;Calcular el número de pegatinas que tienen.&lt;/p&gt;","incorrect":true}]},"algorithm":{"name":"trueFalse","template":"Multiple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6" s="237" t="str">
        <f>Seeds!AA1142</f>
        <v>{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6" s="237">
        <f t="shared" si="1"/>
        <v>1</v>
      </c>
    </row>
    <row r="1047" ht="15.75" customHeight="1">
      <c r="A1047" s="237" t="str">
        <f>Seeds!AC1143</f>
        <v>M5-NyO-53a-I-4</v>
      </c>
      <c r="B1047" s="237" t="str">
        <f>Seeds!Z1143</f>
        <v>{"id":"M5-NyO-53a-I-4","seed":{"parameters":[{"name":"Q1","label":null,"min":1,"max":6,"step":1},{"name":"Q2","label":null,"min":1,"max":6,"step":1}],"uniques":true},"scaffolding":[{"id":"step-0","stimulus":"&lt;p&gt;Para llenar una pecera, Mariana ha vertido primero &lt;span class=\"fr-math-v2 fr-draggable\" contenteditable=\"false\" data-original-math=\"\\(\\frac{{{Q1}}}{{{T1}}}\\)\" draggable=\"true\"&gt;\\(\\frac{{{Q1}}}{{{T1}}}\\)&lt;/span&gt; de una botella de agua. Después, ha añadido &lt;span class=\"fr-math-v2 fr-draggable\" contenteditable=\"false\" data-original-math=\"\\(\\frac{{{Q2}}}{{{T2}}}\\)\" draggable=\"true\"&gt;\\(\\frac{{{Q2}}}{{{T2}}}\\)&lt;/span&gt; de la misma botella. ¿Qué fracción de la botella ha utilizado para llenar la pecera? Escribe el resultado en forma de fracción irreducible.&lt;/p&gt;","template":"&lt;p&gt;Ha utilizado {{response}} de la botella de agua.&lt;/p&gt;","seed":{"parameters":[],"calculated":[{"name":"A1","label":"{{function}}","function":"\\frac{{{T4}}}{{{T5}}}"},{"name":"T1","function":"({{Q1}}+{{Q2}})*4","temp":"true"},{"name":"T2","function":"({{Q1}}+{{Q2}})*2","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botella de agua ha vertido Mariana la primera vez? ¿Y la segunda?&lt;/p&gt;","template":"&lt;p&gt;La primera vez ha vertido {{response}} de la botella y la segunda, {{response}}.&lt;/p&gt;","seed":{"calculated":[{"name":"T1","function":"({{Q1}}+{{Q2}})*4","temp":"true"},{"name":"T2","function":"({{Q1}}+{{Q2}})*2","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botella que ha necesitado Mariana.&lt;/p&gt;"},{"name":"2-A2","label":"&lt;p&gt;Calcular la fracción de la botella que no ha usado Mariana.&lt;/p&gt;","incorrect":true},{"name":"2-A3","label":"&lt;p&gt;Calcular el volumen de la botella.&lt;/p&gt;","incorrect":true}]},"algorithm":{"name":"trueFalse","template":"Multiple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{{response}}.&lt;/p&gt;","seed":{"calculated":[{"name":"T1","function":"({{Q1}}+{{Q2}})*4","temp":"true"},{"name":"T2","function":"({{Q1}}+{{Q2}})*2","temp":"true"},{"name":"4-A1","label":"{{function}}","function":"math.lcm({{T1}},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4","temp":"true"},{"name":"T2","function":"({{Q1}}+{{Q2}})*2","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4","temp":"true"},{"name":"T2","function":"({{Q1}}+{{Q2}})*2","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7" s="237" t="str">
        <f>Seeds!AA1143</f>
        <v>{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7" s="237">
        <f t="shared" si="1"/>
        <v>1</v>
      </c>
    </row>
    <row r="1048" ht="15.75" customHeight="1">
      <c r="A1048" s="237" t="str">
        <f>Seeds!AC1144</f>
        <v>M5-NyO-53a-I-5</v>
      </c>
      <c r="B1048" s="237" t="str">
        <f>Seeds!Z1144</f>
        <v>{"id":"M5-NyO-53a-I-5","seed":{"parameters":[{"name":"Q1","label":null,"min":1,"max":6,"step":1},{"name":"Q2","label":null,"min":1,"max":6,"step":1}],"uniques":true},"scaffolding":[{"id":"step-0","stimulus":"&lt;p&gt;Joana se ha comido por la mañana &lt;span class=\"fr-math-v2 fr-draggable\" contenteditable=\"false\" data-original-math=\"\\(\\frac{{{Q1}}}{{{T1}}}\\)\" draggable=\"true\"&gt;\\(\\frac{{{Q1}}}{{{T1}}}\\)&lt;/span&gt; de una empanada de atún y, por la tarde, &lt;span class=\"fr-math-v2 fr-draggable\" contenteditable=\"false\" data-original-math=\"\\(\\frac{{{Q2}}}{{{T2}}}\\)\" draggable=\"true\"&gt;\\(\\frac{{{Q2}}}{{{T2}}}\\)&lt;/span&gt;. ¿Qué fracción de la empanada ha comido Joana durante el día? Escribe el resultado en forma de fracción irreducible.&lt;/p&gt;","template":"&lt;p&gt;Ha comido {{response}} de la empanada.&lt;/p&gt;","seed":{"parameters":[],"calculated":[{"name":"A1","label":"{{function}}","function":"\\frac{{{T4}}}{{{T5}}}"},{"name":"T1","function":"({{Q1}}+{{Q2}})*3","temp":"true"},{"name":"T2","function":"({{Q1}}+{{Q2}})*4","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empanada ha comido Joana por la mañana? ¿Y por la tarde?&lt;/p&gt;","template":"&lt;p&gt;Por la mañana ha comido {{response}} de la empanada y por la tarde, {{response}}.&lt;/p&gt;","seed":{"calculated":[{"name":"T1","function":"({{Q1}}+{{Q2}})*3","temp":"true"},{"name":"T2","function":"({{Q1}}+{{Q2}})*4","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empanada que ha comido Joana.&lt;/p&gt;"},{"name":"2-A2","label":"&lt;p&gt;Calcular la fracción de la empanada que queda por comer.&lt;/p&gt;","incorrect":true},{"name":"2-A3","label":"&lt;p&gt;Calcular la fracción del peso de la empanada.&lt;/p&gt;","incorrect":true}]},"algorithm":{"name":"trueFalse","template":"Multiple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{{response}}.&lt;/p&gt;","seed":{"calculated":[{"name":"T1","function":"({{Q1}}+{{Q2}})*3","temp":"true"},{"name":"T2","function":"({{Q1}}+{{Q2}})*4","temp":"true"},{"name":"4-A1","label":"{{function}}","function":"math.lcm({{T1}},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3","temp":"true"},{"name":"T2","function":"({{Q1}}+{{Q2}})*4","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3","temp":"true"},{"name":"T2","function":"({{Q1}}+{{Q2}})*4","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8" s="237" t="str">
        <f>Seeds!AA1144</f>
        <v>{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8" s="237">
        <f t="shared" si="1"/>
        <v>1</v>
      </c>
    </row>
    <row r="1049" ht="15.75" customHeight="1">
      <c r="A1049" s="237" t="str">
        <f>Seeds!AC1145</f>
        <v>M5-NyO-53a-I-6</v>
      </c>
      <c r="B1049" s="237" t="str">
        <f>Seeds!Z1145</f>
        <v>{"id":"M5-NyO-53a-I-6","seed":{"parameters":[{"name":"Q1","label":null,"list":["4","5","6"]},{"name":"Q2","list":["1","2","3"]},{"name":"Q3","label":null,"list":["4","5","6"]},{"name":"Q4","list":["5","6","7"]}],"uniques":true},"scaffolding":[{"id":"step-0","stimulus":"&lt;p&gt;En una caja, los bombones pueden ser cuadrados o redondos y llevar o no relleno. Si &lt;span class=\"fr-math-v2 fr-draggable\" contenteditable=\"false\" data-original-math=\"\\(\\frac{{{Q1}}}{{{T1}}}\\)\" draggable=\"true\"&gt;\\(\\frac{{{Q1}}}{{{T1}}}\\)&lt;/span&gt; de los bombones tienen forma cuadrada y &lt;span class=\"fr-math-v2 fr-draggable\" contenteditable=\"false\" data-original-math=\"\\(\\frac{{{Q3}}}{{{T2}}}\\)\" draggable=\"true\"&gt;\\(\\frac{{{Q3}}}{{{T2}}}\\)&lt;/span&gt; son cuadrados y no llevan relleno, ¿cuántos bombones son cuadrados y tienen relleno?&lt;/p&gt;","template":"&lt;p&gt;{{response}} de los bombones de la caja son cuadrados y tienen rellen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bombones?&lt;/p&gt;","template":"&lt;p&gt;{{response}} de los bombones son cuadrados y {{response}} son cuadrados y sin rellen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bombones son cuadrados y tienen relleno.&lt;/p&gt;"},{"name":"2-A2","label":"&lt;p&gt;Calcular cuántos bombones son cuadrados.&lt;/p&gt;","incorrect":true},{"name":"2-A3","label":"&lt;p&gt;Calcular cuántos bombones son cuadrados y sin relleno.&lt;/p&gt;","incorrect":true}]},"algorithm":{"name":"trueFalse","template":"Multiple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49" s="237" t="str">
        <f>Seeds!AA1145</f>
        <v>{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49" s="237">
        <f t="shared" si="1"/>
        <v>1</v>
      </c>
    </row>
    <row r="1050" ht="15.75" customHeight="1">
      <c r="A1050" s="237" t="str">
        <f>Seeds!AC1146</f>
        <v>M5-NyO-53a-I-7</v>
      </c>
      <c r="B1050" s="237" t="str">
        <f>Seeds!Z1146</f>
        <v>{"id":"M5-NyO-53a-I-7","seed":{"parameters":[{"name":"Q1","label":null,"list":["4","5","6"]},{"name":"Q2","list":["1","2","3"]},{"name":"Q3","label":null,"list":["4","5","6"]},{"name":"Q4","list":["5","6","7"]},{"name":"Q5","list":["niños","niñas"]}],"uniques":true},"scaffolding":[{"id":"step-0","stimulus":"&lt;p&gt;En un colegio, &lt;span class=\"fr-math-v2 fr-draggable\" contenteditable=\"false\" data-original-math=\"\\(\\frac{{{Q1}}}{{{T1}}}\\)\" draggable=\"true\"&gt;\\(\\frac{{{Q1}}}{{{T1}}}\\)&lt;/span&gt; de los alumnos son {{Q5}} y &lt;span class=\"fr-math-v2 fr-draggable\" contenteditable=\"false\" data-original-math=\"\\(\\frac{{{Q3}}}{{{T2}}}\\)\" draggable=\"true\"&gt;\\(\\frac{{{Q3}}}{{{T2}}}\\)&lt;/span&gt; son {{Q5}} con ojos marrones. Si en el colegio solo hay {{Q5}} con ojos azules o marrones, ¿cuántos alumnos son {{Q5}} con ojos azules?&lt;/p&gt;","template":"&lt;p&gt;{{response}} de los alumnos son {{Q5}} con los ojos azules.&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alumnos?&lt;/p&gt;","template":"&lt;p&gt;{{response}} de los alumnos son {{Q5}} y {{response}} son {{Q5}} y tienen los ojos marrone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alumnos son {{Q5}} y tienen los ojos azules.&lt;/p&gt;"},{"name":"2-A2","label":"&lt;p&gt;Calcular cuántos alumnos son {{Q5}} y tienen los ojos marrones.&lt;/p&gt;","incorrect":true},{"name":"2-A3","label":"&lt;p&gt;Calcular cuántos alumnos tienen los ojos azules.&lt;/p&gt;","incorrect":true}]},"algorithm":{"name":"trueFalse","template":"Multiple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0" s="237" t="str">
        <f>Seeds!AA1146</f>
        <v>{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0" s="237">
        <f t="shared" si="1"/>
        <v>1</v>
      </c>
    </row>
    <row r="1051" ht="15.75" customHeight="1">
      <c r="A1051" s="237" t="str">
        <f>Seeds!AC1147</f>
        <v>M5-NyO-53a-I-8</v>
      </c>
      <c r="B1051" s="237" t="str">
        <f>Seeds!Z1147</f>
        <v>{"id":"M5-NyO-53a-I-8","seed":{"parameters":[{"name":"Q1","label":null,"list":["4","5","6"]},{"name":"Q2","list":["1","2","3"]},{"name":"Q3","label":null,"list":["4","5","6"]},{"name":"Q4","list":["5","6","7"]}],"uniques":true},"scaffolding":[{"id":"step-0","stimulus":"&lt;p&gt;Matilda ha revisado su colección de dibujos de animales y paisajes para ver si se han deteriorado con la humedad. En su colección, &lt;span class=\"fr-math-v2 fr-draggable\" contenteditable=\"false\" data-original-math=\"\\(\\frac{{{Q1}}}{{{T1}}}\\)\" draggable=\"true\"&gt;\\(\\frac{{{Q1}}}{{{T1}}}\\)&lt;/span&gt; son dibujos de paisajes y &lt;span class=\"fr-math-v2 fr-draggable\" contenteditable=\"false\" data-original-math=\"\\(\\frac{{{Q3}}}{{{T2}}}\\)\" draggable=\"true\"&gt;\\(\\frac{{{Q3}}}{{{T2}}}\\)&lt;/span&gt; son dibujos de paisajes que se han estropeado. ¿Cuántos dibujos de paisajes están en buen estado?&lt;/p&gt;","template":"&lt;p&gt;{{response}} de los dibujos son de paisajes y están en buen estad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dibujos?&lt;/p&gt;","template":"&lt;p&gt;{{response}} de los dibujos son paisajes y {{response}} son paisajes deteriorado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dibujos son paisajes y están en buen estado.&lt;/p&gt;"},{"name":"2-A2","label":"&lt;p&gt;Calcular cuántos dibujos son paisajes y están deteriorados.&lt;/p&gt;","incorrect":true},{"name":"2-A3","label":"&lt;p&gt;Calcular cuántos dibujos son de animales.&lt;/p&gt;","incorrect":true}]},"algorithm":{"name":"trueFalse","template":"Multiple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1" s="237" t="str">
        <f>Seeds!AA1147</f>
        <v>{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1" s="237">
        <f t="shared" si="1"/>
        <v>1</v>
      </c>
    </row>
    <row r="1052" ht="15.75" customHeight="1">
      <c r="A1052" s="237" t="str">
        <f>Seeds!AC1148</f>
        <v>M5-NyO-53a-I-9</v>
      </c>
      <c r="B1052" s="237" t="str">
        <f>Seeds!Z1148</f>
        <v>{"id":"M5-NyO-53a-I-9","seed":{"parameters":[{"name":"Q1","label":null,"list":["4","5","6"]},{"name":"Q2","list":["1","2","3"]},{"name":"Q3","label":null,"list":["4","5","6"]},{"name":"Q4","list":["5","6","7"]}],"uniques":true},"scaffolding":[{"id":"step-0","stimulus":"&lt;p&gt;Diego jugó el año pasado al baloncesto y al voleibol. Haciendo cuentas, se ha dado cuenta de que &lt;span class=\"fr-math-v2 fr-draggable\" contenteditable=\"false\" data-original-math=\"\\(\\frac{{{Q1}}}{{{T1}}}\\)\" draggable=\"true\"&gt;\\(\\frac{{{Q1}}}{{{T1}}}\\)&lt;/span&gt; de los partidos a los que jugó fueron de voleibol y que &lt;span class=\"fr-math-v2 fr-draggable\" contenteditable=\"false\" data-original-math=\"\\(\\frac{{{Q3}}}{{{T2}}}\\)\" draggable=\"true\"&gt;\\(\\frac{{{Q3}}}{{{T2}}}\\)&lt;/span&gt; fueron partidos de voleibol en los que jugó con su amigo Javier. ¿En cuántos partidos de voleibol no jugó con Javier?&lt;/p&gt;","template":"&lt;p&gt;{{response}} de los partidos fueron partidos de voleibol en los que no jugó con Javier.&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partidos?&lt;/p&gt;","template":"&lt;p&gt;{{response}} de los partidos fueron de voleibol y en {{response}} jugó Javier.&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partidos fueron de voleibol y no jugó Javier.&lt;/p&gt;"},{"name":"2-A2","label":"&lt;p&gt;Calcular en cuántos partidos no jugó Javier.&lt;/p&gt;","incorrect":true},{"name":"2-A3","label":"&lt;p&gt;Calcular cuántos partidos fueron de voleibol.&lt;/p&gt;","incorrect":true}]},"algorithm":{"name":"trueFalse","template":"Multiple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2" s="237" t="str">
        <f>Seeds!AA1148</f>
        <v>{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2" s="237">
        <f t="shared" si="1"/>
        <v>1</v>
      </c>
    </row>
    <row r="1053" ht="15.75" customHeight="1">
      <c r="A1053" s="237" t="str">
        <f>Seeds!AC1149</f>
        <v>M5-NyO-53a-I-10</v>
      </c>
      <c r="B1053" s="237" t="str">
        <f>Seeds!Z1149</f>
        <v>{"id":"M5-NyO-53a-I-10","seed":{"parameters":[{"name":"Q1","label":null,"list":["4","5","6"]},{"name":"Q2","list":["1","2","3"]},{"name":"Q3","label":null,"list":["4","5","6"]},{"name":"Q4","list":["5","6","7"]}],"uniques":true},"scaffolding":[{"id":"step-0","stimulus":"&lt;p&gt;En el cultivo de Clemente solo hay naranjos y limoneros. Si &lt;span class=\"fr-math-v2 fr-draggable\" contenteditable=\"false\" data-original-math=\"\\(\\frac{{{Q1}}}{{{T1}}}\\)\" draggable=\"true\"&gt;\\(\\frac{{{Q1}}}{{{T1}}}\\)&lt;/span&gt; de los árboles son naranjos y&lt;span class=\"fr-math-v2 fr-draggable\" contenteditable=\"false\" data-original-math=\"\\(\\frac{{{Q3}}}{{{T2}}}\\)\" draggable=\"true\"&gt;\\(\\frac{{{Q3}}}{{{T2}}}\\)&lt;/span&gt; son naranjos con fruto, ¿cuántos naranjos no lo tienen?&lt;/p&gt;","template":"&lt;p&gt;{{response}} de los árboles son naranjos sin frut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árboles?&lt;/p&gt;","template":"&lt;p&gt;{{response}} de los árboles son naranjos y {{response}} tienen frut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árboles son naranjos sin fruto.&lt;/p&gt;"},{"name":"2-A2","label":"&lt;p&gt;Calcular cuántos árboles son limoneros con fruto.&lt;/p&gt;","incorrect":true},{"name":"2-A3","label":"&lt;p&gt;Calcular cuántos árboles son naranjos.&lt;/p&gt;","incorrect":true}]},"algorithm":{"name":"trueFalse","template":"Multiple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3" s="237" t="str">
        <f>Seeds!AA1149</f>
        <v>{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3" s="237">
        <f t="shared" si="1"/>
        <v>1</v>
      </c>
    </row>
    <row r="1054" ht="15.75" customHeight="1">
      <c r="A1054" s="237" t="str">
        <f>Seeds!AC1150</f>
        <v>M5-NyO-35b-I-1</v>
      </c>
      <c r="B1054" s="237" t="str">
        <f>Seeds!Z1150</f>
        <v>{"id":"M5-NyO-35b-I-1","stimulus":"&lt;p&gt;Escoge el resultado de esta resta.&lt;/p&gt;&lt;p&gt;{{Q5}}&lt;span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seed":{"parameters":[{"name":"Q1","label":null,"min":4,"max":6,"step":1},{"name":"Q2","label":null,"min":1,"max":3,"step":1},{"name":"Q3","label":null,"min":4,"max":6,"step":1},{"name":"Q4","label":null,"min":5,"max":7,"step":1},{"name":"Q5","label":null,"min":1,"max":3,"step":1}],"calculated":[{"name":"T1","function":"{{Q1}}+{{Q2}}","temp":true},{"name":"T2","function":"{{Q3}}+{{Q4}}","temp":true},{"name":"T3","function":"math.lcm({{T1}}, {{T2}})","temp":true},{"name":"T4","function":"{{Q5}}*{{T3}}+{{Q1}}*{{T3}}/{{T1}}-{{Q3}}*{{T3}}/{{T2}}","temp":true},{"name":"T5","function":"{{T4}}/math.gcd({{T3}}, {{T4}})","temp":true},{"name":"T6","function":"{{T3}}/math.gcd({{T3}}, {{T4}})","temp":true},{"name":"T7","function":"{{T5}}+1","temp":true},{"name":"T8","function":"{{T5}}+2","temp":true},{"name":"T9","function":"{{T6}}-1","temp":true},{"name":"T10","function":"{{T6}}+1","temp":true},{"name":"T11","function":"{{Q5}}*{{T3}}","temp":true},{"name":"T12","function":"{{Q1}}*{{T3}}/{{T1}}","temp":true},{"name":"T13","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v>
      </c>
      <c r="C1054" s="237" t="str">
        <f>Seeds!AA1150</f>
        <v>{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D1054" s="237">
        <f t="shared" si="1"/>
        <v>1</v>
      </c>
    </row>
    <row r="1055" ht="15.75" customHeight="1">
      <c r="A1055" s="237" t="str">
        <f>Seeds!AC1151</f>
        <v>M5-NyO-35b-I-2</v>
      </c>
      <c r="B1055" s="237" t="str">
        <f>Seeds!Z1151</f>
        <v>{"id":"M5-NyO-35b-I-2","stimulus":"&lt;p&gt;Escoge el resultado de esta resta.&lt;/p&gt;&lt;p&gt;&lt;span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seed":{"parameters":[{"name":"Q1","label":null,"min":4,"max":6,"step":1},{"name":"Q2","label":null,"min":1,"max":3,"step":1},{"name":"Q3","label":null,"min":4,"max":6,"step":1},{"name":"Q4","label":null,"min":5,"max":7,"step":1}],"calculated":[{"name":"T1","function":"{{Q1}}+{{Q2}}","temp":true},{"name":"T2","function":"{{Q3}}+{{Q4}}","temp":true},{"name":"T3","function":"math.lcm({{T1}}, {{T2}})","temp":true},{"name":"T4","function":"{{Q1}}*{{T3}}/{{T1}}-{{Q3}}*{{T3}}/{{T2}}","temp":true},{"name":"T5","function":"{{T4}}/math.gcd({{T3}}, {{T4}})","temp":true},{"name":"T6","function":"{{T3}}/math.gcd({{T3}}, {{T4}})","temp":true},{"name":"T7","function":"{{T5}}+1","temp":true},{"name":"T8","function":"{{T5}}+2","temp":true},{"name":"T9","function":"{{T6}}-1","temp":true},{"name":"T10","function":"{{T6}}+1","temp":true},{"name":"T11","function":"{{Q1}}*{{T3}}/{{T1}}","temp":true},{"name":"T12","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v>
      </c>
      <c r="C1055" s="237" t="str">
        <f>Seeds!AA1151</f>
        <v>{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D1055" s="237">
        <f t="shared" si="1"/>
        <v>1</v>
      </c>
    </row>
    <row r="1056" ht="15.75" customHeight="1">
      <c r="A1056" s="237" t="str">
        <f>Seeds!AC1152</f>
        <v>M5-NyO-35b-E-1</v>
      </c>
      <c r="B1056" s="237" t="str">
        <f>Seeds!Z1152</f>
        <v>{"id":"M5-NyO-35b-E-1","stimulus":"&lt;p&gt;Escribe el resultado de esta resta en forma de fracción irreducible.&lt;/p&gt;","template":"&lt;p&gt;{{Q5}}&lt;span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seed":{"parameters":[{"name":"Q1","label":null,"list":["4","5","6"]},{"name":"Q2","label":null,"list":["1","2","3"]},{"name":"Q3","label":null,"list":["4","5","6"]},{"name":"Q4","label":null,"list":["5","6","7"]},{"name":"Q5","label":null,"list":["1","2","3"]}],"calculated":[{"name":"T1","function":"{{Q1}}+{{Q2}}","temp":true},{"name":"T2","function":"{{Q3}}+{{Q4}}","temp":true},{"name":"T3","function":"math.lcm({{T1}}, {{T2}})","temp":true},{"name":"T4","function":"{{Q5}}*{{T3}}+{{Q1}}*{{T3}}/{{T1}}-{{Q3}}*{{T3}}/{{T2}}","temp":true},{"name":"T5","function":"{{T4}}/math.gcd({{T3}}, {{T4}})","temp":true},{"name":"T6","function":"{{T3}}/math.gcd({{T3}}, {{T4}})","temp":true},{"name":"T11","function":"{{Q5}}*{{T3}}","temp":true},{"name":"T12","function":"{{Q1}}*{{T3}}/{{T1}}","temp":true},{"name":"T13","function":"{{Q3}}*{{T3}}/{{T2}}","temp":true},{"name":"T14","function":"&lt;span class=\"fr-math-v2 fr-draggable\" contenteditable=\"false\" data-original-math=\"\\(\\frac{{{T5}}}{{{T6}}}\\)\" draggable=\"true\"&gt;\\(\\frac{{{T5}}}{{{T6}}}\\)&lt;/span&gt;","temp":true},{"name":"A1","label":"{{function}}","function":"\\frac{{{T5}}}{{{T6}}}"}],"uniques":true},"algorithm":{"name":"calculateOperation","params":{"method":"equivLiteral","keyboard":"INTERMEDIATE"}}}</v>
      </c>
      <c r="C1056" s="237" t="str">
        <f>Seeds!AA1152</f>
        <v>{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6" s="237">
        <f t="shared" si="1"/>
        <v>1</v>
      </c>
    </row>
    <row r="1057" ht="15.75" customHeight="1">
      <c r="A1057" s="237" t="str">
        <f>Seeds!AC1153</f>
        <v>M5-NyO-35b-E-2</v>
      </c>
      <c r="B1057" s="237" t="str">
        <f>Seeds!Z1153</f>
        <v>{"id":"M5-NyO-35b-E-2","stimulus":"&lt;p&gt;Escribe el resultado de esta resta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seed":{"parameters":[{"name":"Q1","label":null,"list":["4","5","6"]},{"name":"Q2","list":["1","2","3"]},{"name":"Q3","label":null,"list":["4","5","6"]},{"name":"Q4","list":["5","6","7"]}],"calculated":[{"name":"T1","function":"{{Q1}}+{{Q2}}","temp":true},{"name":"T2","function":"{{Q3}}+{{Q4}}","temp":true},{"name":"T3","function":"math.lcm({{T1}}, {{T2}})","temp":true},{"name":"T4","function":"{{Q1}}*{{T3}}/{{T1}}-{{Q3}}*{{T3}}/{{T2}}","temp":true},{"name":"T5","function":"{{T4}}/math.gcd({{T3}}, {{T4}})","temp":true},{"name":"T6","function":"{{T3}}/math.gcd({{T3}}, {{T4}})","temp":true},{"name":"T11","function":"{{Q1}}*{{T3}}/{{T1}}","temp":true},{"name":"T12","function":"{{Q3}}*{{T3}}/{{T2}}","temp":true},{"name":"T14","function":"&lt;span class=\"fr-math-v2 fr-draggable\" contenteditable=\"false\" data-original-math=\"\\(\\frac{{{T5}}}{{{T6}}}\\)\" draggable=\"true\"&gt;\\(\\frac{{{T5}}}{{{T6}}}\\)&lt;/span&gt;","temp":true},{"name":"A1","label":"{{function}}","function":"\\frac{{{T5}}}{{{T6}}}"}],"uniques":true},"algorithm":{"name":"calculateOperation","params":{"method":"equivLiteral","keyboard":"INTERMEDIATE"}}}</v>
      </c>
      <c r="C1057" s="237" t="str">
        <f>Seeds!AA1153</f>
        <v>{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7" s="237">
        <f t="shared" si="1"/>
        <v>1</v>
      </c>
    </row>
    <row r="1058" ht="15.75" customHeight="1">
      <c r="A1058" s="237" t="str">
        <f>Seeds!AC1154</f>
        <v>M5-NyO-36a-I-1</v>
      </c>
      <c r="B1058" s="237" t="str">
        <f>Seeds!Z1154</f>
        <v>{"id":"M5-NyO-36a-I-1","stimulus":"&lt;p&gt;Escoge el resultado correcto de la siguiente multiplicación. El resultado está escrito en forma de fracción irreducible.&lt;/p&gt;","template":"&lt;p&gt;&lt;span class=\"fr-math-v2 fr-draggable\" contenteditable=\"false\" data-original-math=\"\\(\\frac{{{Q1}}}{{{T10}}}\\)\" draggable=\"true\"&gt;\\(\\frac{{{Q1}}}{{{T10}}}\\)&lt;/span&gt; × &lt;span class=\"fr-math-v2 fr-draggable\" contenteditable=\"false\" data-original-math=\"\\(\\frac{{{Q3}}}{{{T11}}}\\)\" draggable=\"true\"&gt;\\(\\frac{{{Q3}}}{{{T11}}}\\)&lt;/span&gt;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seed":{"parameters":[{"name":"Q1","label":null,"min":1,"max":8,"step":1},{"name":"Q2","label":null,"min":1,"max":8,"step":1},{"name":"Q3","label":null,"min":1,"max":8,"step":1},{"name":"Q4","label":null,"min":1,"max":8,"step":1}],"calculated":[{"name":"A1","label":"{{function}}","function":"&lt;span class=\"fr-math-v2 fr-draggable\" contenteditable=\"false\" data-original-math=\"\\(\\frac{{{T1}}}{{{T2}}}\\)\" draggable=\"true\"&gt;\\(\\frac{{{T1}}}{{{T2}}}\\)&lt;/span&gt;","incorrect":true},{"name":"A2","label":"{{function}}","function":"&lt;span class=\"fr-math-v2 fr-draggable\" contenteditable=\"false\" data-original-math=\"\\(\\frac{{{T3}}}{{{T4}}}\\)\" draggable=\"true\"&gt;\\(\\frac{{{T3}}}{{{T4}}}\\)&lt;/span&gt;","incorrect":true},{"name":"A3","label":"{{function}}","function":"&lt;span class=\"fr-math-v2 fr-draggable\" contenteditable=\"false\" data-original-math=\"\\(\\frac{{{T5}}}{{{T6}}}\\)\" draggable=\"true\"&gt;\\(\\frac{{{T5}}}{{{T6}}}\\)&lt;/span&gt;","incorrect":true},{"name":"A4","label":"{{function}}","function":"&lt;span class=\"fr-math-v2 fr-draggable\" contenteditable=\"false\" data-original-math=\"\\(\\frac{{{T7}}}{{{T8}}}\\)\" draggable=\"true\"&gt;\\(\\frac{{{T7}}}{{{T8}}}\\)&lt;/span&gt;"},{"name":"T10","label":"{{function}}","function":"{{Q1}}+{{Q2}}","temp":true},{"name":"T11","label":"{{function}}","function":"{{Q3}}+{{Q4}}","temp":true},{"name":"T1","label":"{{function}}","function":"({{Q1}}*{{Q3}}+1)/ math.gcd({{Q1}}*{{Q3}}+1, {{T10}}*{{T11}})","temp":true},{"name":"T2","label":"{{function}}","function":"{{T10}}*{{T11}} / math.gcd({{Q1}}*{{Q3}}+1, {{T10}}*{{T11}})","temp":true},{"name":"T3","label":"{{function}}","function":"({{Q1}}*{{Q3}}+2)/ math.gcd({{Q1}}*{{Q3}}+2, {{T10}}*{{T11}})","temp":true},{"name":"T4","label":"{{function}}","function":"{{T10}}*{{T11}} / math.gcd({{Q1}}*{{Q3}}+2, {{T10}}*{{T11}})","temp":true},{"name":"T5","label":"{{function}}","function":"({{Q1}}*{{Q3}}+3)/ math.gcd({{Q1}}*{{Q3}}+3, {{T10}}*{{T11}})","temp":true},{"name":"T6","label":"{{function}}","function":"{{T10}}*{{T11}} / math.gcd({{Q1}}*{{Q3}}+33, {{T10}}*{{T11}})","temp":true},{"name":"T7","label":"{{function}}","function":"{{Q1}}*{{Q3}}/ math.gcd({{Q1}}*{{Q3}}, {{T10}}*{{T11}})","temp":true},{"name":"T8","label":"{{function}}","function":"{{T10}}*{{T11}} / math.gcd({{Q1}}*{{Q3}}, {{T10}}*{{T11}})","temp":true}],"uniques":true},"algorithm":{"name":"calculateOperation","template":"Cloze with drag &amp; drop","params":{"keyboard":"INTERMEDIATE"}}}</v>
      </c>
      <c r="C1058" s="237" t="str">
        <f>Seeds!AA1154</f>
        <v>{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D1058" s="237">
        <f t="shared" si="1"/>
        <v>1</v>
      </c>
    </row>
    <row r="1059" ht="15.75" customHeight="1">
      <c r="A1059" s="237" t="str">
        <f>Seeds!AC1155</f>
        <v>M5-NyO-36a-E-1</v>
      </c>
      <c r="B1059" s="237" t="str">
        <f>Seeds!Z1155</f>
        <v>{"id":"M5-NyO-36a-E-1","stimulus":"&lt;p&gt;Calcula la siguiente multiplicación. Expresa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59" s="237" t="str">
        <f>Seeds!AA1155</f>
        <v>{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59" s="237">
        <f t="shared" si="1"/>
        <v>1</v>
      </c>
    </row>
    <row r="1060" ht="15.75" customHeight="1">
      <c r="A1060" s="237" t="str">
        <f>Seeds!AC1156</f>
        <v>M5-NyO-56a-I-1</v>
      </c>
      <c r="B1060" s="237" t="str">
        <f>Seeds!Z1156</f>
        <v>{"id":"M5-NyO-56a-I-1","stimulus":"&lt;p&gt;En una fiesta solo queda &lt;span class=\"fr-math-v2 fr-draggable\" contenteditable=\"false\" data-original-math=\"\\(\\frac{{{Q1}}}{{{T1}}}\\)\" draggable=\"true\"&gt;\\(\\frac{{{Q1}}}{{{T1}}}\\)&lt;/span&gt; del pastel de cumpleaños. Si Andrés ha comido &lt;span class=\"fr-math-v2 fr-draggable\" contenteditable=\"false\" data-original-math=\"\\(\\frac{{{Q3}}}{{{T2}}}\\)\" draggable=\"true\"&gt;\\(\\frac{{{Q3}}}{{{T2}}}\\)&lt;/span&gt; de ese restante, ¿qué fracción del total ha comido?&lt;/p&gt;","template":"&lt;p&gt;La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0" s="237" t="str">
        <f>Seeds!AA1156</f>
        <v>{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0" s="237">
        <f t="shared" si="1"/>
        <v>1</v>
      </c>
    </row>
    <row r="1061" ht="15.75" customHeight="1">
      <c r="A1061" s="237" t="str">
        <f>Seeds!AC1157</f>
        <v>M5-NyO-56a-I-2</v>
      </c>
      <c r="B1061" s="237" t="str">
        <f>Seeds!Z1157</f>
        <v>{"id":"M5-NyO-56a-I-2","stimulus":"&lt;p&gt;Se quiere empapelar &lt;span class=\"fr-math-v2 fr-draggable\" contenteditable=\"false\" data-original-math=\"\\(\\frac{{{Q1}}}{{{T1}}}\\)\" draggable=\"true\"&gt;\\(\\frac{{{Q1}}}{{{T1}}}\\)&lt;/span&gt; de las paredes de un edificio. Si ya se ha cubierto con papel pintado &lt;span class=\"fr-math-v2 fr-draggable\" contenteditable=\"false\" data-original-math=\"\\(\\frac{{{Q3}}}{{{T2}}}\\)\" draggable=\"true\"&gt;\\(\\frac{{{Q3}}}{{{T2}}}\\)&lt;/span&gt; de la superficie que se iba a empapelar, ¿qué fracción de las paredes se ha empapelado?&lt;/p&gt;","template":"&lt;p&gt;Se ha empapelado {{response}} de las paredes.&lt;/p&gt;","hint":"Multiplica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1" s="237" t="str">
        <f>Seeds!AA1157</f>
        <v>{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1" s="237">
        <f t="shared" si="1"/>
        <v>1</v>
      </c>
    </row>
    <row r="1062" ht="15.75" customHeight="1">
      <c r="A1062" s="237" t="str">
        <f>Seeds!AC1158</f>
        <v>M5-NyO-56a-I-3</v>
      </c>
      <c r="B1062" s="237" t="str">
        <f>Seeds!Z1158</f>
        <v>{"id":"M5-NyO-56a-I-3","stimulus":"&lt;p&gt;Maria leyó &lt;span class=\"fr-math-v2 fr-draggable\" contenteditable=\"false\" data-original-math=\"\\(\\frac{{{Q1}}}{{{T1}}}\\)\" draggable=\"true\"&gt;\\(\\frac{{{Q1}}}{{{T1}}}\\)&lt;/span&gt; de las páginas de un libro durante las vacaciones. De esas páginas, &lt;span class=\"fr-math-v2 fr-draggable\" contenteditable=\"false\" data-original-math=\"\\(\\frac{{{Q3}}}{{{T2}}}\\)\" draggable=\"true\"&gt;\\(\\frac{{{Q3}}}{{{T2}}}\\)&lt;/span&gt; corresponden al primer capítulo. ¿Qué fracción del libro corresponde al primer capítulo?&lt;/p&gt;","template":"&lt;p&gt;La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2" s="237" t="str">
        <f>Seeds!AA1158</f>
        <v>{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2" s="237">
        <f t="shared" si="1"/>
        <v>1</v>
      </c>
    </row>
    <row r="1063" ht="15.75" customHeight="1">
      <c r="A1063" s="237" t="str">
        <f>Seeds!AC1159</f>
        <v>M5-NyO-56a-I-4</v>
      </c>
      <c r="B1063" s="237" t="str">
        <f>Seeds!Z1159</f>
        <v>{"id":"M5-NyO-56a-I-4","stimulus":"&lt;p&gt;Para una receta de galletas se necesitan &lt;span class=\"fr-math-v2 fr-draggable\" contenteditable=\"false\" data-original-math=\"\\(\\frac{{{Q1}}}{{{T1}}}\\)\" draggable=\"true\"&gt;\\(\\frac{{{Q1}}}{{{T1}}}\\)&lt;/span&gt; de una taza con coco. Si se quiere preparar solo &lt;span class=\"fr-math-v2 fr-draggable\" contenteditable=\"false\" data-original-math=\"\\(\\frac{{{Q3}}}{{{T2}}}\\)\" draggable=\"true\"&gt;\\(\\frac{{{Q3}}}{{{T2}}}\\)&lt;/span&gt; de esta receta, ¿cuánto coco hay que utilizar?&lt;/p&gt;","template":"&lt;p&gt;Se necesitan {{response}} de una taza con coco.&lt;/p&gt;","hint":"Multiplica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3" s="237" t="str">
        <f>Seeds!AA1159</f>
        <v>{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3" s="237">
        <f t="shared" si="1"/>
        <v>1</v>
      </c>
    </row>
    <row r="1064" ht="15.75" customHeight="1">
      <c r="A1064" s="237" t="str">
        <f>Seeds!AC1160</f>
        <v>M5-NyO-56a-I-5</v>
      </c>
      <c r="B1064" s="237" t="str">
        <f>Seeds!Z1160</f>
        <v>{"id":"M5-NyO-56a-I-5","stimulus":"&lt;p&gt;Durante una campaña solidaria se ha recaudado &lt;span class=\"fr-math-v2 fr-draggable\" contenteditable=\"false\" data-original-math=\"\\(\\frac{{{Q1}}}{{{T1}}}\\)\" draggable=\"true\"&gt;\\(\\frac{{{Q1}}}{{{T1}}}\\)&lt;/span&gt; del objetivo. De esta fracción, &lt;span class=\"fr-math-v2 fr-draggable\" contenteditable=\"false\" data-original-math=\"\\(\\frac{{{Q3}}}{{{T2}}}\\)\" draggable=\"true\"&gt;\\(\\frac{{{Q3}}}{{{T2}}}\\)&lt;/span&gt; se corresponden con donaciones hechas desde Guadalajara. ¿Qué fracción de todo el dinero que se quiere conseguir procede de esa ciudad?&lt;/p&gt;","template":"&lt;p&gt;Gracias a Guadalajara se ha recaudado {{response}} del objetivo.&lt;/p&gt;","hint":"Multiplica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4" s="237" t="str">
        <f>Seeds!AA1160</f>
        <v>{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4" s="237">
        <f t="shared" si="1"/>
        <v>1</v>
      </c>
    </row>
    <row r="1065" ht="15.75" customHeight="1">
      <c r="A1065" s="237" t="str">
        <f>Seeds!AC1161</f>
        <v>M5-NyO-56a-I-6</v>
      </c>
      <c r="B1065" s="237" t="str">
        <f>Seeds!Z1161</f>
        <v>{"id":"M5-NyO-56a-I-6","stimulus":"&lt;p&gt;Se han pavimentado &lt;span class=\"fr-math-v2 fr-draggable\" contenteditable=\"false\" data-original-math=\"\\(\\frac{{{Q1}}}{{{T1}}}\\)\" draggable=\"true\"&gt;\\(\\frac{{{Q1}}}{{{T1}}}\\)&lt;/span&gt; de una carretera de {{T2}} km. Calcula los kilómetros de calzada pavimentada.&lt;/p&gt;","template":"Se han pavimentado {{response}} km.","hint":"Divide el número entre el denominador y multiplica el resultado por el numerador.","feedback":"&lt;p&gt;Para obtener los kilómetros asfaltados,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5" s="237" t="str">
        <f>Seeds!AA1161</f>
        <v>{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5" s="237">
        <f t="shared" si="1"/>
        <v>1</v>
      </c>
    </row>
    <row r="1066" ht="15.75" customHeight="1">
      <c r="A1066" s="237" t="str">
        <f>Seeds!AC1162</f>
        <v>M5-NyO-56a-I-7</v>
      </c>
      <c r="B1066" s="237" t="str">
        <f>Seeds!Z1162</f>
        <v>{"id":"M5-NyO-56a-I-7","stimulus":"&lt;p&gt;Se han comprado &lt;span class=\"fr-math-v2 fr-draggable\" contenteditable=\"false\" data-original-math=\"\\(\\frac{{{Q1}}}{{{T1}}}\\)\" draggable=\"true\"&gt;\\(\\frac{{{Q1}}}{{{T1}}}\\)&lt;/span&gt; de las entradas para una sala de cine. Si la capacidad de esta es de {{T2}} butacas, ¿cuántas entradas se han vendido?&lt;/p&gt;","template":"Se han vendido {{response}} butacas.","hint":"Divide el número entre el denominador y multiplica el resultado por el numerador.","feedback":"&lt;p&gt;Para obtener el número de butacas,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30,"step":1}],"calculated":[{"name":"T1","function":"{{Q1}}+{{Q2}}","temp":true},{"name":"T2","function":"({{Q1}}+{{Q2}})*{{Q3}}","temp":true},{"name":"A1","function":"{{Q1}}*{{Q3}}"}],"uniques":true},"algorithm":{"name":"calculateOperation","params":{"method":"equivLiteral","keyboard":"INTERMEDIATE"}}}</v>
      </c>
      <c r="C1066" s="237" t="str">
        <f>Seeds!AA1162</f>
        <v>{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D1066" s="237">
        <f t="shared" si="1"/>
        <v>1</v>
      </c>
    </row>
    <row r="1067" ht="15.75" customHeight="1">
      <c r="A1067" s="237" t="str">
        <f>Seeds!AC1163</f>
        <v>M5-NyO-56a-I-8</v>
      </c>
      <c r="B1067" s="237" t="str">
        <f>Seeds!Z1163</f>
        <v>{"id":"M5-NyO-56a-I-8","stimulus":"&lt;p&gt;Ángela tiene {{T2}} seguidores, de los cuales &lt;span class=\"fr-math-v2 fr-draggable\" contenteditable=\"false\" data-original-math=\"\\(\\frac{{{Q1}}}{{{T1}}}\\)\" draggable=\"true\"&gt;\\(\\frac{{{Q1}}}{{{T1}}}\\)&lt;/span&gt; son menores de {{Q4}} años. ¿Cuántos seguidores están por debajo de esta edad?&lt;/p&gt;","template":"Los seguidores con menos de {{Q4}} años son {{response}}.","hint":"Divide el número entre el denominador y multiplica el resultado por el numerador.","feedback":"&lt;p&gt;Para obtener el número de seguidores,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name":"Q4","label":null,"min":20,"max":55,"step":1}],"calculated":[{"name":"T1","function":"{{Q1}}+{{Q2}}","temp":true},{"name":"T2","function":"({{Q1}}+{{Q2}})*{{Q3}}","temp":true},{"name":"A1","function":"{{Q1}}*{{Q3}}"}],"uniques":true},"algorithm":{"name":"calculateOperation","params":{"method":"equivLiteral","keyboard":"INTERMEDIATE"}}}</v>
      </c>
      <c r="C1067" s="237" t="str">
        <f>Seeds!AA1163</f>
        <v>{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D1067" s="237">
        <f t="shared" si="1"/>
        <v>1</v>
      </c>
    </row>
    <row r="1068" ht="15.75" customHeight="1">
      <c r="A1068" s="237" t="str">
        <f>Seeds!AC1164</f>
        <v>M5-NyO-56a-I-9</v>
      </c>
      <c r="B1068" s="237" t="str">
        <f>Seeds!Z1164</f>
        <v>{"id":"M5-NyO-56a-I-9","stimulus":"&lt;p&gt;En un acuario hay {{T2}} peces, de los cuales &lt;span class=\"fr-math-v2 fr-draggable\" contenteditable=\"false\" data-original-math=\"\\(\\frac{{{Q1}}}{{{T1}}}\\)\" draggable=\"true\"&gt;\\(\\frac{{{Q1}}}{{{T1}}}\\)&lt;/span&gt; fueron criados en cautividad. ¿De cuántos peces se trata?&lt;/p&gt;","template":"{{response}} peces nacieron en cautividad.","hint":"Divide el número entre el denominador y multiplica el resultado por el numerador.","feedback":"&lt;p&gt;Para obtener el número de peces,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8" s="237" t="str">
        <f>Seeds!AA1164</f>
        <v>{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8" s="237">
        <f t="shared" si="1"/>
        <v>1</v>
      </c>
    </row>
    <row r="1069" ht="15.75" customHeight="1">
      <c r="A1069" s="237" t="str">
        <f>Seeds!AC1165</f>
        <v>M5-NyO-56a-I-10</v>
      </c>
      <c r="B1069" s="237" t="str">
        <f>Seeds!Z1165</f>
        <v>{"id":"M5-NyO-56a-I-10","stimulus":"&lt;p&gt;La agencia estatal de meteorología ha estado recopilando información durante {{T2}} días. Los resultados han señalado que en &lt;span class=\"fr-math-v2 fr-draggable\" contenteditable=\"false\" data-original-math=\"\\(\\frac{{{Q1}}}{{{T1}}}\\)\" draggable=\"true\"&gt;\\(\\frac{{{Q1}}}{{{T1}}}\\)&lt;/span&gt; de las jornadas hizo sol. ¿Cuántos días fueron soleados?&lt;/p&gt;","template":"Ha habido {{response}} días de sol.","hint":"Divide el número entre el denominador y multiplica el resultado por el numerador.","feedback":"&lt;p&gt;Para obtener el número de días de sol,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9" s="237" t="str">
        <f>Seeds!AA1165</f>
        <v>{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9" s="237">
        <f t="shared" si="1"/>
        <v>1</v>
      </c>
    </row>
    <row r="1070" ht="15.75" customHeight="1">
      <c r="A1070" s="237" t="str">
        <f>Seeds!AC1166</f>
        <v>M5-NyO-36b-I-1</v>
      </c>
      <c r="B1070" s="237" t="str">
        <f>Seeds!Z1166</f>
        <v>{"id":"M5-NyO-36b-I-1","stimulus":"&lt;p&gt;Selecciona la multiplicación con el resultado correcto.&lt;/p&gt;","hint":"&lt;p&gt;Divide el número entre el denominador y multiplica el resultado por el numerador.&lt;/p&gt;","feedback":"&lt;p&gt;Para multiplicar una fracción por un número, divide el número entre el denominador y, después, multiplica el resultado por el numerador:&lt;/p&gt;&lt;p&gt;&lt;span class=\"fr-math-v2 fr-draggable\" contenteditable=\"false\" data-original-math=\"\\(\\frac{{{Q1}}}{{{T1}}}\\)\" draggable=\"true\"&gt;\\(\\frac{{{Q1}}}{{{T1}}}\\)&lt;/span&gt; × {{T5}} = ({{T5}} : {{T1}}) × {{Q1}} = {{T9}}&lt;/p&gt;","seed":{"parameters":[{"name":"Q1","label":null,"min":1,"max":8,"step":1},{"name":"Q2","label":null,"min":1,"max":8,"step":1},{"name":"Q3","label":null,"min":1,"max":8,"step":1},{"name":"Q4","label":null,"min":1,"max":8,"step":1},{"name":"Q5","label":null,"min":1,"max":8,"step":1},{"name":"Q6","label":null,"min":1,"max":8,"step":1},{"name":"Q7","label":null,"min":1,"max":8,"step":1},{"name":"Q8","label":null,"min":1,"max":8,"step":1},{"name":"Q9","label":null,"min":10,"max":99,"step":1},{"name":"Q10","label":null,"min":10,"max":99,"step":1},{"name":"Q11","label":null,"min":10,"max":99,"step":1},{"name":"Q12","label":null,"min":10,"max":99,"step":1},{"name":"Q13","label":null,"min":1,"max":10,"step":1},{"name":"Q14","label":null,"min":1,"max":10,"step":1},{"name":"Q15","label":null,"min":1,"max":10,"step":1}],"calculated":[{"name":"A1","label":"{{function}}","function":"&lt;span class=\"fr-math-v2 fr-draggable\" contenteditable=\"false\" data-original-math=\"\\(\\frac{{{Q1}}}{{{T1}}}\\)\" draggable=\"true\"&gt;\\(\\frac{{{Q1}}}{{{T1}}}\\)&lt;/span&gt; × {{T5}} = {{T9}}"},{"name":"A2","label":"{{function}}","function":"&lt;span class=\"fr-math-v2 fr-draggable\" contenteditable=\"false\" data-original-math=\"\\(\\frac{{{Q3}}}{{{T2}}}\\)\" draggable=\"true\"&gt;\\(\\frac{{{Q3}}}{{{T2}}}\\)&lt;/span&gt; × {{T6}} = {{T10}}","incorrect":true,"feedback":"&lt;p&gt;&lt;span class=\"fr-math-v2 fr-draggable\" contenteditable=\"false\" data-original-math=\"\\(\\frac{{{Q3}}}{{{T2}}}\\)\" draggable=\"true\"&gt;\\(\\frac{{{Q3}}}{{{T2}}}\\)&lt;/span&gt; × {{T6}} = ({{T6}} : {{T2}}) × {{Q3}} = {{T13}}&lt;/p&gt;"},{"name":"A3","label":"{{function}}","function":"&lt;span class=\"fr-math-v2 fr-draggable\" contenteditable=\"false\" data-original-math=\"\\(\\frac{{{Q5}}}{{{T3}}}\\)\" draggable=\"true\"&gt;\\(\\frac{{{Q5}}}{{{T3}}}\\)&lt;/span&gt; × {{T7}} = {{T11}}","feedback":"&lt;p&gt;&lt;span class=\"fr-math-v2 fr-draggable\" contenteditable=\"false\" data-original-math=\"\\(\\frac{{{Q5}}}{{{T3}}}\\)\" draggable=\"true\"&gt;\\(\\frac{{{Q5}}}{{{T3}}}\\)&lt;/span&gt; × {{T7}} = ({{T7}} : {{T3}}) × {{Q5}} = {{T14}}&lt;/p&gt;","incorrect":true},{"name":"A4","label":"{{function}}","function":"&lt;span class=\"fr-math-v2 fr-draggable\" contenteditable=\"false\" data-original-math=\"\\(\\frac{{{Q7}}}{{{T4}}}\\)\" draggable=\"true\"&gt;\\(\\frac{{{Q7}}}{{{T4}}}\\)&lt;/span&gt; × {{T8}} = {{T12}}","feedback":"&lt;p&gt;&lt;span class=\"fr-math-v2 fr-draggable\" contenteditable=\"false\" data-original-math=\"\\(\\frac{{{Q7}}}{{{T4}}}\\)\" draggable=\"true\"&gt;\\(\\frac{{{Q7}}}{{{T4}}}\\)&lt;/span&gt; × {{T8}} = ({{T8}} : {{T4}}) × {{Q7}} = {{T15}}&lt;/p&gt;","incorrect":true},{"name":"T1","function":"{{Q1}}+{{Q2}}","temp":"true"},{"name":"T2","function":"{{Q3}}+{{Q4}}","temp":"true"},{"name":"T3","function":"{{Q5}}+{{Q6}}","temp":"true"},{"name":"T4","function":"{{Q7}}+{{Q8}}","temp":"true"},{"name":"T5","function":"({{Q1}}+{{Q2}})*{{Q9}}","temp":"true"},{"name":"T6","function":"({{Q3}}+{{Q4}})*{{Q10}}","temp":"true"},{"name":"T7","function":"({{Q5}}+{{Q6}})*{{Q11}}","temp":"true"},{"name":"T8","function":"({{Q7}}+{{Q8}})*{{Q12}}","temp":"true"},{"name":"T9","function":"{{Q1}}*{{Q9}}","temp":"true"},{"name":"T10","function":"{{Q3}}*{{Q10}}+{{Q13}}","temp":"true"},{"name":"T11","function":"{{Q5}}*{{Q11}}+{{Q14}}","temp":"true"},{"name":"T12","function":"{{Q7}}*{{Q12}}-{{Q15}}","temp":"true"},{"name":"T13","function":"{{Q3}}*{{Q10}}","temp":"true"},{"name":"T14","function":"{{Q5}}*{{Q11}}","temp":"true"},{"name":"T15","function":"{{Q7}}*{{Q12}}","temp":"true"}],"uniques":true},"algorithm":{"name":"trueFalse","template":"Multiple choice – standard","params":{"countCorrect":1,"countIncorrect":2,"showCheckIcon":false,
            "columns": 3
        }
    }
}</v>
      </c>
      <c r="C1070" s="237" t="str">
        <f>Seeds!AA1166</f>
        <v>{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D1070" s="237">
        <f t="shared" si="1"/>
        <v>1</v>
      </c>
    </row>
    <row r="1071" ht="15.75" customHeight="1">
      <c r="A1071" s="237" t="str">
        <f>Seeds!AC1167</f>
        <v>M5-NyO-36b-E-1</v>
      </c>
      <c r="B1071" s="237" t="str">
        <f>Seeds!Z1167</f>
        <v>{"id":"M5-NyO-36b-E-1","stimulus":"&lt;p&gt;Escribe el resultado de la siguiente multiplicación.&lt;/p&gt;","template":"&lt;p&gt;&lt;span class=\"fr-math-v2 fr-draggable\" contenteditable=\"false\" data-original-math=\"\\(\\frac{{{Q1}}}{{{T1}}}\\)\" draggable=\"true\"&gt;\\(\\frac{{{Q1}}}{{{T1}}}\\)&lt;/span&gt; × {{T2}} = {{response}}&lt;/p&gt;","hint":"Divide el número entre el denominador y multiplica el resultado por el numerador.","feedback":"&lt;p&gt;Divide el número entre el denominador y, después, multiplica el resultado por el numerador:&lt;/p&gt;&lt;p&gt;&lt;span class=\"fr-math-v2 fr-draggable\" contenteditable=\"false\" data-original-math=\"\\(\\frac{{{Q1}}}{{{T1}}}\\)\" draggable=\"true\"&gt;\\(\\frac{{{Q1}}}{{{T1}}}\\)&lt;/span&gt; × {{T2}} = ({{T2}} : {{T1}}) × {{Q1}} = {{A1}}&lt;/p&gt;","seed":{"parameters":[{"name":"Q1","label":null,"min":1,"max":10,"step":1},{"name":"Q2","label":null,"min":1,"max":10,"step":1},{"name":"Q3","label":null,"min":10,"max":99,"step":1}],"calculated":[{"name":"T1","function":"{{Q1}}+{{Q2}}","temp":true},{"name":"T2","function":"({{Q1}}+{{Q2}})*{{Q3}}","temp":true},{"name":"A1","function":"{{Q1}}*{{Q3}}"}],"uniques":true},"algorithm":{"name":"calculateOperation","params":{"method":"equivLiteral","keyboard":"INTERMEDIATE"}}}</v>
      </c>
      <c r="C1071" s="237" t="str">
        <f>Seeds!AA1167</f>
        <v>{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71" s="237">
        <f t="shared" si="1"/>
        <v>1</v>
      </c>
    </row>
    <row r="1072" ht="15.75" customHeight="1">
      <c r="A1072" s="237" t="str">
        <f>Seeds!AC1168</f>
        <v>M5-NyO-36c-I-1</v>
      </c>
      <c r="B1072" s="237" t="str">
        <f>Seeds!Z1168</f>
        <v>{"id":"M5-NyO-36c-I-1","stimulus":"&lt;p&gt;Selecciona cuál es el área de un rectángulo de base &lt;span class=\"fr-math-v2 fr-draggable\" contenteditable=\"false\" data-original-math=\"\\(\\frac{{{Q1}}}{{{T1}}}\\)\" draggable=\"true\"&gt;\\(\\frac{{{Q1}}}{{{T1}}}\\)&lt;/span&gt; m y altura &lt;span class=\"fr-math-v2 fr-draggable\" contenteditable=\"false\" data-original-math=\"\\(\\frac{{{Q3}}}{{{T2}}}\\)\" draggable=\"true\"&gt;\\(\\frac{{{Q3}}}{{{T2}}}\\)&lt;/span&gt; m.&lt;/p&gt;","hint":"&lt;p&gt;Área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{{A1}} m&lt;sup&gt;2&lt;/sup&gt;&lt;/p&gt;","seed":{"parameters":[{"name":"Q1","label":null,"min":1,"max":6,"step":1},{"name":"Q2","label":null,"min":1,"max":6,"step":1},{"name":"Q3","label":null,"min":1,"max":6,"step":1},{"name":"Q4","label":null,"min":1,"max":6,"step":1}],"calculated":[{"name":"A1","label":"{{function}} m&lt;sup&gt;2&lt;/sup&gt;","function":"&lt;span class=\"fr-math-v2 fr-draggable\" contenteditable=\"false\" data-original-math=\"\\(\\frac{{{T3}}}{{{T4}}}\\)\" draggable=\"true\"&gt;\\(\\frac{{{T3}}}{{{T4}}}\\)&lt;/span&gt;"},{"name":"A2","label":"{{function}} m&lt;sup&gt;2&lt;/sup&gt;","function":"&lt;span class=\"fr-math-v2 fr-draggable\" contenteditable=\"false\" data-original-math=\"\\(\\frac{{{T5}}}{{{T6}}}\\)\" draggable=\"true\"&gt;\\(\\frac{{{T5}}}{{{T6}}}\\)&lt;/span&gt;","incorrect":true},{"name":"A3","label":"{{function}} m&lt;sup&gt;2&lt;/sup&gt;","function":"&lt;span class=\"fr-math-v2 fr-draggable\" contenteditable=\"false\" data-original-math=\"\\(\\frac{{{T7}}}{{{T8}}}\\)\" draggable=\"true\"&gt;\\(\\frac{{{T7}}}{{{T8}}}\\)&lt;/span&gt;","incorrect":true},{"name":"T1","function":"{{Q1}}+{{Q2}}","temp":"true"},{"name":"T2","function":"{{Q3}}+{{Q4}}","temp":"true"},{"name":"T3","function":"{{Q1}}*{{Q3}}/math.gcd({{Q1}}*{{Q3}}, {{T1}}*{{T2}})","temp":"true"},{"name":"T4","function":"{{T1}}*{{T2}}/math.gcd({{Q1}}*{{Q3}}, {{T1}}*{{T2}})","temp":"true"},{"name":"T5","function":"{{Q1}}*{{Q3}}/math.gcd({{Q1}}*{{Q3}}, {{T1}}*({{T2}}+1))","temp":"true"},{"name":"T6","function":"{{T1}}*({{T2}}+1)/math.gcd({{Q1}}*{{Q3}}, {{T1}}*({{T2}}+1))","temp":"true"},{"name":"T7","function":"{{Q1}}*({{Q3}}+1)/math.gcd({{Q1}}*({{Q3}}+1), {{T1}}*{{T2}})","temp":"true"},{"name":"T8","function":"{{T1}}*{{T2}}/math.gcd({{Q1}}*({{Q3}}+1), {{T1}}*{{T2}})","temp":"true"}],"uniques":true},"algorithm":{"name":"trueFalse","template":"Multiple choice – standard","params":{"countCorrect":1,"countIncorrect":2,"showCheckIcon":false,
            "columns": 3
        }
    }
}</v>
      </c>
      <c r="C1072" s="237" t="str">
        <f>Seeds!AA1168</f>
        <v>{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D1072" s="237">
        <f t="shared" si="1"/>
        <v>1</v>
      </c>
    </row>
    <row r="1073" ht="15.75" customHeight="1">
      <c r="A1073" s="237" t="str">
        <f>Seeds!AC1169</f>
        <v>M5-NyO-36c-E-1</v>
      </c>
      <c r="B1073" s="237" t="str">
        <f>Seeds!Z1169</f>
        <v>{"id":"M5-NyO-36c-E-1","stimulus":"&lt;p&gt;Calcula el área de un rectángulo cuyos lados miden &lt;span class=\"fr-math-v2 fr-draggable\" contenteditable=\"false\" data-original-math=\"\\(\\frac{{{Q1}}}{{{T1}}}\\)\" draggable=\"true\"&gt;\\(\\frac{{{Q1}}}{{{T1}}}\\)&lt;/span&gt; m y &lt;span class=\"fr-math-v2 fr-draggable\" contenteditable=\"false\" data-original-math=\"\\(\\frac{{{Q3}}}{{{T2}}}\\)\" draggable=\"true\"&gt;\\(\\frac{{{Q3}}}{{{T2}}}\\)&lt;/span&gt; m. Escribe el resultado en forma de fracción irreducible.&lt;/p&gt;","template":"&lt;p&gt;El área del rectángulo mide {{response}} m&lt;sup&gt;2&lt;/sup&gt;.&lt;/p&gt;","hint":"&lt;p&gt;Área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{{T0}} m&lt;sup&gt;2&lt;/sup&gt;&lt;/p&gt;","seed":{"parameters":[{"name":"Q1","label":null,"min":1,"max":6,"step":1},{"name":"Q2","label":null,"min":1,"max":6,"step":1},{"name":"Q3","label":null,"min":1,"max":6,"step":1},{"name":"Q4","label":null,"min":1,"max":6,"step":1}],"calculated":[{"name":"T0","function":"&lt;span class=\"fr-math-v2 fr-draggable\" contenteditable=\"false\" data-original-math=\"\\(\\frac{{{T3}}}{{{T4}}}\\)\" draggable=\"true\"&gt;\\(\\frac{{{T3}}}{{{T4}}}\\)&lt;/span&gt;","temp":true},{"name":"A1","label":"{{function}}","function":"\\frac{{{T3}}}{{{T4}}}"},{"name":"T1","function":"{{Q1}}+{{Q2}}","temp":true},{"name":"T2","function":"{{Q3}}+{{Q4}}","temp":true},{"name":"T3","function":"{{Q1}}*{{Q3}}/math.gcd({{Q1}}*{{Q3}}, {{T1}}*{{T2}})","temp":true},{"name":"T4","function":"{{T1}}*{{T2}}/math.gcd({{Q1}}*{{Q3}}, {{T1}}*{{T2}})","temp":true}],"uniques":true},"algorithm":{"name":"calculateOperation","params":{"method":"equivLiteral","keyboard":"INTERMEDIATE"}}}</v>
      </c>
      <c r="C1073" s="237" t="str">
        <f>Seeds!AA1169</f>
        <v>{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D1073" s="237">
        <f t="shared" si="1"/>
        <v>1</v>
      </c>
    </row>
    <row r="1074" ht="15.75" customHeight="1">
      <c r="A1074" s="237" t="str">
        <f>Seeds!AC1170</f>
        <v>M5-NyO-36c-A-1</v>
      </c>
      <c r="B1074" s="237" t="str">
        <f>Seeds!Z1170</f>
        <v>{"id":"M5-NyO-36c-A-1","seed":{"parameters":[{"name":"Q1","label":null,"min":1,"max":5,"step":2},{"name":"Q2","label":null,"min":2,"max":6,"step":2},{"name":"Q3","label":null,"min":1,"max":5,"step":2},{"name":"Q4","label":null,"min":2,"max":6,"step":2}],"uniques":true},"scaffolding":[{"id":"step-0","stimulus":"&lt;p&gt;Los lados de la toalla rectangular de Gerardo miden &lt;span class=\"fr-math-v2 fr-draggable\" contenteditable=\"false\" data-original-math=\"\\(\\frac{{{T1}}}{{{Q2}}}\\)\" draggable=\"true\"&gt;\\(\\frac{{{T1}}}{{{Q2}}}\\)&lt;/span&gt; m y &lt;span class=\"fr-math-v2 fr-draggable\" contenteditable=\"false\" data-original-math=\"\\(\\frac{{{T2}}}{{{Q4}}}\\)\" draggable=\"true\"&gt;\\(\\frac{{{T2}}}{{{Q4}}}\\)&lt;/span&gt; m. ¿Cuál es el área de la toalla?&lt;/p&gt;","template":"&lt;p&gt;El área de la toalla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toalla rectangular.&lt;/p&gt;"},{"name":"2-A2","label":"&lt;p&gt;Calcular el área de una toalla triangular.&lt;/p&gt;","incorrect":true},{"name":"2-A3","label":"&lt;p&gt;Calcular el área de una toalla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toalla.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4" s="237" t="str">
        <f>Seeds!AA1170</f>
        <v>{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4" s="237">
        <f t="shared" si="1"/>
        <v>1</v>
      </c>
    </row>
    <row r="1075" ht="15.75" customHeight="1">
      <c r="A1075" s="237" t="str">
        <f>Seeds!AC1171</f>
        <v>M5-NyO-36c-A-2</v>
      </c>
      <c r="B1075" s="237" t="str">
        <f>Seeds!Z1171</f>
        <v>{"id":"M5-NyO-36c-A-2","seed":{"parameters":[{"name":"Q1","label":null,"min":1,"max":5,"step":2},{"name":"Q2","label":null,"min":2,"max":6,"step":2},{"name":"Q3","label":null,"min":1,"max":5,"step":2},{"name":"Q4","label":null,"min":2,"max":6,"step":2}],"uniques":true},"scaffolding":[{"id":"step-0","stimulus":"&lt;p&gt;Una modista necesita un trozo de tela de &lt;span class=\"fr-math-v2 fr-draggable\" contenteditable=\"false\" data-original-math=\"\\(\\frac{{{T1}}}{{{Q2}}}\\)\" draggable=\"true\"&gt;\\(\\frac{{{T1}}}{{{Q2}}}\\)&lt;/span&gt; m de base y &lt;span class=\"fr-math-v2 fr-draggable\" contenteditable=\"false\" data-original-math=\"\\(\\frac{{{T2}}}{{{Q4}}}\\)\" draggable=\"true\"&gt;\\(\\frac{{{T2}}}{{{Q4}}}\\)&lt;/span&gt; m de altura para confeccionar una blusa. ¿Cuánto mide el área del retal?&lt;/p&gt;","template":"&lt;p&gt;Su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retal rectangular.&lt;/p&gt;"},{"name":"2-A2","label":"&lt;p&gt;Calcular el área del retal triangular.&lt;/p&gt;","incorrect":true},{"name":"2-A3","label":"&lt;p&gt;Calcular el área del retal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retal.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5" s="237" t="str">
        <f>Seeds!AA1171</f>
        <v>{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5" s="237">
        <f t="shared" si="1"/>
        <v>1</v>
      </c>
    </row>
    <row r="1076" ht="15.75" customHeight="1">
      <c r="A1076" s="237" t="str">
        <f>Seeds!AC1172</f>
        <v>M5-NyO-36c-A-3</v>
      </c>
      <c r="B1076" s="237" t="str">
        <f>Seeds!Z1172</f>
        <v>{"id":"M5-NyO-36c-A-3","seed":{"parameters":[{"name":"Q1","label":null,"min":1,"max":5,"step":2},{"name":"Q2","label":null,"min":2,"max":6,"step":2},{"name":"Q3","label":null,"min":1,"max":5,"step":2},{"name":"Q4","label":null,"min":2,"max":6,"step":2}],"uniques":true},"scaffolding":[{"id":"step-0","stimulus":"&lt;p&gt;Se va a cubrir con una lona un abrevadero rectangular que mide &lt;span class=\"fr-math-v2 fr-draggable\" contenteditable=\"false\" data-original-math=\"\\(\\frac{{{T1}}}{{{Q2}}}\\)\" draggable=\"true\"&gt;\\(\\frac{{{T1}}}{{{Q2}}}\\)&lt;/span&gt; m de largo y &lt;span class=\"fr-math-v2 fr-draggable\" contenteditable=\"false\" data-original-math=\"\\(\\frac{{{T2}}}{{{Q4}}}\\)\" draggable=\"true\"&gt;\\(\\frac{{{T2}}}{{{Q4}}}\\)&lt;/span&gt; m de ancho. ¿Cuál va a ser el aréa de la lona?&lt;/p&gt;","template":"&lt;p&gt;El área de la lona será 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lona rectangular.&lt;/p&gt;"},{"name":"2-A2","label":"&lt;p&gt;Calcular el área de una lona triangular.&lt;/p&gt;","incorrect":true},{"name":"2-A3","label":"&lt;p&gt;Calcular el área de una lona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lona.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6" s="237" t="str">
        <f>Seeds!AA1172</f>
        <v>{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6" s="237">
        <f t="shared" si="1"/>
        <v>1</v>
      </c>
    </row>
    <row r="1077" ht="15.75" customHeight="1">
      <c r="A1077" s="237" t="str">
        <f>Seeds!AC1173</f>
        <v>M5-NyO-36c-A-4</v>
      </c>
      <c r="B1077" s="237" t="str">
        <f>Seeds!Z1173</f>
        <v>{"id":"M5-NyO-36c-A-4","seed":{"parameters":[{"name":"Q1","label":null,"min":1,"max":5,"step":2},{"name":"Q2","label":null,"min":2,"max":6,"step":2},{"name":"Q3","label":null,"min":1,"max":5,"step":2},{"name":"Q4","label":null,"min":2,"max":6,"step":2}],"uniques":true},"scaffolding":[{"id":"step-0","stimulus":"&lt;p&gt;Un obrero tiene que colocar una ventana en un hueco rectangular cuyas medidas son &lt;span class=\"fr-math-v2 fr-draggable\" contenteditable=\"false\" data-original-math=\"\\(\\frac{{{T1}}}{{{Q2}}}\\)\" draggable=\"true\"&gt;\\(\\frac{{{T1}}}{{{Q2}}}\\)&lt;/span&gt; m y &lt;span class=\"fr-math-v2 fr-draggable\" contenteditable=\"false\" data-original-math=\"\\(\\frac{{{T2}}}{{{Q4}}}\\)\" draggable=\"true\"&gt;\\(\\frac{{{T2}}}{{{Q4}}}\\)&lt;/span&gt; m. ¿Cuál es el área del hueco?&lt;/p&gt;","template":"&lt;p&gt;Su área mide {{response}} cm&lt;sup&gt;2&lt;/sup&gt;.&lt;/p&gt;","seed":{"parameters":[],"calculated":[{"name":"T1","label":"{{function}}","function":"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hueco rectangular.&lt;/p&gt;"},{"name":"2-A2","label":"&lt;p&gt;Calcular el área del hueco triangular.&lt;/p&gt;","incorrect":true},{"name":"2-A3","label":"&lt;p&gt;Calcular el área del hueco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hueco de la pared.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7" s="237" t="str">
        <f>Seeds!AA1173</f>
        <v>{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7" s="237">
        <f t="shared" si="1"/>
        <v>1</v>
      </c>
    </row>
    <row r="1078" ht="15.75" customHeight="1">
      <c r="A1078" s="237" t="str">
        <f>Seeds!AC1174</f>
        <v>M5-NyO-36c-A-5</v>
      </c>
      <c r="B1078" s="237" t="str">
        <f>Seeds!Z1174</f>
        <v>{"id":"M5-NyO-36c-A-5","seed":{"parameters":[{"name":"Q1","label":null,"min":1,"max":5,"step":2},{"name":"Q2","label":null,"min":2,"max":6,"step":2},{"name":"Q3","label":null,"min":1,"max":5,"step":2},{"name":"Q4","label":null,"min":2,"max":6,"step":2}],"uniques":true},"scaffolding":[{"id":"step-0","stimulus":"&lt;p&gt;La escuela tiene una pizarra rectangular cuyos lados miden &lt;span class=\"fr-math-v2 fr-draggable\" contenteditable=\"false\" data-original-math=\"\\(\\frac{{{T1}}}{{{Q2}}}\\)\" draggable=\"true\"&gt;\\(\\frac{{{T1}}}{{{Q2}}}\\)&lt;/span&gt; m y &lt;span class=\"fr-math-v2 fr-draggable\" contenteditable=\"false\" data-original-math=\"\\(\\frac{{{T2}}}{{{Q4}}}\\)\" draggable=\"true\"&gt;\\(\\frac{{{T2}}}{{{Q4}}}\\)&lt;/span&gt; m. ¿Cuál es el área de la pizarra?&lt;/p&gt;","template":"&lt;p&gt;Su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pizarra rectangular.&lt;/p&gt;"},{"name":"2-A2","label":"&lt;p&gt;Calcular el área de una pizarra triangular.&lt;/p&gt;","incorrect":true},{"name":"2-A3","label":"&lt;p&gt;Calcular el área de una pizarra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pizarra.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8" s="237" t="str">
        <f>Seeds!AA1174</f>
        <v>{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8" s="237">
        <f t="shared" si="1"/>
        <v>1</v>
      </c>
    </row>
    <row r="1079" ht="15.75" customHeight="1">
      <c r="A1079" s="237" t="str">
        <f>Seeds!AC1175</f>
        <v>M5-NyO-55a-I-1</v>
      </c>
      <c r="B1079" s="237" t="str">
        <f>Seeds!Z1175</f>
        <v>{
    "id": "M5-NyO-55a-I-1",
    "stimulus": "&lt;p&gt;Sin hacer los cálculos, selecciona la afirmacion correcta.&lt;/p&gt;",
    "hint": "&lt;p&gt;Si se multiplica un número por una fracción menor que 1, el resultado será menor que el número original.&lt;/p&gt;",
    "feedback": "&lt;p&gt;Si se multiplica un número por una fracción &lt;b&gt;menor que 1,&lt;/b&gt; el resultado será &lt;b&gt;menor&lt;/b&gt; que el número original.&lt;/p&gt;&lt;p&gt;Si se multiplica un número por una fracción &lt;b&gt;mayor que 1,&lt;/b&gt; el resultado será &lt;b&gt;mayor&lt;/b&gt; que el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"El resultado de multiplicar {{T11}} por &lt;span class=\"fr-math-v2 fr-draggable\" contenteditable=\"false\" data-original-math=\"\\(\\frac{{{T1}}}{{{Q2}}}\\)\" draggable=\"true\"&gt;\\(\\frac{{{T1}}}{{{Q2}}}\\)&lt;/span&gt; es mayor que {{T11}}."
            },
            {
                "name": "A2",
                "label": "El resultado de multiplicar {{T22}} por &lt;span class=\"fr-math-v2 fr-draggable\" contenteditable=\"false\" data-original-math=\"\\(\\frac{{{Q4}}}{{{T3}}}\\)\" draggable=\"true\"&gt;\\(\\frac{{{Q4}}}{{{T3}}}\\)&lt;/span&gt; es menor que {{T22}}."
            },
            {
                "name": "A3",
                "label": "El resultado de multiplicar {{T33}} por &lt;span class=\"fr-math-v2 fr-draggable\" contenteditable=\"false\" data-original-math=\"\\(\\frac{{{T5}}}{{{Q6}}}\\)\" draggable=\"true\"&gt;\\(\\frac{{{T5}}}{{{Q6}}}\\)&lt;/span&gt; es menor que {{T33}}.",
                "incorrect": true
            },
            {
                "name": "A4",
                "label": "El resultado de multiplicar {{T44}} por &lt;span class=\"fr-math-v2 fr-draggable\" contenteditable=\"false\" data-original-math=\"\\(\\frac{{{Q8}}}{{{T7}}}\\)\" draggable=\"true\"&gt;\\(\\frac{{{Q8}}}{{{T7}}}\\)&lt;/span&gt; es mayor que {{T44}}.",
                "incorrect": true
            }
        ],
        "uniques": true
    },
    "algorithm": {
        "name": "trueFalse",
        "template": "Multiple choice – standard",
        "params": {
            "countCorrect": 1,
            "countIncorrect": 2,
            "showCheckIcon": true
        }
    }
}</v>
      </c>
      <c r="C1079" s="237" t="str">
        <f>Seeds!AA1175</f>
        <v>{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D1079" s="237">
        <f t="shared" si="1"/>
        <v>1</v>
      </c>
    </row>
    <row r="1080" ht="15.75" customHeight="1">
      <c r="A1080" s="237" t="str">
        <f>Seeds!AC1176</f>
        <v>M5-NyO-55a-I-2</v>
      </c>
      <c r="B1080" s="237" t="str">
        <f>Seeds!Z1176</f>
        <v>{"id":"M5-NyO-55a-I-2","stimulus":"&lt;p&gt;Sin hacer el cálculo, completa esta oración.&lt;/p&gt;","template":"&lt;p&gt;El resultado de multiplicar {{T11}} por &lt;span class=\"fr-math-v2 fr-draggable\" contenteditable=\"false\" data-original-math=\"\\(\\frac{{{T1}}}{{{Q2}}}\\)\" draggable=\"true\"&gt;\\(\\frac{{{T1}}}{{{Q2}}}\\)&lt;/span&gt;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ayor","function":"mayor"},{"name":"A2","label":"menor","function":"menor","incorrect":true},{"name":"A3","label":"igual","function":"igual","incorrect":true}],"uniques":true},"algorithm":{"name":"calculateOperation","template":"Cloze with drag &amp; drop","params":{"keyboard":"INTERMEDIATE"}}}</v>
      </c>
      <c r="C1080" s="237" t="str">
        <f>Seeds!AA1176</f>
        <v>{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D1080" s="237">
        <f t="shared" si="1"/>
        <v>1</v>
      </c>
    </row>
    <row r="1081" ht="15.75" customHeight="1">
      <c r="A1081" s="237" t="str">
        <f>Seeds!AC1177</f>
        <v>M5-NyO-55a-I-3</v>
      </c>
      <c r="B1081" s="237" t="str">
        <f>Seeds!Z1177</f>
        <v>{"id":"M5-NyO-55a-I-3","stimulus":"&lt;p&gt;Sin hacer el cálculo, completa esta oración.&lt;/p&gt;","template":"&lt;p&gt;El resultado de multiplicar {{T11}} por &lt;span class=\"fr-math-v2 fr-draggable\" contenteditable=\"false\" data-original-math=\"\\(\\frac{{{Q2}}}{{{T1}}}\\)\" draggable=\"true\"&gt;\\(\\frac{{{Q2}}}{{{T1}}}\\)&lt;/span&gt;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enor","function":"menor"},{"name":"A2","label":"mayor","function":"mayor","incorrect":true},{"name":"A3","label":"igual","function":"igual","incorrect":true}],"uniques":true},"algorithm":{"name":"calculateOperation","template":"Cloze with drag &amp; drop","params":{"keyboard":"INTERMEDIATE"}}}</v>
      </c>
      <c r="C1081" s="237" t="str">
        <f>Seeds!AA1177</f>
        <v>{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D1081" s="237">
        <f t="shared" si="1"/>
        <v>1</v>
      </c>
    </row>
    <row r="1082" ht="15.75" customHeight="1">
      <c r="A1082" s="237" t="str">
        <f>Seeds!AC1178</f>
        <v>M5-NyO-37a-I-1</v>
      </c>
      <c r="B1082" s="237" t="str">
        <f>Seeds!Z1178</f>
        <v>{"id":"M5-NyO-37a-I-1","stimulus":"&lt;p&gt;Selecciona el resultado de dividir &lt;span class=\"fr-math-v2 fr-draggable\" contenteditable=\"false\" data-original-math=\"\\(\\frac{{{Q1}}}{{{T0}}}\\)\" draggable=\"true\"&gt;\\(\\frac{{{Q1}}}{{{T0}}}\\)&lt;/span&gt; entre {{Q3}}.&lt;/p&gt;","hint":"&lt;p&gt;Para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seed":{"parameters":[{"name":"Q1","label":null,"min":1,"max":10,"step":1},{"name":"Q2","label":null,"min":1,"max":10,"step":1},{"name":"Q3","label":null,"min":2,"max":10,"step":1}],"calculated":[{"name":"T0","function":"{{Q1}}+{{Q2}}","temp":true},{"name":"T1","function":"{{Q1}}/math.gcd({{Q1}}, ({{Q1}}+{{Q2}})*{{Q3}})","temp":true},{"name":"T2","function":"({{Q1}}+{{Q2}})*{{Q3}}/math.gcd({{Q1}}, ({{Q1}}+{{Q2}})*{{Q3}})","temp":true},{"name":"T3","function":"{{Q1}}*{{Q3}}/math.gcd({{Q1}}*{{Q3}}, ({{Q1}}+{{Q2}}))","temp":true},{"name":"T4","function":"({{Q1}}+{{Q2}})/math.gcd({{Q1}}*{{Q3}}, ({{Q1}}+{{Q2}}))","temp":true},{"name":"T5","function":"({{Q1}}+({{Q1}}*{{Q2}})*{{Q3}})/math.gcd({{Q3}}, ({{Q1}}+({{Q1}}*{{Q2}})*{{Q3}}))","temp":true},{"name":"T6","function":"{{Q3}}/math.gcd({{Q3}}, ({{Q1}}+({{Q1}}*{{Q2}})*{{Q3}}))","temp":true},{"name":"T7","function":"{{Q1}}*{{Q3}}","temp":true},{"name":"T8","function":"({{Q1}}+{{Q2}})*{{Q3}}","temp":true},{"name":"T9","function":"({{Q1}}+{{Q2}})*{{Q3}}","temp":true},{"name":"A1","label":"&lt;span class=\"fr-math-v2 fr-draggable\" contenteditable=\"false\" data-original-math=\"\\(\\frac{{{T1}}}{{{T2}}}\\)\" draggable=\"true\"&gt;\\(\\frac{{{T1}}}{{{T2}}}\\)&lt;/span&gt;"},{"name":"A2","label":"&lt;span class=\"fr-math-v2 fr-draggable\" contenteditable=\"false\" data-original-math=\"\\(\\frac{{{T3}}}{{{T4}}}\\)\" draggable=\"true\"&gt;\\(\\frac{{{T3}}}{{{T4}}}\\)&lt;/span&gt;","incorrect":true},{"name":"A3","label":"&lt;span class=\"fr-math-v2 fr-draggable\" contenteditable=\"false\" data-original-math=\"\\(\\frac{{{T5}}}{{{T6}}}\\)\" draggable=\"true\"&gt;\\(\\frac{{{T5}}}{{{T6}}}\\)&lt;/span&gt;","incorrect":true},{"name":"A4","label":"&lt;span class=\"fr-math-v2 fr-draggable\" contenteditable=\"false\" data-original-math=\"\\(\\frac{{{T7}}}{{{T8}}}\\)\" draggable=\"true\"&gt;\\(\\frac{{{T7}}}{{{T8}}}\\)&lt;/span&gt;","incorrect":true}],"uniques":true},"algorithm":{"name":"trueFalse","template":"Multiple choice – standard","params":{"countCorrect":1,"countIncorrect":2,"showCheckIcon":false,
            "columns": 3
        }
    }
}</v>
      </c>
      <c r="C1082" s="237" t="str">
        <f>Seeds!AA1178</f>
        <v>{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D1082" s="237">
        <f t="shared" si="1"/>
        <v>1</v>
      </c>
    </row>
    <row r="1083" ht="15.75" customHeight="1">
      <c r="A1083" s="237" t="str">
        <f>Seeds!AC1179</f>
        <v>M5-NyO-37a-E-1</v>
      </c>
      <c r="B1083" s="237" t="str">
        <f>Seeds!Z1179</f>
        <v>{"id":"M5-NyO-37a-E-1","stimulus":"&lt;p&gt;Resuelve este cálculo.&lt;/p&gt;","template":"&lt;p&gt;&lt;span class=\"fr-math-v2 fr-draggable\" contenteditable=\"false\" data-original-math=\"\\(\\frac{{{Q1}}}{{{T0}}}\\)\" draggable=\"true\"&gt;\\(\\frac{{{Q1}}}{{{T0}}}\\)&lt;/span&gt; : {{Q3}} = {{response}}&lt;/p&gt;","hint":"&lt;p&gt;Para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seed":{"parameters":[{"name":"Q1","label":null,"min":1,"max":10,"step":1},{"name":"Q2","label":null,"min":1,"max":10,"step":1},{"name":"Q3","label":null,"min":2,"max":20,"step":1}],"calculated":[{"name":"T0","function":"{{Q1}}+{{Q2}}","temp":true},{"name":"T1","function":"{{Q1}}/math.gcd({{Q1}}, ({{Q1}}+{{Q2}})*{{Q3}})","temp":true},{"name":"T2","function":"({{Q1}}+{{Q2}})*{{Q3}}/math.gcd({{Q1}}, ({{Q1}}+{{Q2}})*{{Q3}})","temp":true},{"name":"T9","function":"({{Q1}}+{{Q2}})*{{Q3}}","temp":true},{"name":"A1","label":"{{function}}","function":"\\frac{{{T1}}}{{{T2}}}"}],"uniques":true},"algorithm":{"name":"calculateOperation","params":{"method":"equivLiteral","keyboard":"INTERMEDIATE"}}}</v>
      </c>
      <c r="C1083" s="237" t="str">
        <f>Seeds!AA1179</f>
        <v>{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D1083" s="237">
        <f t="shared" si="1"/>
        <v>1</v>
      </c>
    </row>
    <row r="1084" ht="15.75" customHeight="1">
      <c r="A1084" s="237" t="str">
        <f>Seeds!AC1180</f>
        <v>M5-NyO-37a-A-1</v>
      </c>
      <c r="B1084" s="237" t="str">
        <f>Seeds!Z1180</f>
        <v>{"id":"M5-NyO-37a-A-1","seed":{"parameters":[{"name":"Q1","label":null,"min":1,"max":5,"step":1},{"name":"Q2","label":null,"min":1,"max":5,"step":1},{"name":"Q3","label":null,"min":2,"max":6,"step":1}],"uniques":true},"scaffolding":[{"id":"step-0","stimulus":"&lt;p&gt;Susana ha comprado &lt;span class=\"fr-math-v2 fr-draggable\" contenteditable=\"false\" data-original-math=\"\\(\\frac{{{Q1}}}{{{T1}}}\\)\" draggable=\"true\"&gt;\\(\\frac{{{Q1}}}{{{T1}}}\\)&lt;/span&gt; de un bloque de queso para compartirlo con sus {{Q3}} hermanos. ¿Qué fracción de queso recibirá cada uno? Escribe el resultado en forma de fracción irreducible.&lt;/p&gt;","template":"&lt;p&gt;Cada uno recibirá {{response}} del queso.&lt;/p&gt;","seed":{"parameters":[],"calculated":[{"name":"T1","label":"{{function}}","function":"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queso va a repartir Susana entre sus hermanos?&lt;/p&gt;","template":"&lt;p&gt;Va a repartir {{response}} del queso.&lt;/p&gt;","seed":{"calculated":[{"name":"T1","label":"{{function}}","function":" {{Q1}}+{{Q2}}","temp":true},{"name":"1-A2","label":"{{function}}","function":"\\frac{{{Q1}}}{{{T1}}}"}]},"uniques":true,"algorithm":{"name":"calculateOperation","params":{"method":"equivLiteral","decimalPlaces":2,"keyboard":"INTERMEDIATE"}}},{"id":"step-2","stimulus":"&lt;p&gt;¿Cuántos hermanos tiene Susana?&lt;/p&gt;","seed":{"calculated":[{"name":"T4","function":"{{Q3}}+1","temp":true},{"name":"T5","function":"{{Q3}}-1","temp":true},{"name":"2-A1","label":"&lt;p&gt;Susana tiene {{Q3}} hermanos.&lt;/p&gt;"},{"name":"2-A2","label":"&lt;p&gt;Susana tiene {{T4}} hermanos.&lt;/p&gt;","incorrect":true},{"name":"2-A3","label":"&lt;p&gt;Susana tiene {{T5}} hermanos.&lt;/p&gt;","incorrect":true}]},"algorithm":{"name":"trueFalse","template":"Multiple choice – standard"}},{"id":"step-3","stimulus":"&lt;p&gt;¿Qué pide el enunciado?&lt;/p&gt;","seed":{"calculated":[{"name":"2-A1","label":"&lt;p&gt;Calcular la fracción de queso que va a recibir cada hermano.&lt;/p&gt;"},{"name":"2-A2","label":"&lt;p&gt;Calcular los gramos de queso que ha comprado Susana.&lt;/p&gt;","incorrect":true},{"name":"2-A3","label":"&lt;p&gt;Calcular cuánto queso ha comprado cada hermano.&lt;/p&gt;","incorrect":true}]},"algorithm":{"name":"trueFalse","template":"Multiple choice – standard"}},{"id":"step-4","stimulus":"&lt;p&gt;Para calcular la fracción de queso que recibirá cada hermano,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queso que va a recibir cada hermano.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4" s="237" t="str">
        <f>Seeds!AA1180</f>
        <v>{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4" s="237">
        <f t="shared" si="1"/>
        <v>1</v>
      </c>
    </row>
    <row r="1085" ht="15.75" customHeight="1">
      <c r="A1085" s="237" t="str">
        <f>Seeds!AC1181</f>
        <v>M5-NyO-37a-A-2</v>
      </c>
      <c r="B1085" s="237" t="str">
        <f>Seeds!Z1181</f>
        <v>{"id":"M5-NyO-37a-A-2","seed":{"parameters":[{"name":"Q1","label":null,"min":1,"max":5,"step":1},{"name":"Q2","label":null,"min":1,"max":5,"step":1},{"name":"Q3","label":null,"min":2,"max":6,"step":1}],"uniques":true},"scaffolding":[{"id":"step-0","stimulus":"&lt;p&gt;De una tableta de chocolate se apartan &lt;span class=\"fr-math-v2 fr-draggable\" contenteditable=\"false\" data-original-math=\"\\(\\frac{{{Q1}}}{{{T1}}}\\)\" draggable=\"true\"&gt;\\(\\frac{{{Q1}}}{{{T1}}}\\)&lt;/span&gt; y se divide esa cantidad en partes iguales para repartirlas entre {{Q3}} amigos. ¿Cuál es la fracción del chocolate que le toca a cada uno? Escribe el resultado en forma de fracción irreducible.&lt;/p&gt;","template":"&lt;p&gt;A cada uno le tocan {{response}} del chocolate.&lt;/p&gt;","seed":{"parameters":[],"calculated":[{"name":"T1","label":"{{function}}","function":"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chocolate se va a repartir?&lt;/p&gt;","template":"&lt;p&gt;Se va a repartir {{response}} de la tableta de chocolate.&lt;/p&gt;","seed":{"calculated":[{"name":"T1","label":"{{function}}","function":" {{Q1}}+{{Q2}}","temp":true},{"name":"1-A2","label":"{{function}}","function":"\\frac{{{Q1}}}{{{T1}}}"}]},"uniques":true,"algorithm":{"name":"calculateOperation","params":{"method":"equivLiteral","decimalPlaces":2,"keyboard":"INTERMEDIATE"}}},{"id":"step-2","stimulus":"&lt;p&gt;¿Entre cuántos amigos se quiere repartir el chocolate?&lt;/p&gt;","seed":{"calculated":[{"name":"T4","function":"{{Q3}}+2","temp":true},{"name":"T5","function":"{{Q3}}+1","temp":true},{"name":"2-A1","label":"&lt;p&gt;Entre {{Q3}} amigos.&lt;/p&gt;"},{"name":"2-A2","label":"&lt;p&gt;Entre {{T4}} amigos.&lt;/p&gt;","incorrect":true},{"name":"2-A3","label":"&lt;p&gt;Entre {{T5}} amigos.&lt;/p&gt;","incorrect":true}]},"algorithm":{"name":"trueFalse","template":"Multiple choice – standard"}},{"id":"step-3","stimulus":"&lt;p&gt;¿Qué pide el enunciado?&lt;/p&gt;","seed":{"calculated":[{"name":"2-A1","label":"&lt;p&gt;Calcular cuánto chocolate le corresponde a cada amigo.&lt;/p&gt;"},{"name":"2-A2","label":"&lt;p&gt;Calcular cuántos gramos pesa el chocolate.&lt;/p&gt;","incorrect":true},{"name":"2-A3","label":"&lt;p&gt;Calcular cuánto cuesta el chocolate.&lt;/p&gt;","incorrect":true}]},"algorithm":{"name":"trueFalse","template":"Multiple choice – standard"}},{"id":"step-4","stimulus":"&lt;p&gt;Para calcular la fracción de chocolate que recibirá cada amigo,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chocolate que va a recibir cada amigo.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5" s="237" t="str">
        <f>Seeds!AA1181</f>
        <v>{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5" s="237">
        <f t="shared" si="1"/>
        <v>1</v>
      </c>
    </row>
    <row r="1086" ht="15.75" customHeight="1">
      <c r="A1086" s="237" t="str">
        <f>Seeds!AC1182</f>
        <v>M5-NyO-37a-A-3</v>
      </c>
      <c r="B1086" s="237" t="str">
        <f>Seeds!Z1182</f>
        <v>{"id":"M5-NyO-37a-A-3","seed":{"parameters":[{"name":"Q1","label":null,"min":1,"max":5,"step":1},{"name":"Q2","label":null,"min":1,"max":5,"step":1},{"name":"Q3","label":null,"min":2,"max":6,"step":1}],"uniques":true},"scaffolding":[{"id":"step-0","stimulus":"&lt;p&gt;En una hamburguesería utilizan &lt;span class=\"fr-math-v2 fr-draggable\" contenteditable=\"false\" data-original-math=\"\\(\\frac{{{Q1}}}{{{T1}}}\\)\" draggable=\"true\"&gt;\\(\\frac{{{Q1}}}{{{T1}}}\\)&lt;/span&gt; de la carne que se guarda en una caja para preparar {{Q3}} filetes. ¿Cuál es la fracción de carne que hay en cada filete? Escribe el resultado en forma de fracción irreducible.&lt;/p&gt;","template":"&lt;p&gt;En cada filete hay {{response}} de carne de la caja.&lt;/p&gt;","seed":{"parameters":[],"calculated":[{"name":"T1","label":"{{function}}","function":"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carne utiliza la hamburguesería para preparar {{Q3}} filetes?&lt;/p&gt;","template":"&lt;p&gt;Utiliza {{response}} de la carne que tienen almacenada.&lt;/p&gt;","seed":{"calculated":[{"name":"T1","label":"{{function}}","function":"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cuánta carne se necesita para cada filete.&lt;/p&gt;"},{"name":"2-A2","label":"&lt;p&gt;Calcular cuántos gramos pesa cada medallón.&lt;/p&gt;","incorrect":true},{"name":"2-A3","label":"&lt;p&gt;Calcular cuánto cuesta cada hamburguesa.&lt;/p&gt;","incorrect":true}]},"algorithm":{"name":"trueFalse","template":"Multiple choice – standard"}},{"id":"step-3","stimulus":"&lt;p&gt;Para calcular la fracción de carne necesaria para un filete,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carne que se usa para cada filete.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6" s="237" t="str">
        <f>Seeds!AA1182</f>
        <v>{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6" s="237">
        <f t="shared" si="1"/>
        <v>1</v>
      </c>
    </row>
    <row r="1087" ht="15.75" customHeight="1">
      <c r="A1087" s="237" t="str">
        <f>Seeds!AC1183</f>
        <v>M5-NyO-37a-A-4</v>
      </c>
      <c r="B1087" s="237" t="str">
        <f>Seeds!Z1183</f>
        <v>{"id":"M5-NyO-37a-A-4","seed":{"parameters":[{"name":"Q1","label":null,"min":1,"max":5,"step":1},{"name":"Q2","label":null,"min":1,"max":5,"step":1},{"name":"Q3","label":null,"min":2,"max":6,"step":1}],"uniques":true},"scaffolding":[{"id":"step-0","stimulus":"&lt;p&gt;María ha utilizado &lt;span class=\"fr-math-v2 fr-draggable\" contenteditable=\"false\" data-original-math=\"\\(\\frac{{{Q1}}}{{{T1}}}\\)\" draggable=\"true\"&gt;\\(\\frac{{{Q1}}}{{{T1}}}\\)&lt;/span&gt; de los cereales que guarda en la cocina para preparar {{Q3}} desayunos iguales. ¿Qué fracción de cereales hay en cada desayuno? Escribe el resultado en forma de fracción irreducible.&lt;/p&gt;","template":"&lt;p&gt;En cada desayuno hay {{response}} de los cereales.&lt;/p&gt;","seed":{"parameters":[],"calculated":[{"name":"T1","label":"{{function}}","function":"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os cereales ha utilizado Maria para preparar {{Q3}} desayunos?&lt;/p&gt;","template":"&lt;p&gt;María ha utilizado {{response}} de los cereales.&lt;/p&gt;","seed":{"calculated":[{"name":"T1","label":"{{function}}","function":"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cuántos cereales hay en cada desayuno.&lt;/p&gt;"},{"name":"2-A2","label":"&lt;p&gt;Calcular cuántos gramos pesa el desayuno.&lt;/p&gt;","incorrect":true},{"name":"2-A3","label":"&lt;p&gt;Calcular el precio de cada desayuno.&lt;/p&gt;","incorrect":true}]},"algorithm":{"name":"trueFalse","template":"Multiple choice – standard"}},{"id":"step-3","stimulus":"&lt;p&gt;Para calcular la fracción de cereales necesaria para un desayuno,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cereales que hay en cada desayuno.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7" s="237" t="str">
        <f>Seeds!AA1183</f>
        <v>{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7" s="237">
        <f t="shared" si="1"/>
        <v>1</v>
      </c>
    </row>
    <row r="1088" ht="15.75" customHeight="1">
      <c r="A1088" s="237" t="str">
        <f>Seeds!AC1184</f>
        <v>M5-NyO-37a-A-5</v>
      </c>
      <c r="B1088" s="237" t="str">
        <f>Seeds!Z1184</f>
        <v>{"id":"M5-NyO-37a-A-5","seed":{"parameters":[{"name":"Q1","label":null,"min":1,"max":5,"step":1},{"name":"Q2","label":null,"min":1,"max":5,"step":1},{"name":"Q3","label":null,"min":2,"max":6,"step":1}],"uniques":true},"scaffolding":[{"id":"step-0","stimulus":"&lt;p&gt;Se ha utilizado &lt;span class=\"fr-math-v2 fr-draggable\" contenteditable=\"false\" data-original-math=\"\\(\\frac{{{Q1}}}{{{T1}}}\\)\" draggable=\"true\"&gt;\\(\\frac{{{Q1}}}{{{T1}}}\\)&lt;/span&gt; de una lata de pintura para pintar {{Q3}} paredes iguales. ¿Qué fracción de pintura se ha usado en cada pared? Escribe el resultado en forma de fracción irreducible.&lt;/p&gt;","template":"&lt;p&gt;En cada pared se han usado {{response}} litros.&lt;/p&gt;","seed":{"parameters":[],"calculated":[{"name":"T1","label":"{{function}}","function":"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pintura quedaba en la lata?&lt;/p&gt;","template":"&lt;p&gt;En la lata quedaba {{response}} de la pintura.&lt;/p&gt;","seed":{"calculated":[{"name":"T1","label":"{{function}}","function":" {{Q1}}+{{Q2}}","temp":true},{"name":"1-A2","label":"{{function}}","function":"\\frac{{{Q1}}}{{{T1}}}"}]},"uniques":true,"algorithm":{"name":"calculateOperation","params":{"method":"equivLiteral","decimalPlaces":2,"keyboard":"INTERMEDIATE"}}},{"id":"step-2","stimulus":"&lt;p&gt;¿Cuántas paredes se han pintado?&lt;/p&gt;","seed":{"calculated":[{"name":"T4","label":"{{function}}","function":"{{Q3}}-1","temp":true},{"name":"T5","label":"{{function}}","function":"{{Q3}}-2","temp":true},{"name":"2-A1","label":"&lt;p&gt;Se han pintado {{Q3}} paredes.&lt;/p&gt;"},{"name":"2-A2","label":"&lt;p&gt;Se han pintado {{T4}} paredes.&lt;/p&gt;","incorrect":true},{"name":"2-A3","label":"&lt;p&gt;Se han pintado {{T5}} paredes.&lt;/p&gt;","incorrect":true}]},"algorithm":{"name":"trueFalse","template":"Multiple choice – standard"}},{"id":"step-3","stimulus":"&lt;p&gt;¿Qué pide el enunciado?&lt;/p&gt;","seed":{"calculated":[{"name":"2-A1","label":"&lt;p&gt;Calcular la pintura que se ha usado en cada pared.&lt;/p&gt;"},{"name":"2-A2","label":"&lt;p&gt;Calcular cuánta pintura queda en la lata.&lt;/p&gt;","incorrect":true},{"name":"2-A3","label":"&lt;p&gt;Calcular cuántas paredes faltan por pintar.&lt;/p&gt;","incorrect":true}]},"algorithm":{"name":"trueFalse","template":"Multiple choice – standard"}},{"id":"step-3","stimulus":"&lt;p&gt;Para calcular la fracción de pintura necesaria para cada pared,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pintura que se ha usado para cada pared.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8" s="237" t="str">
        <f>Seeds!AA1184</f>
        <v>{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8" s="237">
        <f t="shared" si="1"/>
        <v>1</v>
      </c>
    </row>
    <row r="1089" ht="15.75" customHeight="1">
      <c r="A1089" s="237" t="str">
        <f>Seeds!AC1185</f>
        <v>M5-NyO-37b-I-1</v>
      </c>
      <c r="B1089" s="237" t="str">
        <f>Seeds!Z1185</f>
        <v>{"id":"M5-NyO-37b-I-1","stimulus":"&lt;p&gt;Selecciona el resultado de dividir {{T1}} entre &lt;span class=\"fr-math-v2 fr-draggable\" contenteditable=\"false\" data-original-math=\"\\(\\frac{{{Q2}}}{{{Q3}}}\\)\" draggable=\"true\"&gt;\\(\\frac{{{Q2}}}{{{Q3}}}\\)&lt;/span&gt;.&lt;/p&gt;","hint":"&lt;p&gt;Un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2,"max":10,"step":1},{"name":"Q3","label":null,"min":2,"max":10,"step":1}],"calculated":[{"name":"T1","function":"{{Q1}}*{{Q2}}","temp":true},{"name":"T2","function":"{{Q1}}*{{Q2}}*{{Q2}}","temp":true},{"name":"T3","function":"{{Q2}}*{{Q3}}*{{Q3}}+{{Q2}}","temp":true},{"name":"A1","label":"{{function}}","function":"{{Q1}}*{{Q3}}"},{"name":"A2","label":"&lt;span class=\"fr-math-v2 fr-draggable\" contenteditable=\"false\" data-original-math=\"\\(\\frac{{{T2}}}{{{Q3}}}\\)\" draggable=\"true\"&gt;\\(\\frac{{{T2}}}{{{Q3}}}\\)&lt;/span&gt;","incorrect":true},{"name":"A3","label":"&lt;span class=\"fr-math-v2 fr-draggable\" contenteditable=\"false\" data-original-math=\"\\(\\frac{{{T3}}}{{{Q2}}}\\)\" draggable=\"true\"&gt;\\(\\frac{{{T3}}}{{{Q2}}}\\)&lt;/span&gt;","incorrect":true},{"name":"A4","label":"{{function}}","function":"{{Q2}}*{{Q3}}","incorrect":true},{"name":"A5","label":"{{function}}","function":"{{Q1}}*{{Q2}}*{{Q3}}","incorrect":true}],"uniques":true},"algorithm":{"name":"trueFalse","template":"Multiple choice – standard","params":{"countCorrect":1,"countIncorrect":2,"showCheckIcon":false,
            "columns": 3
        }
    }
}</v>
      </c>
      <c r="C1089" s="237" t="str">
        <f>Seeds!AA1185</f>
        <v>{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D1089" s="237">
        <f t="shared" si="1"/>
        <v>1</v>
      </c>
    </row>
    <row r="1090" ht="15.75" customHeight="1">
      <c r="A1090" s="237" t="str">
        <f>Seeds!AC1186</f>
        <v>M5-NyO-37b-E-1</v>
      </c>
      <c r="B1090" s="237" t="str">
        <f>Seeds!Z1186</f>
        <v>{"id":"M5-NyO-37b-E-1","stimulus":"&lt;p&gt;Resuelve la siguiente división.&lt;/p&gt;","template":"&lt;p&gt;{{T1}} : &lt;span class=\"fr-math-v2 fr-draggable\" contenteditable=\"false\" data-original-math=\"\\(\\frac{{{Q2}}}{{{Q3}}}\\)\" draggable=\"true\"&gt;\\(\\frac{{{Q2}}}{{{Q3}}}\\)&lt;/span&gt; = {{response}}&lt;/p&gt;","hint":"&lt;p&gt;Un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0" s="237" t="str">
        <f>Seeds!AA1186</f>
        <v>{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0" s="237">
        <f t="shared" si="1"/>
        <v>1</v>
      </c>
    </row>
    <row r="1091" ht="15.75" customHeight="1">
      <c r="A1091" s="237" t="str">
        <f>Seeds!AC1187</f>
        <v>M5-NyO-37b-A-1</v>
      </c>
      <c r="B1091" s="237" t="str">
        <f>Seeds!Z1187</f>
        <v>{"id":"M5-NyO-37b-A-1","stimulus":"&lt;p&gt;Se están repartiendo {{T1}} litros de agua en recipientes con una capacidad de &lt;span class=\"fr-math-v2 fr-draggable\" contenteditable=\"false\" data-original-math=\"\\(\\frac{{{Q2}}}{{{Q3}}}\\)\" draggable=\"true\"&gt;\\(\\frac{{{Q2}}}{{{Q3}}}\\)&lt;/span&gt; litros. ¿Cuántos recipientes van a ser necesarios?&lt;/p&gt;","template":"&lt;p&gt;Se van a utilizar {{response}} recipientes.&lt;/p&gt;","hint":"&lt;p&gt;Un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1" s="237" t="str">
        <f>Seeds!AA1187</f>
        <v>{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1" s="237">
        <f t="shared" si="1"/>
        <v>1</v>
      </c>
    </row>
    <row r="1092" ht="15.75" customHeight="1">
      <c r="A1092" s="237" t="str">
        <f>Seeds!AC1188</f>
        <v>M5-NyO-37b-A-2</v>
      </c>
      <c r="B1092" s="237" t="str">
        <f>Seeds!Z1188</f>
        <v>{"id":"M5-NyO-37b-A-2","stimulus":"&lt;p&gt;Se va a colocar en una carretera de &lt;span class=\"no-break\"&gt;{{T1}} km&lt;/span&gt; una señal de tráfico cada &lt;span class=\"fr-math-v2 fr-draggable\" contenteditable=\"false\" data-original-math=\"\\(\\frac{{{Q2}}}{{{Q3}}}\\)\" draggable=\"true\"&gt;\\(\\frac{{{Q2}}}{{{Q3}}}\\)&lt;/span&gt; km. ¿Cuántas señales van a ser en total?&lt;/p&gt;","template":"&lt;p&gt;Se van a colocar {{response}} señales.&lt;/p&gt;","hint":"&lt;p&gt;Un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2" s="237" t="str">
        <f>Seeds!AA1188</f>
        <v>{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2" s="237">
        <f t="shared" si="1"/>
        <v>1</v>
      </c>
    </row>
    <row r="1093" ht="15.75" customHeight="1">
      <c r="A1093" s="237" t="str">
        <f>Seeds!AC1189</f>
        <v>M5-NyO-37b-A-3</v>
      </c>
      <c r="B1093" s="237" t="str">
        <f>Seeds!Z1189</f>
        <v>{"id":"M5-NyO-37b-A-3","stimulus":"&lt;p&gt;El suelo de un gran salón de &lt;span class=\"no-break\"&gt;{{T1}} m&lt;/span&gt;&lt;sup&gt;2&lt;/sup&gt; está cubierto con baldosas de &lt;span class=\"fr-math-v2 fr-draggable\" contenteditable=\"false\" data-original-math=\"\\(\\frac{{{Q2}}}{{{Q3}}}\\)\" draggable=\"true\"&gt;\\(\\frac{{{Q2}}}{{{Q3}}}\\)&lt;/span&gt; m&lt;sup&gt;2&lt;/sup&gt; cada una. ¿Cuántas baldosas hay en el suelo de ese salón?&lt;/p&gt;","template":"&lt;p&gt;El suelo está formado por {{response}} baldosas.&lt;/p&gt;","hint":"&lt;p&gt;Un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3" s="237" t="str">
        <f>Seeds!AA1189</f>
        <v>{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3" s="237">
        <f t="shared" si="1"/>
        <v>1</v>
      </c>
    </row>
    <row r="1094" ht="15.75" customHeight="1">
      <c r="A1094" s="237" t="str">
        <f>Seeds!AC1190</f>
        <v>M5-NyO-37b-A-4</v>
      </c>
      <c r="B1094" s="237" t="str">
        <f>Seeds!Z1190</f>
        <v>{"id":"M5-NyO-37b-A-4","stimulus":"&lt;p&gt;Una tienda de alimentación ha repartido &lt;span class=\"no-break\"&gt;{{T1}} kg&lt;/span&gt; de legrumbres en paquetes de &lt;span class=\"fr-math-v2 fr-draggable\" contenteditable=\"false\" data-original-math=\"\\(\\frac{{{Q2}}}{{{Q3}}}\\)\" draggable=\"true\"&gt;\\(\\frac{{{Q2}}}{{{Q3}}}\\)&lt;/span&gt; kg cada uno. ¿Cuántos paquetes se han hecho?&lt;/p&gt;","template":"&lt;p&gt;Han hecho {{response}} paquetes.&lt;/p&gt;","hint":"&lt;p&gt;Un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4" s="237" t="str">
        <f>Seeds!AA1190</f>
        <v>{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4" s="237">
        <f t="shared" si="1"/>
        <v>1</v>
      </c>
    </row>
    <row r="1095" ht="15.75" customHeight="1">
      <c r="A1095" s="237" t="str">
        <f>Seeds!AC1191</f>
        <v>M5-NyO-37b-A-5</v>
      </c>
      <c r="B1095" s="237" t="str">
        <f>Seeds!Z1191</f>
        <v>{"id":"M5-NyO-37b-A-5","stimulus":"&lt;p&gt;En el descanso de una carrera se reparten {{T1}} litros de agua entre los competidores. Si cada uno recibe &lt;span class=\"fr-math-v2 fr-draggable\" contenteditable=\"false\" data-original-math=\"\\(\\frac{{{Q2}}}{{{Q3}}}\\)\" draggable=\"true\"&gt;\\(\\frac{{{Q2}}}{{{Q3}}}\\)&lt;/span&gt; litros, ¿cuántos corredores bebieron agua?&lt;/p&gt;","template":"&lt;p&gt;Bebieron agua {{response}} corredores.&lt;/p&gt;","hint":"&lt;p&gt;Un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5" s="237" t="str">
        <f>Seeds!AA1191</f>
        <v>{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5" s="237">
        <f t="shared" si="1"/>
        <v>1</v>
      </c>
    </row>
    <row r="1096" ht="15.75" customHeight="1">
      <c r="A1096" s="237" t="str">
        <f>Seeds!AC1206</f>
        <v>M5-NyO-38a-I-1</v>
      </c>
      <c r="B1096" s="237" t="str">
        <f>Seeds!Z1206</f>
        <v>{"id":"M5-NyO-38a-I-1","stimulus":"&lt;p&gt;Juan tiene en su armario {{Q1}} camisetas y {{Q2}} pantalones. ¿De cuántas formas distintas puede vestirse combinando estas dos prendas?&lt;/p&gt;","hint":"&lt;p&gt;El número de combinaciones de todas las posibilidades es el resultado de multiplicar las primeras por las segundas.&lt;/p&gt;","feedback":"&lt;p&gt;Si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6" s="237" t="str">
        <f>Seeds!AA1206</f>
        <v>{"id":"M5-NyO-38a-I-1","stimulus":"&lt;p&gt;Juan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6" s="237">
        <f t="shared" si="1"/>
        <v>1</v>
      </c>
    </row>
    <row r="1097" ht="15.75" customHeight="1">
      <c r="A1097" s="237" t="str">
        <f>Seeds!AC1207</f>
        <v>M5-NyO-38a-I-2</v>
      </c>
      <c r="B1097" s="237" t="str">
        <f>Seeds!Z1207</f>
        <v>{"id":"M5-NyO-38a-I-2","stimulus":"&lt;p&gt;Un club de atletismo quiere diseñar una bandera que tenga dos franjas horizontales de colores. Para la franja de arriba podemos elegir entre {{Q1}} tonos de rojo y para la de abajo entre {{Q2}} tonos de azul. ¿Cuántas banderas distintas podemos hacer?&lt;/p&gt;","hint":"&lt;p&gt;El número de combinaciones de todas las posibilidades es el resultado de multiplicar las primeras por las segundas.&lt;/p&gt;","feedback":"&lt;p&gt;Si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7" s="237" t="str">
        <f>Seeds!AA1207</f>
        <v>{"id":"M5-NyO-38a-I-2","stimulus":"&lt;p&gt;Um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7" s="237">
        <f t="shared" si="1"/>
        <v>1</v>
      </c>
    </row>
    <row r="1098" ht="15.75" customHeight="1">
      <c r="A1098" s="237" t="str">
        <f>Seeds!AC1208</f>
        <v>M5-NyO-38a-E-1</v>
      </c>
      <c r="B1098" s="237" t="str">
        <f>Seeds!Z1208</f>
        <v>{"id":"M5-NyO-38a-E-1","stimulus":"&lt;p&gt;El menú de un restaurante ofrece {{Q1}} primeros platos y {{Q2}} segundos diferentes. ¿Cuántas son las combinaciones que pueden hacer los clientes para elegir su menú?&lt;/p&gt;","template":"&lt;p&gt;Los clientes pueden elegir entre {{response}} combinaciones.&lt;/p&gt;","hint":"&lt;p&gt;El número de combinaciones de todas las posibilidades es el resultado de multiplicar las primeras por las segundas.&lt;/p&gt;","feedback":"&lt;p&gt;Si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seed":{"parameters":[{"name":"Q1","list":[2,3,4]},{"name":"Q2","list":[2,3,4]}],"calculated":[{"name":"A1","label":"{{function}}","function":"{{Q1}}*{{Q2}}"}],"uniques":true},"algorithm":{"name":"calculateOperation","params":{"method":"equivLiteral","keyboard":"NUMERICAL"}}}</v>
      </c>
      <c r="C1098" s="237" t="str">
        <f>Seeds!AA1208</f>
        <v>{"id":"M5-NyO-38a-E-1","stimulus":"&lt;p&gt;O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D1098" s="237">
        <f t="shared" si="1"/>
        <v>1</v>
      </c>
    </row>
    <row r="1099" ht="15.75" customHeight="1">
      <c r="A1099" s="237" t="str">
        <f>Seeds!AC1209</f>
        <v>M5-NyO-38a-E-2</v>
      </c>
      <c r="B1099" s="237" t="str">
        <f>Seeds!Z1209</f>
        <v>{"id":"M5-NyO-38a-E-2","stimulus":"&lt;p&gt;Para preparar la &lt;i&gt;pizza especial,&lt;/i&gt; el pizzero dispone de {{Q1}} tipos de queso diferentes, {{Q2}} tipos de carne y {{Q3}} tipos de vegetales. Si la pizza lleva un ingrediente de cada, ¿cuántas pizzas diferentes puede preparar?&lt;/p&gt;","template":"&lt;p&gt;El pizzero puede preparar {{response}} pizzas diferentes.&lt;/p&gt;","hint":"&lt;p&gt;El número de combinaciones de todas las posibilidades es el resultado de multiplicar las primeras por las segundas.&lt;/p&gt;","feedback":"&lt;p&gt;Si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seed":{"parameters":[{"name":"Q1","list":[2,3]},{"name":"Q2","list":[2,3]},{"name":"Q3","list":[2,3]}],"calculated":[{"name":"A1","label":"{{function}}","function":"{{Q1}}*{{Q2}}*{{Q3}}"}],"uniques":true},"algorithm":{"name":"calculateOperation","params":{"method":"equivLiteral","keyboard":"NUMERICAL"}}}</v>
      </c>
      <c r="C1099" s="237" t="str">
        <f>Seeds!AA1209</f>
        <v>{"id":"M5-NyO-38a-E-2","stimulus":"&lt;p&gt;Para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D1099" s="237">
        <f t="shared" si="1"/>
        <v>1</v>
      </c>
    </row>
    <row r="1100" ht="15.75" customHeight="1">
      <c r="A1100" s="237" t="str">
        <f>Seeds!AC1210</f>
        <v>M5-NyO-39a-I-1</v>
      </c>
      <c r="B1100" s="237" t="str">
        <f>Seeds!Z1210</f>
        <v>{"id":"M5-NyO-39a-I-1","stimulus":"&lt;p&gt;Completa la siguiente igualdad.&lt;/p&gt;","template":"&lt;p&gt;{{Q3}} + {{response}} = {{Q1}} + {{Q2}}&lt;/p&gt;","hint":"El resultado de la suma a la izquierda del igual tiene dar el mismo resultado que la suma a la derecha del igual.","feedback":"&lt;p&gt;Si en cada una de las partes de esta igualdad se realiza la misma operación, la igualdad no cambia.&lt;/p&gt;&lt;p&gt;En este caso, hay que restar {{Q3}} a ambas partes.&lt;/p&gt;&lt;p&gt;{{Q3}}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C1100" s="237" t="str">
        <f>Seeds!AA1210</f>
        <v>{"id":"M5-NyO-39a-I-1","stimulus":"&lt;p&gt;Arraste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D1100" s="237">
        <f t="shared" si="1"/>
        <v>1</v>
      </c>
    </row>
    <row r="1101" ht="15.75" customHeight="1">
      <c r="A1101" s="237" t="str">
        <f>Seeds!AC1211</f>
        <v>M5-NyO-39a-I-2</v>
      </c>
      <c r="B1101" s="237" t="str">
        <f>Seeds!Z1211</f>
        <v>{"id":"M5-NyO-39a-I-2","stimulus":"&lt;p&gt;Completa la siguiente igualdad.&lt;/p&gt;","template":"&lt;p&gt;{{Q1}} × {{Q2}} = {{Q3}} + {{response}}&lt;/p&gt;","hint":"El resultado de la multiplicación tiene que ser igual al resultado de la suma.","feedback":"&lt;p&gt;Si en cada una de las partes de esta igualdad se realiza la misma operación, la igualdad no cambia.&lt;/p&gt;&lt;p&gt;En este caso, hay que restar {{Q3}} a ambas partes.&lt;/p&gt;&lt;p&gt;{{Q1}}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C1101" s="237" t="str">
        <f>Seeds!AA1211</f>
        <v>{"id":"M5-NyO-39a-I-2","stimulus":"&lt;p&gt;Arraste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D1101" s="237">
        <f t="shared" si="1"/>
        <v>1</v>
      </c>
    </row>
    <row r="1102" ht="15.75" customHeight="1">
      <c r="A1102" s="237" t="str">
        <f>Seeds!AC1212</f>
        <v>M5-NyO-39a-I-3</v>
      </c>
      <c r="B1102" s="237" t="str">
        <f>Seeds!Z1212</f>
        <v>{"id":"M5-NyO-39a-I-3","stimulus":"&lt;p&gt;Completa la siguiente igualdad.&lt;/p&gt;","template":"&lt;p&gt;{{Q1}} + {{Q2}} = {{response}} − {{Q3}}&lt;/p&gt;","hint":"El resultado de la suma tiene que ser igual al resultado de la resta.","feedback":"&lt;p&gt;Si en cada una de las partes de esta igualdad se realiza la misma operación, la igualdad no cambia.&lt;/p&gt;&lt;p&gt;En este caso, hay que sumar {{Q3}} a ambas partes.&lt;/p&gt;&lt;p&gt;{{Q1}}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C1102" s="237" t="str">
        <f>Seeds!AA1212</f>
        <v>{"id":"M5-NyO-39a-I-3","stimulus":"&lt;p&gt;Arraste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D1102" s="237">
        <f t="shared" si="1"/>
        <v>1</v>
      </c>
    </row>
    <row r="1103" ht="15.75" customHeight="1">
      <c r="A1103" s="237" t="str">
        <f>Seeds!AC1213</f>
        <v>M5-NyO-39a-E-1</v>
      </c>
      <c r="B1103" s="237" t="str">
        <f>Seeds!Z1213</f>
        <v>{"id":"M5-NyO-39a-E-1","stimulus":"&lt;p&gt;Completa la siguiente igualdad.&lt;/p&gt;","template":"&lt;p&gt;{{Q1}} + {{Q2}} + {{Q3}} = {{Q4}} + {{response}}&lt;/p&gt;","hint":"El resultado de la suma de la izquierda tiene que ser igual que el de la derecha.","feedback":"&lt;p&gt;Si en cada una de las partes de esta igualdad se realiza la misma operación, la igualdad no cambia.&lt;/p&gt;&lt;p&gt;En este caso, hay que restar {{Q4}} a ambas partes.&lt;/p&gt;&lt;p&gt;{{Q1}}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C1103" s="237" t="str">
        <f>Seeds!AA1213</f>
        <v>{"id":"M5-NyO-39a-E-1","stimulus":"&lt;p&gt;Complete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D1103" s="237">
        <f t="shared" si="1"/>
        <v>1</v>
      </c>
    </row>
    <row r="1104" ht="15.75" customHeight="1">
      <c r="A1104" s="237" t="str">
        <f>Seeds!AC1214</f>
        <v>M5-NyO-39a-E-2</v>
      </c>
      <c r="B1104" s="237" t="str">
        <f>Seeds!Z1214</f>
        <v>{"id":"M5-NyO-39a-E-2","stimulus":"&lt;p&gt;Completa la siguiente igualdad.&lt;/p&gt;","template":"&lt;p&gt;{{T1}} : {{Q2}} = {{Q3}} − {{response}}&lt;/p&gt;","hint":"El resultado de la división tiene que ser el mismo que el de la resta.","feedback":"&lt;p&gt;Primero hay que calcular la división:&lt;/p&gt;&lt;p&gt;{{T1}} : {{Q2}} = {{Q3}} − ...&lt;/p&gt;&lt;p&gt;{{Q1}} = {{Q3}} − ...&lt;/p&gt;&lt;p&gt;En este caso, el número que hay que restar a {{Q3}} para que el resultado sea {{Q1}} es {{A1}}.&lt;/p&gt;","seed":{"parameters":[{"name":"Q1","label":null,"min":2,"max":5,"step":1},{"name":"Q2","label":null,"min":10,"max":25,"step":1},{"name":"Q3","label":null,"min":1,"max":50,"step":1}],"calculated":[{"name":"T1","function":"{{Q1}}*{{Q2}}","temp":true},{"name":"A1","label":"{{function}}","function":"{{Q3}}-{{Q1}}"}],"uniques":true},"algorithm":{"name":"calculateOperation","params":{"method":"equivLiteral","keyboard":"NUMERICAL"}}}</v>
      </c>
      <c r="C1104" s="237" t="str">
        <f>Seeds!AA1214</f>
        <v>{"id":"M5-NyO-39a-E-2","stimulus":"&lt;p&gt;Complete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D1104" s="237">
        <f t="shared" si="1"/>
        <v>1</v>
      </c>
    </row>
    <row r="1105" ht="15.75" customHeight="1">
      <c r="A1105" s="237" t="str">
        <f>Seeds!AC1215</f>
        <v>M5-NyO-39a-E-3</v>
      </c>
      <c r="B1105" s="237" t="str">
        <f>Seeds!Z1215</f>
        <v>{"id":"M5-NyO-39a-E-3","stimulus":"&lt;p&gt;Completa la siguiente igualdad.&lt;/p&gt;","template":"&lt;p&gt;{{Q1}} + {{Q2}} = {{response}} − {{Q3}}&lt;/p&gt;","hint":"&lt;p&gt;El resultado de la suma tiene que ser el mismo que el de la resta.&lt;/p&gt;","feedback":"&lt;p&gt;Si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C1105" s="237" t="str">
        <f>Seeds!AA1215</f>
        <v>{"id":"M5-NyO-39a-E-3","stimulus":"&lt;p&gt;Completa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D1105" s="237">
        <f t="shared" si="1"/>
        <v>1</v>
      </c>
    </row>
    <row r="1106" ht="15.75" customHeight="1">
      <c r="A1106" s="237" t="str">
        <f>Seeds!AC1216</f>
        <v>M5-NyO-42a-I-1</v>
      </c>
      <c r="B1106" s="237" t="str">
        <f>Seeds!Z1216</f>
        <v>{"id":"M5-NyO-42a-I-1","stimulus":"&lt;p&gt;Si Juan tuviese {{Q1}} años más, tendría la edad de su hermana Lucía. Si Lucía tiene {{T0}} años, ¿cuántos años tiene Juan? Selecciona la respuesta correcta.&lt;/p&gt;","hint":"&lt;p&gt;Esta situación se puede reflejar con esta igualdad:&lt;/p&gt;&lt;p&gt;... + {{Q1}} = {{T0}}&lt;/p&gt;","feedback":"&lt;p&gt;Hay que sumar {{Q1}} años a la edad de Juan para obtener la de Lucía. Es decir:&lt;/p&gt;&lt;p&gt;... + {{Q1}} = {{T0}}&lt;/p&gt;&lt;p&gt;Por lo que la edad de Juan es:&lt;/p&gt;&lt;p&gt;{{T0}}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años"},{"name":"A2","label":"{{T2}} años","incorrect":true},{"name":"A3","label":"{{T3}} años","incorrect":true},{"name":"A4","label":"{{T4}} años","incorrect":true},{"name":"A5","label":"{{T5}} años","incorrect":true}],"uniques":true},"algorithm":{"name":"trueFalse","template":"Multiple choice – standard","params":{"countCorrect":1,"countIncorrect":2,"showCheckIcon":false,"columns":3}}}</v>
      </c>
      <c r="C1106" s="237" t="str">
        <f>Seeds!AA1216</f>
        <v>{"id":"M5-NyO-42a-I-1","stimulus":"&lt;p&gt;Se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D1106" s="237">
        <f t="shared" si="1"/>
        <v>1</v>
      </c>
    </row>
    <row r="1107" ht="15.75" customHeight="1">
      <c r="A1107" s="237" t="str">
        <f>Seeds!AC1217</f>
        <v>M5-NyO-42a-I-2</v>
      </c>
      <c r="B1107" s="237" t="str">
        <f>Seeds!Z1217</f>
        <v>{"id":"M5-NyO-42a-I-2","stimulus":"&lt;p&gt;La abuela de Patricia se ha tomado hasta ahora {{Q1}} pastillas de un envase de medicamentos. Si en el envase quedan {{Q2}} pastillas, ¿cuántas contenía al principio? Selecciona la respuesta correcta.&lt;/p&gt;","hint":"&lt;p&gt;Esta situación se puede reflejar con esta igualdad:&lt;/p&gt;&lt;p&gt;... − {{Q1}} = {{Q2}}&lt;/p&gt;","feedback":"&lt;p&gt;Hay que restar {{Q1}} a las pastillas iniciales del envase para obtener las que quedan. Es decir:&lt;/p&gt;&lt;p&gt;... − {{Q1}} = {{Q2}}&lt;/p&gt;&lt;p&gt;Por lo que las pastillas que había al principio eran:&lt;/p&gt;&lt;p&gt;{{Q2}}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pastillas"},{"name":"A2","label":"{{T2}} pastillas","incorrect":true},{"name":"A3","label":"{{T3}} pastillas","incorrect":true},{"name":"A4","label":"{{T4}} pastillas","incorrect":true},{"name":"A5","label":"{{T5}} pastillas","incorrect":true}],"uniques":true},"algorithm":{"name":"trueFalse","template":"Multiple choice – standard","params":{"countCorrect":1,"countIncorrect":2,"showCheckIcon":false,"columns":3}}}</v>
      </c>
      <c r="C1107" s="237" t="str">
        <f>Seeds!AA1217</f>
        <v>{"id":"M5-NyO-42a-I-2","stimulus":"&lt;p&gt;A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D1107" s="237">
        <f t="shared" si="1"/>
        <v>1</v>
      </c>
    </row>
    <row r="1108" ht="15.75" customHeight="1">
      <c r="A1108" s="237" t="str">
        <f>Seeds!AC1218</f>
        <v>M5-NyO-42a-I-3</v>
      </c>
      <c r="B1108" s="237" t="str">
        <f>Seeds!Z1218</f>
        <v>{"id":"M5-NyO-42a-I-3","stimulus":"&lt;p&gt;Guillermo les ha regalado {{Q1}} caramelos a cada uno de sus sobrinos. Si en total ha dado {{T0}} caramelos, ¿cuántos sobrinos tiene Guillermo? Selecciona la respuesta correcta.&lt;/p&gt;","hint":"&lt;p&gt;Esta situación se puede reflejar con esta igualdad:&lt;/p&gt;&lt;p&gt;... × {{Q1}} = {{T0}}&lt;/p&gt;","feedback":"&lt;p&gt;Hay que multiplicar los {{Q1}} caramelos por el número de sobrinos para obtener todos los caramelos que se repartieron. Es decir:&lt;/p&gt;&lt;p&gt;... × {{Q1}} = {{T0}}&lt;/p&gt;&lt;p&gt;Por lo que el número de sobrinos es:&lt;/p&gt;&lt;p&gt;{{T0}}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sobrinos"},{"name":"A2","label":"{{T2}} sobrinos","incorrect":true},{"name":"A3","label":"{{T3}} sobrinos","incorrect":true},{"name":"A4","label":"{{T4}} sobrinos","incorrect":true},{"name":"A5","label":"{{T5}} sobrinos","incorrect":true}],"uniques":true},"algorithm":{"name":"trueFalse","template":"Multiple choice – standard","params":{"countCorrect":1,"countIncorrect":2,"showCheckIcon":false,"columns":3}}}</v>
      </c>
      <c r="C1108" s="237" t="str">
        <f>Seeds!AA1218</f>
        <v>{"id":"M5-NyO-42a-I-3","stimulus":"&lt;p&gt;Guilherme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D1108" s="237">
        <f t="shared" si="1"/>
        <v>1</v>
      </c>
    </row>
    <row r="1109" ht="15.75" customHeight="1">
      <c r="A1109" s="237" t="str">
        <f>Seeds!AC1219</f>
        <v>M5-NyO-42a-I-4</v>
      </c>
      <c r="B1109" s="237" t="str">
        <f>Seeds!Z1219</f>
        <v>{"id":"M5-NyO-42a-I-4","stimulus":"&lt;p&gt;Una frutería ha repartido en {{Q1}} cajas los melocotones que tiene. Si en cada caja ha puesto {{Q2}} melocotones, ¿cuántos melocotones tiene?&lt;/p&gt;","hint":"&lt;p&gt;Esta situación se puede reflejar con esta igualdad:&lt;/p&gt;&lt;p&gt;... : {{Q1}} = {{Q2}}&lt;/p&gt;","feedback":"&lt;p&gt;Hay que dividir todos los melocotones entre {{Q1}} cajas para obtener los que hay en cada una. Es decir:&lt;/p&gt;&lt;p&gt;... : {{Q1}} = {{Q2}}&lt;/p&gt;&lt;p&gt;Por lo que el número total de melocones es:&lt;/p&gt;&lt;p&gt;{{Q2}}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melocotones"},{"name":"A2","label":"{{T2}} melocotones","incorrect":true},{"name":"A3","label":"{{T3}} melocotones","incorrect":true},{"name":"A4","label":"{{T4}} melocotones","incorrect":true},{"name":"A5","label":"{{T5}} melocotones","incorrect":true}],"uniques":true},"algorithm":{"name":"trueFalse","template":"Multiple choice – standard","params":{"countCorrect":1,"countIncorrect":2,"showCheckIcon":false,"columns":3}}}</v>
      </c>
      <c r="C1109" s="237" t="str">
        <f>Seeds!AA1219</f>
        <v>{"id":"M5-NyO-42a-I-4","stimulus":"&lt;p&gt;Um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D1109" s="237">
        <f t="shared" si="1"/>
        <v>1</v>
      </c>
    </row>
    <row r="1110" ht="15.75" customHeight="1">
      <c r="A1110" s="237" t="str">
        <f>Seeds!AC1220</f>
        <v>M5-NyO-42a-E-1</v>
      </c>
      <c r="B1110" s="237" t="str">
        <f>Seeds!Z1220</f>
        <v>{"id":"M5-NyO-42a-E-1","stimulus":"&lt;p&gt;En un juego de mesa, Nacho ha avanzado su ficha {{T1}} casillas después de tirar dos dados. La puntuación de uno de los dos es {{Q1}}, ¿cuál es la puntuación del otro?&lt;/p&gt;","template":"&lt;p&gt;La puntuación del otro dado es {{response}}.&lt;/p&gt;","hint":"&lt;p&gt;Esta situación se puede reflejar con esta igualdad:&lt;/p&gt;&lt;p&gt;... + {{Q1}} = {{T1}}&lt;/p&gt;","feedback":"&lt;p&gt;Hay que sumar {{Q1}} a los puntos del otro dado para obtener la puntuación total. Es decir:&lt;/p&gt;&lt;p&gt;... + {{Q1}} = {{T1}}&lt;/p&gt;&lt;p&gt;Por lo que la puntuación del segundo dado es:&lt;/p&gt;&lt;p&gt;{{T1}} − {{Q1}} = {{Q2}}&lt;/p&gt;","seed":{"parameters":[{"name":"Q1","label":null,"min":1,"max":6,"step":1},{"name":"Q2","label":null,"min":1,"max":6,"step":1}],"calculated":[{"name":"T1","label":"{{function}}","function":"{{Q1}}+{{Q2}}","temp":true},{"name":"A1","label":"{{function}}","function":"{{Q2}}"}],"uniques":true},"algorithm":{"name":"calculateOperation","params":{"method":"equivLiteral","keyboard":"NUMERICAL"}}}</v>
      </c>
      <c r="C1110" s="237" t="str">
        <f>Seeds!AA1220</f>
        <v>{"id":"M5-NyO-42a-E-1","stimulus":"&lt;p&gt;Em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D1110" s="237">
        <f t="shared" si="1"/>
        <v>1</v>
      </c>
    </row>
    <row r="1111" ht="15.75" customHeight="1">
      <c r="A1111" s="237" t="str">
        <f>Seeds!AC1221</f>
        <v>M5-NyO-42a-E-2</v>
      </c>
      <c r="B1111" s="237" t="str">
        <f>Seeds!Z1221</f>
        <v>{"id":"M5-NyO-42a-E-2","stimulus":"&lt;p&gt;Un jardinero tiene que regar todos los árboles de una plaza. Si ya ha regado {{Q1}} y le quedan {{Q2}}, ¿cuántos árboles hay en la plaza?&lt;/p&gt;","template":"&lt;p&gt;En la plaza hay {{response}} árboles.&lt;/p&gt;","hint":"&lt;p&gt;Esta situación se puede reflejar con esta igualdad:&lt;/p&gt;&lt;p&gt;... − {{Q1}} = {{Q2}}&lt;/p&gt;","feedback":"&lt;p&gt;Hay que restar {{Q1}} a los árboles de la plaza para obtener los que quedan por regar. Es decir:&lt;/p&gt;&lt;p&gt;... − {{Q1}} = {{Q2}}&lt;/p&gt;&lt;p&gt;Por lo que los árboles de la plaza son:&lt;/p&gt;&lt;p&gt;{{Q2}} + {{Q1}} = {{A1}}&lt;/p&gt;","seed":{"parameters":[{"name":"Q1","label":null,"min":2,"max":16,"step":1},{"name":"Q2","label":null,"min":2,"max":16,"step":1}],"calculated":[{"name":"A1","label":"{{function}}","function":"{{Q1}}+{{Q2}}"}],"uniques":true},"algorithm":{"name":"calculateOperation","params":{"method":"equivLiteral","keyboard":"NUMERICAL"}}}</v>
      </c>
      <c r="C1111" s="237" t="str">
        <f>Seeds!AA1221</f>
        <v>{"id":"M5-NyO-42a-E-2","stimulus":"&lt;p&gt;Um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D1111" s="237">
        <f t="shared" si="1"/>
        <v>1</v>
      </c>
    </row>
    <row r="1112" ht="15.75" customHeight="1">
      <c r="A1112" s="237" t="str">
        <f>Seeds!AC1222</f>
        <v>M5-NyO-42a-E-3</v>
      </c>
      <c r="B1112" s="237" t="str">
        <f>Seeds!Z1222</f>
        <v>{"id":"M5-NyO-42a-E-3","stimulus":"&lt;p&gt;Para realizar la mudanza de unas oficinas, cada trabajador ha bajado {{Q1}} cajas hasta la calle. Si han sido {{T0}} cajas en total, ¿cuántas personas se han encargado de la mudanza?&lt;/p&gt;","template":"&lt;p&gt;Se han encargado {{response}} trabajadores.&lt;/p&gt;","hint":"&lt;p&gt;Esta situación se puede reflejar con esta igualdad:&lt;/p&gt;&lt;p&gt;... × {{Q1}} = {{T0}}&lt;/p&gt;","feedback":"&lt;p&gt;Hay que multiplicar las {{Q1}} cajas por el número de trabajadores para obtener el número total de cajas. Es decir:&lt;/p&gt;&lt;p&gt;... × {{Q1}} = {{T0}}&lt;/p&gt;&lt;p&gt;Por lo que el número de trabajadores es:&lt;/p&gt;&lt;p&gt;{{T0}} : {{Q1}} = {{Q2}}&lt;/p&gt;","seed":{"parameters":[{"name":"Q1","label":null,"min":10,"max":20,"step":1},{"name":"Q2","label":null,"min":10,"max":20,"step":1}],"calculated":[{"name":"T0","label":"{{function}}","function":"{{Q1}}*{{Q2}}"},{"name":"A1","label":"{{function}}","function":"{{Q2}}"}],"uniques":true},"algorithm":{"name":"calculateOperation","params":{"method":"equivLiteral","keyboard":"NUMERICAL"}}}</v>
      </c>
      <c r="C1112" s="237" t="str">
        <f>Seeds!AA1222</f>
        <v>{"id":"M5-NyO-42a-E-3","stimulus":"&lt;p&gt;Para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D1112" s="237">
        <f t="shared" si="1"/>
        <v>1</v>
      </c>
    </row>
    <row r="1113" ht="15.75" customHeight="1">
      <c r="A1113" s="237" t="str">
        <f>Seeds!AC1223</f>
        <v>M5-NyO-42a-E-4</v>
      </c>
      <c r="B1113" s="237" t="str">
        <f>Seeds!Z1223</f>
        <v>{"id":"M5-NyO-42a-E-4","stimulus":"&lt;p&gt;Los padres de Martina han comprado globos por su fiesta de cumpleaños. Si en cada una de las {{Q1}} mesas han colocado {{Q2}} globos, ¿cuántos globos había?&lt;/p&gt;","template":"&lt;p&gt;Había {{response}} globos.&lt;/p&gt;","hint":"&lt;p&gt;Esta situación se puede reflejar con esta igualdad:&lt;/p&gt;&lt;p&gt;... : {{Q1}} = {{Q2}}&lt;/p&gt;","feedback":"&lt;p&gt;Hay que dividir todos los globos entre {{Q1}} mesas para obtener los que hay en cada una. Es decir:&lt;/p&gt;&lt;p&gt;... : {{Q1}} = {{Q2}}&lt;/p&gt;&lt;p&gt;Por lo que el número total de globos es:&lt;/p&gt;&lt;p&gt;{{Q2}} × {{Q1}} = {{A1}}&lt;/p&gt;","seed":{"parameters":[{"name":"Q1","label":null,"min":3,"max":10,"step":1},{"name":"Q2","label":null,"min":20,"max":50,"step":1}],"calculated":[{"name":"A1","label":"{{function}}","function":"{{Q1}}*{{Q2}}"}],"uniques":true},"algorithm":{"name":"calculateOperation","params":{"method":"equivLiteral","keyboard":"NUMERICAL"}}}</v>
      </c>
      <c r="C1113" s="237" t="str">
        <f>Seeds!AA1223</f>
        <v>{"id":"M5-NyO-42a-E-4","stimulus":"&lt;p&gt;Os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D1113" s="237">
        <f t="shared" si="1"/>
        <v>1</v>
      </c>
    </row>
    <row r="1114" ht="15.75" customHeight="1">
      <c r="A1114" s="237" t="str">
        <f>Seeds!AC1224</f>
        <v>M5-NyO-43a-I-1</v>
      </c>
      <c r="B1114" s="237" t="str">
        <f>Seeds!Z1224</f>
        <v>{"id":"M5-NyO-43a-I-1","stimulus":"&lt;p&gt;En un restaurante ponen &lt;span class=\"no-break\"&gt;{{Q1}} g&lt;/span&gt; de embutido en cada bocadillo. ¿Cuánto embutido llevarán {{Q2}} bocadillos?&lt;/p&gt;","hint":"Dos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1 bocadillo contiene &lt;span class=\"no-break\"&gt;{{Q1}} g&lt;/span&gt; de embutido, 1 × {{Q2}} bocadillos contendrán &lt;span class=\"no-break\"&gt;{{Q1}} × {{Q2}} g&lt;/span&gt; de embutido.&lt;/p&gt;","seed":{"parameters":[{"name":"Q1","label":null,"min":20,"max":30,"step":1},{"name":"Q2","label":null,"min":2,"max":20,"step":1}],"calculated":[{"name":"A1","label":"{{function}}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4" s="237" t="str">
        <f>Seeds!AA1224</f>
        <v>{"id":"M5-NyO-43a-I-1","stimulus":"&lt;p&gt;Em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4" s="237">
        <f t="shared" si="1"/>
        <v>1</v>
      </c>
    </row>
    <row r="1115" ht="15.75" customHeight="1">
      <c r="A1115" s="237" t="str">
        <f>Seeds!AC1225</f>
        <v>M5-NyO-43a-I-2</v>
      </c>
      <c r="B1115" s="237" t="str">
        <f>Seeds!Z1225</f>
        <v>{"id":"M5-NyO-43a-I-2","stimulus":"&lt;p&gt;Una cocinera utiliza {{Q1}} g de matequilla para preparar un pastel. ¿Cuánta mantequilla llevarán {{Q2}} pasteles?&lt;/p&gt;","hint":"Dos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5" s="237" t="str">
        <f>Seeds!AA1225</f>
        <v>{"id":"M5-NyO-43a-I-2","stimulus":"&lt;p&gt;Uma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5" s="237">
        <f t="shared" si="1"/>
        <v>1</v>
      </c>
    </row>
    <row r="1116" ht="15.75" customHeight="1">
      <c r="A1116" s="237" t="str">
        <f>Seeds!AC1226</f>
        <v>M5-NyO-43a-E-1</v>
      </c>
      <c r="B1116" s="237" t="str">
        <f>Seeds!Z1226</f>
        <v>{"id":"M5-NyO-43a-E-1","stimulus":"&lt;p&gt;Josefina sabe escribir {{Q1}} palabras en 1 minuto en el ordenador. ¿Cuántas puede escribir en {{Q2}} minutos?&lt;/p&gt;","template":"&lt;p&gt;Puede escribir {{response}} palabras en {{Q2}} minutos.&lt;/p&gt;","hint":"&lt;p&gt;Dos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escribe {{Q1}} palabras en 1 minuto, escribirá {{Q1}} × {{Q2}} palabras en 1 × {{Q2}} minutos.&lt;/p&gt;","seed":{"parameters":[{"name":"Q1","label":null,"min":20,"max":30,"step":1},{"name":"Q2","label":null,"min":10,"max":30,"step":1}],"calculated":[{"name":"A1","label":"{{function}}","function":"{{Q1}}*{{Q2}}"}],"uniques":true},"algorithm":{"name":"calculateOperation","params":{"method":"equivLiteral","keyboard":"NUMERICAL"}}}</v>
      </c>
      <c r="C1116" s="237" t="str">
        <f>Seeds!AA1226</f>
        <v>{"id":"M5-NyO-43a-E-1","stimulus":"&lt;p&gt;Josefina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D1116" s="237">
        <f t="shared" si="1"/>
        <v>1</v>
      </c>
    </row>
    <row r="1117" ht="15.75" customHeight="1">
      <c r="A1117" s="237" t="str">
        <f>Seeds!AC1227</f>
        <v>M5-NyO-43a-E-2</v>
      </c>
      <c r="B1117" s="237" t="str">
        <f>Seeds!Z1227</f>
        <v>{"id":"M5-NyO-43a-E-2","stimulus":"&lt;p&gt;Durante una boda se van a servir {{Q1}} aperitivos para cada invitado. Si van a venir {{Q2}} invitados, ¿cuántos aperitivos se van a preparar?&lt;/p&gt;","template":"&lt;p&gt;Se van a preparar {{response}} aperitivos.&lt;/p&gt;","hint":"&lt;p&gt;Dos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seed":{"parameters":[{"name":"Q1","label":null,"min":10,"max":20,"step":1},{"name":"Q2","label":null,"min":30,"max":50,"step":1}],"calculated":[{"name":"A1","label":"{{function}}","function":"{{Q1}}*{{Q2}}"}],"uniques":true},"algorithm":{"name":"calculateOperation","params":{"method":"equivLiteral","keyboard":"NUMERICAL"}}}</v>
      </c>
      <c r="C1117" s="237" t="str">
        <f>Seeds!AA1227</f>
        <v>{"id":"M5-NyO-43a-E-2","stimulus":"&lt;p&gt;Durante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D1117" s="237">
        <f t="shared" si="1"/>
        <v>1</v>
      </c>
    </row>
    <row r="1118" ht="15.75" customHeight="1">
      <c r="A1118" s="237" t="str">
        <f>Seeds!AC1228</f>
        <v>M5-NyO-44a-I-1</v>
      </c>
      <c r="B1118" s="237" t="str">
        <f>Seeds!Z1228</f>
        <v>{"id":"M5-NyO-44a-I-1","stimulus":"&lt;p&gt;Se ha dividido al número {{Q1}} en dos partes desiguales de forma que una sea el doble que la otra. ¿Cuál es el valor de la parte más grande?&lt;/p&gt;","hint":"La parte mayor es &lt;span class=\"fr-math-v2 fr-draggable\" contenteditable=\"false\" data-original-math=\"\\(\\frac{{{2}}}{{{3}}}\\)\" draggable=\"true\"&gt;\\(\\frac{{{2}}}{{{3}}}\\)&lt;/span&gt; de {{Q1}} y la menor, &lt;span class=\"fr-math-v2 fr-draggable\" contenteditable=\"false\" data-original-math=\"\\(\\frac{{{1}}}{{{3}}}\\)\" draggable=\"true\"&gt;\\(\\frac{{{1}}}{{{3}}}\\)&lt;/span&gt; de {{Q1}}.","feedback":"&lt;p&gt;El resultado es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C1118" s="237" t="str">
        <f>Seeds!AA1228</f>
        <v>{"id":"M5-NyO-44a-I-1","stimulus":"&lt;p&gt;O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D1118" s="237">
        <f t="shared" si="1"/>
        <v>1</v>
      </c>
    </row>
    <row r="1119" ht="15.75" customHeight="1">
      <c r="A1119" s="237" t="str">
        <f>Seeds!AC1229</f>
        <v>M5-NyO-44a-E-1</v>
      </c>
      <c r="B1119" s="237" t="str">
        <f>Seeds!Z1229</f>
        <v>{"id":"M5-NyO-44a-E-1","stimulus":"&lt;p&gt;Se ha dividido al número {{Q1}} en dos partes desiguales de forma que una sea el doble que la otra. ¿Cuál es el valor de cada una?&lt;/p&gt;","template":"La parte mayor vale {{response}} y la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{{Q1}}.","feedback":"&lt;p&gt;La parte mayor es &lt;span class=\"fr-math-v2 fr-draggable\" contenteditable=\"false\" data-original-math=\"\\(\\frac{{{2}}}{{{3}}}\\)\" draggable=\"true\"&gt;\\(\\frac{{{2}}}{{{3}}}\\)&lt;/span&gt; de {{Q1}}.&lt;/p&gt;&lt;p&gt;{{Q1}} × &lt;span class=\"fr-math-v2 fr-draggable\" contenteditable=\"false\" data-original-math=\"\\(\\frac{{{2}}}{{{3}}}\\)\" draggable=\"true\"&gt;\\(\\frac{{{2}}}{{{3}}}\\)&lt;/span&gt; = ({{Q1}} : 3 ) × 2 = {{A2}} × 2 = {{A1}}&lt;/p&gt;&lt;p&gt;La parte menor es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C1119" s="237" t="str">
        <f>Seeds!AA1229</f>
        <v>{"id":"M5-NyO-44a-E-1","stimulus":"&lt;p&gt;O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D1119" s="237">
        <f t="shared" si="1"/>
        <v>1</v>
      </c>
    </row>
    <row r="1120" ht="15.75" customHeight="1">
      <c r="A1120" s="237" t="str">
        <f>Seeds!AC1230</f>
        <v>M5-NyO-44a-A-1</v>
      </c>
      <c r="B1120" s="237" t="str">
        <f>Seeds!Z1230</f>
        <v>{"id":"M5-NyO-44a-A-1","stimulus":"&lt;p&gt;Una madre ha repartido {{Q1}} monedas entre sus dos hijos de tal forma que al hijo menor le ha dado el doble que al mayor. ¿Cuántas monedas ha recibido el hijo mayor?&lt;/p&gt;","template":"El hijo mayor ha recibido {{response}} monedas.","hint":"La parte mayor es &lt;span class=\"fr-math-v2 fr-draggable\" contenteditable=\"false\" data-original-math=\"\\(\\frac{{{2}}}{{{3}}}\\)\" draggable=\"true\"&gt;\\(\\frac{{{2}}}{{{3}}}\\)&lt;/span&gt; de {{Q1}} y la menor, &lt;span class=\"fr-math-v2 fr-draggable\" contenteditable=\"false\" data-original-math=\"\\(\\frac{{{1}}}{{{3}}}\\)\" draggable=\"true\"&gt;\\(\\frac{{{1}}}{{{3}}}\\)&lt;/span&gt; de {{Q1}}.","feedback":"&lt;p&gt;El hijo mayor ha recibido &lt;span class=\"fr-math-v2 fr-draggable\" contenteditable=\"false\" data-original-math=\"\\(\\frac{{{1}}}{{{3}}}\\)\" draggable=\"true\"&gt;\\(\\frac{{{1}}}{{{3}}}\\)&lt;/span&gt; de {{Q1}} monedas.&lt;/p&gt;&lt;p&gt;{{Q1}} × &lt;span class=\"fr-math-v2 fr-draggable\" contenteditable=\"false\" data-original-math=\"\\(\\frac{{{1}}}{{{3}}}\\)\" draggable=\"true\"&gt;\\(\\frac{{{1}}}{{{3}}}\\)&lt;/span&gt; = {{Q1}} : 3 = {{A1}} monedas&lt;/p&gt;","seed":{"parameters":[{"name":"Q1","label":null,"min":6,"max":120,"step":3}],"calculated":[{"name":"A1","label":"{{function}}","function":"{{Q1}}/3"}],"uniques":true},"algorithm":{"name":"calculateOperation","params":{"method":"equivLiteral","keyboard":"NUMERICAL"}}}</v>
      </c>
      <c r="C1120" s="237" t="str">
        <f>Seeds!AA1230</f>
        <v>{"id":"M5-NyO-44a-A-1","stimulus":"&lt;p&gt;Uma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D1120" s="237">
        <f t="shared" si="1"/>
        <v>1</v>
      </c>
    </row>
    <row r="1121" ht="15.75" customHeight="1">
      <c r="A1121" s="237" t="str">
        <f>Seeds!AC1231</f>
        <v>M5-NyO-44a-A-2</v>
      </c>
      <c r="B1121" s="237" t="str">
        <f>Seeds!Z1231</f>
        <v>{"id":"M5-NyO-44a-A-2","stimulus":"&lt;p&gt;Hemos cortado una cuerda de &lt;span class=\"no-break\"&gt;{{Q1}} m&lt;/span&gt; de longitud en dos trozos de forma que el primero mide el doble que el segundo. ¿Cuánto mide el trozo más grande?&lt;/p&gt;","template":"El trozo más grande mide &lt;span class=\"no-break\"&gt;{{response}} 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{{Q1}}.","feedback":"&lt;p&gt;El trozo mayor es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C1121" s="237" t="str">
        <f>Seeds!AA1231</f>
        <v>{"id":"M5-NyO-44a-A-2","stimulus":"&lt;p&gt;Uma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D1121" s="237">
        <f t="shared" si="1"/>
        <v>1</v>
      </c>
    </row>
    <row r="1122" ht="15.75" customHeight="1">
      <c r="A1122" s="237" t="str">
        <f>Seeds!AC1232</f>
        <v>M5-NyO-44a-A-3</v>
      </c>
      <c r="B1122" s="237" t="str">
        <f>Seeds!Z1232</f>
        <v>{"id":"M5-NyO-44a-A-3","stimulus":"&lt;p&gt;Un grupo de amigos pretende hacer en bicicleta los {{Q1}} km que separan dos pueblos. Si han parado a merendar cuando la distancia recorrida era el doble de la que quedaba por recorrer, ¿cuántos kilómetros llevaban pedaleados?&lt;/p&gt;","template":"Han pedaleado &lt;span class=\"no-break\"&gt;{{response}} km.&lt;/span&gt;","hint":"La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{{Q1}}.","feedback":"&lt;p&gt;Llevan pedaleados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C1122" s="237" t="str">
        <f>Seeds!AA1232</f>
        <v>{"id":"M5-NyO-44a-A-3","stimulus":"&lt;p&gt;Um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D1122" s="237">
        <f t="shared" si="1"/>
        <v>1</v>
      </c>
    </row>
    <row r="1123" ht="15.75" customHeight="1">
      <c r="A1123" s="237" t="str">
        <f>Seeds!AC1233</f>
        <v>M5-NyO-44a-A-4</v>
      </c>
      <c r="B1123" s="237" t="str">
        <f>Seeds!Z1233</f>
        <v>{"id":"M5-NyO-44a-A-4","stimulus":"&lt;p&gt;Para un trabajo de clase, un profesor va a dividir sus {{Q1}} alumnos en dos grupos de forma que el primero tendrá el doble de alumnos que el segundo. ¿De cuántos alumnos se compondrá cada grupo?&lt;/p&gt;","template":"El grupo mayor tendrá {{response}} alumnos, mientras que el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{{Q1}}.","feedback":"&lt;p&gt;El primer grupo es &lt;span class=\"fr-math-v2 fr-draggable\" contenteditable=\"false\" data-original-math=\"\\(\\frac{{{2}}}{{{3}}}\\)\" draggable=\"true\"&gt;\\(\\frac{{{2}}}{{{3}}}\\)&lt;/span&gt; de {{Q1}} alumnos.&lt;/p&gt;&lt;p&gt;{{Q1}} × &lt;span class=\"fr-math-v2 fr-draggable\" contenteditable=\"false\" data-original-math=\"\\(\\frac{{{2}}}{{{3}}}\\)\" draggable=\"true\"&gt;\\(\\frac{{{2}}}{{{3}}}\\)&lt;/span&gt; = ({{Q1}} : 3 ) × 2 = {{A2}} × 2 = {{A1}} alumnos&lt;/p&gt;&lt;p&gt;El segundo grupo es &lt;span class=\"fr-math-v2 fr-draggable\" contenteditable=\"false\" data-original-math=\"\\(\\frac{{{1}}}{{{3}}}\\)\" draggable=\"true\"&gt;\\(\\frac{{{1}}}{{{3}}}\\)&lt;/span&gt; de {{Q1}} alumnos.&lt;/p&gt;&lt;p&gt;{{Q1}} × &lt;span class=\"fr-math-v2 fr-draggable\" contenteditable=\"false\" data-original-math=\"\\(\\frac{{{1}}}{{{3}}}\\)\" draggable=\"true\"&gt;\\(\\frac{{{1}}}{{{3}}}\\)&lt;/span&gt; = {{Q1}} : 3 = {{A2}} alumnos&lt;/p&gt;","seed":{"parameters":[{"name":"Q1","label":null,"min":15,"max":39,"step":3}],"calculated":[{"name":"A1","label":"{{function}}","function":"2*{{Q1}}/3"},{"name":"A2","label":"{{function}}","function":"{{Q1}}/3"}],"uniques":true},"algorithm":{"name":"calculateOperation","params":{"method":"equivLiteral","keyboard":"NUMERICAL"}}}</v>
      </c>
      <c r="C1123" s="237" t="str">
        <f>Seeds!AA1233</f>
        <v>{"id":"M5-NyO-44a-A-4","stimulus":"&lt;p&gt;Para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D1123" s="237">
        <f t="shared" si="1"/>
        <v>1</v>
      </c>
    </row>
    <row r="1124" ht="15.75" customHeight="1">
      <c r="A1124" s="237" t="str">
        <f>Seeds!AC1234</f>
        <v>M5-NyO-44a-A-5</v>
      </c>
      <c r="B1124" s="237" t="str">
        <f>Seeds!Z1234</f>
        <v>{"id":"M5-NyO-44a-A-5","stimulus":"&lt;p&gt;Un artista ha tardado {{Q1}} min en pintar dos cuadros. Para el primero ha dedicado el doble de tiempo que para el segundo. ¿Cuántos minutos ha destinado al segundo cuadro?&lt;/p&gt;","template":"Ha pintado el segundo cuadro en {{response}} min.","hint":"La parte mayor es &lt;span class=\"fr-math-v2 fr-draggable\" contenteditable=\"false\" data-original-math=\"\\(\\frac{{{2}}}{{{3}}}\\)\" draggable=\"true\"&gt;\\(\\frac{{{2}}}{{{3}}}\\)&lt;/span&gt; de {{Q1}} y la menor, &lt;span class=\"fr-math-v2 fr-draggable\" contenteditable=\"false\" data-original-math=\"\\(\\frac{{{1}}}{{{3}}}\\)\" draggable=\"true\"&gt;\\(\\frac{{{1}}}{{{3}}}\\)&lt;/span&gt; de {{Q1}}.","feedback":"&lt;p&gt;El pintor ha dedicado &lt;span class=\"fr-math-v2 fr-draggable\" contenteditable=\"false\" data-original-math=\"\\(\\frac{{{1}}}{{{3}}}\\)\" draggable=\"true\"&gt;\\(\\frac{{{1}}}{{{3}}}\\)&lt;/span&gt; de los {{Q1}} min al segundo cuadro.&lt;/p&gt;&lt;p&gt;{{Q1}}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C1124" s="237" t="str">
        <f>Seeds!AA1234</f>
        <v>{"id":"M5-NyO-44a-A-5","stimulus":"&lt;p&gt;Um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D1124" s="237">
        <f t="shared" si="1"/>
        <v>1</v>
      </c>
    </row>
    <row r="1125" ht="15.75" customHeight="1">
      <c r="A1125" s="237" t="str">
        <f>Seeds!AC1235</f>
        <v>M5-NyO-26a-I-1</v>
      </c>
      <c r="B1125" s="237" t="str">
        <f>Seeds!Z1235</f>
        <v>{"id":"M5-NyO-26a-I-1","stimulus":"&lt;p&gt;Selecciona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milésimas.&lt;/p&gt;","seed":{"parameters":[{"name":"Q1","label":null,"min":2,"max":9,"step":1},{"name":"Q2","label":null,"min":101,"max":999,"step":1}],"calculated":[{"name":"T1","function":"Lemonlib.numToWords({{Q1}}, 'es', 'female')[0].toUpperCase() + Lemonlib.numToWords({{Q1}}, 'es', 'female').slice(1,)","temp":true},{"name":"T2","function":"Lemonlib.numToWords({{Q2}}, 'es', 'female')","temp":true},{"name":"T3","function":"Lemonlib.numToWords({{Q2}}, 'es')","temp":true},{"name":"T4","function":"Lemonlib.numToWords({{Q2}}, 'es', 'female')[0].toUpperCase() + Lemonlib.numToWords({{Q2}}, 'es', 'female').slice(1,)","temp":true},{"name":"A1","label":"{{T1}} unidades y {{T2}} milésimas.","function":""},{"name":"A2","label":"{{T1}} coma {{T3}}.","function":""},{"name":"A3","label":"{{T1}} coma cero {{T3}}.","function":"","incorrect":true,"feedback":"&lt;p&gt;Después de la coma no hay un cero.&lt;/p&gt;"},{"name":"A4","label":"{{T1}} unidades y {{T2}} centésimas.","function":"","incorrect":true,"feedback":"&lt;p&gt;Como el número tiene tres decimales, se leen como milésimas.&lt;/p&gt;"},{"name":"A5","label":"{{T1}} unidades y {{T2}} décimas.","function":"","incorrect":true,"feedback":"&lt;p&gt;Como el número tiene tres decimales, se leen como milésimas.&lt;/p&gt;"},{"name":"A6","label":"{{T4}} milésimas.","function":"","incorrect":true,"feedback":"&lt;p&gt;El número tiene también una parte entera, el {{Q1}}.&lt;/p&gt;"}],"uniques":true},"algorithm":{"name":"trueFalse","template":"Multiple choice – standard","params":{"countCorrect":1,"countIncorrect":2,"showCheckIcon":false,"columns":3}}}</v>
      </c>
      <c r="C1125" s="237" t="str">
        <f>Seeds!AA1235</f>
        <v>{"id":"M5-NyO-26a-I-1","stimulus":"&lt;p&gt;Selecione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D1125" s="237">
        <f t="shared" si="1"/>
        <v>1</v>
      </c>
    </row>
    <row r="1126" ht="15.75" customHeight="1">
      <c r="A1126" s="237" t="str">
        <f>Seeds!AC1236</f>
        <v>M5-NyO-26a-I-2</v>
      </c>
      <c r="B1126" s="237" t="str">
        <f>Seeds!Z1236</f>
        <v>{"id":"M5-NyO-26a-I-2","stimulus":"&lt;p&gt;Selecciona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milésimas.&lt;/p&gt;","seed":{"parameters":[{"name":"Q1","label":null,"min":2,"max":9,"step":1},{"name":"Q2","label":null,"min":10,"max":99,"step":1}],"calculated":[{"name":"T1","function":"Lemonlib.numToWords({{Q1}},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centésimas.","function":"Lemonlib.numToWords({{Q2}}, 'es')"},{"name":"A2","label":"{{T1}} coma {{T3}}.","function":"Lemonlib.numToWords({{Q2}},'es')"},{"name":"A3","label":"{{T1}} coma cero {{T3}}.","function":"Lemonlib.numToWords({{Q2}},'es')","incorrect":true,"feedback":"&lt;p&gt;Después de la coma no hay un cero.&lt;/p&gt;"},{"name":"A4","label":"Se lee: &lt;i&gt;{{T1}} unidades y {{T2}} décimas.&lt;/i&gt;","function":"Lemonlib.numToWords({{Q2}}, 'es')","incorrect":true,"feedback":"&lt;p&gt;Como el número tiene dos decimales, se leen como centésimas.&lt;/p&gt;"},{"name":"A5","label":"{{T1}} unidades y {{T2}} milésimas.","function":"Lemonlib.numToWords({{Q2}}, 'es')","incorrect":true,"feedback":"&lt;p&gt;Como el número tiene dos decimales, se leen como centésimas.&lt;/p&gt;"},{"name":"A6","label":"{{T4}} centésimas.","function":"Lemonlib.numToWords({{Q2}}, 'es')","incorrect":true,"feedback":"&lt;p&gt;El número tiene también una parte entera, el {{Q1}}.&lt;/p&gt;"}],"uniques":true},"algorithm":{"name":"trueFalse","template":"Multiple choice – standard","params":{"countCorrect":1,"countIncorrect":2,"showCheckIcon":true}}}</v>
      </c>
      <c r="C1126" s="237" t="str">
        <f>Seeds!AA1236</f>
        <v>{"id":"M5-NyO-26a-I-2","stimulus":"&lt;p&gt;Selecione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D1126" s="237">
        <f t="shared" si="1"/>
        <v>1</v>
      </c>
    </row>
    <row r="1127" ht="15.75" customHeight="1">
      <c r="A1127" s="237" t="str">
        <f>Seeds!AC1237</f>
        <v>M5-NyO-26a-I-3</v>
      </c>
      <c r="B1127" s="237" t="str">
        <f>Seeds!Z1237</f>
        <v>{"id":"M5-NyO-26a-I-3","stimulus":"&lt;p&gt;Selecciona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milésimas.&lt;/p&gt;","seed":{"parameters":[{"name":"Q1","label":null,"min":2,"max":9,"step":1},{"name":"Q2","label":null,"min":2,"max":9,"step":1}],"calculated":[{"name":"T1","function":"Lemonlib.numToWords({{Q1}},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décimas.","function":"Lemonlib.numToWords({{Q2}}, 'es')"},{"name":"A2","label":"{{T1}} coma {{T3}}.","function":"Lemonlib.numToWords({{Q2}},'es')"},{"name":"A3","label":"{{T1}} coma cero {{T3}}.","function":"Lemonlib.numToWords({{Q2}},'es')","incorrect":true,"feedback":"&lt;p&gt;Después de la coma no hay un cero.&lt;/p&gt;"},{"name":"A4","label":"{{T1}} unidades y {{T2}} centésimas.","function":"Lemonlib.numToWords({{Q2}}, 'es')","incorrect":true,"feedback":"&lt;p&gt;Como el número tiene un decimal, se lee como décimas.&lt;/p&gt;"},{"name":"A5","label":"{{T1}} unidades y {{T2}} milésimas.","function":"Lemonlib.numToWords({{Q2}}, 'es')","incorrect":true,"feedback":"&lt;p&gt;Como el número tiene un decimal, se lee como décimas.&lt;/p&gt;"},{"name":"A6","label":"{{T4}} décimas.","function":"Lemonlib.numToWords({{Q2}}, 'es')","incorrect":true,"feedback":"&lt;p&gt;El número tiene también una parte entera, el {{Q1}}.&lt;/p&gt;"}],"uniques":true},"algorithm":{"name":"trueFalse","template":"Multiple choice – standard","params":{"countCorrect":1,"countIncorrect":2,"showCheckIcon":true}}}</v>
      </c>
      <c r="C1127" s="237" t="str">
        <f>Seeds!AA1237</f>
        <v>{"id":"M5-NyO-26a-I-3","stimulus":"&lt;p&gt;Selecione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D1127" s="237">
        <f t="shared" si="1"/>
        <v>1</v>
      </c>
    </row>
    <row r="1128" ht="15.75" customHeight="1">
      <c r="A1128" s="237" t="str">
        <f>Seeds!AC1238</f>
        <v>M5-NyO-26a-E-1</v>
      </c>
      <c r="B1128" s="237" t="str">
        <f>Seeds!Z1238</f>
        <v>{"id":"M5-NyO-26a-E-1","stimulus":"&lt;p&gt;Completa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milésimas.&lt;/p&gt;","seed":{"parameters":[{"name":"Q1","label":null,"min":1,"max":9,"step":1}],"calculated":[{"name":"T1","label":"{{function}}","function":"{{Q1}}/10","temp":true},{"name":"T2","label":" {{Q1}}/10","function":"Lemonlib.numToWords({{Q1}}, 'es','female')","temp":true},{"name":"A1","label":"{{function}}","function":"if({{Q1}}==1){'décima'}else{'décimas'}"}],"uniques":true},"algorithm":{"name":"calculateOperation","template":"Cloze with text"}}</v>
      </c>
      <c r="C1128" s="237" t="str">
        <f>Seeds!AA1238</f>
        <v>{"id":"M5-NyO-26a-E-1","stimulus":"&lt;p&gt;Escreva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D1128" s="237">
        <f t="shared" si="1"/>
        <v>1</v>
      </c>
    </row>
    <row r="1129" ht="15.75" customHeight="1">
      <c r="A1129" s="237" t="str">
        <f>Seeds!AC1239</f>
        <v>M5-NyO-26a-E-2</v>
      </c>
      <c r="B1129" s="237" t="str">
        <f>Seeds!Z1239</f>
        <v>{"id":"M5-NyO-26a-E-2","stimulus":"&lt;p&gt;Completa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milésimas.&lt;/p&gt;","seed":{"parameters":[{"name":"Q1","label":null,"min":1,"max":99,"step":1}],"calculated":[{"name":"T3","label":"{{function}}","function":"{{Q1}}/100","temp":true},{"name":"T1","label":"{{function}}","function":"if({{Q1}}%10==0){'{{T3}}' + '0'}else{'{{T3}}'}","temp":true},{"name":"T2","label":" {{Q1}}/100","function":"Lemonlib.numToWords({{Q1}}, 'es','female')","temp":true},{"name":"A1","label":"{{function}}","function":"if({{Q1}}==1){'centésima'}else{'centésimas'}"}],"uniques":true},"algorithm":{"name":"calculateOperation","template":"Cloze with text"}}</v>
      </c>
      <c r="C1129" s="237" t="str">
        <f>Seeds!AA1239</f>
        <v>{"id":"M5-NyO-26a-E-2","stimulus":"&lt;p&gt;Escreva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D1129" s="237">
        <f t="shared" si="1"/>
        <v>1</v>
      </c>
    </row>
    <row r="1130" ht="15.75" customHeight="1">
      <c r="A1130" s="237" t="str">
        <f>Seeds!AC1240</f>
        <v>M5-NyO-26a-E-3</v>
      </c>
      <c r="B1130" s="237" t="str">
        <f>Seeds!Z1240</f>
        <v>{"id":"M5-NyO-26a-E-3","stimulus":"&lt;p&gt;Completa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milésimas.&lt;/p&gt;","seed":{"parameters":[{"name":"Q1","label":null,"min":1,"max":999,"step":1}],"calculated":[{"name":"T3","label":"{{function}}","function":"{{Q1}}/1000","temp":true},{"name":"T1","label":"{{function}}","function":"if({{Q1}}%100==0){'{{T3}}' + '00'}else if({{Q1}}%10==0){'{{T3}}' + '0'}else{'{{T3}}'}","temp":true},{"name":"T2","label":" {{Q1}}/1000","function":"Lemonlib.numToWords({{Q1}}, 'es','female')","temp":true},{"name":"A1","label":"{{function}}","function":"if({{Q1}}==1){'milésima'}else{'milésimas'}"}],"uniques":true},"algorithm":{"name":"calculateOperation","template":"Cloze with text"}}</v>
      </c>
      <c r="C1130" s="237" t="str">
        <f>Seeds!AA1240</f>
        <v>{"id":"M5-NyO-26a-E-3","stimulus":"&lt;p&gt;Escreva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D1130" s="237">
        <f t="shared" si="1"/>
        <v>1</v>
      </c>
    </row>
    <row r="1131" ht="15.75" customHeight="1">
      <c r="A1131" s="237" t="str">
        <f>Seeds!AC1241</f>
        <v>M5-NyO-26b-I-1</v>
      </c>
      <c r="B1131" s="237" t="str">
        <f>Seeds!Z1241</f>
        <v>{"id":"M5-NyO-26b-I-1","stimulus":"&lt;p&gt;Selecciona la equivalencia decimal correcta.&lt;/p&gt;","hint":"&lt;div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50,"step":1},{"name":"Q2","label":null,"min":1,"max":50,"step":1},{"name":"Q3","label":null,"min":1,"max":50,"step":1},{"name":"Q4","label":null,"min":1,"max":50,"step":1},{"name":"Q5","label":null,"min":1,"max":50,"step":1},{"name":"Q6","label":null,"min":1,"max":50,"step":1},{"name":"Q7","label":null,"min":1,"max":50,"step":1},{"name":"Q8","label":null,"min":1,"max":50,"step":1}],"calculated":[{"name":"T1","function":"{{Q1}}*100","temp":true},{"name":"T2","function":"{{Q2}}*1000","temp":true},{"name":"T3","function":"{{Q3}}*10","temp":true},{"name":"T4","function":"{{Q4}}*10","temp":true},{"name":"T5","function":"{{Q5}}*1000","temp":true},{"name":"T6","function":"{{Q6}}*100","temp":true},{"name":"T7","function":"{{Q7}}*1000","temp":true},{"name":"T8","function":"{{Q8}}*100","temp":true},{"name":"T10","function":"{{Q5}}*10","temp":true},{"name":"T11","function":"{{Q6}}*1000","temp":true},{"name":"T12","function":"{{Q7}}*10","temp":true},{"name":"T13","function":"{{Q8}}*10","temp":true},{"name":"A1","label":"{{T1}} milésimas = {{Q1}} décimas"},{"name":"A2","label":"{{Q2}} unidades = {{T2}} milésimas"},{"name":"A3","label":"{{Q3}} centésimas = {{T3}} milésimas"},{"name":"A4","label":"{{T4}} décimas = {{Q4}} unidades","function":"Lemonlib.numToWords({{Q2}}, 'es')"},{"name":"A5","label":"{{T5}} milésimas = {{Q5}} décimas","incorrect":true,"feedback":"&lt;p&gt;En realidad:&lt;/p&gt;&lt;p&gt;{{T5}} milésimas = {{T10}} décimas&lt;/p&gt;"},{"name":"A6","label":"{{Q6}} unidades = {{T6}} milésimas","incorrect":true,"feedback":"&lt;p&gt;En realidad:&lt;/p&gt;&lt;p&gt;{{Q6}} unidades = {{T11}} milésimas&lt;/p&gt;"},{"name":"A7","label":"{{Q7}} centésimas = {{T7}} milésimas","incorrect":true,"feedback":"&lt;p&gt;En realidad:&lt;/p&gt;&lt;p&gt;{{Q7}} centésimas = {{T12}} milésimas&lt;/p&gt;"},{"name":"A8","label":"{{T8}} décimas = {{Q8}} unidades","incorrect":true,"feedback":"&lt;p&gt;En realidad:&lt;/p&gt;&lt;p&gt;{{T8}} décimas = {{T13}} unidades&lt;/p&gt;"}],"uniques":true},"algorithm":{"name":"trueFalse","template":"Multiple choice – standard","params":{"countCorrect":1,"countIncorrect":2,"showCheckIcon":true}}}</v>
      </c>
      <c r="C1131" s="237" t="str">
        <f>Seeds!AA1241</f>
        <v>{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D1131" s="237">
        <f t="shared" si="1"/>
        <v>1</v>
      </c>
    </row>
    <row r="1132" ht="15.75" customHeight="1">
      <c r="A1132" s="237" t="str">
        <f>Seeds!AC1242</f>
        <v>M5-NyO-26b-E-1</v>
      </c>
      <c r="B1132" s="237" t="str">
        <f>Seeds!Z1242</f>
        <v>{"id":"M5-NyO-26b-E-1","stimulus":"&lt;p&gt;Completa estas equivalencias.&lt;/p&gt;","template":"&lt;p&gt;{{Q1}} unidades = {{response}} milésimas&lt;/p&gt;&lt;p&gt;{{Q2}} décimas = {{response}} centésimas&lt;/p&gt;","hint":"&lt;div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width=\"400\"&gt;&lt;/img&gt;&lt;/div&gt;","seed":{"parameters":[{"name":"Q1","label":null,"min":1,"max":100,"step":1},{"name":"Q2","label":null,"min":1,"max":99,"step":1}],"calculated":[{"name":"A1","label":"{{Q1}}*1000","function":"{{Q1}}*1000","feedback":"{{Q1}} unidades = {{Q1}} × 1 000 = {{function}} milésimas"},{"name":"A2","label":"{{Q2}}*10","function":"{{Q2}}*10","feedback":"{{Q2}} décimas = {{Q2}} × 10 = {{function}} centésimas"}],"uniques":true},"algorithm":{"name":"calculateOperation","params":{"method":"equivLiteral","keyboard":"NUMERICAL"}}}</v>
      </c>
      <c r="C1132" s="237" t="str">
        <f>Seeds!AA1242</f>
        <v>{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D1132" s="237">
        <f t="shared" si="1"/>
        <v>1</v>
      </c>
    </row>
    <row r="1133" ht="15.75" customHeight="1">
      <c r="A1133" s="237" t="str">
        <f>Seeds!AC1243</f>
        <v>M5-NyO-26b-E-2</v>
      </c>
      <c r="B1133" s="237" t="str">
        <f>Seeds!Z1243</f>
        <v>{"id":"M5-NyO-26b-E-2","stimulus":"&lt;p&gt;Completa estas equivalencias.&lt;/p&gt;","template":"&lt;p&gt;{{Q1}} décimas = {{response}} milésimas&lt;/p&gt;&lt;p&gt;{{Q2}} unidades = {{response}} décimas&lt;/p&gt;","hint":"&lt;div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décimas = {{Q1}} × 100 = &lt;span class=\"no-break\"&gt;{{function}}&lt;/span&gt; milésimas"},{"name":"A2","label":"{{Q2}}*10","function":"{{Q2}}*10","feedback":"{{Q2}} unidades = {{Q2}} × 10 = {{function}} décimas"}],"uniques":true},"algorithm":{"name":"calculateOperation","params":{"method":"equivLiteral","keyboard":"NUMERICAL"}}}</v>
      </c>
      <c r="C1133" s="237" t="str">
        <f>Seeds!AA1243</f>
        <v>{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D1133" s="237">
        <f t="shared" si="1"/>
        <v>1</v>
      </c>
    </row>
    <row r="1134" ht="15.75" customHeight="1">
      <c r="A1134" s="237" t="str">
        <f>Seeds!AC1244</f>
        <v>M5-NyO-26b-E-3</v>
      </c>
      <c r="B1134" s="237" t="str">
        <f>Seeds!Z1244</f>
        <v>{"id":"M5-NyO-26b-E-3","stimulus":"&lt;p&gt;Completa estas equivalencias.&lt;/p&gt;","template":"&lt;p&gt;{{Q1}} unidades = {{response}} centésimas&lt;/p&gt;&lt;p&gt;{{Q2}} centésimas = {{response}} milésimas&lt;/p&gt;","hint":"&lt;div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unidades = {{Q1}} × 100 = &lt;span class=\"no-break\"&gt;{{function}}&lt;/span&gt; centésimas "},{"name":"A2","label":"{{Q2}}*10","function":"{{Q2}}*10","feedback":"{{Q2}} centésimas = {{Q2}} × 10 = {{function}} milésimas"}],"uniques":true},"algorithm":{"name":"calculateOperation","params":{"method":"equivLiteral","keyboard":"NUMERICAL"}}}</v>
      </c>
      <c r="C1134" s="237" t="str">
        <f>Seeds!AA1244</f>
        <v>{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D1134" s="237">
        <f t="shared" si="1"/>
        <v>1</v>
      </c>
    </row>
    <row r="1135" ht="15.75" customHeight="1">
      <c r="A1135" s="237" t="str">
        <f>Seeds!AC1245</f>
        <v>M5-NyO-26b-A-1</v>
      </c>
      <c r="B1135" s="237" t="str">
        <f>Seeds!Z1245</f>
        <v>{"id":"M5-NyO-26b-A-1","seed":{"parameters":[{"name":"Q1","label":null,"min":2,"max":999,"step":1}],"uniques":true},"scaffolding":[{"id":"step-0","stimulus":"&lt;p&gt;Un cronómetro marca {{Q1}} décimas de segundo. ¿A cuántas centésimas equivalen?&lt;/p&gt;","template":"&lt;p&gt;Equivalen a {{response}} centésimas.&lt;/p&gt;","seed":{"parameters":[],"calculated":[{"name":"A1","function":"{{Q1}}*10"}]},"algorithm":{"name":"calculateOperation","params":{"method":"equivLiteral","keyboard":"NUMERICAL"}}},{"id":"step-1","stimulus":"&lt;p&gt;¿Cuánto tiempo marca el cronómetro?&lt;/p&gt;","template":"&lt;p&gt;Marca {{response}} décimas de segundo.&lt;/p&gt;","seed":{"calculated":[{"name":"2A1","label":"","function":"{{Q1}}"}]},"algorithm":{"name":"calculateOperation","params":{"method":"equivLiteral","keyboard":"NUMERICAL"}}},{"id":"step-2","stimulus":"&lt;p&gt;¿Qué hay que calcular?&lt;/p&gt;","seed":{"calculated":[{"name":"2-A1","label":"&lt;p&gt;El tiempo del cronómetro en centésimas de segundo.&lt;/p&gt;"},{"name":"2-A2","label":"&lt;p&gt;El tiempo del cronómetro en décimas de segundo.&lt;/p&gt;","incorrect":true},{"name":"2-A3","label":"&lt;p&gt;El tiempo del cronómetro en milésimas de segundo.&lt;/p&gt;","incorrect":true}]},"algorithm":{"name":"trueFalse","template":"Multiple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centésimas de segundo que marca el cronómetro.&lt;/p&gt;","template":"&lt;p&gt;{{Q1}} décimas = {{Q1}} × 10 = {{response}} centésimas&lt;/p&gt;","seed":{"calculated":[{"name":"A1","function":"{{Q1}}*10"}]},"algorithm":{"name":"calculateOperation","params":{"method":"equivLiteral","keyboard":"NUMERICAL"}}}]}</v>
      </c>
      <c r="C1135" s="237" t="str">
        <f>Seeds!AA1245</f>
        <v>{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D1135" s="237">
        <f t="shared" si="1"/>
        <v>1</v>
      </c>
    </row>
    <row r="1136" ht="15.75" customHeight="1">
      <c r="A1136" s="237" t="str">
        <f>Seeds!AC1246</f>
        <v>M5-NyO-26b-A-2</v>
      </c>
      <c r="B1136" s="237" t="str">
        <f>Seeds!Z1246</f>
        <v>{"id":"M5-NyO-26b-A-2","seed":{"parameters":[{"name":"Q1","label":null,"min":2,"max":100,"step":1}],"uniques":true},"scaffolding":[{"id":"step-0","stimulus":"&lt;p&gt;La solución de un problema de matemáticas que Diana ha resuelto en el colegio es {{Q1}} centésimas. ¿A cuántas milésimas equivale ese número?&lt;/p&gt;","template":"&lt;p&gt;Equivale a {{response}} milésimas.&lt;/p&gt;","seed":{"parameters":[],"calculated":[{"name":"A1","function":"{{Q1}}*10"}]},"algorithm":{"name":"calculateOperation","params":{"method":"equivLiteral","keyboard":"NUMERICAL"}}},{"id":"step-1","stimulus":"&lt;p&gt;¿Cuál es la solución del problema de Diana?&lt;/p&gt;","template":"&lt;p&gt;La solución es {{response}} centésimas.&lt;/p&gt;","seed":{"calculated":[{"name":"2A1","label":"","function":"{{Q1}}"}]},"algorithm":{"name":"calculateOperation","params":{"method":"equivLiteral","keyboard":"NUMERICAL"}}},{"id":"step-2","stimulus":"&lt;p&gt;¿Qué hay que calcular?&lt;/p&gt;","seed":{"calculated":[{"name":"2-A1","label":"&lt;p&gt;El valor de la solución en milésimas.&lt;/p&gt;"},{"name":"2-A2","label":"&lt;p&gt;El valor de la solución en centésimas.&lt;/p&gt;","incorrect":true},{"name":"2-A3","label":"&lt;p&gt;El valor de la solución en décimas.&lt;/p&gt;","incorrect":true}]},"algorithm":{"name":"trueFalse","template":"Multiple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la solucón del problema.&lt;/p&gt;","template":"&lt;p&gt;{{Q1}} centésimas = {{Q1}} × 10 = {{response}} milésimas&lt;/p&gt;","seed":{"calculated":[{"name":"A1","function":"{{Q1}}*10"}]},"algorithm":{"name":"calculateOperation","params":{"method":"equivLiteral","keyboard":"NUMERICAL"}}}]}</v>
      </c>
      <c r="C1136" s="237" t="str">
        <f>Seeds!AA1246</f>
        <v>{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D1136" s="237">
        <f t="shared" si="1"/>
        <v>1</v>
      </c>
    </row>
    <row r="1137" ht="15.75" customHeight="1">
      <c r="A1137" s="237" t="str">
        <f>Seeds!AC1247</f>
        <v>M5-NyO-26b-A-3</v>
      </c>
      <c r="B1137" s="237" t="str">
        <f>Seeds!Z1247</f>
        <v>{"id":"M5-NyO-26b-A-3","seed":{"parameters":[{"name":"Q1","label":null,"min":40,"max":99,"step":1}],"uniques":true},"scaffolding":[{"id":"step-0","stimulus":"&lt;p&gt;Un robot ha resuelto un cubo de Rubik en {{Q1}} centésimas de segundo. Escribe a cuántas milésimas de segundo equivalen.&lt;/p&gt;","template":"&lt;p&gt;El robot ha resuelto el cubo en {{response}} milésimas de segundo.&lt;/p&gt;","seed":{"parameters":[],"calculated":[{"name":"A1","function":"{{Q1}}*10"}]},"algorithm":{"name":"calculateOperation","params":{"method":"equivLiteral","keyboard":"NUMERICAL"}}},{"id":"step-1","stimulus":"&lt;p&gt;¿En cuánto tiempo ha resuelto el robot el cubo?&lt;/p&gt;","template":"&lt;p&gt;El robot ha necesitado {{response}} centésimas de segundo.&lt;/p&gt;","seed":{"calculated":[{"name":"2A1","label":"","function":"{{Q1}}"}]},"algorithm":{"name":"calculateOperation","params":{"method":"equivLiteral","keyboard":"NUMERICAL"}}},{"id":"step-2","stimulus":"&lt;p&gt;¿Qué hay que calcular?&lt;/p&gt;","seed":{"calculated":[{"name":"2-A1","label":"&lt;p&gt;El tiempo que ha necesitado el robot en centésimas de segundo.&lt;/p&gt;","incorrect":true},{"name":"2-A2","label":"&lt;p&gt;El tiempo que ha necesitado el robot en décimas de segundo.&lt;/p&gt;","incorrect":true},{"name":"2-A3","label":"&lt;p&gt;El tiempo que ha necesitado el robot en milésimas de segundo.&lt;/p&gt;"}]},"algorithm":{"name":"trueFalse","template":"Multiple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segundo que ha necesitado el robot para resolver el cubo de Rubik.&lt;/p&gt;","template":"&lt;p&gt;{{Q1}} centésimas = {{Q1}} × 10 = {{response}} milésimas&lt;/p&gt;","seed":{"calculated":[{"name":"A1","function":"{{Q1}}*10"}]},"algorithm":{"name":"calculateOperation","params":{"method":"equivLiteral","keyboard":"NUMERICAL"}}}]}</v>
      </c>
      <c r="C1137" s="237" t="str">
        <f>Seeds!AA1247</f>
        <v>{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D1137" s="237">
        <f t="shared" si="1"/>
        <v>1</v>
      </c>
    </row>
    <row r="1138" ht="15.75" customHeight="1">
      <c r="A1138" s="237" t="str">
        <f>Seeds!AC1248</f>
        <v>M5-NyO-26b-A-4</v>
      </c>
      <c r="B1138" s="237" t="str">
        <f>Seeds!Z1248</f>
        <v>{"id":"M5-NyO-26b-A-4","seed":{"parameters":[{"name":"Q1","label":null,"min":1,"max":9,"step":1}],"uniques":true},"scaffolding":[{"id":"step-0","stimulus":"&lt;p&gt;La fiebre de Elsa ha subido {{Q1}} décimas de grado. ¿A cuántas milésimas equivalen?&lt;/p&gt;","template":"&lt;p&gt;Equivalen a {{response}} milésimas.&lt;/p&gt;","seed":{"parameters":[],"calculated":[{"name":"A1","function":"{{Q1}}*100"}]},"algorithm":{"name":"calculateOperation","params":{"method":"equivLiteral","keyboard":"NUMERICAL"}}},{"id":"step-1","stimulus":"&lt;p&gt;¿Cuánto le ha subido la fiebre a Elsa?&lt;/p&gt;","template":"&lt;p&gt;La fiebre le ha subido {{response}} décimas de grado.&lt;/p&gt;","seed":{"calculated":[{"name":"2A1","label":"","function":"{{Q1}}"}]},"algorithm":{"name":"calculateOperation","params":{"method":"equivLiteral","keyboard":"NUMERICAL"}}},{"id":"step-2","stimulus":"&lt;p&gt;¿Qué hay que calcular?&lt;/p&gt;","seed":{"calculated":[{"name":"2-A1","label":"&lt;p&gt;El aumento de fiebre en centésimas de grado.&lt;/p&gt;","incorrect":true},{"name":"2-A2","label":"&lt;p&gt;El aumento de fiebre en décimas de grado.&lt;/p&gt;","incorrect":true},{"name":"2-A3","label":"&lt;p&gt;El aumento de fiebre en milésimas de grado.&lt;/p&gt;"}]},"algorithm":{"name":"trueFalse","template":"Multiple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grado que le ha subido la fiebre a Elsa.&lt;/p&gt;","template":"&lt;p&gt;{{Q1}} décimas = {{Q1}} × 100 = {{response}} milésimas&lt;/p&gt;","seed":{"calculated":[{"name":"A1","function":"{{Q1}}*100"}]},"algorithm":{"name":"calculateOperation","params":{"method":"equivLiteral","keyboard":"NUMERICAL"}}}]}</v>
      </c>
      <c r="C1138" s="237" t="str">
        <f>Seeds!AA1248</f>
        <v>{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D1138" s="237">
        <f t="shared" si="1"/>
        <v>1</v>
      </c>
    </row>
    <row r="1139" ht="15.75" customHeight="1">
      <c r="A1139" s="237" t="str">
        <f>Seeds!AC1249</f>
        <v>M5-NyO-26b-A-5</v>
      </c>
      <c r="B1139" s="237" t="str">
        <f>Seeds!Z1249</f>
        <v>{"id":"M5-NyO-26b-A-5","seed":{"parameters":[{"name":"Q1","label":null,"min":25,"max":35,"step":1}],"uniques":true},"scaffolding":[{"id":"step-0","stimulus":"&lt;p&gt;Una editorial utiliza unas cartulinas de {{Q1}} centésimas de milímetro de grosor para las cubiertas de sus libros. ¿Cuál es el grosor en milésimas de milímetro?&lt;/p&gt;","template":"&lt;p&gt;El grosor de las cartulinas es de {{response}} milésimas de milímetro.&lt;/p&gt;","seed":{"parameters":[],"calculated":[{"name":"A1","function":"{{Q1}}*10"}]},"algorithm":{"name":"calculateOperation","params":{"method":"equivLiteral","keyboard":"NUMERICAL"}}},{"id":"step-1","stimulus":"&lt;p&gt;¿Cuál es el grosor de la cartulina?&lt;/p&gt;","template":"&lt;p&gt;El grosor es de {{response}} centésimas de milímetro.&lt;/p&gt;","seed":{"calculated":[{"name":"2A1","label":"","function":"{{Q1}}"}]},"algorithm":{"name":"calculateOperation","params":{"method":"equivLiteral","keyboard":"NUMERICAL"}}},{"id":"step-2","stimulus":"&lt;p&gt;¿Qué hay que calcular?&lt;/p&gt;","seed":{"calculated":[{"name":"2-A1","label":"&lt;p&gt;El grosor de la cartulina en décimas de milímetro.&lt;/p&gt;","incorrect":true},{"name":"2-A2","label":"&lt;p&gt;El grosor de la cartulina en centésimas de milímetro.&lt;/p&gt;","incorrect":true},{"name":"2-A3","label":"&lt;p&gt;El grosor de la cartulina en milésimas de milímetro.&lt;/p&gt;"}]},"algorithm":{"name":"trueFalse","template":"Multiple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milímetro del grosor de la cartulina.&lt;/p&gt;","template":"&lt;p&gt;{{Q1}} centésimas = {{Q1}} × 10 = {{response}} milésimas&lt;/p&gt;","seed":{"calculated":[{"name":"A1","function":"{{Q1}}*10"}]},"algorithm":{"name":"calculateOperation","params":{"method":"equivLiteral","keyboard":"NUMERICAL"}}}]}</v>
      </c>
      <c r="C1139" s="237" t="str">
        <f>Seeds!AA1249</f>
        <v>{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D1139" s="237">
        <f t="shared" si="1"/>
        <v>1</v>
      </c>
    </row>
    <row r="1140" ht="15.75" customHeight="1">
      <c r="A1140" s="237" t="str">
        <f>Seeds!AC1250</f>
        <v>M5-NyO-26c-I-1</v>
      </c>
      <c r="B1140" s="237" t="str">
        <f>Seeds!Z1250</f>
        <v>{"id":"M5-NyO-26c-I-1","stimulus":"&lt;p&gt;Arrastra cada fracción con la expresión decimal correspondiente.&lt;/p&gt;","hint":"&lt;p&gt;En estos números hay tantos decimales como ceros en los denominadores de sus fracciones equivalentes.&lt;/p&gt;","feedback":"&lt;p&gt;Para escribir un número decimal como fracción, se usa como numerador el número sin la coma y como denominador la unidad seguida de tantos ceros como las cifras decimales de ese número.&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C1140" s="237" t="str">
        <f>Seeds!AA1250</f>
        <v>{"id":"M5-NyO-26c-I-1","stimulus":"&lt;p&gt;Arraste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D1140" s="237">
        <f t="shared" si="1"/>
        <v>1</v>
      </c>
    </row>
    <row r="1141" ht="15.75" customHeight="1">
      <c r="A1141" s="237" t="str">
        <f>Seeds!AC1251</f>
        <v>M5-NyO-26c-I-2</v>
      </c>
      <c r="B1141" s="237" t="str">
        <f>Seeds!Z1251</f>
        <v>{
    "id": "M5-NyO-26c-I-2",
    "stimulus": "&lt;p&gt;Selecciona las equivalencias correctas.&lt;/p&gt;",
    "hint": "&lt;p&gt;Para escribir un número decimal como fracción, se usa como numerador la parte decimal y como denominador la unidad seguida de tantos ceros como las cifras decimales de ese número.&lt;/p&gt;",
    "feedback": "&lt;p&gt;Para expresar estas fracciones como números decimales, hay que escribrir el numerador y separar en él tantos decimales como ceros hay después de la unidad en el denominador.&lt;/p&gt;",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no es equivalente a {{function}}. De {{Q4}} no se han separado tantos decimales como ceros hay en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no es equivalente a {{function}}. De {{Q5}} no se han separado tantos decimales como ceros hay en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no es equivalente a {{function}}. De {{Q6}} no se han separado tantos decimales como ceros hay en {{Q12}}.&lt;/p&gt;"
            }
        ],
        "uniques": true
    },
    "algorithm": {
        "name": "trueFalse",
        "template": "Multiple choice – multiple response",
        "params": {
            "countCorrect": 2,
            "countIncorrect": 2,
            "showCheckIcon": false,
            "columns": 4
        }
    }
}</v>
      </c>
      <c r="C1141" s="237" t="str">
        <f>Seeds!AA1251</f>
        <v>{"id":"M5-NyO-26c-I-2","stimulus":"&lt;p&gt;Selecione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D1141" s="237">
        <f t="shared" si="1"/>
        <v>1</v>
      </c>
    </row>
    <row r="1142" ht="15.75" customHeight="1">
      <c r="A1142" s="237" t="str">
        <f>Seeds!AC1252</f>
        <v>M5-NyO-26c-E-1</v>
      </c>
      <c r="B1142" s="237" t="str">
        <f>Seeds!Z1252</f>
        <v>{"id":"M5-NyO-26c-E-1","stimulus":"&lt;p&gt;Transforma estos números decimales en fracciones. Escribe los denominadores como unos seguido de ceros.&lt;/p&gt;","template":"&lt;p&gt;{{T1}} = {{response}}&lt;/p&gt;&lt;p&gt;{{T2}} = {{response}}&lt;/p&gt;&lt;p&gt;{{T3}} = {{response}}&lt;/p&gt;","hint":"&lt;p&gt;Para escribir un número decimal como fracción, se usa como numerador la parte decimal y como denominador la unidad seguida de tantos ceros como las cifras decimales de ese número.&lt;/p&gt;","feedback":"&lt;p&gt;Para escribir un número decimal como fracción, se usa como numerador el número sin la coma y como denominador la unidad seguida de tantos ceros como las cifras decimales de ese número.&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C1142" s="237" t="str">
        <f>Seeds!AA1252</f>
        <v>{"id":"M5-NyO-26c-E-1","stimulus":"&lt;p&gt;Converta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D1142" s="237">
        <f t="shared" si="1"/>
        <v>1</v>
      </c>
    </row>
    <row r="1143" ht="15.75" customHeight="1">
      <c r="A1143" s="237" t="str">
        <f>Seeds!AC1253</f>
        <v>M5-NyO-26c-E-2</v>
      </c>
      <c r="B1143" s="237" t="str">
        <f>Seeds!Z1253</f>
        <v>{"id":"M5-NyO-26c-E-2","stimulus":"&lt;p&gt;Transforma estas fracciones en números decimales.&lt;/p&gt;","template":"&lt;p&gt;{{T1}} = {{response}}&lt;/p&gt;&lt;p&gt;{{T2}} = {{response}}&lt;/p&gt;&lt;p&gt;{{T3}} = {{response}}&lt;/p&gt;","hint":"&lt;p&gt;Para expresar una fracción como número decimal, se escribre el numerador y se le separan tantos decimales como ceros haya después de la unidad en el denominador.&lt;/p&gt;","feedback":"&lt;p&gt;Para expresar una fracción como número decimal, se escribre el numerador y se le separan tantos decimales como ceros haya después de la unidad en el denominador.&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C1143" s="237" t="str">
        <f>Seeds!AA1253</f>
        <v>{"id":"M5-NyO-26c-E-2","stimulus":"&lt;p&gt;Transforme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D1143" s="237">
        <f t="shared" si="1"/>
        <v>1</v>
      </c>
    </row>
    <row r="1144" ht="15.75" customHeight="1">
      <c r="A1144" s="237" t="str">
        <f>Seeds!AC1254</f>
        <v>M5-NyO-26c-A-1</v>
      </c>
      <c r="B1144" s="237" t="str">
        <f>Seeds!Z1254</f>
        <v>{"id":"M5-NyO-26c-A-1","seed":{"parameters":[{"name":"Q1","label":null,"min":5,"max":6,"step":1},{"name":"Q2","label":null,"min":0.1,"max":0.9,"step":0.1},{"name":"Q3","label":null,"min":1.1,"max":9.9,"step":0.2}],"uniques":true},"scaffolding":[{"id":"step-0","stimulus":"&lt;p&gt;Una jirafa adulta puede llegar a medir &lt;span class=\"no-break\"&gt;{{T1}} m&lt;/span&gt; aproximadamente. Reescribe esta medida en forma de fracción con denominador 10.&lt;/p&gt;","template":"&lt;p&gt;{{T1}} se puede expresar como {{response}}.&lt;/p&gt;","seed":{"parameters":[],"calculated":[{"name":"T1","function":"{{Q1}} + {{Q2}}","temp":true},{"name":"T2","function":"({{Q1}}+{{Q2}})*10","temp":true},{"name":"A1","function":"\\frac{{{T2}}}{10}"}]},"algorithm":{"name":"calculateOperation","params":{"method":"equivLiteral","keyboard":"INTERMEDIATE"}}},{"id":"step-1","stimulus":"&lt;p&gt;¿Cuánto puede llegar a medir una jirafa adulta?&lt;/p&gt;","template":"&lt;p&gt;Mide {{response}} m.&lt;/p&gt;","seed":{"calculated":[{"name":"T1","function":"{{Q1}} + {{Q2}}","temp":true},{"name":"2A1","label":"","function":"{{T1}}"}]},"algorithm":{"name":"calculateOperation","params":{"method":"equivLiteral","keyboard":"INTERMEDIATE"}}},{"id":"step-2","stimulus":"&lt;p&gt;¿Qué pide el enunciado?&lt;/p&gt;","seed":{"calculated":[{"name":"2-A1","label":"&lt;p&gt;Escribir, en forma de fracción, la altura aproximada de la jirafa adulta.&lt;/p&gt;"},{"name":"2-A2","label":"&lt;p&gt;Escribir, en forma de fracción, la edad aproximada de una jirafa adulta.&lt;/p&gt;","incorrect":true},{"name":"2-A3","label":"&lt;p&gt;Escribir, en forma de fracción, el peso aproximado de una jirafa adulta.&lt;/p&gt;","incorrect":true}]},"algorithm":{"name":"trueFalse","template":"Multiple choice – standard"}},{"id":"step-3","stimulus":"&lt;p&gt;¿En cuál de estas opciones se ha reescrito bien un número decimal como fracción?&lt;/p&gt;","seed":{"calculated":[{"name":"T1","function":"Lemonlib.round({{Q3}}*10,1)","temp":true},{"name":"T2","function":"Lemonlib.round({{Q3}}*100,2)","temp":true},{"name":"3-A1","label":"&lt;p&gt;{{Q3}}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{{response}}.&lt;/p&gt;","seed":{"calculated":[{"name":"T1","function":"{{Q1}} + {{Q2}}","temp":true},{"name":"T2","function":"({{Q1}}+{{Q2}})*10","temp":true},{"name":"A1","function":"\\frac{{{T2}}}{10}"}]},"algorithm":{"name":"calculateOperation","params":{"method":"equivLiteral","keyboard":"INTERMEDIATE"}}}]}</v>
      </c>
      <c r="C1144" s="237" t="str">
        <f>Seeds!AA1254</f>
        <v>{"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D1144" s="237">
        <f t="shared" si="1"/>
        <v>1</v>
      </c>
    </row>
    <row r="1145" ht="15.75" customHeight="1">
      <c r="A1145" s="237" t="str">
        <f>Seeds!AC1255</f>
        <v>M5-NyO-26c-A-2</v>
      </c>
      <c r="B1145" s="237" t="str">
        <f>Seeds!Z1255</f>
        <v>{"id":"M5-NyO-26c-A-2","seed":{"parameters":[{"name":"Q1","label":null,"min":200,"max":300,"step":1},{"name":"Q2","label":null,"min":1,"max":200,"step":1},{"name":"Q3","list":[10,100,1000]}],"uniques":true},"scaffolding":[{"id":"step-0","stimulus":"&lt;p&gt;Según un registro, aproximadamente &lt;span class=\"fr-math-v2 fr-draggable\" contenteditable=\"false\" data-original-math=\"\\(\\frac{{{Q1}}}{{1000}}\\)\" draggable=\"true\"&gt;\\(\\frac{{{Q1}}}{{1000}}\\)&lt;/span&gt; de la población adulta habla inglés. Escribe esta fracción como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{{response}}.&lt;/p&gt;","seed":{"parameters":[],"calculated":[{"name":"A1","label":"{{function}}","function":"{{Q1}}/1000"}]},"algorithm":{"name":"calculateOperation","params":{"method":"equivSymbolic","keyboard":"INTERMEDIATE"}}},{"id":"step-1","stimulus":"&lt;p&gt;¿Cuál es la fracción de población adulta de España que habla inglés?&lt;/p&gt;","template":"&lt;p&gt;{{response}} de la población adulta española habla inglés.&lt;/p&gt;","seed":{"calculated":[{"name":"2A1","function":"\\frac{{{Q1}}}{1000}"}]},"algorithm":{"name":"calculateOperation","params":{"method":"equivLiteral","keyboard":"INTERMEDIATE"}}},{"id":"step-2","stimulus":"&lt;p&gt;¿Qué pide el enunciado?&lt;/p&gt;","seed":{"calculated":[{"name":"2-A1","label":"&lt;p&gt;Expresar como número decimal la población adulta española que habla inglés.&lt;/p&gt;"},{"name":"2-A2","label":"&lt;p&gt;Expresar la fracción que representa la población adulta española que habla inglés.&lt;/p&gt;","incorrect":true},{"name":"2-A3","label":"&lt;p&gt;Expresar como número decimal la población juvenil española que habla inglés.&lt;/p&gt;","incorrect":true}]},"algorithm":{"name":"trueFalse","template":"Multiple choice – standard"}},{"id":"step-3","stimulus":"&lt;p&gt;¿En cuál de estas opciones se ha reescrito bien una fracción como número decimal?&lt;/p&gt;","seed":{"calculated":[{"name":"T1","function":"{{Q2}}/{{Q3}}","temp":true},{"name":"T2","function":"{{Q2}}*10/{{Q3}}","temp":true},{"name":"T3","function":"{{Q2}}/{{Q3}}*2","temp":true},{"name":"3-A1","label":"&lt;p&gt;&lt;span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data-original-math=\"\\(\\frac{{{Q1}}}{1000}\\)\" draggable=\"true\"&gt;\\(\\frac{{{Q1}}}{1000}\\)&lt;/span&gt; como un número decimal.&lt;/p&gt;","template":"&lt;p&gt;&lt;span class=\"fr-math-v2 fr-draggable\" contenteditable=\"false\" data-original-math=\"\\(\\frac{{{Q1}}}{1000}\\)\" draggable=\"true\"&gt;\\(\\frac{{{Q1}}}{1000}\\)&lt;/span&gt; se puede expresar como {{response}}.&lt;/p&gt;","seed":{"calculated":[{"name":"A1","function":"{{Q1}}/1000"}]},"algorithm":{"name":"calculateOperation","params":{"method":"equivSymbolic","keyboard":"INTERMEDIATE"}}}]}</v>
      </c>
      <c r="C1145" s="237" t="str">
        <f>Seeds!AA1255</f>
        <v>{"id":"M5-NyO-26c-A-2","seed":{"parameters":[{"name":"Q1","label":null,"min":200,"max":300,"step":1},{"name":"Q2","label":null,"min":1,"max":200,"step":1},{"name":"Q3","list":[10,100,1000]}],"uniques":true},"scaffolding":[{"id":"step-0","stimulus":"&lt;p&gt;De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D1145" s="237">
        <f t="shared" si="1"/>
        <v>1</v>
      </c>
    </row>
    <row r="1146" ht="15.75" customHeight="1">
      <c r="A1146" s="237" t="str">
        <f>Seeds!AC1256</f>
        <v>M5-NyO-26c-A-3</v>
      </c>
      <c r="B1146" s="237" t="str">
        <f>Seeds!Z1256</f>
        <v>{"id":"M5-NyO-26c-A-3","seed":{"parameters":[{"name":"Q1","label":null,"min":10,"max":15,"step":0.01},{"name":"Q2","label":null,"min":0.01,"max":0.09,"step":0.01},{"name":"Q3","label":null,"min":1.01,"max":9.09,"step":0.02}],"uniques":true},"scaffolding":[{"id":"step-0","stimulus":"&lt;p&gt;La información nutricional de una caja de cereales indica que {{T1}} g de su composición son azúcares. ¿Cómo se escribe esta cantidad en forma de fracción con denominador 100?&lt;/p&gt;","template":"&lt;p&gt;{{T1}} se puede expresar como {{response}}.&lt;/p&gt;","seed":{"parameters":[],"calculated":[{"name":"T1","function":"Lemonlib.round({{Q1}}+{{Q2}}, 2)","temp":true},{"name":"T2","function":"({{Q1}}+{{Q2}})*100","temp":true},{"name":"A1","function":"\\frac{{{T2}}}{100}"}]},"algorithm":{"name":"calculateOperation","params":{"method":"equivSymbolic","keyboard":"INTERMEDIATE"}}},{"id":"step-1","stimulus":"&lt;p&gt;¿Cuál es la cantidad de azúcares en los cereales?&lt;/p&gt;","template":"&lt;p&gt;Los cereales contienen {{response}} g de azúcares.&lt;/p&gt;","seed":{"calculated":[{"name":"T1","function":"Lemonlib.round({{Q1}}+{{Q2}}, 2)","temp":true},{"name":"2A1","label":"","function":"{{T1}}"}]},"algorithm":{"name":"calculateOperation","params":{"method":"equivLiteral","keyboard":"INTERMEDIATE"}}},{"id":"step-2","stimulus":"&lt;p&gt;¿Qué pide el enunciado?&lt;/p&gt;","seed":{"calculated":[{"name":"2-A1","label":"&lt;p&gt;Expresar los azúcares de los cereales como fracción.&lt;/p&gt;"},{"name":"2-A2","label":"&lt;p&gt;Expresar los cereales de la caja como fracción.&lt;/p&gt;","incorrect":true},{"name":"2-A3","label":"&lt;p&gt;Expresar los azúcares de los cereales como número decimal.&lt;/p&gt;","incorrect":true}]},"algorithm":{"name":"trueFalse","template":"Multiple choice – standard"}},{"id":"step-3","stimulus":"&lt;p&gt;¿En cuál de estas opciones se ha reescrito bien un número decimal como fracción?&lt;/p&gt;","seed":{"calculated":[{"name":"T1","function":"Lemonlib.round({{Q3}}*100,1)","temp":true},{"name":"T2","function":"Lemonlib.round({{Q3}}*10,2)","temp":true},{"name":"3-A1","label":"&lt;p&gt;{{Q3}}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{{response}}.&lt;/p&gt;","seed":{"calculated":[{"name":"T1","function":"Lemonlib.round({{Q1}}+{{Q2}}, 2)","temp":true},{"name":"T2","function":"({{Q1}}+{{Q2}})*100","temp":true},{"name":"A1","function":"\\frac{{{T2}}}{100}"}]},"algorithm":{"name":"calculateOperation","params":{"method":"equivSymbolic","keyboard":"INTERMEDIATE"}}}]}</v>
      </c>
      <c r="C1146" s="237" t="str">
        <f>Seeds!AA1256</f>
        <v>{"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D1146" s="237">
        <f t="shared" si="1"/>
        <v>1</v>
      </c>
    </row>
    <row r="1147" ht="15.75" customHeight="1">
      <c r="A1147" s="237" t="str">
        <f>Seeds!AC1257</f>
        <v>M5-NyO-26c-A-4</v>
      </c>
      <c r="B1147" s="237" t="str">
        <f>Seeds!Z1257</f>
        <v>{"id":"M5-NyO-26c-A-4","seed":{"parameters":[{"name":"Q1","label":null,"min":89,"max":99,"step":1},{"name":"Q2","label":null,"min":0.1,"max":0.9,"step":0.1},{"name":"Q3","label":null,"min":1.1,"max":9.9,"step":0.2}],"uniques":true},"scaffolding":[{"id":"step-0","stimulus":"&lt;p&gt;La emisora de radio favorita de Elena está en la frecuencia {{T1}}. ¿Cómo se expresa este número en forma de fracción con denominador 10?&lt;/p&gt;","template":"&lt;p&gt;{{T1}} se puede expresar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n qué frecuencia está la emisora de radio favorita de Elena?&lt;/p&gt;","template":"&lt;p&gt;La frecuencia es {{response}}.&lt;/p&gt;","seed":{"calculated":[{"name":"1-A2","label":"{{function}}","function":"{{Q1}}+{{Q2}}"}]},"uniques":true,"algorithm":{"name":"calculateOperation","params":{"method":"equivLiteral","decimalPlaces":2,"keyboard":"INTERMEDIATE"}}},{"id":"step-2","stimulus":"&lt;p&gt;¿Qué pide el enunciado?&lt;/p&gt;","seed":{"calculated":[{"name":"2-A1","label":"&lt;p&gt;Expresar la frecuencia de la emisora de radio como una fracción.&lt;/p&gt;"},{"name":"2-A2","label":"&lt;p&gt;Expresar la frecuencia de la emisora de radio como un número decimal.&lt;/p&gt;","incorrect":true},{"name":"2-A3","label":"&lt;p&gt;Expresar la frecuencia de la emisora de radio como un número mixto.&lt;/p&gt;","incorrect":true}]},"algorithm":{"name":"trueFalse","template":"Multiple choice – standard"}},{"id":"step-3","stimulus":"&lt;p&gt;¿En cuál de estas opciones se ha reescrito bien un número decimal como fracción?&lt;/p&gt;","seed":{"calculated":[{"name":"T1","label":"{{function}}","function":"math.round({{Q3}}*10)","temp":true},{"name":"T2","label":"{{function}}","function":"math.round({{Q3}}*100)","temp":true},{"name":"2-A1","label":"&lt;p&gt;{{Q3}}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en forma de fracción.&lt;/p&gt;","template":"&lt;p&gt;{{T1}} se puede expresar como {{response}}.&lt;/p&gt;","seed":{"calculated":[{"name":"T1","label":"{{function}}","function":"{{Q1}}+{{Q2}}","temp":true},{"name":"T2","label":"{{function}}","function":"({{Q1}}+{{Q2}})*10","temp":true},{"name":"4-A1","label":"{{function}}","function":"\\frac{{{T2}}}{10}"}]},"uniques":true,"algorithm":{"name":"calculateOperation","params":{"method":"equivLiteral","decimalPlaces":2,"keyboard":"INTERMEDIATE"}}}]}</v>
      </c>
      <c r="C1147" s="237" t="str">
        <f>Seeds!AA1257</f>
        <v>{"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D1147" s="237">
        <f t="shared" si="1"/>
        <v>1</v>
      </c>
    </row>
    <row r="1148" ht="15.75" customHeight="1">
      <c r="A1148" s="237" t="str">
        <f>Seeds!AC1258</f>
        <v>M5-NyO-26c-A-5</v>
      </c>
      <c r="B1148" s="237" t="str">
        <f>Seeds!Z1258</f>
        <v>{"id":"M5-NyO-26c-A-5","seed":{"parameters":[{"name":"Q1","label":null,"min":11,"max":19,"step":1},{"name":"Q2","label":null,"min":1,"max":200,"step":1},{"name":"Q3","list":["10","100","1000"]}],"uniques":true},"scaffolding":[{"id":"step-0","stimulus":"&lt;p&gt;En una pequeña ciudad, &lt;span class=\"fr-math-v2 fr-draggable\" contenteditable=\"false\" data-original-math=\"\\(\\frac{{{Q1}}}{{100}}\\)\" draggable=\"true\"&gt;\\(\\frac{{{Q1}}}{{100}}\\)&lt;/span&gt; de la población son adolescentes. Escribe esta fracción como un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Cuál es la fracción de adolescentes que hay en esta pequeña ciudad?&lt;/p&gt;","template":"&lt;p&gt;{{response}} de la población son adolescentes.&lt;/p&gt;","seed":{"calculated":[{"name":"1-A2","label":"{{function}}","function":"\\frac{{{Q1}}}{100}"}]},"uniques":true,"algorithm":{"name":"calculateOperation","params":{"method":"equivLiteral","decimalPlaces":2,"keyboard":"INTERMEDIATE"}}},{"id":"step-2","stimulus":"&lt;p&gt;¿Qué pide el enunciado?&lt;/p&gt;","seed":{"calculated":[{"name":"2-A1","label":"&lt;p&gt;Expresar como número decimal la población adolescente.&lt;/p&gt;"},{"name":"2-A2","label":"&lt;p&gt;Expresar como una fracción la población adolescente.&lt;/p&gt;","incorrect":true},{"name":"2-A3","label":"&lt;p&gt;Expresar como un número mixto la población adolescente.&lt;/p&gt;","incorrect":true}]},"algorithm":{"name":"trueFalse","template":"Multiple choice – standard"}},{"id":"step-3","stimulus":"&lt;p&gt;¿En cuál de estas opciones se ha reescrito bien una fracción como número decimal?&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 draggable=\"true\"&gt;\\(\\frac{{{Q1}}}{{100}}\\)&lt;/span&gt; como un número decimal.&lt;/p&gt;","template":"&lt;p&gt;&lt;span class=\"fr-math-v2 fr-draggable\" contenteditable=\"false\" data-original-math=\"\\(\\frac{{{Q1}}}{{100}}\\)\" draggable=\"true\"&gt;\\(\\frac{{{Q1}}}{{100}}\\)&lt;/span&gt; se puede expresar como {{response}}.&lt;/p&gt;","seed":{"calculated":[{"name":"4-A1","label":"{{function}}","function":"{{Q1}}/100"}]},"uniques":true,"algorithm":{"name":"calculateOperation","params":{"method":"equivLiteral","decimalPlaces":2,"keyboard":"INTERMEDIATE"}}}]}</v>
      </c>
      <c r="C1148" s="237" t="str">
        <f>Seeds!AA1258</f>
        <v>{"id":"M5-NyO-26c-A-5","seed":{"parameters":[{"name":"Q1","label":null,"min":11,"max":19,"step":1},{"name":"Q2","label":null,"min":1,"max":200,"step":1},{"name":"Q3","list":["10","100","1000"]}],"uniques":true},"scaffolding":[{"id":"step-0","stimulus":"&lt;p&gt;Em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D1148" s="237">
        <f t="shared" si="1"/>
        <v>1</v>
      </c>
    </row>
    <row r="1149" ht="15.75" customHeight="1">
      <c r="A1149" s="237" t="str">
        <f>Seeds!AC1259</f>
        <v>M5-NyO-41a-I-1</v>
      </c>
      <c r="B1149" s="237" t="str">
        <f>Seeds!Z1259</f>
        <v>{"id":"M5-NyO-41a-I-1","stimulus":"&lt;p&gt;Indica si estas descomposiciones son correctas.&lt;/p&gt;","hint":"&lt;p&gt;Un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décimas + {{Q3}} centésimas + {{Q4}} milésimas"},{"name":"A2","label":"{{Q5}}.{{Q6}}{{Q7}}{{Q8}} = {{Q5}} unidades + {{Q6}} décimas + {{Q7}} centésimas + {{Q8}} milésimas"},{"name":"A3","label":"{{Q3}}.{{Q1}}{{Q8}}{{Q5}} = {{Q3}} unidades + {{Q1}} décimas + {{Q3}} centésimas + {{Q5}} milésimas","incorrect":true,"feedback":"&lt;p&gt;La descomposición correcta es:&lt;/p&gt;&lt;p&gt;{{Q3}}.{{Q1}}{{Q8}}{{Q5}} = {{Q3}} unidades + {{Q1}} décimas + &lt;b&gt;{{Q8}} centésimas&lt;/b&gt; + {{Q5}} milésimas&lt;/p&gt;"},{"name":"A4","label":"{{Q8}}.{{Q2}}{{Q7}}{{Q6}} = {{Q8}} unidades + {{Q2}} décimas + {{Q7}} centésimas + {{Q1}} milésimas","incorrect":true,"feedback":"&lt;p&gt;La descomposición correcta es:&lt;/p&gt;&lt;p&gt;{{Q8}}.{{Q2}}{{Q7}}{{Q6}} = {{Q8}} unidades + {{Q2}} décimas + {{Q7}} centésimas + &lt;b&gt;{{Q6}} milésimas&lt;/b&gt;&lt;/p&gt;"},{"name":"A5","label":"{{Q4}}.{{Q6}}{{Q7}}{{Q2}} = {{Q4}} unidades + {{Q6}} décimas + {{Q4}} centésimas + {{Q2}} milésimas","incorrect":true,"feedback":"&lt;p&gt;La descomposición correcta es:&lt;/p&gt;&lt;p&gt;{{Q4}}.{{Q6}}{{Q7}}{{Q2}} = {{Q4}} unidades + {{Q6}} décimas + &lt;b&gt;{{Q7}} centésimas&lt;/b&gt; + {{Q2}} milésimas&lt;/p&gt;"}],"uniques":true},"algorithm":{"name":"trueFalse","template":"Choice matrix – inline","params":{"countCorrect":1,"countIncorrect":2,"options":["Correcto","Incorrecto"]}}}</v>
      </c>
      <c r="C1149" s="237" t="str">
        <f>Seeds!AA1259</f>
        <v>{"id":"M5-NyO-41a-I-1","stimulus":"&lt;p&gt;Indique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D1149" s="237">
        <f t="shared" si="1"/>
        <v>1</v>
      </c>
    </row>
    <row r="1150" ht="15.75" customHeight="1">
      <c r="A1150" s="237" t="str">
        <f>Seeds!AC1260</f>
        <v>M5-NyO-41a-E-1</v>
      </c>
      <c r="B1150" s="237" t="str">
        <f>Seeds!Z1260</f>
        <v>{"id":"M5-NyO-41a-E-1","stimulus":"&lt;p&gt;Calcula el resultado de las siguientes sumas.&lt;/p&gt;","template":"&lt;p&gt;{{Q1}} unidades + {{Q2}} décimas + {{Q3}} centésimas = {{response}}&lt;/p&gt;&lt;p&gt;{{Q4}} unidades + {{Q5}} décimas + {{Q6}} centésimas + {{Q7}} milésimas = {{response}}&lt;/p&gt;","hint":"&lt;p&gt;Un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décimas + {{Q3}} centésimas = {{Q1}} + {{T1}} + {{T2}} = {{function}}&lt;/p&gt;"},{"name":"A2","label":"{{function}}","function":"Lemonlib.round({{Q4}}+{{Q5}}/10+{{Q6}}/100+{{Q7}}/1000, 3)","feedback":"&lt;p&gt;{{Q4}} unidades + {{Q5}} décimas + {{Q6}} centésimas + {{Q7}} milésimas = {{Q4}} + {{T3}} + {{T4}} + {{T5}} = {{function}}&lt;/p&gt;"}],"uniques":true},"algorithm":{"name":"calculateOperation","params":{"method":"equivLiteral","keyboard":"INTERMEDIATE"}}}</v>
      </c>
      <c r="C1150" s="237" t="str">
        <f>Seeds!AA1260</f>
        <v>{"id":"M5-NyO-41a-E-1","stimulus":"&lt;p&gt;Calcule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D1150" s="237">
        <f t="shared" si="1"/>
        <v>1</v>
      </c>
    </row>
    <row r="1151" ht="15.75" customHeight="1">
      <c r="A1151" s="237" t="str">
        <f>Seeds!AC1261</f>
        <v>M5-NyO-41a-E-2</v>
      </c>
      <c r="B1151" s="237" t="str">
        <f>Seeds!Z1261</f>
        <v>{"id":"M5-NyO-41a-E-2","stimulus":"&lt;p&gt;Descompón los siguientes números.&lt;/p&gt;","template":"&lt;p&gt;{{Q1}}.{{Q2}}{{Q3}} = {{response}} unidades + {{response}} décimas + {{response}} centésimas&lt;/p&gt;&lt;p&gt;{{Q4}}.{{Q5}}{{Q6}}{{Q7}} = {{response}} unidades + {{response}} décimas + {{response}} centésimas + {{response}} milésimas&lt;/p&gt;","hint":"&lt;p&gt;Un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C1151" s="237" t="str">
        <f>Seeds!AA1261</f>
        <v>{"id":"M5-NyO-41a-E-2","stimulus":"&lt;p&gt;Decomponha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D1151" s="237">
        <f t="shared" si="1"/>
        <v>1</v>
      </c>
    </row>
    <row r="1152" ht="15.75" customHeight="1">
      <c r="A1152" s="237" t="str">
        <f>Seeds!AC1262</f>
        <v>M5-NyO-27a-I-1</v>
      </c>
      <c r="B1152" s="237" t="str">
        <f>Seeds!Z1262</f>
        <v>{"id":"M5-NyO-27a-I-1","stimulus":"&lt;p&gt;Indica si estas comparaciones son verdaderas o falsas.&lt;/p&gt;","feedback":"&lt;p&gt;Para saber si un número es mayor que otro, compara las cifras de los dos empezando desde la izquierda.&lt;/p&gt;","hint":"&lt;p&gt;Compara los números cifra a cifra empezando por la izquierda.&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inline","params":{"countCorrect":2,"countIncorrect":1,"options":["Verdadero","Falso"]}}}</v>
      </c>
      <c r="C1152" s="237" t="str">
        <f>Seeds!AA1262</f>
        <v>{"id":"M5-NyO-27a-I-1","stimulus":"&lt;p&gt;Indique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D1152" s="237">
        <f t="shared" si="1"/>
        <v>1</v>
      </c>
    </row>
    <row r="1153" ht="15.75" customHeight="1">
      <c r="A1153" s="237" t="str">
        <f>Seeds!AC1263</f>
        <v>M5-NyO-27a-E-1</v>
      </c>
      <c r="B1153" s="237" t="str">
        <f>Seeds!Z1263</f>
        <v>{"id":"M5-NyO-27a-E-1","stimulus":"&lt;p&gt;Arrastra y ordena los siguientes números de mayor a menor.&lt;/p&gt;","template":"&lt;p style=\"text-align:center;\"&gt;{{response}} &gt; {{response}} &gt; {{response}}&lt;/p&gt;","feedback":"&lt;p&gt;Para saber si un número es mayor que otro, compara las cifras de los dos empezando desde la izquierda.&lt;/p&gt;","hint":"&lt;p&gt;Compara los números fijándote primero en los que se encuentran más a la izquierda.&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C1153" s="237" t="str">
        <f>Seeds!AA1263</f>
        <v>{"id":"M5-NyO-27a-E-1","stimulus":"&lt;p&gt;Arraste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D1153" s="237">
        <f t="shared" si="1"/>
        <v>1</v>
      </c>
    </row>
    <row r="1154" ht="15.75" customHeight="1">
      <c r="A1154" s="237" t="str">
        <f>Seeds!AC1264</f>
        <v>M5-NyO-27a-E-2</v>
      </c>
      <c r="B1154" s="237" t="str">
        <f>Seeds!Z1264</f>
        <v>{"id":"M5-NyO-27a-E-2","stimulus":"&lt;p&gt;Arrastra y ordena los siguientes números de menor a mayor.&lt;/p&gt;","template":"&lt;p style=\"text-align:center;\"&gt;{{response}} &lt; {{response}} &lt; {{response}}&lt;/p&gt;","feedback":"&lt;p&gt;Para saber si un número es mayor que otro, compara las cifras de los dos empezando desde la izquierda.&lt;/p&gt;","hint":"&lt;p&gt;Compara los números fijándote primero en las cifras que se encuentran más a la izquierda.&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C1154" s="237" t="str">
        <f>Seeds!AA1264</f>
        <v>{"id":"M5-NyO-27a-E-2","stimulus":"&lt;p&gt;Arraste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D1154" s="237">
        <f t="shared" si="1"/>
        <v>1</v>
      </c>
    </row>
    <row r="1155" ht="15.75" customHeight="1">
      <c r="A1155" s="237" t="str">
        <f>Seeds!AC1265</f>
        <v>M5-NyO-27a-A-1</v>
      </c>
      <c r="B1155" s="237" t="str">
        <f>Seeds!Z1265</f>
        <v>{"id":"M5-NyO-27a-A-1","stimulus":"&lt;p&gt;Los padres de Nacho han ido al supermercado a comprar {{Q1}} kg de {{Q4}}, {{Q2}} kg de {{Q5}} y {{Q3}} kg de {{Q6}}. Indica cuánto pesa el producto más ligero.&lt;/p&gt;","template":"&lt;p&gt;El producto más ligero pesa {{response}} kg.&lt;/p&gt;","hint":"&lt;p&gt;Compara los números fijándote primero en las cifras que se encuentran a la izquierda.&lt;/p&gt;","feedback":"&lt;p&gt;Para saber cuál es el producto más ligero, es decir, el número menor, compara las cifras de los tres números empezando por la izquierda.&lt;/p&gt;","seed":{"parameters":[{"name":"Q1","label":null,"min":0.1,"max":3,"step":0.01},{"name":"Q2","label":null,"min":0.1,"max":3,"step":0.01},{"name":"Q3","label":null,"min":0.1,"max":3,"step":0.01},{"name":"Q4","list":["manzanas","plátanos","naranjas"]},{"name":"Q5","list":["cebollas","zanahorias","espárragos"]},{"name":"Q6","list":["dátiles","anacardos","cacahuetes"]}],"calculated":[{"name":"A1","label":"{{function}}","function":"math.min({{Q1}}, {{Q2}}, {{Q3}})"}],"uniques":true},"algorithm":{"name":"calculateOperation","params":{"method":"equivLiteral","keyboard":"INTERMEDIATE"}}}</v>
      </c>
      <c r="C1155" s="237" t="str">
        <f>Seeds!AA1265</f>
        <v>{"id":"M5-NyO-27a-A-1","stimulus":"&lt;p&gt;Os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D1155" s="237">
        <f t="shared" si="1"/>
        <v>1</v>
      </c>
    </row>
    <row r="1156" ht="15.75" customHeight="1">
      <c r="A1156" s="237" t="str">
        <f>Seeds!AC1266</f>
        <v>M5-NyO-27a-A-2</v>
      </c>
      <c r="B1156" s="237" t="str">
        <f>Seeds!Z1266</f>
        <v>{"id":"M5-NyO-27a-A-2","stimulus":"&lt;p&gt;En un parque de atracciones, la altura mínima para montar en la montaña rusa es de &lt;span class=\"no-break\"&gt;{{Q1}} m,&lt;/span&gt; en el tiovivo es de &lt;span class=\"no-break\"&gt;{{Q2}} m&lt;/span&gt; y en la noria hay que medir &lt;span class=\"no-break\"&gt;{{Q3}} m.&lt;/span&gt; Selecciona si las siguientes afirmaciones son correctas o incorrectas.&lt;/p&gt;","feedback":"&lt;p&gt;Para conocer si una persona puede montar en la atracción, compara cifra a cifra la altura mínima con la altura de la persona, empezando por la izquierda.&lt;/p&gt;","hint":"&lt;p&gt;Compara los números cifra a cifra empezando por la izqui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2)","temp":true},{"name":"A1","label":"Una persona que mide &lt;span class=\"no-break\"&gt;{{T1}} m&lt;/span&gt; puede subir a la montaña rusa."},{"name":"A2","label":"Una persona que mide &lt;span class=\"no-break\"&gt;{{T2}} m&lt;/span&gt; puede subir al tiovivo."},{"name":"A3","label":"Una persona que mide &lt;span class=\"no-break\"&gt;{{T3}} m&lt;/span&gt; puede subir a la noria."},{"name":"A4","label":"Una persona que mide &lt;span class=\"no-break\"&gt;{{T4}} m&lt;/span&gt; puede subir a la montaña rusa.","incorrect":true},{"name":"A5","label":"Una persona que mide &lt;span class=\"no-break\"&gt;{{T5}} m&lt;/span&gt; puede subir al tiovivo.","incorrect":true},{"name":"A6","label":"Una persona que mide &lt;span class=\"no-break\"&gt;{{T6}} m&lt;/span&gt; puede subir a la noria.","incorrect":true}],"uniques":true},"algorithm":{"name":"trueFalse","template":"Choice matrix – inline","params":{"countCorrect":2,"countIncorrect":1,"options":["Verdadero","Falso"]}}}</v>
      </c>
      <c r="C1156" s="237" t="str">
        <f>Seeds!AA1266</f>
        <v>{"id":"M5-NyO-27a-A-2","stimulus":"&lt;p&gt;Em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D1156" s="237">
        <f t="shared" si="1"/>
        <v>1</v>
      </c>
    </row>
    <row r="1157" ht="15.75" customHeight="1">
      <c r="A1157" s="237" t="str">
        <f>Seeds!AC1267</f>
        <v>M5-NyO-27a-A-3</v>
      </c>
      <c r="B1157" s="237" t="str">
        <f>Seeds!Z1267</f>
        <v>{"id":"M5-NyO-27a-A-3","stimulus":"&lt;p&gt;Un atleta ha corrido estas distancias durante un semana. Selecciona el día que recorre más kilómetros entre las siguientes opciones.&lt;/p&gt;&lt;table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km&lt;/span&gt;&lt;/td&gt;&lt;/tr&gt;&lt;/tbody&gt;&lt;/table&gt;","hint":"&lt;p&gt;Compara los números fijándote primero en las cifras que se encuentran a la izquierda.&lt;/p&gt;","feedback":"&lt;p&gt;Para saber cuál es el día en el que más corrió, es decir, el de más kilómetros, compara las cifras de los números empezando por la izquierda.&lt;/p&gt;","seed":{"parameters":[{"name":"Q1","label":null,"min":20,"max":20.5,"step":0.01},{"name":"Q2","label":null,"min":20,"max":20.5,"step":0.01},{"name":"Q3","label":null,"min":20.51,"max":21,"step":0.01},{"name":"Q4","label":null,"min":20.51,"max":21,"step":0.01},{"name":"Q5","label":null,"min":20,"max":20.5,"step":0.01},{"name":"Q6","label":null,"min":20.51,"max":21,"step":0.01},{"name":"Q7","label":null,"min":20,"max":20.5,"step":0.01}],"calculated":[{"name":"A1","label":"Lunes","function":"","incorrect":true},{"name":"A2","label":"Martes","function":"","incorrect":true},{"name":"A3","label":"Miércoles","function":""},{"name":"A4","label":"Jueves","function":""},{"name":"A5","label":"Viernes","function":"","incorrect":true},{"name":"A6","label":"Sábado","function":""},{"name":"A7","label":"Domingo","function":"","incorrect":true}],"uniques":true},"algorithm":{"name":"trueFalse","template":"Multiple choice – standard","params":{"countCorrect":1,"countIncorrect":2,"showCheckIcon":false,
            "columns": 3
        }
    }
}</v>
      </c>
      <c r="C1157" s="237" t="str">
        <f>Seeds!AA1267</f>
        <v>{"id":"M5-NyO-27a-A-3","stimulus":"&lt;p&gt;Um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D1157" s="237">
        <f t="shared" si="1"/>
        <v>1</v>
      </c>
    </row>
    <row r="1158" ht="15.75" customHeight="1">
      <c r="A1158" s="237" t="str">
        <f>Seeds!AC1268</f>
        <v>M5-NyO-27a-A-4</v>
      </c>
      <c r="B1158" s="237" t="str">
        <f>Seeds!Z1268</f>
        <v>{"id":"M5-NyO-27a-A-4","stimulus":"&lt;p&gt;En una carrera de velocidad, {{Q4}} completa la carrera en {{Q1}} s, {{Q5}} llega en {{Q2}} s y {{Q6}}, en {{Q3}} s. ¿En cuántos segundos ha llegado a la meta el velocista más rápido?&lt;/p&gt;","template":"&lt;p&gt;El velocista más rápido ha llegado en {{response}} s.&lt;/p&gt;","hint":"&lt;p&gt;Compara los números fijándote primero en las cifras que se encuentran a la izquierda.&lt;/p&gt;","feedback":"&lt;p&gt;Para saber quién es el velocista más rápido, es decir, el que ha tardado el menor número de segundos, compara las cifras de los tres números empezando por la izquierda.&lt;/p&gt;","seed":{"parameters":[{"name":"Q1","label":null,"min":9.5,"max":11,"step":0.01},{"name":"Q2","label":null,"min":9.5,"max":11,"step":0.01},{"name":"Q3","label":null,"min":9.5,"max":11,"step":0.01},{"name":"Q4","list":["Pedro","Mario","Carolina"]},{"name":"Q5","list":["Pedro","Mario","Carolina"]},{"name":"Q6","list":["Pedro","Mario","Carolina"]}],"calculated":[{"name":"A1","label":"{{function}}","function":"math.min({{Q1}}, {{Q2}}, {{Q3}})"}],"uniques":true},"algorithm":{"name":"calculateOperation","params":{"method":"equivLiteral","keyboard":"INTERMEDIATE"}}}</v>
      </c>
      <c r="C1158" s="237" t="str">
        <f>Seeds!AA1268</f>
        <v>{"id":"M5-NyO-27a-A-4","stimulus":"&lt;p&gt;Em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D1158" s="237">
        <f t="shared" si="1"/>
        <v>1</v>
      </c>
    </row>
    <row r="1159" ht="15.75" customHeight="1">
      <c r="A1159" s="237" t="str">
        <f>Seeds!AC1269</f>
        <v>M5-NyO-27a-A-5</v>
      </c>
      <c r="B1159" s="237" t="str">
        <f>Seeds!Z1269</f>
        <v>{"id":"M5-NyO-27a-A-5","stimulus":"&lt;p&gt;A través de una tienda &lt;i&gt;online,&lt;/i&gt; Amancio puede comprar los siguientes productos. Selecciona el más caro.&lt;/p&gt;&lt;table style=\"width: 100%;\"&gt;&lt;tbody&gt;&lt;td style=\"width: 50%; text-align: center;background-color: #9FC1FD;color: rgb(255, 255, 255);\"&gt;Producto&lt;/td&gt;&lt;td style=\"width: 50%; text-align: center;background-color: #9FC1FD;color: rgb(255, 255, 255);\"&gt;&lt;span class=\"no-break\"&gt;Precio&lt;/span&gt;&lt;/td&gt;&lt;tr&gt;&lt;td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€&lt;/span&gt;&lt;/td&gt;&lt;/tr&gt;&lt;/tbody&gt;&lt;/table&gt;","hint":"&lt;p&gt;Compara los números fijándote primero en las cifras que se encuentran a la izquierda.&lt;/p&gt;","feedback":"&lt;p&gt;Para saber cuál es el producto más caro, es decir, el de más euros, compara las cifras de los números empezando por la izquierda.&lt;/p&gt;","seed":{"parameters":[{"name":"Q1","list":["Videojuego de acción","Videojuego de estrategia","Videojuego de aventura","Película de ciencia ficción","Película de fantasía","Película de comedia","Película de aventuras"]},{"name":"Q2","list":["Videojuego de acción","Videojuego de estrategia","Videojuego de aventura","Película de ciencia ficción","Película de fantasía","Película de comedia","Película de aventuras"]},{"name":"Q3","list":["Videojuego de acción","Videojuego de estrategia","Videojuego de aventura","Película de ciencia ficción","Película de fantasía","Película de comedia","Película de aventuras"]},{"name":"Q4","list":["Videojuego de acción","Videojuego de estrategia","Videojuego de aventura","Película de ciencia ficción","Película de fantasía","Película de comedia","Película de aventuras"]},{"name":"Q5","list":["Videojuego de acción","Videojuego de estrategia","Videojuego de aventura","Película de ciencia ficción","Película de fantasía","Película de comedia","Película de aventuras"]},{"name":"Q6","list":["Videojuego de acción","Videojuego de estrategia","Videojuego de aventura","Película de ciencia ficción","Película de fantasía","Película de comedia","Película de aventuras"]},{"name":"Q7","list":["Videojuego de acción","Videojuego de estrategia","Videojuego de aventura","Película de ciencia ficción","Película de fantasía","Película de comedia","Película de aventuras"]},{"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C1159" s="237" t="str">
        <f>Seeds!AA1269</f>
        <v>{"id":"M5-NyO-27a-A-5","stimulus":"&lt;p&gt;Através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D1159" s="237">
        <f t="shared" si="1"/>
        <v>1</v>
      </c>
    </row>
    <row r="1160" ht="15.75" customHeight="1">
      <c r="A1160" s="237" t="str">
        <f>Seeds!AC1270</f>
        <v>M5-NyO-52a-I-1</v>
      </c>
      <c r="B1160" s="237" t="str">
        <f>Seeds!Z1270</f>
        <v>{"id":"M5-NyO-52a-I-1","stimulus":"&lt;p&gt;Arrastra cada resultado a la operación correspondiente.&lt;/p&gt;","hint":"&lt;p&gt;Coloca a la derecha del número tantos ceros como indica el exponente de la potencia de 10.&lt;/p&gt;","feedback":"&lt;p&gt;Para calcular el resultado de estas multiplicaciones, hay que añadir a la derecha del número tantos ceros como sea el valor del exponente de la potencia de 10. Por ejemplo:&lt;/p&gt;&lt;p&gt;{{Q1}} × 10&lt;sup&gt;{{Q2}}&lt;/sup&gt; = {{Q1}} × {{T4}} = {{T1}}&lt;/p&gt;","seed":{"parameters":[{"name":"Q1","label":null,"min":2,"max":9,"step":1},{"name":"Q2","label":null,"min":3,"max":8,"step":1},{"name":"Q3","label":null,"min":3,"max":8,"step":1},{"name":"Q4","label":null,"min":3,"max":8,"step":1}],"calculated":[{"name":"T1","label":"{{function}}","function":"{{Q1}}*math.pow(10,{{Q2}})","temp":true},{"name":"T4","label":"{{function}}","function":"math.pow(10,{{Q2}})","temp":true},{"name":"A1","label":"{{Q1}} × 10&lt;sup&gt;{{Q2}}&lt;/sup&gt;","function":"{{Q1}}*math.pow(10,{{Q2}})"},{"name":"A2","label":"{{Q1}} × 10&lt;sup&gt;{{Q3}}&lt;/sup&gt;","function":"{{Q1}}*math.pow(10,{{Q3}})"},{"name":"A3","label":"{{Q1}} × 10&lt;sup&gt;{{Q4}}&lt;/sup&gt;","function":"{{Q1}}*math.pow(10,{{Q4}})"}],"uniques":true},"algorithm":{"name":"linkOperationResult","params":{"invert":true},"template":"Match list"}}</v>
      </c>
      <c r="C1160" s="237" t="str">
        <f>Seeds!AA1270</f>
        <v/>
      </c>
      <c r="D1160" s="237">
        <f t="shared" si="1"/>
        <v>1</v>
      </c>
    </row>
    <row r="1161" ht="15.75" customHeight="1">
      <c r="A1161" s="237" t="str">
        <f>Seeds!AC1271</f>
        <v>M5-NyO-52a-E-1</v>
      </c>
      <c r="B1161" s="237" t="str">
        <f>Seeds!Z1271</f>
        <v>{"id":"M5-NyO-52a-E-1","stimulus":"&lt;p&gt;Calcula la siguiente multiplicación.&lt;/p&gt;","template":"&lt;p&gt;{{Q1}} × 10&lt;sup&gt;{{Q2}}&lt;/sup&gt; = {{response}}&lt;/p&gt;","hint":"&lt;p&gt;Coloca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min":3,"max":8,"step":1}],"calculated":[{"name":"T4","label":"{{function}}","function":"math.pow(10,{{Q2}})","temp":true},{"name":"A1","label":"{{function}}","function":"{{Q1}}*math.pow(10,{{Q2}})"}],"uniques":true},"algorithm":{"name":"calculateOperation","params":{"method":"equivLiteral","keyboard":"NUMERICAL"}}}</v>
      </c>
      <c r="C1161" s="237" t="str">
        <f>Seeds!AA1271</f>
        <v/>
      </c>
      <c r="D1161" s="237">
        <f t="shared" si="1"/>
        <v>1</v>
      </c>
    </row>
    <row r="1162" ht="15.75" customHeight="1">
      <c r="A1162" s="237" t="str">
        <f>Seeds!AC1272</f>
        <v>M5-NyO-52a-A-1</v>
      </c>
      <c r="B1162" s="237" t="str">
        <f>Seeds!Z1272</f>
        <v>{"id":"M5-NyO-52a-A-1","stimulus":"&lt;p&gt;En un cultivo de laboratorio se estima que hay {{Q1}} × 10&lt;sup&gt;{{Q2}}&lt;/sup&gt; bacterias. Escribe el resultado de esta multiplicación.&lt;/p&gt;","template":"&lt;p&gt;En el cultivo hay {{response}} bacterias.&lt;/p&gt;","hint":"&lt;p&gt;Coloca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[6,7,8]}],"calculated":[{"name":"T4","label":"{{function}}","function":"math.pow(10,{{Q2}})","temp":true},{"name":"A1","label":"{{function}}","function":"{{Q1}}*math.pow(10,{{Q2}})"}],"uniques":true},"algorithm":{"name":"calculateOperation","params":{"method":"equivLiteral","keyboard":"NUMERICAL"}}}</v>
      </c>
      <c r="C1162" s="237" t="str">
        <f>Seeds!AA1272</f>
        <v/>
      </c>
      <c r="D1162" s="237">
        <f t="shared" si="1"/>
        <v>1</v>
      </c>
    </row>
    <row r="1163" ht="15.75" customHeight="1">
      <c r="A1163" s="237" t="str">
        <f>Seeds!AC1273</f>
        <v>M5-NyO-52a-A-2</v>
      </c>
      <c r="B1163" s="237" t="str">
        <f>Seeds!Z1273</f>
        <v>{"id":"M5-NyO-52a-A-2","stimulus":"&lt;p&gt;Se estima que en un hormiguero viven aproximadamente {{Q1}} × 10&lt;sup&gt;{{Q2}}&lt;/sup&gt; hormigas. Escribe el resultado de esta multiplicación.&lt;/p&gt;","template":"&lt;p&gt;En el hormiguero viven {{response}} hormigas.&lt;/p&gt;","hint":"&lt;p&gt;Coloca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calculated":[{"name":"T4","label":"{{function}}","function":"math.pow(10,{{Q2}})","temp":true},{"name":"A1","label":"{{function}}","function":"{{Q1}}*math.pow(10,{{Q2}})"}],"uniques":true},"algorithm":{"name":"calculateOperation","params":{"method":"equivLiteral","keyboard":"NUMERICAL"}}}</v>
      </c>
      <c r="C1163" s="237" t="str">
        <f>Seeds!AA1273</f>
        <v/>
      </c>
      <c r="D1163" s="237">
        <f t="shared" si="1"/>
        <v>1</v>
      </c>
    </row>
    <row r="1164" ht="15.75" customHeight="1">
      <c r="A1164" s="237" t="str">
        <f>Seeds!AC1274</f>
        <v>M5-NyO-52a-A-3</v>
      </c>
      <c r="B1164" s="237" t="str">
        <f>Seeds!Z1274</f>
        <v>{"id":"M5-NyO-52a-A-3","stimulus":"&lt;p&gt;La distancia entre dos planetas es aproximadamente de {{Q1}} × 10&lt;sup&gt;{{Q2}}&lt;/sup&gt; km. Calcula esta distancia.&lt;/p&gt;","template":"&lt;p&gt;{{response}} km separan a ambos planetas.&lt;/p&gt;","hint":"&lt;p&gt;Coloca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[5,6,7,8,9]}],"calculated":[{"name":"T4","label":"{{function}}","function":"math.pow(10,{{Q2}})","temp":true},{"name":"A1","label":"{{function}}","function":"{{Q1}}*math.pow(10,{{Q2}})"}],"uniques":true},"algorithm":{"name":"calculateOperation","params":{"method":"equivLiteral","keyboard":"NUMERICAL"}}}</v>
      </c>
      <c r="C1164" s="237" t="str">
        <f>Seeds!AA1274</f>
        <v/>
      </c>
      <c r="D1164" s="237">
        <f t="shared" si="1"/>
        <v>1</v>
      </c>
    </row>
    <row r="1165" ht="15.75" customHeight="1">
      <c r="A1165" s="237" t="str">
        <f>Seeds!AC1275</f>
        <v>M5-NyO-52a-A-4</v>
      </c>
      <c r="B1165" s="237" t="str">
        <f>Seeds!Z1275</f>
        <v>{"id":"M5-NyO-52a-A-4","stimulus":"&lt;p&gt;María vive en una ciudad que tiene unos {{Q1}} × 10&lt;sup&gt;{{Q2}}&lt;/sup&gt; habitantes. Calcula la población.&lt;/p&gt;","template":"&lt;p&gt;En la ciudad viven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[4,5,6,7]}],"calculated":[{"name":"T4","label":"{{function}}","function":"math.pow(10,{{Q2}})","temp":true},{"name":"A1","label":"{{function}}","function":"{{Q1}}*math.pow(10,{{Q2}})"}],"uniques":true},"algorithm":{"name":"calculateOperation","params":{"method":"equivLiteral","keyboard":"NUMERICAL"}}}</v>
      </c>
      <c r="C1165" s="237" t="str">
        <f>Seeds!AA1275</f>
        <v/>
      </c>
      <c r="D1165" s="237">
        <f t="shared" si="1"/>
        <v>1</v>
      </c>
    </row>
    <row r="1166" ht="15.75" customHeight="1">
      <c r="A1166" s="237" t="str">
        <f>Seeds!AC1276</f>
        <v>M5-NyO-52a-A-5</v>
      </c>
      <c r="B1166" s="237" t="str">
        <f>Seeds!Z1276</f>
        <v>{"id":"M5-NyO-52a-A-5","stimulus":"&lt;p&gt;A un festival de música han asistido aproximadamente {{Q1}} × 10&lt;sup&gt;{{Q2}}&lt;/sup&gt; personas. Calcula el número de espectadores.&lt;/p&gt;","template":"&lt;p&gt;Al festival asistieron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list":[2,3,4,5,6]},{"name":"Q2","label":null,"list":[2,3,4,5,6]}],"calculated":[{"name":"T4","label":"{{function}}","function":"math.pow(10,{{Q2}})","temp":true},{"name":"A1","label":"{{function}}","function":"{{Q1}}*math.pow(10,{{Q2}})"}],"uniques":true},"algorithm":{"name":"calculateOperation","params":{"method":"equivLiteral","keyboard":"NUMERICAL"}}}</v>
      </c>
      <c r="C1166" s="237" t="str">
        <f>Seeds!AA1276</f>
        <v/>
      </c>
      <c r="D1166" s="237">
        <f t="shared" si="1"/>
        <v>1</v>
      </c>
    </row>
    <row r="1167" ht="15.75" customHeight="1">
      <c r="A1167" s="237" t="str">
        <f>Seeds!AC1277</f>
        <v>M5-NyO-52b-I-1</v>
      </c>
      <c r="B1167" s="237" t="str">
        <f>Seeds!Z1277</f>
        <v>{"id":"M5-NyO-52b-I-1","stimulus":"&lt;p&gt;Selecciona el resultado de esta operación.&lt;/p&gt;&lt;p&gt;{{T1}} × 10&lt;sup&gt;{{Q2}}&lt;/sup&gt; = ...&lt;/p&gt;","hint":"&lt;p&gt;Mueve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{{A1}}&lt;/p&gt;","seed":{"parameters":[{"name":"Q1","label":null,"min":1,"max":9999,"step":1},{"name":"Q2","label":null,"list":[3,4,5,6,7,8]}],"calculated":[{"name":"T1","label":"{{function}}","function":"Lemonlib.round({{Q1}}/1000, 3)","temp":true},{"name":"T4","label":"{{function}}","function":"math.pow(10,{{Q2}})","temp":true},{"name":"A1","label":"{{function}}","function":"Lemonlib.round({{T1}}*math.pow(10,{{Q2}}),3)"},{"name":"A2","label":"{{function}}","function":"Lemonlib.round({{T1}}*math.pow(10,{{Q2}}+1),3)","incorrect":true},{"name":"A3","label":"{{function}}","function":"Lemonlib.round({{T1}}*math.pow(10,{{Q2}}-1),3)","incorrect":true},{"name":"A4","label":"{{function}}","function":"Lemonlib.round({{T1}}*math.pow(10,{{Q2}}+2),3)","incorrect":true},{"name":"A5","label":"{{function}}","function":"Lemonlib.round({{T1}}*math.pow(10,{{Q2}}-2),3)","incorrect":true}],"uniques":true},"algorithm":{"name":"trueFalse","template":"Multiple choice – standard","params":{"countCorrect":1,"countIncorrect":2,"showCheckIcon":false,
            "columns": 3
        }
    }
}</v>
      </c>
      <c r="C1167" s="237" t="str">
        <f>Seeds!AA1277</f>
        <v/>
      </c>
      <c r="D1167" s="237">
        <f t="shared" si="1"/>
        <v>1</v>
      </c>
    </row>
    <row r="1168" ht="15.75" customHeight="1">
      <c r="A1168" s="237" t="str">
        <f>Seeds!AC1278</f>
        <v>M5-NyO-52b-I-2</v>
      </c>
      <c r="B1168" s="237" t="str">
        <f>Seeds!Z1278</f>
        <v>{"id":"M5-NyO-52b-I-2","stimulus":"&lt;p&gt;Selecciona el resultado de esta operación.&lt;/p&gt;&lt;p&gt;{{T1}} : 10&lt;sup&gt;{{Q2}}&lt;/sup&gt; = ...&lt;/p&gt;","hint":"&lt;p&gt;Mueve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{{A1}}&lt;/p&gt;","seed":{"parameters":[{"name":"Q1","label":null,"min":1,"max":99,"step":1},{"name":"Q2","label":null,"list":[3,4,5]}],"calculated":[{"name":"T1","label":"{{function}}","function":"Lemonlib.round({{Q1}}/10, 2)","temp":true},{"name":"T4","label":"{{function}}","function":"math.pow(10,{{Q2}})","temp":true},{"name":"A1","label":"{{function}}","function":"Lemonlib.round({{Q1}}/math.pow(10,{{Q2}}+1), 9)"},{"name":"A2","label":"{{function}}","function":"Lemonlib.round({{Q1}}/math.pow(10,{{Q2}}+2), 9)","incorrect":true},{"name":"A3","label":"{{function}}","function":"Lemonlib.round({{Q1}}/math.pow(10,{{Q2}}), 9)","incorrect":true},{"name":"A4","label":"{{function}}","function":"Lemonlib.round({{Q1}}/math.pow(10,{{Q2}}-1), 9)","incorrect":true}],"uniques":true},"algorithm":{"name":"trueFalse","template":"Multiple choice – standard","params":{"countCorrect":1,"countIncorrect":2,"showCheckIcon":false,
            "columns": 3
        }
    }
}</v>
      </c>
      <c r="C1168" s="237" t="str">
        <f>Seeds!AA1278</f>
        <v/>
      </c>
      <c r="D1168" s="237">
        <f t="shared" si="1"/>
        <v>1</v>
      </c>
    </row>
    <row r="1169" ht="15.75" customHeight="1">
      <c r="A1169" s="237" t="str">
        <f>Seeds!AC1279</f>
        <v>M5-NyO-52b-E-1</v>
      </c>
      <c r="B1169" s="237" t="str">
        <f>Seeds!Z1279</f>
        <v>{"id":"M5-NyO-52b-E-1","stimulus":"&lt;p&gt;Calcula la siguiente multiplicación.&lt;/p&gt;","template":"&lt;p&gt;{{T1}} × 10&lt;sup&gt;{{Q2}}&lt;/sup&gt; = {{response}}&lt;/p&gt;","hint":"&lt;p&gt;Mueve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11,"max":999,"step":1},{"name":"Q2","label":null,"list":[2,3,4,5]},{"name":"Q3","label":null,"list":[2,3,4,5]}],"calculated":[{"name":"T1","label":"{{function}}","function":"{{Q1}}/math.pow(10,{{Q3}})","temp":true},{"name":"T4","label":"{{function}}","function":"math.pow(10,{{Q2}})","temp":true},{"name":"A1","label":"{{function}}","function":"Lemonlib.round({{T1}}*math.pow(10,{{Q2}}), 10)"}],"uniques":true},"algorithm":{"name":"calculateOperation","params":{"method":"equivLiteral","keyboard":"INTERMEDIATE"}}}</v>
      </c>
      <c r="C1169" s="237" t="str">
        <f>Seeds!AA1279</f>
        <v/>
      </c>
      <c r="D1169" s="237">
        <f t="shared" si="1"/>
        <v>1</v>
      </c>
    </row>
    <row r="1170" ht="15.75" customHeight="1">
      <c r="A1170" s="237" t="str">
        <f>Seeds!AC1280</f>
        <v>M5-NyO-52b-E-2</v>
      </c>
      <c r="B1170" s="237" t="str">
        <f>Seeds!Z1280</f>
        <v>{"id":"M5-NyO-52b-E-2","stimulus":"&lt;p&gt;Calcula la siguiente división.&lt;/p&gt;","template":"&lt;p&gt;{{T1}} : 10&lt;sup&gt;{{Q2}}&lt;/sup&gt; = {{response}}&lt;/p&gt;","hint":"&lt;p&gt;Mueve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11,"max":999,"step":1},{"name":"Q2","label":null,"list":[2,3,4]},{"name":"Q3","label":null,"list":[2,3,4]}],"calculated":[{"name":"T1","label":"{{function}}","function":"{{Q1}}*math.pow(10,{{Q3}})","temp":true},{"name":"T4","label":"{{function}}","function":"math.pow(10,{{Q2}})","temp":true},{"name":"A1","label":"{{function}}","function":"{{T1}}/math.pow(10,{{Q2}})"}],"uniques":true},"algorithm":{"name":"calculateOperation","params":{"method":"equivLiteral","keyboard":"INTERMEDIATE"}}}</v>
      </c>
      <c r="C1170" s="237" t="str">
        <f>Seeds!AA1280</f>
        <v/>
      </c>
      <c r="D1170" s="237">
        <f t="shared" si="1"/>
        <v>1</v>
      </c>
    </row>
    <row r="1171" ht="15.75" customHeight="1">
      <c r="A1171" s="237" t="str">
        <f>Seeds!AC1281</f>
        <v>M5-NyO-52b-A-1</v>
      </c>
      <c r="B1171" s="237" t="str">
        <f>Seeds!Z1281</f>
        <v>{"id":"M5-NyO-52b-A-1","stimulus":"&lt;p&gt;Una lata de refresco tiene una capacidad de 0.33 l. ¿Cuántos litros habrá en 10&lt;sup&gt;{{Q1}}&lt;/sup&gt; latas?&lt;/p&gt;","template":"&lt;p&gt;Habrá {{response}} l de refresco.&lt;/p&gt;","hint":"&lt;p&gt;Mueve la coma a la derecha tantas veces como indica el exponente de la potencia de 10.&lt;/p&gt;","feedback":"&lt;p&gt;Parar multiplicar por una potencia de 10, hay que mover la coma a la derecha tantas veces como indica el exponente de la potencia de 10.&lt;/p&gt;&lt;p&gt;0.33 × 10&lt;sup&gt;{{Q1}}&lt;/sup&gt; = 0.33 × {{T4}} = {{A1}}&lt;/p&gt;","seed":{"parameters":[{"name":"Q1","label":null,"min":2,"max":9,"step":1}],"calculated":[{"name":"T4","label":"{{function}}","function":"math.pow(10,{{Q1}})","temp":true},{"name":"A1","label":"{{function}}","function":"Lemonlib.round(0.33*math.pow(10,{{Q1}}), 10)"}],"uniques":true},"algorithm":{"name":"calculateOperation","params":{"method":"equivLiteral","keyboard":"INTERMEDIATE"}}}</v>
      </c>
      <c r="C1171" s="237" t="str">
        <f>Seeds!AA1281</f>
        <v/>
      </c>
      <c r="D1171" s="237">
        <f t="shared" si="1"/>
        <v>1</v>
      </c>
    </row>
    <row r="1172" ht="15.75" customHeight="1">
      <c r="A1172" s="237" t="str">
        <f>Seeds!AC1282</f>
        <v>M5-NyO-52b-A-2</v>
      </c>
      <c r="B1172" s="237" t="str">
        <f>Seeds!Z1282</f>
        <v>{"id":"M5-NyO-52b-A-2","stimulus":"&lt;p&gt;Una finca tiene un estanque que recoge agua de la lluvia para regar. Si se necesitan 10&lt;sup&gt;{{Q1}}&lt;/sup&gt; garrafas de {{T1}} l cada una para llenar el estanque, ¿cuál es su capacidad?&lt;/p&gt;","template":"&lt;p&gt;Su capacidad es de {{response}} l.&lt;/p&gt;","hint":"&lt;p&gt;Mueve la coma a la derecha tantas veces como indica el exponente de la potencia de 10.&lt;/p&gt;","feedback":"&lt;p&gt;Parar multiplicar por una potencia de 10, hay que mover la coma a la derecha tantas veces como indica el exponente de la potencia de 10.&lt;/p&gt;&lt;p&gt;{{T1}} × 10&lt;sup&gt;{{Q1}}&lt;/sup&gt; = {{T1}} × {{T4}} = {{A1}}&lt;/p&gt;","seed":{"parameters":[{"name":"Q1","label":null,"list":[5,6,7]},{"name":"Q2","label":null,"min":51,"max":251,"step":2}],"calculated":[{"name":"T1","label":"{{function}}","function":"{{Q2}}/10","temp":true},{"name":"T4","label":"{{function}}","function":"math.pow(10,{{Q1}})","temp":true},{"name":"A1","label":"{{function}}","function":"Lemonlib.round(math.pow(10,{{Q1}})*{{T1}},10)"}],"uniques":true},"algorithm":{"name":"calculateOperation","params":{"method":"equivLiteral","keyboard":"INTERMEDIATE"}}}</v>
      </c>
      <c r="C1172" s="237" t="str">
        <f>Seeds!AA1282</f>
        <v/>
      </c>
      <c r="D1172" s="237">
        <f t="shared" si="1"/>
        <v>1</v>
      </c>
    </row>
    <row r="1173" ht="15.75" customHeight="1">
      <c r="A1173" s="237" t="str">
        <f>Seeds!AC1283</f>
        <v>M5-NyO-52b-A-3</v>
      </c>
      <c r="B1173" s="237" t="str">
        <f>Seeds!Z1283</f>
        <v>{"id":"M5-NyO-52b-A-3","stimulus":"&lt;p&gt;Este verano la familia Solé ha recogido {{T1}} kg de melocotones de sus tierras. Si los tienen que repartir en 10&lt;sup&gt;{{Q2}}&lt;/sup&gt; cajas, ¿cuántos kilogramos habrá en cada caja?&lt;/p&gt;","template":"&lt;p&gt;Cada caja contendrá {{response}} kg.&lt;/p&gt;","hint":"&lt;p&gt;Mueve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{{A1}}&lt;/p&gt;","seed":{"parameters":[{"name":"Q1","label":null,"min":400,"max":500,"step":1},{"name":"Q2","label":null,"list":[2,3,4,5]}],"calculated":[{"name":"T1","label":"{{function}}","function":"Lemonlib.round(math.pow(10,{{Q2}})*Lemonlib.round({{Q1}}/100, 2), 1)","temp":true},{"name":"T4","label":"{{function}}","function":"math.pow(10,{{Q2}})","temp":true},{"name":"A1","label":"{{function}}","function":"Lemonlib.round({{Q1}}/100, 10)"}],"uniques":true},"algorithm":{"name":"calculateOperation","params":{"method":"equivLiteral","keyboard":"INTERMEDIATE"}}}</v>
      </c>
      <c r="C1173" s="237" t="str">
        <f>Seeds!AA1283</f>
        <v/>
      </c>
      <c r="D1173" s="237">
        <f t="shared" si="1"/>
        <v>1</v>
      </c>
    </row>
    <row r="1174" ht="15.75" customHeight="1">
      <c r="A1174" s="237" t="str">
        <f>Seeds!AC1284</f>
        <v>M5-NyO-52b-A-4</v>
      </c>
      <c r="B1174" s="237" t="str">
        <f>Seeds!Z1284</f>
        <v>{"id":"M5-NyO-52b-A-4","stimulus":"&lt;p&gt;Una empresa farmacéutica va a repartir {{T1}} cl de medicamento entre 10&lt;sup&gt;{{Q2}}&lt;/sup&gt; tarros de cristal. ¿Cuántos centilitros habrá en cada uno?&lt;/p&gt;","template":"&lt;p&gt;Cada tarro tendrá {{response}} cl.&lt;/p&gt;","hint":"&lt;p&gt;Mueve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101,"max":201,"step":2},{"name":"Q2","label":null,"list":[2,3,4,5]}],"calculated":[{"name":"T1","label":"{{function}}","function":"Lemonlib.round(math.pow(10,{{Q2}})*Lemonlib.round({{Q1}}/100,2),1)","temp":true},{"name":"T4","label":"{{function}}","function":"math.pow(10,{{Q2}})","temp":true},{"name":"A1","label":"{{function}}","function":"Lemonlib.round({{Q1}}/100,10)"}],"uniques":true},"algorithm":{"name":"calculateOperation","params":{"method":"equivLiteral","keyboard":"INTERMEDIATE"}}}</v>
      </c>
      <c r="C1174" s="237" t="str">
        <f>Seeds!AA1284</f>
        <v/>
      </c>
      <c r="D1174" s="237">
        <f t="shared" si="1"/>
        <v>1</v>
      </c>
    </row>
    <row r="1175" ht="15.75" customHeight="1">
      <c r="A1175" s="237" t="str">
        <f>Seeds!AC1285</f>
        <v>M5-NyO-28a-I-1</v>
      </c>
      <c r="B1175" s="237" t="str">
        <f>Seeds!Z1285</f>
        <v>{"id":"M5-NyO-28a-I-1","stimulus":"&lt;p&gt;¿Cuál de estos números es la aproximación de {{T1}} a las centésimas?&lt;/p&gt;","hint":"&lt;p&gt;Busca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{{T2}}.&lt;/p&gt;","seed":{"parameters":[{"name":"Q1","label":null,"min":10,"max":9898,"step":1},{"name":"Q2","list":["2","3","4","6","7","8"]}],"calculated":[{"name":"T1","function":"Lemonlib.round({{Q1}}/100 + {{Q2}}/1000, 4)","temp":true},{"name":"T2","function":"Lemonlib.round({{T1}},2)","temp":true},{"name":"T3","function":"math.floor({{T1}}*100)/100","temp":true},{"name":"T4","function":"math.ceil({{T1}}*100)/100","temp":true},{"name":"T5","function":"Lemonlib.round(({{T1}}-{{T3}})*1000, 2)","temp":true},{"name":"T6","function":"Lemonlib.round(({{T4}}-{{T1}})*1000, 2)","temp":true},{"name":"A1","label":"{{T2}}"},{"name":"A2","label":"{{function}}","function":"Lemonlib.round({{T2}} + 0.02, 2)","incorrect":true},{"name":"A3","label":"{{function}}","function":"Lemonlib.round({{T2}} + 0.2, 2)","incorrect":true},{"name":"A4","label":"{{function}}","function":"Lemonlib.round({{T2}} + 1, 2)","incorrect":true},{"name":"A5","label":"{{function}}","function":"Lemonlib.round({{T2}} + 0.1, 2)","incorrect":true},{"name":"A6","label":"{{function}}","function":"Lemonlib.round({{T2}} + 0.11, 2)","incorrect":true}],"uniques":true},"algorithm":{"name":"trueFalse","template":"Multiple choice – standard","params":{"countCorrect":1,"countIncorrect":2,"showCheckIcon":false,
            "columns": 3
        }
    }
}</v>
      </c>
      <c r="C1175" s="237" t="str">
        <f>Seeds!AA1285</f>
        <v>{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D1175" s="237">
        <f t="shared" si="1"/>
        <v>1</v>
      </c>
    </row>
    <row r="1176" ht="15.75" customHeight="1">
      <c r="A1176" s="237" t="str">
        <f>Seeds!AC1286</f>
        <v>M5-NyO-28a-I-2</v>
      </c>
      <c r="B1176" s="237" t="str">
        <f>Seeds!Z1286</f>
        <v>{"id":"M5-NyO-28a-I-2","stimulus":"&lt;p&gt;¿Cuál de estos números es la aproximación de {{T1}} a las décimas?&lt;/p&gt;","hint":"&lt;p&gt;Busca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{{T2}}.&lt;/p&gt;","seed":{"parameters":[{"name":"Q1","label":null,"min":1,"max":988,"step":1},{"name":"Q2","list":["2","3","4","6","7","8"]}],"calculated":[{"name":"T1","function":"Lemonlib.round({{Q1}}/10 + {{Q2}}/100, 4)","temp":true},{"name":"T2","function":"Lemonlib.round({{T1}}, 1)","temp":true},{"name":"T3","function":"math.floor({{T1}}*10)/10","temp":true},{"name":"T4","function":"math.ceil({{T1}}*10)/10","temp":true},{"name":"T5","function":"Lemonlib.round(({{T1}}-{{T3}})*100, 2)","temp":true},{"name":"T6","function":"Lemonlib.round(({{T4}}-{{T1}})*100, 2)","temp":true},{"name":"A1","label":"{{T2}}"},{"name":"A2","label":"{{function}}","function":"Lemonlib.round({{T2}} + 0.1, 2)","incorrect":true},{"name":"A3","label":"{{function}}","function":"Lemonlib.round({{T2}} - 0.1, 2)","incorrect":true},{"name":"A4","label":"{{function}}","function":"Lemonlib.round({{T2}} + 0.2, 2)","incorrect":true},{"name":"A5","label":"{{function}}","function":"Lemonlib.round({{T2}} - 0.2, 2)","incorrect":true}],"uniques":true},"algorithm":{"name":"trueFalse","template":"Multiple choice – standard","params":{"countCorrect":1,"countIncorrect":2,"showCheckIcon":false,
            "columns": 3
        }
    }
}</v>
      </c>
      <c r="C1176" s="237" t="str">
        <f>Seeds!AA1286</f>
        <v>{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D1176" s="237">
        <f t="shared" si="1"/>
        <v>1</v>
      </c>
    </row>
    <row r="1177" ht="15.75" customHeight="1">
      <c r="A1177" s="237" t="str">
        <f>Seeds!AC1287</f>
        <v>M5-NyO-28a-E-1</v>
      </c>
      <c r="B1177" s="237" t="str">
        <f>Seeds!Z1287</f>
        <v>{"id":"M5-NyO-28a-E-1","stimulus":"&lt;p&gt;Aproxima {{T1}} a las décimas.&lt;/p&gt;","template":"&lt;p&gt;Su aproximación a las décimas es {{response}}.&lt;/p&gt;","hint":"&lt;p&gt;Busca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{{A1}}.&lt;/p&gt;","seed":{"parameters":[{"name":"Q1","label":null,"min":1,"max":999,"step":1},{"name":"Q2","list":["2","3","4","6","7","8"]}],"calculated":[{"name":"T1","function":"Lemonlib.round({{Q1}}/10 + {{Q2}}/100, 4)","temp":true},{"name":"T3","function":"math.floor({{T1}}*10)/10","temp":true},{"name":"T4","function":"math.ceil({{T1}}*10)/10","temp":true},{"name":"T5","function":"Lemonlib.round(({{T1}}-{{T3}})*100, 2)","temp":true},{"name":"T6","function":"Lemonlib.round(({{T4}}-{{T1}})*100, 2)","temp":true},{"name":"A1","function":"Lemonlib.round({{T1}}, 1)"}],"uniques":true},"algorithm":{"name":"calculateOperation","params":{"method":"equivLiteral","keyboard":"INTERMEDIATE"}}}</v>
      </c>
      <c r="C1177" s="237" t="str">
        <f>Seeds!AA1287</f>
        <v>{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D1177" s="237">
        <f t="shared" si="1"/>
        <v>1</v>
      </c>
    </row>
    <row r="1178" ht="15.75" customHeight="1">
      <c r="A1178" s="237" t="str">
        <f>Seeds!AC1288</f>
        <v>M5-NyO-28a-E-2</v>
      </c>
      <c r="B1178" s="237" t="str">
        <f>Seeds!Z1288</f>
        <v>{"id":"M5-NyO-28a-E-2","stimulus":"&lt;p&gt;Aproxima {{T1}} a las centésimas.&lt;/p&gt;","template":"&lt;p&gt;Su aproximación a las centésimas es {{response}}.&lt;/p&gt;","hint":"&lt;p&gt;Busca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{{A1}}.&lt;/p&gt;","seed":{"parameters":[{"name":"Q1","label":null,"min":10,"max":999,"step":1},{"name":"Q2","list":["2","3","4","6","7","8"]}],"calculated":[{"name":"T1","function":"Lemonlib.round({{Q1}}/100 + {{Q2}}/1000, 4)","temp":true},{"name":"T3","function":"math.floor({{T1}}*100)/100","temp":true},{"name":"T4","function":"math.ceil({{T1}}*100)/100","temp":true},{"name":"T5","function":"Lemonlib.round(({{T1}}-{{T3}})*1000, 2)","temp":true},{"name":"T6","function":"Lemonlib.round(({{T4}}-{{T1}})*1000, 2)","temp":true},{"name":"A1","function":"Lemonlib.round({{T1}}, 2)"}],"uniques":true},"algorithm":{"name":"calculateOperation","params":{"method":"equivLiteral","keyboard":"INTERMEDIATE"}}}</v>
      </c>
      <c r="C1178" s="237" t="str">
        <f>Seeds!AA1288</f>
        <v>{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D1178" s="237">
        <f t="shared" si="1"/>
        <v>1</v>
      </c>
    </row>
    <row r="1179" ht="15.75" customHeight="1">
      <c r="A1179" s="237" t="str">
        <f>Seeds!AC1289</f>
        <v>M5-NyO-28a-A-1</v>
      </c>
      <c r="B1179" s="237" t="str">
        <f>Seeds!Z1289</f>
        <v>{"id":"M5-NyO-28a-A-1","seed":{"parameters":[{"name":"Q1","label":null,"min":100,"max":999,"step":1},{"name":"Q2","list":["1","2","3","4","6","7","8","9"]}],"uniques":true},"scaffolding":[{"id":"step-0","stimulus":"&lt;p&gt;Un deportista ha corrido {{T1}} km. Aproxima esta distancia a las centésimas.&lt;/p&gt;","template":"&lt;p&gt;Ha corrido {{response}} km.&lt;/p&gt;","seed":{"parameters":[],"calculated":[{"name":"T1","function":"Lemonlib.round({{Q1}}/100 + {{Q2}}/1000, 4)","temp":true},{"name":"A1","function":"Lemonlib.round({{T1}}, 2)"}]},"algorithm":{"name":"calculateOperation","params":{"method":"equivLiteral","keyboard":"INTERMEDIATE"}}},{"id":"step-1","stimulus":"&lt;p&gt;Sin aproximar, ¿cuánto ha corrido el deportista?&lt;/p&gt;","template":"&lt;p&gt;Ha corrido {{response}} km.&lt;/p&gt;","seed":{"calculated":[{"name":"T1","function":"Lemonlib.round({{Q1}}/100 + {{Q2}}/1000, 4)","temp":true},{"name":"2A1","label":"","function":"{{T1}}"}]},"algorithm":{"name":"calculateOperation","params":{"method":"equivLiteral","keyboard":"INTERMEDIATE"}}},{"id":"step-2","stimulus":"&lt;p&gt;¿Qué pide el enunciado?&lt;/p&gt;","seed":{"calculated":[{"name":"2-A1","label":"&lt;p&gt;Aproximar la distancia a las centésimas.&lt;/p&gt;"},{"name":"2-A2","label":"&lt;p&gt;Aproximar la distancia a las centenas.&lt;/p&gt;","incorrect":true},{"name":"2-A3","label":"&lt;p&gt;Aproximar la distancia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los {{T1}} km que ha recorrido el deportista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v>
      </c>
      <c r="C1179" s="237" t="str">
        <f>Seeds!AA1289</f>
        <v>{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79" s="237">
        <f t="shared" si="1"/>
        <v>1</v>
      </c>
    </row>
    <row r="1180" ht="15.75" customHeight="1">
      <c r="A1180" s="237" t="str">
        <f>Seeds!AC1290</f>
        <v>M5-NyO-28a-A-2</v>
      </c>
      <c r="B1180" s="237" t="str">
        <f>Seeds!Z1290</f>
        <v>{"id":"M5-NyO-28a-A-2","seed":{"parameters":[{"name":"Q1","label":null,"min":75,"max":2650,"step":1},{"name":"Q2","list":["1","2","3","4","6","7","8","9"]}],"uniques":true},"scaffolding":[{"id":"step-0","stimulus":"&lt;p&gt;Una descarga de un inodoro ha gastado {{T1}} litros de agua. Aproxima esta cantidad a las décimas.&lt;/p&gt;","template":"&lt;p&gt;La descarga ha sido de {{response}} litros de agua.&lt;/p&gt;","seed":{"parameters":[],"calculated":[{"name":"T1","function":"Lemonlib.round({{Q1}}/10 + {{Q2}}/100, 4)","temp":true},{"name":"A1","function":"Lemonlib.round({{T1}}, 1)"}]},"algorithm":{"name":"calculateOperation","params":{"method":"equivLiteral","keyboard":"INTERMEDIATE"}}},{"id":"step-1","stimulus":"&lt;p&gt;Sin aproximar, ¿cuántos litros ha descargado el inodoro?&lt;/p&gt;","template":"&lt;p&gt;El inodoro ha descargado {{response}} l.&lt;/p&gt;","seed":{"calculated":[{"name":"T1","function":"Lemonlib.round({{Q1}}/10 + {{Q2}}/100, 4)","temp":true},{"name":"2A1","label":"","function":"{{T1}}"}]},"algorithm":{"name":"calculateOperation","params":{"method":"equivLiteral","keyboard":"INTERMEDIATE"}}},{"id":"step-2","stimulus":"&lt;p&gt;¿Qué pide el enunciado?&lt;/p&gt;","seed":{"calculated":[{"name":"2-A1","label":"&lt;p&gt;Aproximar la descarga del inodoro a las décimas.&lt;/p&gt;"},{"name":"2-A2","label":"&lt;p&gt;Aproximar la descarga del inodoro a las centésimas.&lt;/p&gt;","incorrect":true},{"name":"2-A3","label":"&lt;p&gt;Aproximar la descarga del inodoro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l de la descarga del inodoro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0" s="237" t="str">
        <f>Seeds!AA1290</f>
        <v>{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0" s="237">
        <f t="shared" si="1"/>
        <v>1</v>
      </c>
    </row>
    <row r="1181" ht="15.75" customHeight="1">
      <c r="A1181" s="237" t="str">
        <f>Seeds!AC1291</f>
        <v>M5-NyO-28a-A-3</v>
      </c>
      <c r="B1181" s="237" t="str">
        <f>Seeds!Z1291</f>
        <v>{"id":"M5-NyO-28a-A-3","seed":{"parameters":[{"name":"Q1","label":null,"min":210,"max":280,"step":1},{"name":"Q2","list":["1","2","3","4","6","7","8","9"]}],"uniques":true},"scaffolding":[{"id":"step-0","stimulus":"&lt;p&gt;La altura de la portada de un libro es de {{T1}} cm. Aproxima esta cantidad a las décimas.&lt;/p&gt;","template":"&lt;p&gt;La altura de la portada del libro mide {{response}} cm.&lt;/p&gt;","seed":{"parameters":[],"calculated":[{"name":"T1","function":"Lemonlib.round({{Q1}}/10 + {{Q2}}/100, 4)","temp":true},{"name":"A1","function":"Lemonlib.round({{T1}}, 1)"}]},"algorithm":{"name":"calculateOperation","params":{"method":"equivLiteral","keyboard":"INTERMEDIATE"}}},{"id":"step-1","stimulus":"&lt;p&gt;Sin aproximar, ¿cuál es la altura de la portada del libro?&lt;/p&gt;","template":"&lt;p&gt;La altura del libro mide {{response}} cm.&lt;/p&gt;","seed":{"calculated":[{"name":"T1","function":"Lemonlib.round({{Q1}}/10 + {{Q2}}/100, 4)","temp":true},{"name":"2A1","label":"","function":"{{T1}}"}]},"algorithm":{"name":"calculateOperation","params":{"method":"equivLiteral","keyboard":"INTERMEDIATE"}}},{"id":"step-2","stimulus":"&lt;p&gt;¿Qué pide el enunciado?&lt;/p&gt;","seed":{"calculated":[{"name":"2-A1","label":"&lt;p&gt;Aproximar la altura del libro a las décimas.&lt;/p&gt;"},{"name":"2-A2","label":"&lt;p&gt;Aproximar la altura del libro a las centésimas.&lt;/p&gt;","incorrect":true},{"name":"2-A3","label":"&lt;p&gt;Aproximar la altura del libro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cm de la altura del libro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1" s="237" t="str">
        <f>Seeds!AA1291</f>
        <v>{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1" s="237">
        <f t="shared" si="1"/>
        <v>1</v>
      </c>
    </row>
    <row r="1182" ht="15.75" customHeight="1">
      <c r="A1182" s="237" t="str">
        <f>Seeds!AC1292</f>
        <v>M5-NyO-28a-A-4</v>
      </c>
      <c r="B1182" s="237" t="str">
        <f>Seeds!Z1292</f>
        <v>{"id":"M5-NyO-28a-A-4","seed":{"parameters":[{"name":"Q1","label":null,"min":2000,"max":5000,"step":1},{"name":"Q2","list":["1","2","3","4","6","7","8","9"]}],"uniques":true},"scaffolding":[{"id":"step-0","stimulus":"&lt;p&gt;Un arquitecto dice que su casa pesa {{T1}} toneladas. Aproxima esa cantidad a las céntesimas.&lt;/p&gt;","template":"&lt;p&gt;La casa pesa {{response}} toneladas.&lt;/p&gt;","seed":{"parameters":[],"calculated":[{"name":"T1","function":"Lemonlib.round({{Q1}}/100 + {{Q2}}/1000, 4)","temp":true},{"name":"A1","function":"Lemonlib.round({{T1}}, 2)"}]},"algorithm":{"name":"calculateOperation","params":{"method":"equivLiteral","keyboard":"INTERMEDIATE"}}},{"id":"step-1","stimulus":"&lt;p&gt;Sin aproximar, ¿cuántas toneladas pesa la casa del arquitecto?&lt;/p&gt;","template":"&lt;p&gt;La casa pesa {{response}} t.&lt;/p&gt;","seed":{"calculated":[{"name":"T1","function":"Lemonlib.round({{Q1}}/100 + {{Q2}}/1000, 4)","temp":true},{"name":"2A1","label":"","function":"{{T1}}"}]},"algorithm":{"name":"calculateOperation","params":{"method":"equivLiteral","keyboard":"INTERMEDIATE"}}},{"id":"step-2","stimulus":"&lt;p&gt;¿Qué pide el enunciado?&lt;/p&gt;","seed":{"calculated":[{"name":"2-A1","label":"&lt;p&gt;Aproximar el peso de la casa a las centésimas.&lt;/p&gt;"},{"name":"2-A2","label":"&lt;p&gt;Aproximar el peso de la casa a las centenas.&lt;/p&gt;","incorrect":true},{"name":"2-A3","label":"&lt;p&gt;Aproximar el peso de la casa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las {{T1}} t que pesa la casa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v>
      </c>
      <c r="C1182" s="237" t="str">
        <f>Seeds!AA1292</f>
        <v>{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82" s="237">
        <f t="shared" si="1"/>
        <v>1</v>
      </c>
    </row>
    <row r="1183" ht="15.75" customHeight="1">
      <c r="A1183" s="237" t="str">
        <f>Seeds!AC1293</f>
        <v>M5-NyO-28a-A-5</v>
      </c>
      <c r="B1183" s="237" t="str">
        <f>Seeds!Z1293</f>
        <v>{"id":"M5-NyO-28a-A-5","seed":{"parameters":[{"name":"Q1","label":null,"min":450,"max":650,"step":1},{"name":"Q2","list":["1","2","3","4","6","7","8","9"]}],"uniques":true},"scaffolding":[{"id":"step-0","stimulus":"&lt;p&gt;El peso de Felipe es de {{T1}} kg. Aproxímalo a las décimas.&lt;/p&gt;","template":"&lt;p&gt;Felipe pesa {{response}} kg.&lt;/p&gt;","seed":{"parameters":[],"calculated":[{"name":"T1","function":"Lemonlib.round({{Q1}}/10 + {{Q2}}/100, 4)","temp":true},{"name":"A1","function":"Lemonlib.round({{T1}}, 1)"}]},"algorithm":{"name":"calculateOperation","params":{"method":"equivLiteral","keyboard":"INTERMEDIATE"}}},{"id":"step-1","stimulus":"&lt;p&gt;Sin aproximar, ¿cuál es el peso de Felipe?&lt;/p&gt;","template":"&lt;p&gt;Felipe pesa {{response}} kg.&lt;/p&gt;","seed":{"calculated":[{"name":"T1","function":"Lemonlib.round({{Q1}}/10 + {{Q2}}/100, 4)","temp":true},{"name":"2A1","label":"","function":"{{T1}}"}]},"algorithm":{"name":"calculateOperation","params":{"method":"equivLiteral","keyboard":"INTERMEDIATE"}}},{"id":"step-2","stimulus":"&lt;p&gt;¿Qué pide el enunciado?&lt;/p&gt;","seed":{"calculated":[{"name":"2-A1","label":"&lt;p&gt;Aproximar el peso de Felipe a las décimas.&lt;/p&gt;"},{"name":"2-A2","label":"&lt;p&gt;Aproximar el peso de Felipe a las centésimas.&lt;/p&gt;","incorrect":true},{"name":"2-A3","label":"&lt;p&gt;Aproximar el peso de Felipe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kg de Felipe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3" s="237" t="str">
        <f>Seeds!AA1293</f>
        <v>{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3" s="237">
        <f t="shared" si="1"/>
        <v>1</v>
      </c>
    </row>
    <row r="1184" ht="15.75" customHeight="1">
      <c r="A1184" s="237" t="str">
        <f>Seeds!AC1294</f>
        <v>M5-NyO-29a-I-1</v>
      </c>
      <c r="B1184" s="237" t="str">
        <f>Seeds!Z1294</f>
        <v>{
    "id": "M5-NyO-29a-I-1",
    "stimulus": "&lt;p&gt;Escoge el resultado de la siguiente suma.&lt;/p&gt;&lt;p&gt;{{T1}} + {{T2}} = ...&lt;/p&gt;",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C1184" s="237" t="str">
        <f>Seeds!AA1294</f>
        <v>{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D1184" s="237">
        <f t="shared" si="1"/>
        <v>1</v>
      </c>
    </row>
    <row r="1185" ht="15.75" customHeight="1">
      <c r="A1185" s="237" t="str">
        <f>Seeds!AC1295</f>
        <v>M5-NyO-29a-I-2</v>
      </c>
      <c r="B1185" s="237" t="str">
        <f>Seeds!Z1295</f>
        <v>{
    "id": "M5-NyO-29a-I-2",
    "stimulus": "&lt;p&gt;Escoge el resultado de la siguiente resta.&lt;/p&gt;&lt;p&gt;{{T0}} − {{T1}} = ...&lt;/p&gt;",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v>
      </c>
      <c r="C1185" s="237" t="str">
        <f>Seeds!AA1295</f>
        <v>{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D1185" s="237">
        <f t="shared" si="1"/>
        <v>1</v>
      </c>
    </row>
    <row r="1186" ht="15.75" customHeight="1">
      <c r="A1186" s="237" t="str">
        <f>Seeds!AC1296</f>
        <v>M5-NyO-29a-E-1</v>
      </c>
      <c r="B1186" s="237" t="str">
        <f>Seeds!Z1296</f>
        <v>{
    "id": "M5-NyO-29a-E-1",
    "stimulus": "&lt;p&gt;Calcula esta resta.&lt;/p&gt;",
    "template": "&lt;p&gt;{{T0}} − {{T1}} = {{response}}&lt;/p&gt;",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C1186" s="237" t="str">
        <f>Seeds!AA1296</f>
        <v>{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D1186" s="237">
        <f t="shared" si="1"/>
        <v>1</v>
      </c>
    </row>
    <row r="1187" ht="15.75" customHeight="1">
      <c r="A1187" s="237" t="str">
        <f>Seeds!AC1297</f>
        <v>M5-NyO-29a-E-2</v>
      </c>
      <c r="B1187" s="237" t="str">
        <f>Seeds!Z1297</f>
        <v>{
    "id": "M5-NyO-29a-E-2",
    "stimulus": "&lt;p&gt;Calcula esta suma.&lt;/p&gt;",
    "template": "&lt;p&gt;{{T1}} + {{T2}} = {{response}}&lt;/p&gt;",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7" s="237" t="str">
        <f>Seeds!AA1297</f>
        <v>{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D1187" s="237">
        <f t="shared" si="1"/>
        <v>1</v>
      </c>
    </row>
    <row r="1188" ht="15.75" customHeight="1">
      <c r="A1188" s="237" t="str">
        <f>Seeds!AC1298</f>
        <v>M5-NyO-29a-A-1</v>
      </c>
      <c r="B1188" s="237" t="str">
        <f>Seeds!Z1298</f>
        <v>{"id":"M5-NyO-29a-A-1","stimulus":"&lt;p&gt;Sebastián ha conducido su coche &lt;span class=\"no-break\"&gt;{{T1}} km&lt;/span&gt; hasta una gasolinera. Después, ha recorrido &lt;span class=\"no-break\"&gt;{{T2}} km&lt;/span&gt; hasta llegar a un restaurante. ¿Cuánta distancia ha conducido en total?&lt;/p&gt;","template":"&lt;p&gt;Ha recorrido &lt;span class=\"no-break\"&gt;{{response}} km.&lt;/span&gt;&lt;/p&gt;","hint":"&lt;p&gt;Para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C1188" s="237" t="str">
        <f>Seeds!AA1298</f>
        <v>{"id":"M5-NyO-29a-A-1","stimulus":"&lt;p&gt;Sebastiana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D1188" s="237">
        <f t="shared" si="1"/>
        <v>1</v>
      </c>
    </row>
    <row r="1189" ht="15.75" customHeight="1">
      <c r="A1189" s="237" t="str">
        <f>Seeds!AC1299</f>
        <v>M5-NyO-29a-A-2</v>
      </c>
      <c r="B1189" s="237" t="str">
        <f>Seeds!Z1299</f>
        <v>{"id":"M5-NyO-29a-A-2","stimulus":"&lt;p&gt;En una tienda, el precio de un juego de {{Q4}} es de &lt;span class=\"no-break\"&gt;{{T1}} €&lt;/span&gt; y el de una película de {{Q5}} es de &lt;span class=\"no-break\"&gt;{{T2}} €.&lt;/span&gt; Si un cliente compra un artículo de cada tipo, ¿cuánto le cobrarán?&lt;/p&gt;","template":"&lt;p&gt;Tendrá que pagar &lt;span class=\"no-break\"&gt;{{response}} €.&lt;/span&gt;&lt;/p&gt;","hint":"&lt;p&gt;Para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abel":null,"list":["estrategia","acción","rol"]},{"name":"Q5","label":null,"list":["dibujos animados","misterio","comedia"]}],"calculated":[{"name":"T1","label":"{{function}}","function":"Lemonlib.round({{Q1}}/100,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89" s="237" t="str">
        <f>Seeds!AA1299</f>
        <v>{"id":"M5-NyO-29a-A-2","stimulus":"&lt;p&gt;Em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89" s="237">
        <f t="shared" si="1"/>
        <v>1</v>
      </c>
    </row>
    <row r="1190" ht="15.75" customHeight="1">
      <c r="A1190" s="237" t="str">
        <f>Seeds!AC1300</f>
        <v>M5-NyO-29a-A-3</v>
      </c>
      <c r="B1190" s="237" t="str">
        <f>Seeds!Z1300</f>
        <v>{"id":"M5-NyO-29a-A-3","stimulus":"&lt;p&gt;El padre de Ana ha ido al supermercado y ha comprado &lt;span class=\"no-break\"&gt;{{T1}} kg&lt;/span&gt; de {{Q4}} y &lt;span class=\"no-break\"&gt;{{T2}} kg&lt;/span&gt; de {{Q5}}. ¿Cuántos kilogramos de fruta ha comprado?&lt;/p&gt;","template":"&lt;p&gt;El padre de Ana ha comprado &lt;span class=\"no-break\"&gt;{{response}} kg&lt;/span&gt; de fruta.&lt;/p&gt;","hint":"&lt;p&gt;Para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abel":null,"list":["manzanas","plátanos","naranjas"]},{"name":"Q5","label":null,"list":["arándanos","moras","frambu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90" s="237" t="str">
        <f>Seeds!AA1300</f>
        <v>{"id":"M5-NyO-29a-A-3","stimulus":"&lt;p&gt;O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90" s="237">
        <f t="shared" si="1"/>
        <v>1</v>
      </c>
    </row>
    <row r="1191" ht="15.75" customHeight="1">
      <c r="A1191" s="237" t="str">
        <f>Seeds!AC1301</f>
        <v>M5-NyO-29a-A-4</v>
      </c>
      <c r="B1191" s="237" t="str">
        <f>Seeds!Z1301</f>
        <v>{"id":"M5-NyO-29a-A-4","stimulus":"&lt;p&gt;Al comenzar la semana, Lía tenía {{T0}} € en su cuenta bancaria. El martes retiró {{T1}} €. ¿Cuánto dinero tenía en la cuenta al final de la semana?&lt;/p&gt;","template":"&lt;p&gt;Lía tenía &lt;span class=\"no-break\"&gt;{{response}} €&lt;/span&gt; al final de la semana.&lt;/p&gt;","hint":"&lt;p&gt;Para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C1191" s="237" t="str">
        <f>Seeds!AA1301</f>
        <v>{"id":"M5-NyO-29a-A-4","stimulus":"&lt;p&gt;No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D1191" s="237">
        <f t="shared" si="1"/>
        <v>1</v>
      </c>
    </row>
    <row r="1192" ht="15.75" customHeight="1">
      <c r="A1192" s="237" t="str">
        <f>Seeds!AC1302</f>
        <v>M5-NyO-29a-A-5</v>
      </c>
      <c r="B1192" s="237" t="str">
        <f>Seeds!Z1302</f>
        <v>{"id":"M5-NyO-29a-A-5","stimulus":"&lt;p&gt;En un zoo, los cuidadores han dejado en el recinto del {{Q3}} &lt;span class=\"no-break\"&gt;{{T0}} kg&lt;/span&gt; de carne. Si el {{Q3}} solo ha comido &lt;span class=\"no-break\"&gt;{{T1}} kg,&lt;/span&gt; ¿cuánta carne le queda?&lt;/p&gt;","template":"&lt;p&gt;Le quedan &lt;span class=\"no-break\"&gt;{{response}} kg&lt;/span&gt; de carne.&lt;/p&gt;","hint":"&lt;p&gt;Para restar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restar números decimales, haz coincidir en la misma columna las cifras del mismo orden: décimas con décimas, centésimas con centésimas...&lt;/p&gt;&lt;p&gt;El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C1192" s="237" t="str">
        <f>Seeds!AA1302</f>
        <v>{"id":"M5-NyO-29a-A-5","stimulus":"&lt;p&gt;Em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D1192" s="237">
        <f t="shared" si="1"/>
        <v>1</v>
      </c>
    </row>
    <row r="1193" ht="15.75" customHeight="1">
      <c r="A1193" s="237" t="str">
        <f>Seeds!AC1303</f>
        <v>M5-NyO-30a-I-1</v>
      </c>
      <c r="B1193" s="237" t="str">
        <f>Seeds!Z1303</f>
        <v>{
    "id": "M5-NyO-30a-I-1",
    "stimulus": "&lt;p&gt;Arrastra el resultado correcto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C1193" s="237" t="str">
        <f>Seeds!AA1303</f>
        <v>{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D1193" s="237">
        <f t="shared" si="1"/>
        <v>1</v>
      </c>
    </row>
    <row r="1194" ht="15.75" customHeight="1">
      <c r="A1194" s="237" t="str">
        <f>Seeds!AC1304</f>
        <v>M5-NyO-30a-E-1</v>
      </c>
      <c r="B1194" s="237" t="str">
        <f>Seeds!Z1304</f>
        <v>{
    "id": "M5-NyO-30a-E-1",
    "stimulus": "&lt;p&gt;Escribe el resultado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v>
      </c>
      <c r="C1194" s="237" t="str">
        <f>Seeds!AA1304</f>
        <v>{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D1194" s="237">
        <f t="shared" si="1"/>
        <v>1</v>
      </c>
    </row>
    <row r="1195" ht="15.75" customHeight="1">
      <c r="A1195" s="237" t="str">
        <f>Seeds!AC1305</f>
        <v>M5-NyO-30a-A-1</v>
      </c>
      <c r="B1195" s="237" t="str">
        <f>Seeds!Z1305</f>
        <v>{
    "id": "M5-NyO-30a-A-1",
    "stimulus": "&lt;p&gt;Lucas compra cada mes {{Q1}} kg de comida para perros. Si quiere hacer una compra para {{Q2}} meses, ¿cuántos kilogramos tiene que comprar?&lt;/p&gt;",
    "template": "&lt;p&gt;Tiene que comprar {{response}} kg de alimento.&lt;/p&gt;",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5" s="237" t="str">
        <f>Seeds!AA1305</f>
        <v>{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5" s="237">
        <f t="shared" si="1"/>
        <v>1</v>
      </c>
    </row>
    <row r="1196" ht="15.75" customHeight="1">
      <c r="A1196" s="237" t="str">
        <f>Seeds!AC1306</f>
        <v>M5-NyO-30a-A-2</v>
      </c>
      <c r="B1196" s="237" t="str">
        <f>Seeds!Z1306</f>
        <v>{"id":"M5-NyO-30a-A-2","stimulus":"&lt;p&gt;En el mercado el kilo de plátanos cuesta {{T1}} €. ¿Cuánto hay que pagar por {{Q2}} kg de plátanos?&lt;/p&gt;","template":"&lt;p&gt;Hay que pagar {{response}} € por {{Q2}} kg de plátanos.&lt;/p&gt;","hint":"&lt;p&gt;El resultado tiene tantos decimales como el número total de decimales en los dos factores.&lt;/p&gt;","feedback":"&lt;p&gt;Multiplica primero los factores como si fueran números naturales.&lt;/p&gt;&lt;p&gt;{{T3}} × {{T2}} = {{T4}}&lt;/p&gt;&lt;p&gt;Después separa desde la derecha tantas cifras decimales como las que haya en los dos factores. Como en este caso son 2, se mueve la coma 2 posiciones.&lt;/p&gt;&lt;p&gt;{{T4}} → {{T5}} €&lt;/p&gt;","seed":{"parameters":[{"name":"Q1","label":null,"min":1,"max":3.2,"step":0.1},{"name":"Q2","label":null,"min":1.5,"max":5.5,"step":0.2},{"name":"Q3","label":null,"min":1,"max":9,"step":1}],"calculated":[{"name":"T1","function":"Lemonlib.round({{Q1}}+{{Q3}}/100,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C1196" s="237" t="str">
        <f>Seeds!AA1306</f>
        <v>{"id":"M5-NyO-30a-A-2","stimulus":"&lt;p&gt;Em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D1196" s="237">
        <f t="shared" si="1"/>
        <v>1</v>
      </c>
    </row>
    <row r="1197" ht="15.75" customHeight="1">
      <c r="A1197" s="237" t="str">
        <f>Seeds!AC1307</f>
        <v>M5-NyO-30a-A-3</v>
      </c>
      <c r="B1197" s="237" t="str">
        <f>Seeds!Z1307</f>
        <v>{
    "id": "M5-NyO-30a-A-3",
    "stimulus": "&lt;p&gt;Martina camina cada día {{Q1}} km. ¿Cuántos kilómetros caminará en {{Q2}} días?&lt;/p&gt;",
    "template": "&lt;p&gt;Caminará {{response}} km.&lt;/p&gt;",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7" s="237" t="str">
        <f>Seeds!AA1307</f>
        <v>{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7" s="237">
        <f t="shared" si="1"/>
        <v>1</v>
      </c>
    </row>
    <row r="1198" ht="15.75" customHeight="1">
      <c r="A1198" s="237" t="str">
        <f>Seeds!AC1308</f>
        <v>M5-NyO-30a-A-4</v>
      </c>
      <c r="B1198" s="237" t="str">
        <f>Seeds!Z1308</f>
        <v>{"id":"M5-NyO-30a-A-4","stimulus":"&lt;p&gt;Un litro de zumo cuesta {{Q1}} €. ¿Cuánto hay que pagar por {{Q2}} litros?&lt;/p&gt;","template":"&lt;p&gt;{{Q2}} litros de zumo cuestan {{response}} €.&lt;/p&gt;","hint":"&lt;p&gt;El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C1198" s="237" t="str">
        <f>Seeds!AA1308</f>
        <v>{"id":"M5-NyO-30a-A-4","stimulus":"&lt;p&gt;Um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D1198" s="237">
        <f t="shared" si="1"/>
        <v>1</v>
      </c>
    </row>
    <row r="1199" ht="15.75" customHeight="1">
      <c r="A1199" s="237" t="str">
        <f>Seeds!AC1309</f>
        <v>M5-NyO-30a-A-5</v>
      </c>
      <c r="B1199" s="237" t="str">
        <f>Seeds!Z1309</f>
        <v>{"id":"M5-NyO-30a-A-5","stimulus":"&lt;p&gt;Camilo cuenta con un espacio de {{Q1}} cm de largo y {{Q2}} cm de ancho para colocar una mesa de comedor. Calcula el área del espacio disponible.&lt;/p&gt;","template":"&lt;p&gt;El hueco mide {{response}} cm&lt;sup&gt;2&lt;/sup&gt;.&lt;/p&gt;","hint":"&lt;p&gt;El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C1199" s="237" t="str">
        <f>Seeds!AA1309</f>
        <v>{"id":"M5-NyO-30a-A-5","stimulus":"&lt;p&gt;Camilo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D1199" s="237">
        <f t="shared" si="1"/>
        <v>1</v>
      </c>
    </row>
    <row r="1200" ht="15.75" customHeight="1">
      <c r="A1200" s="237" t="str">
        <f>Seeds!AC1310</f>
        <v>M5-NyO-31a-I-1</v>
      </c>
      <c r="B1200" s="237" t="str">
        <f>Seeds!Z1310</f>
        <v>{"id":"M5-NyO-31a-I-1","stimulus":"&lt;p&gt;Haz clic en el resultado de esta división:&lt;/p&gt;&lt;p&gt;{{T1}} : {{T2}} = ...&lt;/p&gt;","hint":"&lt;p&gt;Al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C1200" s="237" t="str">
        <f>Seeds!AA1310</f>
        <v>{"id":"M5-NyO-31a-I-1","stimulus":"&lt;p&gt;Clique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D1200" s="237">
        <f t="shared" si="1"/>
        <v>1</v>
      </c>
    </row>
    <row r="1201" ht="15.75" customHeight="1">
      <c r="A1201" s="237" t="str">
        <f>Seeds!AC1311</f>
        <v>M5-NyO-31a-E-1</v>
      </c>
      <c r="B1201" s="237" t="str">
        <f>Seeds!Z1311</f>
        <v>{"id":"M5-NyO-31a-E-1","stimulus":"&lt;p&gt;Escribe el resultado de la siguiente división.&lt;/p&gt;","template":"&lt;p&gt;{{T1}} : {{T2}}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C1201" s="237" t="str">
        <f>Seeds!AA1311</f>
        <v>{"id":"M5-NyO-31a-E-1","stimulus":"&lt;p&gt;Escreva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D1201" s="237">
        <f t="shared" si="1"/>
        <v>1</v>
      </c>
    </row>
    <row r="1202" ht="15.75" customHeight="1">
      <c r="A1202" s="237" t="str">
        <f>Seeds!AC1312</f>
        <v>M5-NyO-31a-A-1</v>
      </c>
      <c r="B1202" s="237" t="str">
        <f>Seeds!Z1312</f>
        <v>{"id":"M5-NyO-31a-A-1","stimulus":"&lt;p&gt;Gastón ha comprado {{T2}} libros en una librería de segunda mano por &lt;span class=\"no-break\"&gt;{{T1}} €.&lt;/span&gt; Si todos tienen el mismo precio, ¿cuál es el precio de cada uno?&lt;/p&gt;","template":"&lt;p&gt;Cada libro cuesta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2" s="237" t="str">
        <f>Seeds!AA1312</f>
        <v>{"id":"M5-NyO-31a-A-1","stimulus":"&lt;p&gt;Breno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2" s="237">
        <f t="shared" si="1"/>
        <v>1</v>
      </c>
    </row>
    <row r="1203" ht="15.75" customHeight="1">
      <c r="A1203" s="237" t="str">
        <f>Seeds!AC1313</f>
        <v>M5-NyO-31a-A-2</v>
      </c>
      <c r="B1203" s="237" t="str">
        <f>Seeds!Z1313</f>
        <v>{"id":"M5-NyO-31a-A-2","stimulus":"&lt;p&gt;En un vivero tienen &lt;span class=\"no-break\"&gt;{{T1}} g&lt;/span&gt; de fertilizante que van a distribuir entre {{T2}} macetas. ¿Cuántos gramos se van a poner en cada maceta?&lt;/p&gt;","template":"&lt;p&gt;Cada maceta recibirá &lt;span class=\"no-break\"&gt;{{response}} g.&lt;/span&gt;&lt;/p&gt;","hint":"Al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3" s="237" t="str">
        <f>Seeds!AA1313</f>
        <v>{"id":"M5-NyO-31a-A-2","stimulus":"&lt;p&gt;Em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3" s="237">
        <f t="shared" si="1"/>
        <v>1</v>
      </c>
    </row>
    <row r="1204" ht="15.75" customHeight="1">
      <c r="A1204" s="237" t="str">
        <f>Seeds!AC1314</f>
        <v>M5-NyO-31a-A-3</v>
      </c>
      <c r="B1204" s="237" t="str">
        <f>Seeds!Z1314</f>
        <v>{"id":"M5-NyO-31a-A-3","stimulus":"&lt;p&gt;Martín ha donado &lt;span class=\"no-break\"&gt;{{T1}} €&lt;/span&gt; a {{Q2}} organizaciones ecologistas. ¿Cuánto dinero ha recibido cada una?&lt;/p&gt;","template":"&lt;p&gt;Cada ONG ha recibido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4" s="237" t="str">
        <f>Seeds!AA1314</f>
        <v>{"id":"M5-NyO-31a-A-3","stimulus":"&lt;p&gt;Thomaz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4" s="237">
        <f t="shared" si="1"/>
        <v>1</v>
      </c>
    </row>
    <row r="1205" ht="15.75" customHeight="1">
      <c r="A1205" s="237" t="str">
        <f>Seeds!AC1315</f>
        <v>M5-NyO-31a-A-4</v>
      </c>
      <c r="B1205" s="237" t="str">
        <f>Seeds!Z1315</f>
        <v>{"id":"M5-NyO-31a-A-4","stimulus":"&lt;p&gt;{{T2}} vecinos van a tener que pagar {{T1}} € para hacer una obra en su edificio. ¿Cuánto dinero tendrá que pagar cada uno?&lt;/p&gt;","template":"&lt;p&gt;Cada uno tiene que pagar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5" s="237" t="str">
        <f>Seeds!AA1315</f>
        <v>{"id":"M5-NyO-31a-A-4","stimulus":"&lt;p&gt;{{T2}}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5" s="237">
        <f t="shared" si="1"/>
        <v>1</v>
      </c>
    </row>
    <row r="1206" ht="15.75" customHeight="1">
      <c r="A1206" s="237" t="str">
        <f>Seeds!AC1316</f>
        <v>M5-NyO-31a-A-5</v>
      </c>
      <c r="B1206" s="237" t="str">
        <f>Seeds!Z1316</f>
        <v>{"id":"M5-NyO-31a-A-5","stimulus":"&lt;p&gt;Un grupo de amigos ha ganado un premio de lotería. Ahora tienen que repartir &lt;span class=\"no-break\"&gt;{{T1}} €&lt;/span&gt; entre {{Q1}} personas. ¿Cuánto dinero le corresponde a cada uno?&lt;/p&gt;","template":"&lt;p&gt;A cada uno le corresponden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6" s="237" t="str">
        <f>Seeds!AA1316</f>
        <v>{"id":"M5-NyO-31a-A-5","stimulus":"&lt;p&gt;Um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6" s="237">
        <f t="shared" si="1"/>
        <v>1</v>
      </c>
    </row>
    <row r="1207" ht="15.75" customHeight="1">
      <c r="A1207" s="237" t="str">
        <f>Seeds!AC1317</f>
        <v>M5-NyO-31b-I-1</v>
      </c>
      <c r="B1207" s="237" t="str">
        <f>Seeds!Z1317</f>
        <v>{"id":"M5-NyO-31b-I-1","stimulus":"&lt;p&gt;Selecciona el resultado de esta división.&lt;/p&gt;&lt;p&gt;{{T1}} : {{Q2}} = ...&lt;/p&gt;","hint":"&lt;p&gt;Al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C1207" s="237" t="str">
        <f>Seeds!AA1317</f>
        <v>{"id":"M5-NyO-31b-I-1","stimulus":"&lt;p&gt;Selecione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D1207" s="237">
        <f t="shared" si="1"/>
        <v>1</v>
      </c>
    </row>
    <row r="1208" ht="15.75" customHeight="1">
      <c r="A1208" s="237" t="str">
        <f>Seeds!AC1318</f>
        <v>M5-NyO-31b-E-1</v>
      </c>
      <c r="B1208" s="237" t="str">
        <f>Seeds!Z1318</f>
        <v>{"id":"M5-NyO-31b-E-1","stimulus":"&lt;p&gt;Escribe el resultado de la siguiente división.&lt;/p&gt;","template":"&lt;p&gt;{{T1}} : {{Q2}}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calculated":[{"name":"A1","label":"{{function}}","function":"{{Q1}}/100"},{"name":"T1","label":"{{function}}","function":"{{Q1}}*{{Q2}}/100","temp":"true"}],"uniques":true},"algorithm":{"name":"calculateOperation","params":{"method":"equivLiteral","keyboard":"INTERMEDIATE"}}}</v>
      </c>
      <c r="C1208" s="237" t="str">
        <f>Seeds!AA1318</f>
        <v>{"id":"M5-NyO-31b-E-1","stimulus":"&lt;p&gt;Escreva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D1208" s="237">
        <f t="shared" si="1"/>
        <v>1</v>
      </c>
    </row>
    <row r="1209" ht="15.75" customHeight="1">
      <c r="A1209" s="237" t="str">
        <f>Seeds!AC1319</f>
        <v>M5-NyO-31b-A-1</v>
      </c>
      <c r="B1209" s="237" t="str">
        <f>Seeds!Z1319</f>
        <v>{"id":"M5-NyO-31b-A-1","stimulus":"&lt;p&gt;Fermín ha pagado &lt;span class=\"no-break\"&gt;{{T1}} €&lt;/span&gt; por unos quesos que cuestan &lt;span class=\"no-break\"&gt;{{T2}} €&lt;/span&gt; cada uno. ¿Cuántos quesos ha comprado?&lt;/p&gt;","template":"&lt;p&gt;Ha comprado {{response}} quesos.&lt;/p&gt;","hint":"Para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C1209" s="237" t="str">
        <f>Seeds!AA1319</f>
        <v>{"id":"M5-NyO-31b-A-1","stimulus":"&lt;p&gt;Fernando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D1209" s="237">
        <f t="shared" si="1"/>
        <v>1</v>
      </c>
    </row>
    <row r="1210" ht="15.75" customHeight="1">
      <c r="A1210" s="237" t="str">
        <f>Seeds!AC1320</f>
        <v>M5-NyO-31b-A-2</v>
      </c>
      <c r="B1210" s="237" t="str">
        <f>Seeds!Z1320</f>
        <v>{"id":"M5-NyO-31b-A-2","stimulus":"&lt;p&gt;Un carpintero tiene que cortar un listón de madera de &lt;span class=\"no-break\"&gt;{{T1}} m&lt;/span&gt; en {{Q2}} trozos. ¿Cuál será el tamaño de cada uno?&lt;/p&gt;","template":"&lt;p&gt;Cada trozo de madera medirá &lt;span class=\"no-break\"&gt;{{response}} m.&lt;/span&gt;&lt;/p&gt;","hint":"&lt;p&gt;Al terminar de dividir la parte entera, se añade una coma en el cociente y se continúa la división.&lt;/p&gt;","feedback":"&lt;p&gt;Al terminar de dividir la parte entera, se añade una coma en el cociente y se continúa la división.&lt;/p&gt;","seed":{"parameters":[{"name":"Q1","label":null,"min":10,"max":50,"step":1},{"name":"Q2","label":null,"min":2,"max":10,"step":1}],"calculated":[{"name":"A1","label":"{{function}}","function":"{{Q1}}/100"},{"name":"T1","function":"{{Q1}}*{{Q2}}/100","temp":"true"}],"uniques":true},"algorithm":{"name":"calculateOperation","params":{"method":"equivLiteral","keyboard":"INTERMEDIATE"}}}</v>
      </c>
      <c r="C1210" s="237" t="str">
        <f>Seeds!AA1320</f>
        <v>{"id":"M5-NyO-31b-A-2","stimulus":"&lt;p&gt;Um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D1210" s="237">
        <f t="shared" si="1"/>
        <v>1</v>
      </c>
    </row>
    <row r="1211" ht="15.75" customHeight="1">
      <c r="A1211" s="237" t="str">
        <f>Seeds!AC1321</f>
        <v>M5-NyO-31b-A-3</v>
      </c>
      <c r="B1211" s="237" t="str">
        <f>Seeds!Z1321</f>
        <v>{"id":"M5-NyO-31b-A-3","stimulus":"&lt;p&gt;Los organizadores de una carrera ciclista tienen que repartir {{T1}} litros de agua en vasos de {{T2}} litros. ¿Cuántos vasos van a usar?&lt;/p&gt;","template":"&lt;p&gt;Se van a usar {{response}} vasos.&lt;/p&gt;","hint":"Para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C1211" s="237" t="str">
        <f>Seeds!AA1321</f>
        <v>{"id":"M5-NyO-31b-A-3","stimulus":"&lt;p&gt;Os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D1211" s="237">
        <f t="shared" si="1"/>
        <v>1</v>
      </c>
    </row>
    <row r="1212" ht="15.75" customHeight="1">
      <c r="A1212" s="237" t="str">
        <f>Seeds!AC1322</f>
        <v>M5-NyO-31b-A-4</v>
      </c>
      <c r="B1212" s="237" t="str">
        <f>Seeds!Z1322</f>
        <v>{"id":"M5-NyO-31b-A-4","stimulus":"&lt;p&gt;Emilia lleva recorridos {{T1}} kilómetros del Camino de Santiago durante los {{Q2}} que lleva andando. Si todos los días ha caminado lo mismo, ¿cuántos kilómetros recorrió cada día?&lt;/p&gt;","template":"&lt;p&gt;Emilia ha andado {{response}} kilómetros al día.&lt;/p&gt;","hint":"Al terminar de dividir la parte entera, se añade una coma en el cociente y se continúa la división.","feedback":"&lt;p&gt;Al terminar de dividir la parte entera, se añade una coma en el cociente y se continúa la división.&lt;/p&gt;","seed":{"parameters":[{"name":"Q1","label":null,"min":2000,"max":3000,"step":1},{"name":"Q2","label":null,"min":5,"max":30,"step":1}],"calculated":[{"name":"A1","label":"{{function}}","function":"{{Q1}}/100"},{"name":"T1","function":"{{Q1}}*{{Q2}}/100","temp":"true"}],"uniques":true},"algorithm":{"name":"calculateOperation","params":{"method":"equivLiteral","keyboard":"INTERMEDIATE"}}}</v>
      </c>
      <c r="C1212" s="237" t="str">
        <f>Seeds!AA1322</f>
        <v>{"id":"M5-NyO-31b-A-4","stimulus":"&lt;p&gt;Emília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D1212" s="237">
        <f t="shared" si="1"/>
        <v>1</v>
      </c>
    </row>
    <row r="1213" ht="15.75" customHeight="1">
      <c r="A1213" s="237" t="str">
        <f>Seeds!AC1323</f>
        <v>M5-NyO-31b-A-5</v>
      </c>
      <c r="B1213" s="237" t="str">
        <f>Seeds!Z1323</f>
        <v>{"id":"M5-NyO-31b-A-5","stimulus":"&lt;p&gt;Después de cenar en un restaurante, {{Q2}} amigos han decidido dividirse el precio de la cuenta para pagar todos lo mismo. Si lo que comieron entre todos costaba &lt;span class=\"no-break\"&gt;{{T1}} €,&lt;/span&gt; ¿cuánto tiene que pagar cada uno?&lt;/p&gt;","template":"&lt;p&gt;Cada amigo tiene que pagar {{response}} €.&lt;/p&gt;","hint":"Al terminar de dividir la parte entera, se añade una coma en el cociente y se continúa la división.","feedback":"&lt;p&gt;Al terminar de dividir la parte entera, se añade una coma en el cociente y se continúa la división.&lt;/p&gt;","seed":{"parameters":[{"name":"Q1","label":null,"min":1100,"max":1500,"step":1},{"name":"Q2","label":null,"min":4,"max":12,"step":1}],"calculated":[{"name":"A1","label":"{{function}}","function":"{{Q1}}/100"},{"name":"T1","function":"{{Q1}}*{{Q2}}/100","temp":"true"}],"uniques":true},"algorithm":{"name":"calculateOperation","params":{"method":"equivLiteral","keyboard":"INTERMEDIATE"}}}</v>
      </c>
      <c r="C1213" s="237" t="str">
        <f>Seeds!AA1323</f>
        <v>{"id":"M5-NyO-31b-A-5","stimulus":"&lt;p&gt;Depois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D1213" s="237">
        <f t="shared" si="1"/>
        <v>1</v>
      </c>
    </row>
    <row r="1214" ht="15.75" customHeight="1">
      <c r="A1214" s="237" t="str">
        <f>Seeds!AC1324</f>
        <v>M5-NyO-32a-I-1</v>
      </c>
      <c r="B1214" s="237" t="str">
        <f>Seeds!Z1324</f>
        <v>{"id":"M5-NyO-32a-I-1","stimulus":"&lt;p&gt;Arrastra cada porcentaje hasta su resultado.&lt;/p&gt;","hint":"&lt;p&gt;Para calcular el porcentaje de una cantidad, se multiplican la cantidad y el porcentaje.&lt;/p&gt;","feedback":"&lt;p&gt;Para calcular el porcentaje de una cantidad, se multiplican la cantidad y el porcentaje.&lt;/p&gt;&lt;p&gt;Por ejemplo: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C1214" s="237" t="str">
        <f>Seeds!AA1324</f>
        <v>{"id":"M5-NyO-32a-I-1","stimulus":"&lt;p&gt;Arraste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D1214" s="237">
        <f t="shared" si="1"/>
        <v>1</v>
      </c>
    </row>
    <row r="1215" ht="15.75" customHeight="1">
      <c r="A1215" s="237" t="str">
        <f>Seeds!AC1325</f>
        <v>M5-NyO-32a-E-1</v>
      </c>
      <c r="B1215" s="237" t="str">
        <f>Seeds!Z1325</f>
        <v>{"id":"M5-NyO-32a-E-1","stimulus":"&lt;p&gt;Calcula este porcentaje.&lt;/p&gt;","template":"&lt;p&gt;{{Q2}} % de {{Q1}} = {{response}}&lt;/p&gt;","hint":"&lt;p&gt;Para calcular el porcentaje de una cantidad, se multiplican la cant idad y el porcentaje.&lt;/p&gt;","feedback":"&lt;p&gt;Para calcular el porcentaje de una cantidad, se multiplican la cantidad y el porcentaje.&lt;/p&gt;&lt;p&gt;{{Q2}}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C1215" s="237" t="str">
        <f>Seeds!AA1325</f>
        <v>{"id":"M5-NyO-32a-E-1","stimulus":"&lt;p&gt;Calcule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D1215" s="237">
        <f t="shared" si="1"/>
        <v>1</v>
      </c>
    </row>
    <row r="1216" ht="15.75" customHeight="1">
      <c r="A1216" s="237" t="str">
        <f>Seeds!AC1326</f>
        <v>M5-NyO-32a-A-1</v>
      </c>
      <c r="B1216" s="237" t="str">
        <f>Seeds!Z1326</f>
        <v>{"id":"M5-NyO-32a-A-1","stimulus":"&lt;p&gt;De los {{Q1}} niños que hay en una guardería, el &lt;span class=\"no-break\"&gt;{{Q2}} %&lt;/span&gt; tiene hermanos. ¿Cuántos no son hijos únicos?&lt;/p&gt;","template":"&lt;p&gt;{{response}} niños tienen hermanos.&lt;/p&gt;","hint":"&lt;p&gt;Para calcular el porcentaje de una cantidad, se multiplican la cantidad y el porcentaje.&lt;/p&gt;","feedback":"&lt;p&gt;Para calcular el porcentaje de niños con hermanos, se multiplican el porcentaje y el número total de niños.&lt;/p&gt;&lt;p&gt;&lt;span class=\"no-break\"&gt;{{Q2}} %&lt;/span&gt; de {{Q1}} = &lt;span class=\"fr-math-v2 fr-draggable\" contenteditable=\"false\" data-original-math=\"\\(\\frac{{{Q2}}}{{{100}}}\\)\" draggable=\"true\"&gt;\\(\\frac{{{Q2}}}{{{100}}}\\)&lt;/span&gt; × {{Q1}} = {{A1}}&lt;/p&gt;","seed":{"parameters":[{"name":"Q1","label":null,"min":100,"max":350,"step":25},{"name":"Q2","label":null,"min":16,"max":40,"step":4}],"calculated":[{"name":"A1","function":"{{Q1}}*{{Q2}}/100"}],"uniques":false},"algorithm":{"name":"calculateOperation","params":{"method":"equivLiteral","keyboard":"INTERMEDIATE"}}}</v>
      </c>
      <c r="C1216" s="237" t="str">
        <f>Seeds!AA1326</f>
        <v>{"id":"M5-NyO-32a-A-1","stimulus":"&lt;p&gt;De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D1216" s="237">
        <f t="shared" si="1"/>
        <v>1</v>
      </c>
    </row>
    <row r="1217" ht="15.75" customHeight="1">
      <c r="A1217" s="237" t="str">
        <f>Seeds!AC1327</f>
        <v>M5-NyO-32a-A-2</v>
      </c>
      <c r="B1217" s="237" t="str">
        <f>Seeds!Z1327</f>
        <v>{"id":"M5-NyO-32a-A-2","stimulus":"&lt;p&gt;Javier ha gastado el &lt;span class=\"no-break\"&gt;{{Q2}} %&lt;/span&gt; de sus ahorros en una cena familiar. Si tenía ahorrados &lt;span class=\"no-break\"&gt;{{Q1}} €,&lt;/span&gt; ¿cuánto ha costado la cena?&lt;/p&gt;","template":"&lt;p&gt;La cena ha costado &lt;span class=\"no-break\"&gt;{{response}} €.&lt;/span&gt;&lt;/p&gt;","hint":"&lt;p&gt;Para calcular el porcentaje de una cantidad, se multiplican la cantidad y el porcentaje.&lt;/p&gt;","feedback":"&lt;p&gt;Para calcular el porcentaje de los ahorros que ha costado la cena, se multiplican el porcentaje y los ahorros totales de Javier.&lt;/p&gt;&lt;p&gt;&lt;span class=\"no-break\"&gt;{{Q2}} %&lt;/span&gt; de {{Q1}} = &lt;span class=\"fr-math-v2 fr-draggable\" contenteditable=\"false\" data-original-math=\"\\(\\frac{{{Q2}}}{{{100}}}\\)\" draggable=\"true\"&gt;\\(\\frac{{{Q2}}}{{{100}}}\\)&lt;/span&gt; × {{Q1}} = {{A1}}&lt;/p&gt;","seed":{"parameters":[{"name":"Q1","label":null,"min":600,"max":1200,"step":1},{"name":"Q2","label":null,"min":5,"max":20,"step":1}],"calculated":[{"name":"A1","function":"{{Q1}}*{{Q2}}/100"}],"uniques":false},"algorithm":{"name":"calculateOperation","params":{"method":"equivLiteral","keyboard":"INTERMEDIATE"}}}</v>
      </c>
      <c r="C1217" s="237" t="str">
        <f>Seeds!AA1327</f>
        <v>{"id":"M5-NyO-32a-A-2","stimulus":"&lt;p&gt;José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D1217" s="237">
        <f t="shared" si="1"/>
        <v>1</v>
      </c>
    </row>
    <row r="1218" ht="15.75" customHeight="1">
      <c r="A1218" s="237" t="str">
        <f>Seeds!AC1328</f>
        <v>M5-NyO-32a-A-3</v>
      </c>
      <c r="B1218" s="237" t="str">
        <f>Seeds!Z1328</f>
        <v>{"id":"M5-NyO-32a-A-3","stimulus":"&lt;p&gt;Durante un campeonato de fútbol americano, Jordi hizo {{Q1}} pases, de los cuales el &lt;span class=\"no-break\"&gt;{{Q2}} %&lt;/span&gt; fueron completos. ¿Cuántos de sus envíos de balón llegaron a manos de un compañero?&lt;/p&gt;","template":"&lt;p&gt;Dio {{response}} pases completos.&lt;/p&gt;","hint":"&lt;p&gt;Para calcular el porcentaje de una cantidad, se multiplican la cantidad y el porcentaje.&lt;/p&gt;","feedback":"&lt;p&gt;Para calcular el porcentaje de pases completos, se multiplican el porcentaje y todos los pases de Jordi.&lt;/p&gt;&lt;p&gt;&lt;span class=\"no-break\"&gt;{{Q2}} %&lt;/span&gt; de {{Q1}} = &lt;span class=\"fr-math-v2 fr-draggable\" contenteditable=\"false\" data-original-math=\"\\(\\frac{{{Q2}}}{{{100}}}\\)\" draggable=\"true\"&gt;\\(\\frac{{{Q2}}}{{{100}}}\\)&lt;/span&gt; × {{Q1}} = {{A1}}&lt;/p&gt;","seed":{"parameters":[{"name":"Q1","label":null,"min":100,"max":400,"step":10},{"name":"Q2","label":null,"min":10,"max":40,"step":10}],"calculated":[{"name":"A1","function":"{{Q1}}*{{Q2}}/100"}],"uniques":false},"algorithm":{"name":"calculateOperation","params":{"method":"equivLiteral","keyboard":"INTERMEDIATE"}}}</v>
      </c>
      <c r="C1218" s="237" t="str">
        <f>Seeds!AA1328</f>
        <v>{"id":"M5-NyO-32a-A-3","stimulus":"&lt;p&gt;Durante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D1218" s="237">
        <f t="shared" si="1"/>
        <v>1</v>
      </c>
    </row>
    <row r="1219" ht="15.75" customHeight="1">
      <c r="A1219" s="237" t="str">
        <f>Seeds!AC1329</f>
        <v>M5-NyO-32a-A-4</v>
      </c>
      <c r="B1219" s="237" t="str">
        <f>Seeds!Z1329</f>
        <v>{"id":"M5-NyO-32a-A-4","stimulus":"&lt;p&gt;A un aeropuerto han llegado {{Q1}} aviones. El &lt;span class=\"no-break\"&gt;{{Q2}} %&lt;/span&gt; provienen de Argentina. ¿Cuántos vuelos han llegado desde este país sudamericano?&lt;/p&gt;","template":"&lt;p&gt;Han llegado {{response}} aviones desde Argentina.&lt;/p&gt;","hint":"&lt;p&gt;Para calcular el porcentaje de una cantidad, se multiplican la cantidad y el porcentaje.&lt;/p&gt;","feedback":"&lt;p&gt;Para calcular el porcentaje de vuelos desde Argentina, se multiplican el porcentaje y el número total de vuelos.&lt;/p&gt;&lt;p&gt;&lt;span class=\"no-break\"&gt;{{Q2}} %&lt;/span&gt; de {{Q1}} = &lt;span class=\"fr-math-v2 fr-draggable\" contenteditable=\"false\" data-original-math=\"\\(\\frac{{{Q2}}}{{{100}}}\\)\" draggable=\"true\"&gt;\\(\\frac{{{Q2}}}{{{100}}}\\)&lt;/span&gt; × {{Q1}} = {{A1}}&lt;/p&gt;","seed":{"parameters":[{"name":"Q1","label":null,"min":50,"max":100,"step":25},{"name":"Q2","label":null,"min":12,"max":40,"step":4}],"calculated":[{"name":"A1","function":"{{Q1}}*{{Q2}}/100"}],"uniques":false},"algorithm":{"name":"calculateOperation","params":{"method":"equivLiteral","keyboard":"INTERMEDIATE"}}}</v>
      </c>
      <c r="C1219" s="237" t="str">
        <f>Seeds!AA1329</f>
        <v>{"id":"M5-NyO-32a-A-4","stimulus":"&lt;p&gt;{{Q1}}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D1219" s="237">
        <f t="shared" si="1"/>
        <v>1</v>
      </c>
    </row>
    <row r="1220" ht="15.75" customHeight="1">
      <c r="A1220" s="237" t="str">
        <f>Seeds!AC1330</f>
        <v>M5-NyO-32a-A-5</v>
      </c>
      <c r="B1220" s="237" t="str">
        <f>Seeds!Z1330</f>
        <v>{"id":"M5-NyO-32a-A-5","stimulus":"&lt;p&gt;En una escuela con {{Q1}} alumnos se ha observado que solo el &lt;span class=\"no-break\"&gt;{{Q2}} %&lt;/span&gt; de estos visitan su biblioteca semanalmente. ¿Cuántos alumnos visitan la biblioteca todas semanas?&lt;/p&gt;","template":"&lt;p&gt;{{response}} alumnos visitan la biblioteca todas las semanas.&lt;/p&gt;","hint":"&lt;p&gt;Para calcular el porcentaje de una cantidad, se multiplican la cantidad y el porcentaje.&lt;/p&gt;","feedback":"&lt;p&gt;Para calcular el porcentaje de los alumnos que visitan la biblioteca semanalmente, se multiplican el porcentaje y el número total de alumnos.&lt;/p&gt;&lt;p&gt;&lt;span class=\"no-break\"&gt;{{Q2}} %&lt;/span&gt; de {{Q1}} = &lt;span class=\"fr-math-v2 fr-draggable\" contenteditable=\"false\" data-original-math=\"\\(\\frac{{{Q2}}}{{{100}}}\\)\" draggable=\"true\"&gt;\\(\\frac{{{Q2}}}{{{100}}}\\)&lt;/span&gt; × {{Q1}} = {{A1}}&lt;/p&gt;","seed":{"parameters":[{"name":"Q1","label":null,"min":300,"max":1000,"step":25},{"name":"Q2","label":null,"min":12,"max":40,"step":4}],"calculated":[{"name":"A1","function":"{{Q1}}*{{Q2}}/100"}],"uniques":false},"algorithm":{"name":"calculateOperation","params":{"method":"equivLiteral","keyboard":"INTERMEDIATE"}}}</v>
      </c>
      <c r="C1220" s="237" t="str">
        <f>Seeds!AA1330</f>
        <v>{"id":"M5-NyO-32a-A-5","stimulus":"&lt;p&gt;Em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D1220" s="237">
        <f t="shared" si="1"/>
        <v>1</v>
      </c>
    </row>
    <row r="1221" ht="15.75" customHeight="1">
      <c r="A1221" s="237" t="str">
        <f>Seeds!AC1331</f>
        <v>M5-NyO-33a-I-1</v>
      </c>
      <c r="B1221" s="237" t="str">
        <f>Seeds!Z1331</f>
        <v>{"id":"M5-NyO-33a-I-1","stimulus":"&lt;p&gt;Haz clic en el valor del número {{Q1}} tras aplicarle un aumento del &lt;span class=\"no-break\"&gt;{{Q2}} %.&lt;/span&gt;&lt;/p&gt;","hint":"Para calcular el aumento de una cantidad, se calcula el porcentaje y, después, se suma a la cantidad.","feedback":"&lt;p&gt;Para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1" s="237" t="str">
        <f>Seeds!AA1331</f>
        <v>{"id":"M5-NyO-33a-I-1","stimulus":"&lt;p&gt;Clique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1" s="237">
        <f t="shared" si="1"/>
        <v>1</v>
      </c>
    </row>
    <row r="1222" ht="15.75" customHeight="1">
      <c r="A1222" s="237" t="str">
        <f>Seeds!AC1332</f>
        <v>M5-NyO-33a-E-1</v>
      </c>
      <c r="B1222" s="237" t="str">
        <f>Seeds!Z1332</f>
        <v>{"id":"M5-NyO-33a-E-1","stimulus":"&lt;p&gt;Completa el siguiente cálculo.&lt;/p&gt;","template":"&lt;p&gt;El resultado de aumentar {{Q1}} un &lt;span class=\"no-break\"&gt;{{Q2}} %&lt;/span&gt; es {{response}}.&lt;/p&gt;","hint":"&lt;p&gt;Para calcular el aumento de una cantidad, se calcula el porcentaje y, después, se suma a la cantidad.&lt;/p&gt;","feedback":"&lt;p&gt;Para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C1222" s="237" t="str">
        <f>Seeds!AA1332</f>
        <v>{"id":"M5-NyO-33a-E-1","stimulus":"&lt;p&gt;Complete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D1222" s="237">
        <f t="shared" si="1"/>
        <v>1</v>
      </c>
    </row>
    <row r="1223" ht="15.75" customHeight="1">
      <c r="A1223" s="237" t="str">
        <f>Seeds!AC1333</f>
        <v>M5-NyO-33a-A-1</v>
      </c>
      <c r="B1223" s="237" t="str">
        <f>Seeds!Z1333</f>
        <v>{"id":"M5-NyO-33a-A-1","seed":{"parameters":[{"name":"Q1","label":null,"min":40,"max":60,"step":1},{"name":"Q2","label":null,"min":2,"max":10,"step":1}],"uniques":true},"scaffolding":[{"id":"step-0","stimulus":"&lt;p&gt;Al pasar por una ciudad, un río suele tener una profundidad de &lt;span class=\"no-break\"&gt;{{Q1}} m.&lt;/span&gt; Gracias a la época de lluvias, esta ha aumentado hace poco un &lt;span class=\"no-break\"&gt;{{Q2}} %.&lt;/span&gt; ¿Qué profundidad tiene actualmente?&lt;/p&gt;","template":"&lt;p&gt;La profundidad del río tras las lluvias es de &lt;span class=\"no-break\"&gt;{{response}} m.&lt;/span&gt;&lt;/p&gt;","seed":{"parameters":[],"calculated":[{"name":"A1","function":"{{Q1}}+{{Q1}}*{{Q2}}/100"}]},"algorithm":{"name":"calculateOperation","params":{"method":"equivLiteral","keyboard":"INTERMEDIATE"}}},{"id":"step-1","stimulus":"&lt;p&gt;¿Cuál es la profundidad habitual de este río? ¿En qué porcentaje ha aumentado hace poco?&lt;/p&gt;","template":"&lt;p&gt;La profundidad habitual suele ser de &lt;span class=\"no-break\"&gt;{{response}} m,&lt;/span&gt; pero este año ha aumentado en un &lt;span class=\"no-break\"&gt;{{response}} %.&lt;/span&gt;&lt;/p&gt;","seed":{"calculated":[{"name":"2A1","label":"","function":"{{Q1}}"},{"name":"2A1","label":"","function":"{{Q2}}"}]},"algorithm":{"name":"calculateOperation","params":{"method":"equivLiteral","keyboard":"INTERMEDIATE"}}},{"id":"step-2","stimulus":"&lt;p&gt;¿Cuál es el proceso para calcular la profundidad actual del río?&lt;/p&gt;","seed":{"calculated":[{"name":"2-A1","label":"&lt;p&gt;Se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profundidad.&lt;/p&gt;","template":"&lt;p&gt;&lt;span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m&lt;/p&gt;","seed":{"calculated":[{"name":"3-A1","function":"{{Q1}}*{{Q2}}/100"}]},"algorithm":{"name":"calculateOperation","params":{"method":"equivLiteral","keyboard":"INTERMEDIATE"}}},{"id":"step-4","stimulus":"&lt;p&gt;Por último, suma la profundidad habitual y la del aumento.&lt;/p&gt;","template":"&lt;p&gt;{{Q1}} m + {{T1}} m = {{response}} m&lt;/p&gt;","seed":{"calculated":[{"name":"4A1","label":"","function":"{{Q1}}+{{Q1}}*{{Q2}}/100"},{"name":"T1","function":"{{Q1}}*{{Q2}}/100","temp":true}]},"algorithm":{"name":"calculateOperation","params":{"method":"equivLiteral","keyboard":"INTERMEDIATE"}}}]}</v>
      </c>
      <c r="C1223" s="237" t="str">
        <f>Seeds!AA1333</f>
        <v>{"id":"M5-NyO-33a-A-1","seed":{"parameters":[{"name":"Q1","label":null,"min":40,"max":60,"step":1},{"name":"Q2","label":null,"min":2,"max":10,"step":1}],"uniques":true},"scaffolding":[{"id":"step-0","stimulus":"&lt;p&gt;Ao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D1223" s="237">
        <f t="shared" si="1"/>
        <v>1</v>
      </c>
    </row>
    <row r="1224" ht="15.75" customHeight="1">
      <c r="A1224" s="237" t="str">
        <f>Seeds!AC1334</f>
        <v>M5-NyO-33a-A-2</v>
      </c>
      <c r="B1224" s="237" t="str">
        <f>Seeds!Z1334</f>
        <v>{"id":"M5-NyO-33a-A-2","seed":{"parameters":[{"name":"Q1","label":null,"min":100,"max":990,"step":10},{"name":"Q2","label":null,"min":10,"max":60,"step":10}],"uniques":true},"scaffolding":[{"id":"step-0","stimulus":"&lt;p&gt;El año pasado Raúl tenía {{Q1}} seguidores en una red social. Durante el último año este número ha aumentado un &lt;span class=\"no-break\"&gt;{{Q2}} %.&lt;/span&gt; ¿Cuántas personas le siguen ahora?&lt;/p&gt;","template":"&lt;p&gt;Raúl ahora tiene {{response}} seguidores.&lt;/p&gt;","seed":{"parameters":[],"calculated":[{"name":"A1","function":"{{Q1}}+{{Q1}}*{{Q2}}/100"}]},"algorithm":{"name":"calculateOperation","params":{"method":"equivLiteral","keyboard":"INTERMEDIATE"}}},{"id":"step-1","stimulus":"&lt;p&gt;¿Cuántos seguidores en redes sociales tenía Raúl el año pasado? ¿En qué porcentaje ha aumentado este año?&lt;/p&gt;","template":"&lt;p&gt;Raúl tenía el año pasado {{response}} seguidores y este año ha aumentado un &lt;span class=\"no-break\"&gt;{{response}} %.&lt;/span&gt;&lt;/p&gt;","seed":{"calculated":[{"name":"2A1","label":"","function":"{{Q1}}"},{"name":"2A1","label":"","function":"{{Q2}}"}]},"algorithm":{"name":"calculateOperation","params":{"method":"equivLiteral","keyboard":"INTERMEDIATE"}}},{"id":"step-2","stimulus":"&lt;p&gt;¿Cuál es el proceso para calcular el número de seguidores actuales de Raúl?&lt;/p&gt;","seed":{"calculated":[{"name":"2-A1","label":"&lt;p&gt;Se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seguidores de Raúl.&lt;/p&gt;","template":"&lt;p&gt;&lt;span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seguidores&lt;/p&gt;","seed":{"calculated":[{"name":"3-A1","function":"{{Q1}}*{{Q2}}/100"}]},"algorithm":{"name":"calculateOperation","params":{"method":"equivLiteral","keyboard":"INTERMEDIATE"}}},{"id":"step-4","stimulus":"&lt;p&gt;Por último, suma los seguidores del año pasado y los del aumento.&lt;/p&gt;","template":"&lt;p&gt;{{Q1}} seguidores + {{T1}} seguidores = {{response}} seguidores&lt;/p&gt;","seed":{"calculated":[{"name":"4A1","label":"","function":"{{Q1}}+{{Q1}}*{{Q2}}/100"},{"name":"T1","function":"{{Q1}}*{{Q2}}/100","temp":true}]},"algorithm":{"name":"calculateOperation","params":{"method":"equivLiteral","keyboard":"INTERMEDIATE"}}}]}</v>
      </c>
      <c r="C1224" s="237" t="str">
        <f>Seeds!AA1334</f>
        <v>{"id":"M5-NyO-33a-A-2","seed":{"parameters":[{"name":"Q1","label":null,"min":100,"max":990,"step":10},{"name":"Q2","label":null,"min":10,"max":60,"step":10}],"uniques":true},"scaffolding":[{"id":"step-0","stimulus":"&lt;p&gt;Ano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D1224" s="237">
        <f t="shared" si="1"/>
        <v>1</v>
      </c>
    </row>
    <row r="1225" ht="15.75" customHeight="1">
      <c r="A1225" s="237" t="str">
        <f>Seeds!AC1335</f>
        <v>M5-NyO-33a-A-3</v>
      </c>
      <c r="B1225" s="237" t="str">
        <f>Seeds!Z1335</f>
        <v>{"id":"M5-NyO-33a-A-3","seed":{"parameters":[{"name":"Q1","label":null,"min":100,"max":500,"step":1},{"name":"Q2","label":null,"min":2,"max":20,"step":1}],"uniques":true},"scaffolding":[{"id":"step-0","stimulus":"&lt;p&gt;Por cuidar a unos niños, Matías estaba cobrando al mes &lt;span class=\"no-break\"&gt;{{Q1}} €,&lt;/span&gt; pero la familia le va a hacer un aumento del &lt;span class=\"no-break\"&gt;{{Q2}} %.&lt;/span&gt; ¿Qué sueldo va a recibir Matías?&lt;/p&gt;","template":"&lt;p&gt;Su sueldo va a ser de &lt;span class=\"no-break\"&gt;{{response}} €.&lt;/span&gt;&lt;/p&gt;","seed":{"parameters":[],"calculated":[{"name":"A1","function":"{{Q1}}+{{Q1}}*{{Q2}}/100"}]},"algorithm":{"name":"calculateOperation","params":{"method":"equivLiteral","keyboard":"INTERMEDIATE"}}},{"id":"step-1","stimulus":"&lt;p&gt;¿Cuánto dinero recibía Matías por cuidar a los niños? ¿En qué porcentaje se lo van a aumentar?&lt;/p&gt;","template":"&lt;p&gt;Matías recibía &lt;span class=\"no-break\"&gt;{{response}} €,&lt;/span&gt; pero se lo van a aumentar en un &lt;span class=\"no-break\"&gt;{{response}} %.&lt;/span&gt;&lt;/p&gt;","seed":{"calculated":[{"name":"2A1","label":"","function":"{{Q1}}"},{"name":"2A1","label":"","function":"{{Q2}}"}]},"algorithm":{"name":"calculateOperation","params":{"method":"equivLiteral","keyboard":"INTERMEDIATE"}}},{"id":"step-2","stimulus":"&lt;p&gt;¿Cuál es el proceso para calcular lo que va a empezar a cobrar Matías?&lt;/p&gt;","seed":{"calculated":[{"name":"2-A1","label":"&lt;p&gt;Se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que va a recibir Matías.&lt;/p&gt;","template":"&lt;p&gt;&lt;span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el dinero que recibía Matías y el aumento.&lt;/p&gt;","template":"&lt;p&gt;&lt;span class=\"no-break\"&gt;{{Q1}} € + {{T1}} €&lt;/span&gt; = &lt;span class=\"no-break\"&gt;{{response}} €&lt;/span&gt;&lt;/p&gt;","seed":{"calculated":[{"name":"4A1","label":"","function":"{{Q1}}+{{Q1}}*{{Q2}}/100"},{"name":"T1","function":"{{Q1}}*{{Q2}}/100","temp":true}]},"algorithm":{"name":"calculateOperation","params":{"method":"equivLiteral","keyboard":"INTERMEDIATE"}}}]}</v>
      </c>
      <c r="C1225" s="237" t="str">
        <f>Seeds!AA1335</f>
        <v>{"id":"M5-NyO-33a-A-3","seed":{"parameters":[{"name":"Q1","label":null,"min":100,"max":500,"step":1},{"name":"Q2","label":null,"min":2,"max":20,"step":1}],"uniques":true},"scaffolding":[{"id":"step-0","stimulus":"&lt;p&gt;Como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D1225" s="237">
        <f t="shared" si="1"/>
        <v>1</v>
      </c>
    </row>
    <row r="1226" ht="15.75" customHeight="1">
      <c r="A1226" s="237" t="str">
        <f>Seeds!AC1336</f>
        <v>M5-NyO-33a-A-4</v>
      </c>
      <c r="B1226" s="237" t="str">
        <f>Seeds!Z1336</f>
        <v>{"id":"M5-NyO-33a-A-4","seed":{"parameters":[{"name":"Q1","label":null,"min":100,"max":999,"step":1},{"name":"Q2","label":null,"min":5,"max":40,"step":1}],"uniques":true},"scaffolding":[{"id":"step-0","stimulus":"&lt;p&gt;La recaudación en un acto benéfico anual ha aumentado un &lt;span class=\"no-break\"&gt;{{Q2}} %&lt;/span&gt; respecto al año anterior, en el que se consiguieron &lt;span class=\"no-break\"&gt;{{Q1}} €.&lt;/span&gt; ¿Cuánto dinero se ha donado este año?&lt;/p&gt;","template":"&lt;p&gt;Se han donado &lt;span class=\"no-break\"&gt;{{response}} €.&lt;/span&gt;&lt;/p&gt;","seed":{"parameters":[],"calculated":[{"name":"A1","function":"{{Q1}}+{{Q1}}*{{Q2}}/100"}]},"algorithm":{"name":"calculateOperation","params":{"method":"equivLiteral","keyboard":"INTERMEDIATE"}}},{"id":"step-1","stimulus":"&lt;p&gt;¿Cuánto dinero consiguió el acto benéfico el año pasado? ¿En qué porcentaje ha aumentado la recaudación de este año?&lt;/p&gt;","template":"&lt;p&gt;El año pasado se recaudaron &lt;span class=\"no-break\"&gt;{{response}} €,&lt;/span&gt;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la recaudación de este año?&lt;/p&gt;","seed":{"calculated":[{"name":"2-A1","label":"&lt;p&gt;Se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recaudación.&lt;/p&gt;","template":"&lt;p&gt;&lt;span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la recaudación del año pasado y el aumento.&lt;/p&gt;","template":"&lt;p&gt;&lt;span class=\"no-break\"&gt;{{Q1}} €&lt;/span&gt; + &lt;span class=\"no-break\"&gt;{{T1}} €&lt;/span&gt; = &lt;span class=\"no-break\"&gt;{{response}} €&lt;/span&gt;&lt;/p&gt;","seed":{"calculated":[{"name":"4A1","label":"","function":"{{Q1}}+{{Q1}}*{{Q2}}/100"},{"name":"T1","function":"{{Q1}}*{{Q2}}/100","temp":true}]},"algorithm":{"name":"calculateOperation","params":{"method":"equivLiteral","keyboard":"INTERMEDIATE"}}}]}</v>
      </c>
      <c r="C1226" s="237" t="str">
        <f>Seeds!AA1336</f>
        <v>{"id":"M5-NyO-33a-A-4","seed":{"parameters":[{"name":"Q1","label":null,"min":100,"max":999,"step":1},{"name":"Q2","label":null,"min":5,"max":40,"step":1}],"uniques":true},"scaffolding":[{"id":"step-0","stimulus":"&lt;p&gt;Os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26" s="237">
        <f t="shared" si="1"/>
        <v>1</v>
      </c>
    </row>
    <row r="1227" ht="15.75" customHeight="1">
      <c r="A1227" s="237" t="str">
        <f>Seeds!AC1337</f>
        <v>M5-NyO-33a-A-5</v>
      </c>
      <c r="B1227" s="237" t="str">
        <f>Seeds!Z1337</f>
        <v>{"id":"M5-NyO-33a-A-5","seed":{"parameters":[{"name":"Q1","label":null,"min":50,"max":250,"step":25},{"name":"Q2","label":null,"min":4,"max":20,"step":4}],"uniques":true},"scaffolding":[{"id":"step-0","stimulus":"&lt;p&gt;Cuando José Luis heredó la colección de su abuelo, esta tenía {{Q1}} monedas. Sin embargo, a lo largo de los años la colección ha aumentado en un &lt;span class=\"no-break\"&gt;{{Q2}} %.&lt;/span&gt; ¿Cuantás monedas hay ahora en la colección?&lt;/p&gt;","template":"&lt;p&gt;La colección ahora es de {{response}} monedas.&lt;/p&gt;","seed":{"parameters":[],"calculated":[{"name":"A1","function":"{{Q1}}+{{Q1}}*{{Q2}}/100"}]},"algorithm":{"name":"calculateOperation","params":{"method":"equivLiteral","keyboard":"INTERMEDIATE"}}},{"id":"step-1","stimulus":"&lt;p&gt;¿Cuántas monedas tenía José Luis el año pasado? ¿En qué porcentaje ha aumentado la colección con respecto al año pasado?&lt;/p&gt;","template":"&lt;p&gt;El año pasado tenía {{response}} monedas,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cuántas monedas hay ahora en la colección?&lt;/p&gt;","seed":{"calculated":[{"name":"2-A1","label":"&lt;p&gt;Se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del número de monedas.&lt;/p&gt;","template":"&lt;p&gt;&lt;span class=\"no-break\"&gt;{{Q2}} %&lt;/span&gt; de {{Q1}} = {{Q2}} × &lt;span class=\"fr-math-v2 fr-draggable\" contenteditable=\"false\" data-original-math=\"\\(\\frac{{{Q1}}}{{100}}\\)\" draggable=\"true\"&gt;\\(\\frac{{{Q1}}}{{100}}\\)&lt;/span&gt; = {{response}} monedas&lt;/p&gt;","seed":{"calculated":[{"name":"3-A1","function":"{{Q1}}*{{Q2}}/100"}]},"algorithm":{"name":"calculateOperation","params":{"method":"equivLiteral","keyboard":"INTERMEDIATE"}}},{"id":"step-4","stimulus":"&lt;p&gt;Por último, suma las monedas que tenía el año pasado y el aumento.&lt;/p&gt;","template":"&lt;p&gt;{{Q1}} monedas + {{T1}} monedas = {{response}} monedas&lt;/p&gt;","seed":{"calculated":[{"name":"4A1","label":"","function":"{{Q1}}+{{Q1}}*{{Q2}}/100"},{"name":"T1","function":"{{Q1}}*{{Q2}}/100","temp":true}]},"algorithm":{"name":"calculateOperation","params":{"method":"equivLiteral","keyboard":"INTERMEDIATE"}}}]}</v>
      </c>
      <c r="C1227" s="237" t="str">
        <f>Seeds!AA1337</f>
        <v>{"id":"M5-NyO-33a-A-5","seed":{"parameters":[{"name":"Q1","label":null,"min":50,"max":250,"step":25},{"name":"Q2","label":null,"min":4,"max":20,"step":4}],"uniques":true},"scaffolding":[{"id":"step-0","stimulus":"&lt;p&gt;Quando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D1227" s="237">
        <f t="shared" si="1"/>
        <v>1</v>
      </c>
    </row>
    <row r="1228" ht="15.75" customHeight="1">
      <c r="A1228" s="237" t="str">
        <f>Seeds!AC1338</f>
        <v>M5-NyO-33b-I-1</v>
      </c>
      <c r="B1228" s="237" t="str">
        <f>Seeds!Z1338</f>
        <v>{"id":"M5-NyO-33b-I-1","stimulus":"&lt;p&gt;Haz clic en el valor que tendrá el número {{Q1}} después de aplicarle un descuento del &lt;span class=\"no-break\"&gt;{{Q2}} %.&lt;/span&gt;&lt;/p&gt;","hint":"Para calcular el descuento de una cantidad, se calcula el porcentaje y después se resta a la cantidad.","feedback":"&lt;p&gt;Para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8" s="237" t="str">
        <f>Seeds!AA1338</f>
        <v>{"id":"M5-NyO-33b-I-1","stimulus":"&lt;p&gt;Clique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8" s="237">
        <f t="shared" si="1"/>
        <v>1</v>
      </c>
    </row>
    <row r="1229" ht="15.75" customHeight="1">
      <c r="A1229" s="237" t="str">
        <f>Seeds!AC1339</f>
        <v>M5-NyO-33b-E-1</v>
      </c>
      <c r="B1229" s="237" t="str">
        <f>Seeds!Z1339</f>
        <v>{"id":"M5-NyO-33b-E-1","stimulus":"&lt;p&gt;Escribe el resultado del siguiente descuento.&lt;/p&gt;","template":"&lt;p&gt;El resultado de descontar a {{Q1}} un &lt;span class=\"no-break\"&gt;{{Q2}} %&lt;/span&gt; es {{response}}.&lt;/p&gt;","hint":"&lt;p&gt;Para calcular el descuento de una cantidad, se calcula el porcentaje y después se resta a la cantidad.&lt;/p&gt;","feedback":"&lt;p&gt;Para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2,"max":70,"step":1}],"calculated":[{"name":"T1","function":"{{Q2}}*{{Q1}}/100","temp":true},{"name":"T2","function":"{{Q1}}-{{T1}}","temp":true},{"name":"A1","function":"Lemonlib.round({{Q1}}-{{Q1}}*{{Q2}}/100, 2)"}],"uniques":false},"algorithm":{"name":"calculateOperation","params":{"method":"equivLiteral","keyboard":"INTERMEDIATE"}}}</v>
      </c>
      <c r="C1229" s="237" t="str">
        <f>Seeds!AA1339</f>
        <v>{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D1229" s="237">
        <f t="shared" si="1"/>
        <v>1</v>
      </c>
    </row>
    <row r="1230" ht="15.75" customHeight="1">
      <c r="A1230" s="237" t="str">
        <f>Seeds!AC1340</f>
        <v>M5-NyO-33b-A-1</v>
      </c>
      <c r="B1230" s="237" t="str">
        <f>Seeds!Z1340</f>
        <v>{"id":"M5-NyO-33b-A-1","seed":{"parameters":[{"name":"Q1","label":null,"min":100,"max":790,"step":1},{"name":"Q2","label":null,"min":10,"max":25,"step":1}],"uniques":true},"scaffolding":[{"id":"step-0","stimulus":"&lt;p&gt;Un camión lleva una carga de &lt;span class=\"no-break\"&gt;{{Q1}} kg,&lt;/span&gt; pero tiene que reducir su peso un &lt;span class=\"no-break\"&gt;{{Q2}} %&lt;/span&gt; para poder seguir circulando. ¿Cuál debe ser la carga del camión?&lt;/p&gt;","template":"&lt;p&gt;La carga del camión tiene que pesar &lt;span class=\"no-break\"&gt;{{response}} kg.&lt;/span&gt;&lt;/p&gt;","seed":{"parameters":[],"calculated":[{"name":"A1","function":"{{Q1}}-{{Q1}}*{{Q2}}/100"}]},"algorithm":{"name":"calculateOperation","params":{"method":"equivLiteral","keyboard":"INTERMEDIATE"}}},{"id":"step-1","stimulus":"&lt;p&gt;¿Cuánto pesa la carga inicial del camión? ¿En qué porcentaje hay que disminuirla?&lt;/p&gt;","template":"&lt;p&gt;La carga del camión es de &lt;span class=\"no-break\"&gt;{{response}} kg&lt;/span&gt; y hay que reducirla un &lt;span class=\"no-break\"&gt;{{response}} %.&lt;/span&gt;&lt;/p&gt;","seed":{"calculated":[{"name":"2A1","label":"","function":"{{Q1}}"},{"name":"2A1","label":"","function":"{{Q2}}"}]},"algorithm":{"name":"calculateOperation","params":{"method":"equivLiteral","keyboard":"INTERMEDIATE"}}},{"id":"step-2","stimulus":"&lt;p&gt;¿Cuál es el proceso para calcular el peso que puede cargar el camión?&lt;/p&gt;","seed":{"calculated":[{"name":"2-A1","label":"&lt;p&gt;Se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el porcentaje de la carga que se va a reducir.&lt;/p&gt;","template":"&lt;p&gt;&lt;span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kg&lt;/span&gt;&lt;/p&gt;","seed":{"calculated":[{"name":"3-A1","function":"{{Q1}}*{{Q2}}/100"}]},"algorithm":{"name":"calculateOperation","params":{"method":"equivLiteral","keyboard":"INTERMEDIATE"}}},{"id":"step-4","stimulus":"&lt;p&gt;Por último, resta a la carga inicial del camión el peso que tiene reducir.&lt;/p&gt;","template":"&lt;p&gt;&lt;span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C1230" s="237" t="str">
        <f>Seeds!AA1340</f>
        <v>{"id":"M5-NyO-33b-A-1","seed":{"parameters":[{"name":"Q1","label":null,"min":100,"max":790,"step":1},{"name":"Q2","label":null,"min":10,"max":25,"step":1}],"uniques":true},"scaffolding":[{"id":"step-0","stimulus":"&lt;p&gt;Um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D1230" s="237">
        <f t="shared" si="1"/>
        <v>1</v>
      </c>
    </row>
    <row r="1231" ht="15.75" customHeight="1">
      <c r="A1231" s="237" t="str">
        <f>Seeds!AC1341</f>
        <v>M5-NyO-33b-A-2</v>
      </c>
      <c r="B1231" s="237" t="str">
        <f>Seeds!Z1341</f>
        <v>{"id":"M5-NyO-33b-A-2","seed":{"parameters":[{"name":"Q1","label":null,"min":100,"max":240,"step":20},{"name":"Q2","label":null,"min":10,"max":60,"step":5}],"uniques":true},"scaffolding":[{"id":"step-0","stimulus":"&lt;p&gt;Pedro le ha dado a su hermana un &lt;span class=\"no-break\"&gt;{{Q2}} %&lt;/span&gt; de los {{Q1}} caramelos que tiene. ¿Cuántos caramelos le quedan?&lt;/p&gt;","template":"&lt;p&gt;A Pedro le quedan {{response}} caramelos.&lt;/p&gt;","seed":{"parameters":[],"calculated":[{"name":"A1","function":"{{Q1}}-{{Q1}}*{{Q2}}/100"}]},"algorithm":{"name":"calculateOperation","params":{"method":"equivLiteral","keyboard":"INTERMEDIATE"}}},{"id":"step-1","stimulus":"&lt;p&gt;¿Cuántos caramelos tenía Pedro? ¿Qué porcentaje ha dado a su hermana?&lt;/p&gt;","template":"&lt;p&gt;Pedro tenía {{response}} caramelos y ha dado a su hermana el &lt;span class=\"no-break\"&gt;{{response}} %.&lt;/span&gt;&lt;/p&gt;","seed":{"calculated":[{"name":"2A1","label":"","function":"{{Q1}}"},{"name":"2A1","label":"","function":"{{Q2}}"}]},"algorithm":{"name":"calculateOperation","params":{"method":"equivLiteral","keyboard":"INTERMEDIATE"}}},{"id":"step-2","stimulus":"&lt;p&gt;¿Cuál es el proceso para calcular los caramelos que le quedan a Pedro?&lt;/p&gt;","seed":{"calculated":[{"name":"2-A1","label":"&lt;p&gt;Se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los caramelos que le ha dado a su hermana.&lt;/p&gt;","template":"&lt;p&gt;&lt;span class=\"no-break\"&gt;{{Q2}} %&lt;/span&gt; de {{Q1}} caramelos = {{Q2}} × &lt;span class=\"fr-math-v2 fr-draggable\" contenteditable=\"false\" data-original-math=\"\\(\\frac{{{Q1}}}{{100}}\\)\" draggable=\"true\"&gt;\\(\\frac{{{Q1}}}{{100}}\\)&lt;/span&gt; = {{response}} caramelos&lt;/p&gt;","seed":{"calculated":[{"name":"3-A1","function":"{{Q1}}*{{Q2}}/100"}]},"algorithm":{"name":"calculateOperation","params":{"method":"equivLiteral","keyboard":"INTERMEDIATE"}}},{"id":"step-4","stimulus":"&lt;p&gt;Por último, resta a los caramelos que tenía Pedro los que ha dado a su hermana.&lt;/p&gt;","template":"&lt;p&gt;{{Q1}} caramelos − {{T1}} caramelos = {{response}} caramelos&lt;/p&gt;","seed":{"calculated":[{"name":"4A1","label":"","function":"{{Q1}}-{{Q1}}*{{Q2}}/100"},{"name":"T1","function":"{{Q1}}*{{Q2}}/100","temp":true}]},"algorithm":{"name":"calculateOperation","params":{"method":"equivLiteral","keyboard":"INTERMEDIATE"}}}]}</v>
      </c>
      <c r="C1231" s="237" t="str">
        <f>Seeds!AA1341</f>
        <v>{"id":"M5-NyO-33b-A-2","seed":{"parameters":[{"name":"Q1","label":null,"min":100,"max":240,"step":20},{"name":"Q2","label":null,"min":10,"max":60,"step":5}],"uniques":true},"scaffolding":[{"id":"step-0","stimulus":"&lt;p&gt;Pedro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D1231" s="237">
        <f t="shared" si="1"/>
        <v>1</v>
      </c>
    </row>
    <row r="1232" ht="15.75" customHeight="1">
      <c r="A1232" s="237" t="str">
        <f>Seeds!AC1342</f>
        <v>M5-NyO-33b-A-3</v>
      </c>
      <c r="B1232" s="237" t="str">
        <f>Seeds!Z1342</f>
        <v>{"id":"M5-NyO-33b-A-3","seed":{"parameters":[{"name":"Q1","label":null,"min":100,"max":500,"step":25},{"name":"Q2","label":null,"min":4,"max":20,"step":4}],"uniques":true},"scaffolding":[{"id":"step-0","stimulus":"&lt;p&gt;El mes pasado, una tienda vendió {{Q1}} artículos, pero este mes esa cantidad ha descendido un &lt;span class=\"no-break\"&gt;{{Q2}} %.&lt;/span&gt; ¿Cuáles han sido las ventas de este mes?&lt;/p&gt;","template":"&lt;p&gt;Este mes la tienda ha vendido {{response}} artículos.&lt;/p&gt;","seed":{"parameters":[],"calculated":[{"name":"A1","function":"{{Q1}}-{{Q1}}*{{Q2}}/100"}]},"algorithm":{"name":"calculateOperation","params":{"method":"equivLiteral","keyboard":"INTERMEDIATE"}}},{"id":"step-1","stimulus":"&lt;p&gt;¿Cuántos artículos se vendieron el mes pasado? ¿En qué porcentaje han descendido las ventas este mes?&lt;/p&gt;","template":"&lt;p&gt;El mes pasado se vendieron {{response}} artículos y este mes las ventas han descendido un &lt;span class=\"no-break\"&gt;{{response}} %.&lt;/span&gt;&lt;/p&gt;","seed":{"calculated":[{"name":"2A1","label":"","function":"{{Q1}}"},{"name":"2A1","label":"","function":"{{Q2}}"}]},"algorithm":{"name":"calculateOperation","params":{"method":"equivLiteral","keyboard":"INTERMEDIATE"}}},{"id":"step-2","stimulus":"&lt;p&gt;¿Cuál es el proceso para calcular las ventas de este mes en la tienda?&lt;/p&gt;","seed":{"calculated":[{"name":"2-A1","label":"&lt;p&gt;Se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cuántos artículos menos se han vendido este mes.&lt;/p&gt;","template":"&lt;p&gt;&lt;span class=\"no-break\"&gt;{{Q2}} %&lt;/span&gt; de {{Q1}} artículos = {{Q2}} × &lt;span class=\"fr-math-v2 fr-draggable\" contenteditable=\"false\" data-original-math=\"\\(\\frac{{{Q1}}}{{100}}\\)\" draggable=\"true\"&gt;\\(\\frac{{{Q1}}}{{100}}\\)&lt;/span&gt; = {{response}} artículos&lt;/p&gt;","seed":{"calculated":[{"name":"3-A1","function":"{{Q1}}*{{Q2}}/100"}]},"algorithm":{"name":"calculateOperation","params":{"method":"equivLiteral","keyboard":"INTERMEDIATE"}}},{"id":"step-4","stimulus":"&lt;p&gt;Por último, resta a los artículos que se vendieron el mes pasado los que no se han vendido este mes.&lt;/p&gt;","template":"&lt;p&gt;{{Q1}} artículos − {{T1}} artículos = {{response}} artículos&lt;/p&gt;","seed":{"calculated":[{"name":"4A1","label":"","function":"{{Q1}}-{{Q1}}*{{Q2}}/100"},{"name":"T1","function":"{{Q1}}*{{Q2}}/100","temp":true}]},"algorithm":{"name":"calculateOperation","params":{"method":"equivLiteral","keyboard":"INTERMEDIATE"}}}]}</v>
      </c>
      <c r="C1232" s="237" t="str">
        <f>Seeds!AA1342</f>
        <v>{"id":"M5-NyO-33b-A-3","seed":{"parameters":[{"name":"Q1","label":null,"min":100,"max":500,"step":25},{"name":"Q2","label":null,"min":4,"max":20,"step":4}],"uniques":true},"scaffolding":[{"id":"step-0","stimulus":"&lt;p&gt;Mês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D1232" s="237">
        <f t="shared" si="1"/>
        <v>1</v>
      </c>
    </row>
    <row r="1233" ht="15.75" customHeight="1">
      <c r="A1233" s="237" t="str">
        <f>Seeds!AC1343</f>
        <v>M5-NyO-33b-A-4</v>
      </c>
      <c r="B1233" s="237" t="str">
        <f>Seeds!Z1343</f>
        <v>{"id":"M5-NyO-33b-A-4","seed":{"parameters":[{"name":"Q1","label":null,"min":100,"max":1000,"step":20},{"name":"Q2","label":null,"min":5,"max":15,"step":5}],"uniques":true},"scaffolding":[{"id":"step-0","stimulus":"&lt;p&gt;El año pasado se abrieron {{Q1}} plazas para el grado de Medicina, pero este año se ha reducido el número un &lt;span class=\"no-break\"&gt;{{Q2}} %.&lt;/span&gt; ¿Cuántas plazas se han abierto este año?&lt;/p&gt;","template":"&lt;p&gt;Se han abierto {{response}} plazas.&lt;/p&gt;","seed":{"parameters":[],"calculated":[{"name":"A1","function":"{{Q1}}-{{Q1}}*{{Q2}}/100"}]},"algorithm":{"name":"calculateOperation","params":{"method":"equivLiteral","keyboard":"INTERMEDIATE"}}},{"id":"step-1","stimulus":"&lt;p&gt;¿Cuántas plazas se abrieron para estudiar Medicina el año pasado? ¿En qué porcentaje han descendido las plazas este año?&lt;/p&gt;","template":"&lt;p&gt;El año pasado se abrieron {{response}} plazas y este año se han ofrecido un &lt;span class=\"no-break\"&gt;{{response}} %&lt;/span&gt; menos.&lt;/p&gt;","seed":{"calculated":[{"name":"2A1","label":"","function":"{{Q1}}"},{"name":"2A1","label":"","function":"{{Q2}}"}]},"algorithm":{"name":"calculateOperation","params":{"method":"equivLiteral","keyboard":"INTERMEDIATE"}}},{"id":"step-2","stimulus":"&lt;p&gt;¿Cuál es el proceso para calcular el número de plazas de Medicina que se ofrecen este año?&lt;/p&gt;","seed":{"calculated":[{"name":"2-A1","label":"&lt;p&gt;Se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cuántas plazas menos se ofertan este año.&lt;/p&gt;","template":"&lt;p&gt;&lt;span class=\"no-break\"&gt;{{Q2}} %&lt;/span&gt; de {{Q1}} plazas = {{Q2}} × &lt;span class=\"fr-math-v2 fr-draggable\" contenteditable=\"false\" data-original-math=\"\\(\\frac{{{Q1}}}{{100}}\\)\" draggable=\"true\"&gt;\\(\\frac{{{Q1}}}{{100}}\\)&lt;/span&gt; = {{response}} plazas&lt;/p&gt;","seed":{"calculated":[{"name":"3-A1","function":"{{Q1}}*{{Q2}}/100"}]},"algorithm":{"name":"calculateOperation","params":{"method":"equivLiteral","keyboard":"INTERMEDIATE"}}},{"id":"step-4","stimulus":"&lt;p&gt;Por último, resta a las plazas que se ofertaron el año pasado las que no se han ofertado este año.&lt;/p&gt;","template":"&lt;p&gt;{{Q1}} plazas − {{T1}} plazas = {{response}} plazas&lt;/p&gt;","seed":{"calculated":[{"name":"4A1","label":"","function":"{{Q1}}-{{Q1}}*{{Q2}}/100"},{"name":"T1","function":"{{Q1}}*{{Q2}}/100","temp":true}]},"algorithm":{"name":"calculateOperation","params":{"method":"equivLiteral","keyboard":"INTERMEDIATE"}}}]}</v>
      </c>
      <c r="C1233" s="237" t="str">
        <f>Seeds!AA1343</f>
        <v>{"id":"M5-NyO-33b-A-4","seed":{"parameters":[{"name":"Q1","label":null,"min":100,"max":1000,"step":20},{"name":"Q2","label":null,"min":5,"max":15,"step":5}],"uniques":true},"scaffolding":[{"id":"step-0","stimulus":"&lt;p&gt;Ano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D1233" s="237">
        <f t="shared" si="1"/>
        <v>1</v>
      </c>
    </row>
    <row r="1234" ht="15.75" customHeight="1">
      <c r="A1234" s="237" t="str">
        <f>Seeds!AC1344</f>
        <v>M5-NyO-33b-A-5</v>
      </c>
      <c r="B1234" s="237" t="str">
        <f>Seeds!Z1344</f>
        <v>{"id":"M5-NyO-33b-A-5","seed":{"parameters":[{"name":"Q1","label":null,"min":100,"max":1000,"step":1},{"name":"Q2","label":null,"min":5,"max":30,"step":1}],"uniques":true},"scaffolding":[{"id":"step-0","stimulus":"&lt;p&gt;Eugenio tiene a la venta un cuadro que costaba &lt;span class=\"no-break\"&gt;{{Q1}} €,&lt;/span&gt; pero le ha aplicado un descuento del &lt;span class=\"no-break\"&gt;{{Q2}} %.&lt;/span&gt; ¿Cuál es el precio actual?&lt;/p&gt;","template":"&lt;p&gt;El cuadro cuesta &lt;span class=\"no-break\"&gt;{{response}} €.&lt;/span&gt;&lt;/p&gt;","seed":{"parameters":[],"calculated":[{"name":"A1","function":"{{Q1}}-{{Q1}}*{{Q2}}/100"}]},"algorithm":{"name":"calculateOperation","params":{"method":"equivLiteral","keyboard":"INTERMEDIATE"}}},{"id":"step-1","stimulus":"&lt;p&gt;¿Cuánto valía el cuadro inicialmente? ¿Qué porcentaje de descuento se le ha hecho sobre el precio?&lt;/p&gt;","template":"&lt;p&gt;Antes el cuadro tenía un precio de &lt;span class=\"no-break\"&gt;{{response}} €&lt;/span&gt; y se ha descontado un &lt;span class=\"no-break\"&gt;{{response}} %.&lt;/span&gt;&lt;/p&gt;","seed":{"calculated":[{"name":"2A1","label":"","function":"{{Q1}}"},{"name":"2A1","label":"","function":"{{Q2}}"}]},"algorithm":{"name":"calculateOperation","params":{"method":"equivLiteral","keyboard":"INTERMEDIATE"}}},{"id":"step-2","stimulus":"&lt;p&gt;¿Cuál es el proceso para calcular el precio rebajado del cuadro?&lt;/p&gt;","seed":{"calculated":[{"name":"2-A1","label":"&lt;p&gt;Se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 se ha rebajado el precio del cuadro.&lt;/p&gt;","template":"&lt;p&gt;&lt;span class=\"no-break\"&gt;{{Q2}} %&lt;/span&gt; de &lt;span class=\"no-break\"&gt;{{Q1}} €&lt;/span&gt;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resta al precio del cuadro el valor de la rebaja.&lt;/p&gt;","template":"&lt;p&gt;&lt;span class=\"no-break\"&gt;{{Q1}} €&lt;/span&gt; − &lt;span class=\"no-break\"&gt;{{T1}} €&lt;/span&gt; = &lt;span class=\"no-break\"&gt;{{response}} €&lt;/span&gt;&lt;/p&gt;","seed":{"calculated":[{"name":"4A1","label":"","function":"{{Q1}}-{{Q1}}*{{Q2}}/100"},{"name":"T1","function":"{{Q1}}*{{Q2}}/100","temp":true}]},"algorithm":{"name":"calculateOperation","params":{"method":"equivLiteral","keyboard":"INTERMEDIATE"}}}]}</v>
      </c>
      <c r="C1234" s="237" t="str">
        <f>Seeds!AA1344</f>
        <v>{"id":"M5-NyO-33b-A-5","seed":{"parameters":[{"name":"Q1","label":null,"min":100,"max":1000,"step":1},{"name":"Q2","label":null,"min":5,"max":30,"step":1}],"uniques":true},"scaffolding":[{"id":"step-0","stimulus":"&lt;p&gt;Fernanda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34" s="237">
        <f t="shared" si="1"/>
        <v>1</v>
      </c>
    </row>
    <row r="1235" ht="15.75" customHeight="1">
      <c r="A1235" s="237" t="str">
        <f>Seeds!AC1345</f>
        <v>M5-NyO-46a-I-1</v>
      </c>
      <c r="B1235" s="237" t="str">
        <f>Seeds!Z1345</f>
        <v>{"id":"M5-NyO-46a-I-1","stimulus":"&lt;p&gt;Arrastra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v>
      </c>
      <c r="C1235" s="237" t="str">
        <f>Seeds!AA1345</f>
        <v>{"id":"M5-NyO-46a-I-1","stimulus":"&lt;p&gt;Arraste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35" s="237">
        <f t="shared" si="1"/>
        <v>1</v>
      </c>
    </row>
    <row r="1236" ht="15.75" customHeight="1">
      <c r="A1236" s="237" t="str">
        <f>Seeds!AC1346</f>
        <v>M5-NyO-46a-E-1</v>
      </c>
      <c r="B1236" s="237" t="str">
        <f>Seeds!Z1346</f>
        <v>{"id":"M5-NyO-46a-E-1","stimulus":"&lt;p&gt;¿Cómo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v>
      </c>
      <c r="C1236" s="237" t="str">
        <f>Seeds!AA1346</f>
        <v>{"id":"M5-NyO-46a-E-1","stimulus":"&lt;p&gt;Como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36" s="237">
        <f t="shared" si="1"/>
        <v>1</v>
      </c>
    </row>
    <row r="1237" ht="15.75" customHeight="1">
      <c r="A1237" s="237" t="str">
        <f>Seeds!AC1347</f>
        <v>M5-NyO-46a-E-2</v>
      </c>
      <c r="B1237" s="237" t="str">
        <f>Seeds!Z1347</f>
        <v>{"id":"M5-NyO-46a-E-2","stimulus":"&lt;p&gt;¿Cómo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37" s="237" t="str">
        <f>Seeds!AA1347</f>
        <v>{"id":"M5-NyO-46a-E-2","stimulus":"&lt;p&gt;Como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37" s="237">
        <f t="shared" si="1"/>
        <v>1</v>
      </c>
    </row>
    <row r="1238" ht="15.75" customHeight="1">
      <c r="A1238" s="237" t="str">
        <f>Seeds!AC1348</f>
        <v>M5-NyO-46a-E-3</v>
      </c>
      <c r="B1238" s="237" t="str">
        <f>Seeds!Z1348</f>
        <v>{"id":"M5-NyO-46a-E-3","stimulus":"&lt;p&gt;¿Cómo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y {{response}} {{T3}}&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v>
      </c>
      <c r="C1238" s="237" t="str">
        <f>Seeds!AA1348</f>
        <v>{"id":"M5-NyO-46a-E-3","stimulus":"&lt;p&gt;Como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38" s="237">
        <f t="shared" si="1"/>
        <v>1</v>
      </c>
    </row>
    <row r="1239" ht="15.75" customHeight="1">
      <c r="A1239" s="237" t="str">
        <f>Seeds!AC1349</f>
        <v>M5-NyO-46a-E-4</v>
      </c>
      <c r="B1239" s="237" t="str">
        <f>Seeds!Z1349</f>
        <v>{"id":"M5-NyO-46a-E-4","stimulus":"&lt;p&gt;¿Cómo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10,"max":99,"step":1},{"name":"Q2","label":null,"min":1,"max":999,"step":1}],"calculated":[{"name":"T1","label":"{{function}}","function":"{{Q1}}*1000+{{Q2}}","temp":true},{"name":"T2","label":"{{function}}","function":" Lemonlib.numToWords({{Q2}}, 'es')","temp":true},{"name":"A1","label":"{{function}}","function":" Lemonlib.numToWords({{Q1}}*1000, 'es')"}],"uniques":true},"algorithm":{"name":"calculateOperation","template":"Cloze with text"}}</v>
      </c>
      <c r="C1239" s="237" t="str">
        <f>Seeds!AA1349</f>
        <v>{"id":"M5-NyO-46a-E-4","stimulus":"&lt;p&gt;Como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D1239" s="237">
        <f t="shared" si="1"/>
        <v>1</v>
      </c>
    </row>
    <row r="1240" ht="15.75" customHeight="1">
      <c r="A1240" s="237" t="str">
        <f>Seeds!AC1350</f>
        <v>M5-NyO-46a-A-1</v>
      </c>
      <c r="B1240" s="237" t="str">
        <f>Seeds!Z1350</f>
        <v>{"id":"M5-NyO-46a-A-1","stimulus":"&lt;p&gt;En una ciudad viven {{T1}} habitantes. Completa el hueco.&lt;/p&gt;","template":"&lt;p&gt;En la ciudad viven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v>
      </c>
      <c r="C1240" s="237" t="str">
        <f>Seeds!AA1350</f>
        <v>{"id":"M5-NyO-46a-A-1","stimulus":"&lt;p&gt;Em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40" s="237">
        <f t="shared" si="1"/>
        <v>1</v>
      </c>
    </row>
    <row r="1241" ht="15.75" customHeight="1">
      <c r="A1241" s="237" t="str">
        <f>Seeds!AC1351</f>
        <v>M5-NyO-46a-A-2</v>
      </c>
      <c r="B1241" s="237" t="str">
        <f>Seeds!Z1351</f>
        <v>{"id":"M5-NyO-46a-A-2","stimulus":"&lt;p&gt;En el estadio de fútbol de una ciudad caben {{T1}} espectadores. Completa el hueco.&lt;/p&gt;","template":"&lt;p&gt;En el estadio caben {{T2}} {{response}} {{T3}} espectadores.&lt;/p&gt;","hint":"&lt;p&gt;La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41" s="237" t="str">
        <f>Seeds!AA1351</f>
        <v>{"id":"M5-NyO-46a-A-2","stimulus":"&lt;p&gt;No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1" s="237">
        <f t="shared" si="1"/>
        <v>1</v>
      </c>
    </row>
    <row r="1242" ht="15.75" customHeight="1">
      <c r="A1242" s="237" t="str">
        <f>Seeds!AC1352</f>
        <v>M5-NyO-46a-A-3</v>
      </c>
      <c r="B1242" s="237" t="str">
        <f>Seeds!Z1352</f>
        <v>{"id":"M5-NyO-46a-A-3","stimulus":"&lt;p&gt;Al concierto de una cantante han asistido {{T1}} seguidores. Completa el hueco.&lt;/p&gt;","template":"&lt;p&gt;Al concierto asisten {{T2}} y {{response}}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v>
      </c>
      <c r="C1242" s="237" t="str">
        <f>Seeds!AA1352</f>
        <v>{"id":"M5-NyO-46a-A-3","stimulus":"&lt;p&gt;O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42" s="237">
        <f t="shared" si="1"/>
        <v>1</v>
      </c>
    </row>
    <row r="1243" ht="15.75" customHeight="1">
      <c r="A1243" s="237" t="str">
        <f>Seeds!AC1353</f>
        <v>M5-NyO-46a-A-4</v>
      </c>
      <c r="B1243" s="237" t="str">
        <f>Seeds!Z1353</f>
        <v>{"id":"M5-NyO-46a-A-4","stimulus":"&lt;p&gt;Un vídeo de una red social ha conseguido {{T1}} &lt;i&gt;likes.&lt;/i&gt; Completa el hueco.&lt;/p&gt;","template":"&lt;p&gt;El vídeo tiene {{response}} {{T2}} &lt;i&gt;likes.&lt;/i&gt;&lt;/p&gt;","hint":"&lt;p&gt;La posición de cada cifra determina la forma en la que se lee.&lt;/p&gt;","feedback":"&lt;p&gt;La posición de cada cifra determina la forma en la que se lee. Por eso 30 se lee de una manera diferente a 300.&lt;/p&gt;","seed":{"parameters":[{"name":"Q1","label":null,"min":10,"max":29,"step":1},{"name":"Q2","label":null,"min":1,"max":999,"step":1}],"calculated":[{"name":"T1","label":"{{function}}","function":"{{Q1}}*1000+{{Q2}}","temp":true},{"name":"T2","label":"{{function}}","function":" Lemonlib.numToWords({{Q2}}, 'es')","temp":true},{"name":"A1","label":"{{function}}","function":" Lemonlib.numToWords({{Q1}}*1000, 'es')"}],"uniques":true},"algorithm":{"name":"calculateOperation","template":"Cloze with text"}}</v>
      </c>
      <c r="C1243" s="237" t="str">
        <f>Seeds!AA1353</f>
        <v>{"id":"M5-NyO-46a-A-4","stimulus":"&lt;p&gt;Um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D1243" s="237">
        <f t="shared" si="1"/>
        <v>1</v>
      </c>
    </row>
    <row r="1244" ht="15.75" customHeight="1">
      <c r="A1244" s="237" t="str">
        <f>Seeds!AC1354</f>
        <v>M5-NyO-46a-A-5</v>
      </c>
      <c r="B1244" s="237" t="str">
        <f>Seeds!Z1354</f>
        <v>{"id":"M5-NyO-46a-A-5","stimulus":"&lt;p&gt;En una colonia viven {{T1}} pingüinos. Completa el hueco.&lt;/p&gt;","template":"&lt;p&gt;En la colonia viven {{T2}} {{response}} {{T3}} pingüinos.&lt;/p&gt;","hint":"&lt;p&gt;La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44" s="237" t="str">
        <f>Seeds!AA1354</f>
        <v>{"id":"M5-NyO-46a-A-5","stimulus":"&lt;p&gt;Em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4" s="237">
        <f t="shared" si="1"/>
        <v>1</v>
      </c>
    </row>
    <row r="1245" ht="15.75" customHeight="1">
      <c r="A1245" s="237" t="str">
        <f>Seeds!AC1355</f>
        <v>M5-NyO-46b-I-1</v>
      </c>
      <c r="B1245" s="237" t="str">
        <f>Seeds!Z1355</f>
        <v>{"id":"M5-NyO-46b-I-1","stimulus":"&lt;p&gt;Arrastra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v>
      </c>
      <c r="C1245" s="237" t="str">
        <f>Seeds!AA1355</f>
        <v>{"id":"M5-NyO-46b-I-1","stimulus":"&lt;p&gt;Arraste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45" s="237">
        <f t="shared" si="1"/>
        <v>1</v>
      </c>
    </row>
    <row r="1246" ht="15.75" customHeight="1">
      <c r="A1246" s="237" t="str">
        <f>Seeds!AC1356</f>
        <v>M5-NyO-46b-E-1</v>
      </c>
      <c r="B1246" s="237" t="str">
        <f>Seeds!Z1356</f>
        <v>{"id":"M5-NyO-46b-E-1","stimulus":"&lt;p&gt;Escribe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46" s="237" t="str">
        <f>Seeds!AA1356</f>
        <v>{"id":"M5-NyO-46b-E-1","stimulus":"&lt;p&gt;Escreva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6" s="237">
        <f t="shared" si="1"/>
        <v>1</v>
      </c>
    </row>
    <row r="1247" ht="15.75" customHeight="1">
      <c r="A1247" s="237" t="str">
        <f>Seeds!AC1357</f>
        <v>M5-NyO-46b-A-1</v>
      </c>
      <c r="B1247" s="237" t="str">
        <f>Seeds!Z1357</f>
        <v>{"id":"M5-NyO-46b-A-1","stimulus":"&lt;p&gt;En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47" s="237" t="str">
        <f>Seeds!AA1357</f>
        <v>{"id":"M5-NyO-46b-A-1","stimulus":"&lt;p&gt;Em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7" s="237">
        <f t="shared" si="1"/>
        <v>1</v>
      </c>
    </row>
    <row r="1248" ht="15.75" customHeight="1">
      <c r="A1248" s="237" t="str">
        <f>Seeds!AC1358</f>
        <v>M5-NyO-46b-A-2</v>
      </c>
      <c r="B1248" s="237" t="str">
        <f>Seeds!Z1358</f>
        <v>{"id":"M5-NyO-46b-A-2","stimulus":"&lt;p&gt;En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v>
      </c>
      <c r="C1248" s="237" t="str">
        <f>Seeds!AA1358</f>
        <v>{"id":"M5-NyO-46b-A-2","stimulus":"&lt;p&gt;Em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1248" s="237">
        <f t="shared" si="1"/>
        <v>1</v>
      </c>
    </row>
    <row r="1249" ht="15.75" customHeight="1">
      <c r="A1249" s="237" t="str">
        <f>Seeds!AC1359</f>
        <v>M5-NyO-46b-A-3</v>
      </c>
      <c r="B1249" s="237" t="str">
        <f>Seeds!Z1359</f>
        <v>{"id":"M5-NyO-46b-A-3","stimulus":"&lt;p&gt;Se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v>
      </c>
      <c r="C1249" s="237" t="str">
        <f>Seeds!AA1359</f>
        <v>{"id":"M5-NyO-46b-A-3","stimulus":"&lt;p&gt;Em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1249" s="237">
        <f t="shared" si="1"/>
        <v>1</v>
      </c>
    </row>
    <row r="1250" ht="15.75" customHeight="1">
      <c r="A1250" s="237" t="str">
        <f>Seeds!AC1360</f>
        <v>M5-NyO-46b-A-4</v>
      </c>
      <c r="B1250" s="237" t="str">
        <f>Seeds!Z1360</f>
        <v>{"id":"M5-NyO-46b-A-4","stimulus":"&lt;p&gt;Se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v>
      </c>
      <c r="C1250" s="237" t="str">
        <f>Seeds!AA1360</f>
        <v>{"id":"M5-NyO-46b-A-4","stimulus":"&lt;p&gt;Acredita-se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1250" s="237">
        <f t="shared" si="1"/>
        <v>1</v>
      </c>
    </row>
    <row r="1251" ht="15.75" customHeight="1">
      <c r="A1251" s="237" t="str">
        <f>Seeds!AC1361</f>
        <v>M5-NyO-46b-A-5</v>
      </c>
      <c r="B1251" s="237" t="str">
        <f>Seeds!Z1361</f>
        <v>{"id":"M5-NyO-46b-A-5","stimulus":"&lt;p&gt;En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51" s="237" t="str">
        <f>Seeds!AA1361</f>
        <v>{"id":"M5-NyO-46b-A-5","stimulus":"&lt;p&gt;Em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51" s="237">
        <f t="shared" si="1"/>
        <v>1</v>
      </c>
    </row>
    <row r="1252" ht="15.75" customHeight="1">
      <c r="A1252" s="237" t="str">
        <f>Seeds!AC1362</f>
        <v>M5-NyO-46c-I-1</v>
      </c>
      <c r="B1252" s="237" t="str">
        <f>Seeds!Z1362</f>
        <v>{"id":"M5-NyO-46c-I-1","stimulus":"&lt;p&gt;Selecciona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v>
      </c>
      <c r="C1252" s="237" t="str">
        <f>Seeds!AA1362</f>
        <v>{"id":"M5-NyO-46c-I-1","stimulus":"&lt;p&gt;Indique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1252" s="237">
        <f t="shared" si="1"/>
        <v>1</v>
      </c>
    </row>
    <row r="1253" ht="15.75" customHeight="1">
      <c r="A1253" s="237" t="str">
        <f>Seeds!AC1363</f>
        <v>M5-NyO-46c-E-1</v>
      </c>
      <c r="B1253" s="237" t="str">
        <f>Seeds!Z1363</f>
        <v>{"id":"M5-NyO-46c-E-1","stimulus":"&lt;p&gt;Descompón el siguiente número. Escribe primero las decenas de millar y, por último, las unidades.&lt;/p&gt;","template":"&lt;p&gt;{{Q0}}{{Q1}}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C1253" s="237" t="str">
        <f>Seeds!AA1363</f>
        <v>{"id":"M5-NyO-46c-E-1","stimulus":"&lt;p&gt;Decomponha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1253" s="237">
        <f t="shared" si="1"/>
        <v>1</v>
      </c>
    </row>
    <row r="1254" ht="15.75" customHeight="1">
      <c r="A1254" s="237" t="str">
        <f>Seeds!AC1364</f>
        <v>M5-NyO-46c-A-1</v>
      </c>
      <c r="B1254" s="237" t="str">
        <f>Seeds!Z1364</f>
        <v>{"id":"M5-NyO-46c-A-1","stimulus":"&lt;p&gt;Un club de fútbol tiene {{T1}} socios. Descompón ese número siguiendo este ejemplo: 534 = 5 × 100 + 3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4" s="237" t="str">
        <f>Seeds!AA1364</f>
        <v>{"id":"M5-NyO-46c-A-1","stimulus":"&lt;p&gt;Um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4" s="237">
        <f t="shared" si="1"/>
        <v>1</v>
      </c>
    </row>
    <row r="1255" ht="15.75" customHeight="1">
      <c r="A1255" s="237" t="str">
        <f>Seeds!AC1365</f>
        <v>M5-NyO-46c-A-2</v>
      </c>
      <c r="B1255" s="237" t="str">
        <f>Seeds!Z1365</f>
        <v>{"id":"M5-NyO-46c-A-2","stimulus":"&lt;p&gt;Se han vendido en un solo día {{T1}} unidades de un nuevo helado. Descompón ese número siguiendo este ejemplo: 975 = 9 × 100 + 7 × 10 + 5.&lt;/p&gt;","template":"&lt;p&gt;{{T1}}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5" s="237" t="str">
        <f>Seeds!AA1365</f>
        <v>{"id":"M5-NyO-46c-A-2","stimulus":"&lt;p&gt;Foram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5" s="237">
        <f t="shared" si="1"/>
        <v>1</v>
      </c>
    </row>
    <row r="1256" ht="15.75" customHeight="1">
      <c r="A1256" s="237" t="str">
        <f>Seeds!AC1366</f>
        <v>M5-NyO-46c-A-3</v>
      </c>
      <c r="B1256" s="237" t="str">
        <f>Seeds!Z1366</f>
        <v>{"id":"M5-NyO-46c-A-3","stimulus":"&lt;p&gt;Se estima que en una ciudad hay {{T1}} motocicletas. Descompón ese número siguiendo este ejemplo: 231 = 3 × 100 + 2 × 10 + 1.&lt;/p&gt;","template":"&lt;p&gt;{{T1}}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6" s="237" t="str">
        <f>Seeds!AA1366</f>
        <v>{"id":"M5-NyO-46c-A-3","stimulus":"&lt;p&gt;Em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6" s="237">
        <f t="shared" si="1"/>
        <v>1</v>
      </c>
    </row>
    <row r="1257" ht="15.75" customHeight="1">
      <c r="A1257" s="237" t="str">
        <f>Seeds!AC1367</f>
        <v>M5-NyO-46c-A-4</v>
      </c>
      <c r="B1257" s="237" t="str">
        <f>Seeds!Z1367</f>
        <v>{"id":"M5-NyO-46c-A-4","stimulus":"&lt;p&gt;Una aplicación para móvil ha tenido {{T1}} descargas. Descompón ese número siguiendo este ejemplo: 556 = 5 × 100 + 5 × 10 + 6.&lt;/p&gt;","template":"&lt;p&gt;{{T1}}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7" s="237" t="str">
        <f>Seeds!AA1367</f>
        <v>{"id":"M5-NyO-46c-A-4","stimulus":"&lt;p&gt;Um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7" s="237">
        <f t="shared" si="1"/>
        <v>1</v>
      </c>
    </row>
    <row r="1258" ht="15.75" customHeight="1">
      <c r="A1258" s="237" t="str">
        <f>Seeds!AC1368</f>
        <v>M5-NyO-46c-A-5</v>
      </c>
      <c r="B1258" s="237" t="str">
        <f>Seeds!Z1368</f>
        <v>{"id":"M5-NyO-46c-A-5","stimulus":"&lt;p&gt;Una cadena de gimnasios tiene {{T1}} abonados por todo el país. Descompón ese número siguiendo este ejemplo: 874 = 8 × 100 + 7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8" s="237" t="str">
        <f>Seeds!AA1368</f>
        <v>{"id":"M5-NyO-46c-A-5","stimulus":"&lt;p&gt;Uma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8" s="237">
        <f t="shared" si="1"/>
        <v>1</v>
      </c>
    </row>
    <row r="1259" ht="15.75" customHeight="1">
      <c r="A1259" s="237" t="str">
        <f>Seeds!AC1369</f>
        <v>M5-NyO-46d-I-1</v>
      </c>
      <c r="B1259" s="237" t="str">
        <f>Seeds!Z1369</f>
        <v>{"id":"M5-NyO-46d-I-1","stimulus":"&lt;p&gt;Selecciona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59" s="237" t="str">
        <f>Seeds!AA1369</f>
        <v>{"id":"M5-NyO-46d-I-1","stimulus":"&lt;p&gt;Indique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59" s="237">
        <f t="shared" si="1"/>
        <v>1</v>
      </c>
    </row>
    <row r="1260" ht="15.75" customHeight="1">
      <c r="A1260" s="237" t="str">
        <f>Seeds!AC1370</f>
        <v>M5-NyO-46d-E-1</v>
      </c>
      <c r="B1260" s="237" t="str">
        <f>Seeds!Z1370</f>
        <v>{"id":"M5-NyO-46d-E-1","stimulus":"&lt;p&gt;Escribe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lt;"}],"uniques":true},"algorithm":{"name":"calculateOperation","params":{"method":"equivLiteral","keyboard":"INTERMEDIATE"}}}</v>
      </c>
      <c r="C1260" s="237" t="str">
        <f>Seeds!AA1370</f>
        <v>{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D1260" s="237">
        <f t="shared" si="1"/>
        <v>1</v>
      </c>
    </row>
    <row r="1261" ht="15.75" customHeight="1">
      <c r="A1261" s="237" t="str">
        <f>Seeds!AC1371</f>
        <v>M5-NyO-46d-E-2</v>
      </c>
      <c r="B1261" s="237" t="str">
        <f>Seeds!Z1371</f>
        <v>{"id":"M5-NyO-46d-E-2","stimulus":"&lt;p&gt;Escribe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gt;"}],"uniques":true},"algorithm":{"name":"calculateOperation","params":{"method":"equivLiteral","keyboard":"INTERMEDIATE"}}}</v>
      </c>
      <c r="C1261" s="237" t="str">
        <f>Seeds!AA1371</f>
        <v>{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D1261" s="237">
        <f t="shared" si="1"/>
        <v>1</v>
      </c>
    </row>
    <row r="1262" ht="15.75" customHeight="1">
      <c r="A1262" s="237" t="str">
        <f>Seeds!AC1372</f>
        <v>M5-NyO-46d-A-1</v>
      </c>
      <c r="B1262" s="237" t="str">
        <f>Seeds!Z1372</f>
        <v>{"id":"M5-NyO-46d-A-1","stimulus":"&lt;p&gt;El cuentakilómetros del coche de Carlos marca {{Q1}} km y el de su madre, {{Q2}} km. Completa la siguiente comparación con los kilómetros de ambos vehículos.&lt;/p&gt;","template":"&lt;p&gt;{{response}}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v>
      </c>
      <c r="C1262" s="237" t="str">
        <f>Seeds!AA1372</f>
        <v>{"id":"M5-NyO-46d-A-1","stimulus":"&lt;p&gt;O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2" s="237">
        <f t="shared" si="1"/>
        <v>1</v>
      </c>
    </row>
    <row r="1263" ht="15.75" customHeight="1">
      <c r="A1263" s="237" t="str">
        <f>Seeds!AC1373</f>
        <v>M5-NyO-46d-A-2</v>
      </c>
      <c r="B1263" s="237" t="str">
        <f>Seeds!Z1373</f>
        <v>{"id":"M5-NyO-46d-A-2","stimulus":"&lt;p&gt;Mónica ha ganado {{Q1}} puntos en un videojuego, mientras que su amigo Javi ha conseguido {{Q2}} puntos. Completa la siguiente comparación con ambas puntuaciones.&lt;/p&gt;","template":"&lt;p&gt;{{response}}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3" s="237" t="str">
        <f>Seeds!AA1373</f>
        <v>{"id":"M5-NyO-46d-A-2","stimulus":"&lt;p&gt;Mônica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3" s="237">
        <f t="shared" si="1"/>
        <v>1</v>
      </c>
    </row>
    <row r="1264" ht="15.75" customHeight="1">
      <c r="A1264" s="237" t="str">
        <f>Seeds!AC1374</f>
        <v>M5-NyO-46d-A-3</v>
      </c>
      <c r="B1264" s="237" t="str">
        <f>Seeds!Z1374</f>
        <v>{"id":"M5-NyO-46d-A-3","stimulus":"&lt;p&gt;Unos biólogos han contabilizado {{Q1}} pingüinos y {{Q2}} focas en la Antártida. Completa la siguiente comparación con el número de animales registrados.&lt;/p&gt;","template":"&lt;p&gt;{{response}}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4" s="237" t="str">
        <f>Seeds!AA1374</f>
        <v>{"id":"M5-NyO-46d-A-3","stimulus":"&lt;p&gt;Um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4" s="237">
        <f t="shared" si="1"/>
        <v>1</v>
      </c>
    </row>
    <row r="1265" ht="15.75" customHeight="1">
      <c r="A1265" s="237" t="str">
        <f>Seeds!AC1375</f>
        <v>M5-NyO-46d-A-4</v>
      </c>
      <c r="B1265" s="237" t="str">
        <f>Seeds!Z1375</f>
        <v>{"id":"M5-NyO-46d-A-4","stimulus":"&lt;p&gt;En una discográfica han constatado que sus dos mejores cantantes han vendido {{Q1}} y {{Q2}} copias de sus discos, respectivamente. Completa la siguiente comparación con las ventas de cada uno.&lt;/p&gt;","template":"&lt;p&gt;{{response}}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5" s="237" t="str">
        <f>Seeds!AA1375</f>
        <v>{"id":"M5-NyO-46d-A-4","stimulus":"&lt;p&gt;No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5" s="237">
        <f t="shared" si="1"/>
        <v>1</v>
      </c>
    </row>
    <row r="1266" ht="15.75" customHeight="1">
      <c r="A1266" s="237" t="str">
        <f>Seeds!AC1376</f>
        <v>M5-NyO-46d-A-5</v>
      </c>
      <c r="B1266" s="237" t="str">
        <f>Seeds!Z1376</f>
        <v>{"id":"M5-NyO-46d-A-5","stimulus":"&lt;p&gt;Un creador de contenidos ha recibido {{Q1}} y {{Q2}} reproducciones en sus dos vídeos más populares. Completa la siguiente comparación con las reproducciones de cada vídeo.&lt;/p&gt;","template":"&lt;p&gt;{{response}}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v>
      </c>
      <c r="C1266" s="237" t="str">
        <f>Seeds!AA1376</f>
        <v>{"id":"M5-NyO-46d-A-5","stimulus":"&lt;p&gt;Um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6" s="237">
        <f t="shared" si="1"/>
        <v>1</v>
      </c>
    </row>
    <row r="1267" ht="15.75" customHeight="1">
      <c r="A1267" s="237" t="str">
        <f>Seeds!AC1377</f>
        <v>M5-NyO-47a-I-1</v>
      </c>
      <c r="B1267" s="237" t="str">
        <f>Seeds!Z1377</f>
        <v>{"id":"M5-NyO-47a-I-1","stimulus":"&lt;p&gt;Arrastra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v>
      </c>
      <c r="C1267" s="237" t="str">
        <f>Seeds!AA1377</f>
        <v>{"id":"M5-NyO-47a-I-1","stimulus":"&lt;p&gt;Arraste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67" s="237">
        <f t="shared" si="1"/>
        <v>1</v>
      </c>
    </row>
    <row r="1268" ht="15.75" customHeight="1">
      <c r="A1268" s="237" t="str">
        <f>Seeds!AC1378</f>
        <v>M5-NyO-47a-E-1</v>
      </c>
      <c r="B1268" s="237" t="str">
        <f>Seeds!Z1378</f>
        <v>{"id":"M5-NyO-47a-E-1","stimulus":"&lt;p&gt;¿Cómo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68" s="237" t="str">
        <f>Seeds!AA1378</f>
        <v>{"id":"M5-NyO-47a-E-1","stimulus":"&lt;p&gt;Como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D1268" s="237">
        <f t="shared" si="1"/>
        <v>1</v>
      </c>
    </row>
    <row r="1269" ht="15.75" customHeight="1">
      <c r="A1269" s="237" t="str">
        <f>Seeds!AC1379</f>
        <v>M5-NyO-47a-E-2</v>
      </c>
      <c r="B1269" s="237" t="str">
        <f>Seeds!Z1379</f>
        <v>{"id":"M5-NyO-47a-E-2","stimulus":"&lt;p&gt;¿Cómo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v>
      </c>
      <c r="C1269" s="237" t="str">
        <f>Seeds!AA1379</f>
        <v>{"id":"M5-NyO-47a-E-2","stimulus":"&lt;p&gt;Como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69" s="237">
        <f t="shared" si="1"/>
        <v>1</v>
      </c>
    </row>
    <row r="1270" ht="15.75" customHeight="1">
      <c r="A1270" s="237" t="str">
        <f>Seeds!AC1380</f>
        <v>M5-NyO-47a-E-3</v>
      </c>
      <c r="B1270" s="237" t="str">
        <f>Seeds!Z1380</f>
        <v>{"id":"M5-NyO-47a-E-3","stimulus":"&lt;p&gt;¿Cómo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v>
      </c>
      <c r="C1270" s="237" t="str">
        <f>Seeds!AA1380</f>
        <v>{"id":"M5-NyO-47a-E-3","stimulus":"&lt;p&gt;Como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0" s="237">
        <f t="shared" si="1"/>
        <v>1</v>
      </c>
    </row>
    <row r="1271" ht="15.75" customHeight="1">
      <c r="A1271" s="237" t="str">
        <f>Seeds!AC1381</f>
        <v>M5-NyO-47a-E-4</v>
      </c>
      <c r="B1271" s="237" t="str">
        <f>Seeds!Z1381</f>
        <v>{"id":"M5-NyO-47a-E-4","stimulus":"&lt;p&gt;¿Cómo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v>
      </c>
      <c r="C1271" s="237" t="str">
        <f>Seeds!AA1381</f>
        <v>{"id":"M5-NyO-47a-E-4","stimulus":"&lt;p&gt;Como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1" s="237">
        <f t="shared" si="1"/>
        <v>1</v>
      </c>
    </row>
    <row r="1272" ht="15.75" customHeight="1">
      <c r="A1272" s="237" t="str">
        <f>Seeds!AC1382</f>
        <v>M5-NyO-47a-A-1</v>
      </c>
      <c r="B1272" s="237" t="str">
        <f>Seeds!Z1382</f>
        <v>{"id":"M5-NyO-47a-A-1","stimulus":"&lt;p&gt;Un país tiene {{T1}} habitantes. Completa el hueco.&lt;/p&gt;","template":"&lt;p&gt;El país tiene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72" s="237" t="str">
        <f>Seeds!AA1382</f>
        <v>{"id":"M5-NyO-47a-A-1","stimulus":"&lt;p&gt;Um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2" s="237">
        <f t="shared" si="1"/>
        <v>1</v>
      </c>
    </row>
    <row r="1273" ht="15.75" customHeight="1">
      <c r="A1273" s="237" t="str">
        <f>Seeds!AC1383</f>
        <v>M5-NyO-47a-A-2</v>
      </c>
      <c r="B1273" s="237" t="str">
        <f>Seeds!Z1383</f>
        <v>{"id":"M5-NyO-47a-A-2","stimulus":"&lt;p&gt;Un apicultor dice que tiene {{T1}} abejas. Completa el hueco.&lt;/p&gt;","template":"&lt;p&gt;Tiene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v>
      </c>
      <c r="C1273" s="237" t="str">
        <f>Seeds!AA1383</f>
        <v>{"id":"M5-NyO-47a-A-2","stimulus":"&lt;p&gt;O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73" s="237">
        <f t="shared" si="1"/>
        <v>1</v>
      </c>
    </row>
    <row r="1274" ht="15.75" customHeight="1">
      <c r="A1274" s="237" t="str">
        <f>Seeds!AC1384</f>
        <v>M5-NyO-47a-A-3</v>
      </c>
      <c r="B1274" s="237" t="str">
        <f>Seeds!Z1384</f>
        <v>{"id":"M5-NyO-47a-A-3","stimulus":"&lt;p&gt;Un futbolista tiene {{T1}} seguidores en una red social. Completa el hueco.&lt;/p&gt;","template":"&lt;p&gt;Tiene {{T2}} {{response}} y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v>
      </c>
      <c r="C1274" s="237" t="str">
        <f>Seeds!AA1384</f>
        <v>{"id":"M5-NyO-47a-A-3","stimulus":"&lt;p&gt;Um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4" s="237">
        <f t="shared" si="1"/>
        <v>1</v>
      </c>
    </row>
    <row r="1275" ht="15.75" customHeight="1">
      <c r="A1275" s="237" t="str">
        <f>Seeds!AC1385</f>
        <v>M5-NyO-47a-A-4</v>
      </c>
      <c r="B1275" s="237" t="str">
        <f>Seeds!Z1385</f>
        <v>{"id":"M5-NyO-47a-A-4","stimulus":"&lt;p&gt;En un campo de fútbol recién construido caben {{T1}} espectadores. Completa el hueco.&lt;/p&gt;","template":"&lt;p&gt;Caben {{response}} {{T2}} espectadores.&lt;/p&gt;","hint":"&lt;p&gt;La posición de cada cifra determina la forma en la que se lee.&lt;/p&gt;","feedback":"&lt;p&gt;La posición de cada cifra determina la forma en la que se lee. Por eso 30 se lee de una manera diferente a 300.&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v>
      </c>
      <c r="C1275" s="237" t="str">
        <f>Seeds!AA1385</f>
        <v>{"id":"M5-NyO-47a-A-4","stimulus":"&lt;p&gt;Em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5" s="237">
        <f t="shared" si="1"/>
        <v>1</v>
      </c>
    </row>
    <row r="1276" ht="15.75" customHeight="1">
      <c r="A1276" s="237" t="str">
        <f>Seeds!AC1386</f>
        <v>M5-NyO-47a-A-5</v>
      </c>
      <c r="B1276" s="237" t="str">
        <f>Seeds!Z1386</f>
        <v>{"id":"M5-NyO-47a-A-5","stimulus":"&lt;p&gt;En un país se han vendido {{T1}} coches nuevos en un año. Completa el hueco.&lt;/p&gt;","template":"&lt;p&gt;Se han vendido {{T2}} {{response}}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76" s="237" t="str">
        <f>Seeds!AA1386</f>
        <v>{"id":"M5-NyO-47a-A-5","stimulus":"&lt;p&gt;Em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6" s="237">
        <f t="shared" si="1"/>
        <v>1</v>
      </c>
    </row>
    <row r="1277" ht="15.75" customHeight="1">
      <c r="A1277" s="237" t="str">
        <f>Seeds!AC1387</f>
        <v>M5-NyO-47b-I-1</v>
      </c>
      <c r="B1277" s="237" t="str">
        <f>Seeds!Z1387</f>
        <v>{"id":"M5-NyO-47b-I-1","stimulus":"&lt;p&gt;Arrastra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v>
      </c>
      <c r="C1277" s="237" t="str">
        <f>Seeds!AA1387</f>
        <v>{"id":"M5-NyO-47b-I-1","stimulus":"&lt;p&gt;Arraste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77" s="237">
        <f t="shared" si="1"/>
        <v>1</v>
      </c>
    </row>
    <row r="1278" ht="15.75" customHeight="1">
      <c r="A1278" s="237" t="str">
        <f>Seeds!AC1388</f>
        <v>M5-NyO-47b-E-1</v>
      </c>
      <c r="B1278" s="237" t="str">
        <f>Seeds!Z1388</f>
        <v>{"id":"M5-NyO-47b-E-1","stimulus":"&lt;p&gt;Escribe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v>
      </c>
      <c r="C1278" s="237" t="str">
        <f>Seeds!AA1388</f>
        <v>{"id":"M5-NyO-47b-E-1","stimulus":"&lt;p&gt;Escreva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D1278" s="237">
        <f t="shared" si="1"/>
        <v>1</v>
      </c>
    </row>
    <row r="1279" ht="15.75" customHeight="1">
      <c r="A1279" s="237" t="str">
        <f>Seeds!AC1389</f>
        <v>M5-NyO-47b-A-1</v>
      </c>
      <c r="B1279" s="237" t="str">
        <f>Seeds!Z1389</f>
        <v>{"id":"M5-NyO-47b-A-1","stimulus":"&lt;p&gt;Han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300.&lt;/p&gt;","seed":{"parameters":[{"name":"Q3","label":null,"min":100000,"max":150000,"step":10000}],"calculated":[{"name":"T1","label":"{{function}}","function":"Lemonlib.numToWords({{Q3}}, 'es')","temp":true},{"name":"A1","function":"{{Q3}}"}],"uniques":true},"algorithm":{"name":"calculateOperation","params":{"method":"equivLiteral","keyboard":"NUMERICAL"}}}</v>
      </c>
      <c r="C1279" s="237" t="str">
        <f>Seeds!AA1389</f>
        <v>{"id":"M5-NyO-47b-A-1","stimulus":"&lt;p&gt;Foi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D1279" s="237">
        <f t="shared" si="1"/>
        <v>1</v>
      </c>
    </row>
    <row r="1280" ht="15.75" customHeight="1">
      <c r="A1280" s="237" t="str">
        <f>Seeds!AC1390</f>
        <v>M5-NyO-47b-A-2</v>
      </c>
      <c r="B1280" s="237" t="str">
        <f>Seeds!Z1390</f>
        <v>{"id":"M5-NyO-47b-A-2","stimulus":"&lt;p&gt;Hay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300.&lt;/p&gt;","seed":{"parameters":[{"name":"Q3","label":null,"min":100000,"max":150000,"step":1}],"calculated":[{"name":"T1","label":"{{function}}","function":"Lemonlib.numToWords({{Q3}}, 'es')","temp":true},{"name":"A1","function":"{{Q3}}"}],"uniques":true},"algorithm":{"name":"calculateOperation","params":{"method":"equivLiteral","keyboard":"NUMERICAL"}}}</v>
      </c>
      <c r="C1280" s="237" t="str">
        <f>Seeds!AA1390</f>
        <v>{"id":"M5-NyO-47b-A-2","stimulus":"&lt;p&gt;Um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D1280" s="237">
        <f t="shared" si="1"/>
        <v>1</v>
      </c>
    </row>
    <row r="1281" ht="15.75" customHeight="1">
      <c r="A1281" s="237" t="str">
        <f>Seeds!AC1391</f>
        <v>M5-NyO-47b-A-3</v>
      </c>
      <c r="B1281" s="237" t="str">
        <f>Seeds!Z1391</f>
        <v>{"id":"M5-NyO-47b-A-3","stimulus":"&lt;p&gt;Hay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1281" s="237" t="str">
        <f>Seeds!AA1391</f>
        <v>{"id":"M5-NyO-47b-A-3","stimulus":"&lt;p&gt;Há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1" s="237">
        <f t="shared" si="1"/>
        <v>1</v>
      </c>
    </row>
    <row r="1282" ht="15.75" customHeight="1">
      <c r="A1282" s="237" t="str">
        <f>Seeds!AC1392</f>
        <v>M5-NyO-47b-A-4</v>
      </c>
      <c r="B1282" s="237" t="str">
        <f>Seeds!Z1392</f>
        <v>{"id":"M5-NyO-47b-A-4","stimulus":"&lt;p&gt;En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1282" s="237" t="str">
        <f>Seeds!AA1392</f>
        <v>{"id":"M5-NyO-47b-A-4","stimulus":"&lt;p&gt;Em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2" s="237">
        <f t="shared" si="1"/>
        <v>1</v>
      </c>
    </row>
    <row r="1283" ht="15.75" customHeight="1">
      <c r="A1283" s="237" t="str">
        <f>Seeds!AC1393</f>
        <v>M5-NyO-47b-A-5</v>
      </c>
      <c r="B1283" s="237" t="str">
        <f>Seeds!Z1393</f>
        <v>{"id":"M5-NyO-47b-A-5","stimulus":"&lt;p&gt;A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300.&lt;/p&gt;","seed":{"parameters":[{"name":"Q3","label":null,"min":100000,"max":500000,"step":1}],"calculated":[{"name":"T1","label":"{{function}}","function":"Lemonlib.numToWords({{Q3}}, 'es')","temp":true},{"name":"A1","function":"{{Q3}}"}],"uniques":true},"algorithm":{"name":"calculateOperation","params":{"method":"equivLiteral","keyboard":"NUMERICAL"}}}</v>
      </c>
      <c r="C1283" s="237" t="str">
        <f>Seeds!AA1393</f>
        <v>{"id":"M5-NyO-47b-A-5","stimulus":"&lt;p&gt;Ao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D1283" s="237">
        <f t="shared" si="1"/>
        <v>1</v>
      </c>
    </row>
    <row r="1284" ht="15.75" customHeight="1">
      <c r="A1284" s="237" t="str">
        <f>Seeds!AC1394</f>
        <v>M5-NyO-47c-I-1</v>
      </c>
      <c r="B1284" s="237" t="str">
        <f>Seeds!Z1394</f>
        <v>{"id":"M5-NyO-47c-I-1","stimulus":"&lt;p&gt;Selecciona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v>
      </c>
      <c r="C1284" s="237" t="str">
        <f>Seeds!AA1394</f>
        <v>{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1284" s="237">
        <f t="shared" si="1"/>
        <v>1</v>
      </c>
    </row>
    <row r="1285" ht="15.75" customHeight="1">
      <c r="A1285" s="237" t="str">
        <f>Seeds!AC1395</f>
        <v>M5-NyO-47c-E-1</v>
      </c>
      <c r="B1285" s="237" t="str">
        <f>Seeds!Z1395</f>
        <v>{"id":"M5-NyO-47c-E-1","stimulus":"&lt;p&gt;Descompón el siguiente número. Escribe primero las centenas de millar y, por último, las unidades.&lt;/p&gt;","template":"&lt;p&gt;{{Q0}}{{Q1}}{{Q2}}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C1285" s="237" t="str">
        <f>Seeds!AA1395</f>
        <v>{"id":"M5-NyO-47c-E-1","stimulus":"&lt;p&gt;Decomponha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D1285" s="237">
        <f t="shared" si="1"/>
        <v>1</v>
      </c>
    </row>
    <row r="1286" ht="15.75" customHeight="1">
      <c r="A1286" s="237" t="str">
        <f>Seeds!AC1396</f>
        <v>M5-NyO-47c-E-2</v>
      </c>
      <c r="B1286" s="237" t="str">
        <f>Seeds!Z1396</f>
        <v>{"id":"M5-NyO-47c-E-2","stimulus":"&lt;p&gt;Descompón el siguiente número. Escribe primero las centenas de millar y, por último, las unidades.&lt;/p&gt;","template":"&lt;p&gt;{{Q0}}{{Q1}}0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C1286" s="237" t="str">
        <f>Seeds!AA1396</f>
        <v>{"id":"M5-NyO-47c-E-2","stimulus":"&lt;p&gt;Decomponha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D1286" s="237">
        <f t="shared" si="1"/>
        <v>1</v>
      </c>
    </row>
    <row r="1287" ht="15.75" customHeight="1">
      <c r="A1287" s="237" t="str">
        <f>Seeds!AC1397</f>
        <v>M5-NyO-47c-A-1</v>
      </c>
      <c r="B1287" s="237" t="str">
        <f>Seeds!Z1397</f>
        <v>{"id":"M5-NyO-47c-A-1","stimulus":"&lt;p&gt;Según sus cuentas, una ONG ha comprobado que tiene {{T1}} socios. Descompón ese número siguiendo este ejemplo: 534 = 5 × 100 + 3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7" s="237" t="str">
        <f>Seeds!AA1397</f>
        <v>{"id":"M5-NyO-47c-A-1","stimulus":"&lt;p&gt;De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7" s="237">
        <f t="shared" si="1"/>
        <v>1</v>
      </c>
    </row>
    <row r="1288" ht="15.75" customHeight="1">
      <c r="A1288" s="237" t="str">
        <f>Seeds!AC1398</f>
        <v>M5-NyO-47c-A-2</v>
      </c>
      <c r="B1288" s="237" t="str">
        <f>Seeds!Z1398</f>
        <v>{"id":"M5-NyO-47c-A-2","stimulus":"&lt;p&gt;Se han vendido {{T1}} unidades de un nuevo vehículo. Descompón el número de vehículos siguiendo este ejemplo: 975 = 9 × 100 + 7 × 10 + 5.&lt;/p&gt;","template":"&lt;p&gt;{{T1}}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8" s="237" t="str">
        <f>Seeds!AA1398</f>
        <v>{"id":"M5-NyO-47c-A-2","stimulus":"&lt;p&gt;Fora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8" s="237">
        <f t="shared" si="1"/>
        <v>1</v>
      </c>
    </row>
    <row r="1289" ht="15.75" customHeight="1">
      <c r="A1289" s="237" t="str">
        <f>Seeds!AC1399</f>
        <v>M5-NyO-47c-A-3</v>
      </c>
      <c r="B1289" s="237" t="str">
        <f>Seeds!Z1399</f>
        <v>{"id":"M5-NyO-47c-A-3","stimulus":"&lt;p&gt;Se estima que en un país hay {{T1}} bicicletas. Descompón el número de bicicletas siguiendo este ejemplo: 231 = 2 × 100 + 3 × 10 + 1.&lt;/p&gt;","template":"&lt;p&gt;{{T1}}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89" s="237" t="str">
        <f>Seeds!AA1399</f>
        <v>{"id":"M5-NyO-47c-A-3","stimulus":"&lt;p&gt;Estima-se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89" s="237">
        <f t="shared" si="1"/>
        <v>1</v>
      </c>
    </row>
    <row r="1290" ht="15.75" customHeight="1">
      <c r="A1290" s="237" t="str">
        <f>Seeds!AC1400</f>
        <v>M5-NyO-47c-A-4</v>
      </c>
      <c r="B1290" s="237" t="str">
        <f>Seeds!Z1400</f>
        <v>{"id":"M5-NyO-47c-A-4","stimulus":"&lt;p&gt;Una página web ha recibido {{T1}} visitas. Descompón ese número siguiendo este ejemplo: 556 = 5 × 100 + 5 × 10 + 6.&lt;/p&gt;","template":"&lt;p&gt;{{T1}}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0" s="237" t="str">
        <f>Seeds!AA1400</f>
        <v>{"id":"M5-NyO-47c-A-4","stimulus":"&lt;p&gt;Uma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0" s="237">
        <f t="shared" si="1"/>
        <v>1</v>
      </c>
    </row>
    <row r="1291" ht="15.75" customHeight="1">
      <c r="A1291" s="237" t="str">
        <f>Seeds!AC1401</f>
        <v>M5-NyO-47c-A-5</v>
      </c>
      <c r="B1291" s="237" t="str">
        <f>Seeds!Z1401</f>
        <v>{"id":"M5-NyO-47c-A-5","stimulus":"&lt;p&gt;Una empresa de telefonía tiene {{T1}} clientes. Descompón ese número siguiendo este ejemplo: 874 = 8 × 100 + 7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1" s="237" t="str">
        <f>Seeds!AA1401</f>
        <v>{"id":"M5-NyO-47c-A-5","stimulus":"&lt;p&gt;Uma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1" s="237">
        <f t="shared" si="1"/>
        <v>1</v>
      </c>
    </row>
    <row r="1292" ht="15.75" customHeight="1">
      <c r="A1292" s="237" t="str">
        <f>Seeds!AC1402</f>
        <v>M5-NyO-47d-I-1</v>
      </c>
      <c r="B1292" s="237" t="str">
        <f>Seeds!Z1402</f>
        <v>{"id":"M5-NyO-47d-I-1","stimulus":"&lt;p&gt;Selecciona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92" s="237" t="str">
        <f>Seeds!AA1402</f>
        <v>{"id":"M5-NyO-47d-I-1","stimulus":"&lt;p&gt;Indique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92" s="237">
        <f t="shared" si="1"/>
        <v>1</v>
      </c>
    </row>
    <row r="1293" ht="15.75" customHeight="1">
      <c r="A1293" s="237" t="str">
        <f>Seeds!AC1403</f>
        <v>M5-NyO-47d-E-1</v>
      </c>
      <c r="B1293" s="237" t="str">
        <f>Seeds!Z1403</f>
        <v>{"id":"M5-NyO-47d-E-1","stimulus":"&lt;p&gt;Escribe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lt;"}],"uniques":true},"algorithm":{"name":"calculateOperation","params":{"method":"equivLiteral","keyboard":"INTERMEDIATE"}}}</v>
      </c>
      <c r="C1293" s="237" t="str">
        <f>Seeds!AA1403</f>
        <v>{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D1293" s="237">
        <f t="shared" si="1"/>
        <v>1</v>
      </c>
    </row>
    <row r="1294" ht="15.75" customHeight="1">
      <c r="A1294" s="237" t="str">
        <f>Seeds!AC1404</f>
        <v>M5-NyO-47d-E-2</v>
      </c>
      <c r="B1294" s="237" t="str">
        <f>Seeds!Z1404</f>
        <v>{"id":"M5-NyO-47d-E-2","stimulus":"&lt;p&gt;Escribe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gt;"}],"uniques":true},"algorithm":{"name":"calculateOperation","params":{"method":"equivLiteral","keyboard":"INTERMEDIATE"}}}</v>
      </c>
      <c r="C1294" s="237" t="str">
        <f>Seeds!AA1404</f>
        <v>{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D1294" s="237">
        <f t="shared" si="1"/>
        <v>1</v>
      </c>
    </row>
    <row r="1295" ht="15.75" customHeight="1">
      <c r="A1295" s="237" t="str">
        <f>Seeds!AC1405</f>
        <v>M5-NyO-47d-A-1</v>
      </c>
      <c r="B1295" s="237" t="str">
        <f>Seeds!Z1405</f>
        <v>{"id":"M5-NyO-47d-A-1","stimulus":"&lt;p&gt;Dos ciudades vecinas tienen una población de {{Q1}} y {{Q2}} habitantes cada una. Completa la siguiente comparación con el número de habitantes.&lt;/p&gt;","template":"&lt;p&gt;{{response}}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v>
      </c>
      <c r="C1295" s="237" t="str">
        <f>Seeds!AA1405</f>
        <v>{"id":"M5-NyO-47d-A-1","stimulus":"&lt;p&gt;Duas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5" s="237">
        <f t="shared" si="1"/>
        <v>1</v>
      </c>
    </row>
    <row r="1296" ht="15.75" customHeight="1">
      <c r="A1296" s="237" t="str">
        <f>Seeds!AC1406</f>
        <v>M5-NyO-47d-A-2</v>
      </c>
      <c r="B1296" s="237" t="str">
        <f>Seeds!Z1406</f>
        <v>{"id":"M5-NyO-47d-A-2","stimulus":"&lt;p&gt;El almacén de un supermercado tiene {{Q1}} productos, mientras que en otro hay {{Q2}}. Completa la siguiente comparación con el número de productos en ambos supermercados.&lt;/p&gt;","template":"&lt;p&gt;{{response}}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v>
      </c>
      <c r="C1296" s="237" t="str">
        <f>Seeds!AA1406</f>
        <v>{"id":"M5-NyO-47d-A-2","stimulus":"&lt;p&gt;Um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6" s="237">
        <f t="shared" si="1"/>
        <v>1</v>
      </c>
    </row>
    <row r="1297" ht="15.75" customHeight="1">
      <c r="A1297" s="237" t="str">
        <f>Seeds!AC1407</f>
        <v>M5-NyO-47d-A-3</v>
      </c>
      <c r="B1297" s="237" t="str">
        <f>Seeds!Z1407</f>
        <v>{"id":"M5-NyO-47d-A-3","stimulus":"&lt;p&gt;Una marca ha vendido {{Q1}} teléfonos móviles de un modelo y {{Q2}} de otro. Completa la siguiente comparación con las ventas de cada modelo.&lt;/p&gt;","template":"&lt;p&gt;{{response}}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v>
      </c>
      <c r="C1297" s="237" t="str">
        <f>Seeds!AA1407</f>
        <v>{"id":"M5-NyO-47d-A-3","stimulus":"&lt;p&gt;Uma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7" s="237">
        <f t="shared" si="1"/>
        <v>1</v>
      </c>
    </row>
    <row r="1298" ht="15.75" customHeight="1">
      <c r="A1298" s="237" t="str">
        <f>Seeds!AC1408</f>
        <v>M5-NyO-47d-A-4</v>
      </c>
      <c r="B1298" s="237" t="str">
        <f>Seeds!Z1408</f>
        <v>{"id":"M5-NyO-47d-A-4","stimulus":"&lt;p&gt;Dos bibliotecas tienen {{Q1}} y {{Q2}} libros cada una. Completa la siguiente comparación con los libros en cada biblioteca.&lt;/p&gt;","template":"&lt;p&gt;{{response}}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v>
      </c>
      <c r="C1298" s="237" t="str">
        <f>Seeds!AA1408</f>
        <v>{"id":"M5-NyO-47d-A-4","stimulus":"&lt;p&gt;No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8" s="237">
        <f t="shared" si="1"/>
        <v>1</v>
      </c>
    </row>
    <row r="1299" ht="15.75" customHeight="1">
      <c r="A1299" s="237" t="str">
        <f>Seeds!AC1409</f>
        <v>M5-NyO-47d-A-5</v>
      </c>
      <c r="B1299" s="237" t="str">
        <f>Seeds!Z1409</f>
        <v>{"id":"M5-NyO-47d-A-5","stimulus":"&lt;p&gt;Un bloguero ha visto que sus dos artículos más leídos han recibido {{Q1}} y {{Q2}} visitas. Completa la siguiente comparación con las visitas de cada artículo.&lt;/p&gt;","template":"&lt;p&gt;{{response}}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499999,"step":1},{"name":"Q2","label":null,"min":100000,"max":499999,"step":1}],"calculated":[{"name":"A1","label":"{{function}}","function":"math.max({{Q1}},{{Q2}})"},{"name":"A2","label":"{{function}}","function":"math.min({{Q1}},{{Q2}})"}],"uniques":true},"algorithm":{"name":"calculateOperation","params":{"method":"equivLiteral","keyboard":"NUMERICAL"}}}</v>
      </c>
      <c r="C1299" s="237" t="str">
        <f>Seeds!AA1409</f>
        <v>{"id":"M5-NyO-47d-A-5","stimulus":"&lt;p&gt;Uma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D1299" s="237">
        <f t="shared" si="1"/>
        <v>1</v>
      </c>
    </row>
    <row r="1300" ht="15.75" customHeight="1">
      <c r="A1300" s="237" t="str">
        <f>Seeds!AC1410</f>
        <v>M5-NyO-19a-I-1</v>
      </c>
      <c r="B1300" s="237" t="str">
        <f>Seeds!Z1410</f>
        <v>{"id":"M5-NyO-19a-I-1","stimulus":"&lt;p&gt;Arrastra cada expresión escrita hasta la fracción correspondiente.&lt;/p&gt;","hint":"&lt;p&gt;Para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v>
      </c>
      <c r="C1300" s="237" t="str">
        <f>Seeds!AA1410</f>
        <v>{"id":"M5-NyO-19a-I-1","stimulus":"&lt;p&gt;Arraste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1300" s="237">
        <f t="shared" si="1"/>
        <v>1</v>
      </c>
    </row>
    <row r="1301" ht="15.75" customHeight="1">
      <c r="A1301" s="237" t="str">
        <f>Seeds!AC1411</f>
        <v>M5-NyO-19a-I-2</v>
      </c>
      <c r="B1301" s="237" t="str">
        <f>Seeds!Z1411</f>
        <v>{"id":"M5-NyO-19a-I-2","stimulus":"&lt;p&gt;Arrastra cada expresión escrita hasta la fracción correspondiente.&lt;/p&gt;","hint":"&lt;p&gt;Para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v>
      </c>
      <c r="C1301" s="237" t="str">
        <f>Seeds!AA1411</f>
        <v>{"id":"M5-NyO-19a-I-2","stimulus":"&lt;p&gt;Arraste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1301" s="237">
        <f t="shared" si="1"/>
        <v>1</v>
      </c>
    </row>
    <row r="1302" ht="15.75" customHeight="1">
      <c r="A1302" s="237" t="str">
        <f>Seeds!AC1412</f>
        <v>M5-NyO-19a-E-1</v>
      </c>
      <c r="B1302" s="237" t="str">
        <f>Seeds!Z1412</f>
        <v>{"id":"M5-NyO-19a-E-1","stimulus":"&lt;p&gt;Escribe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v>
      </c>
      <c r="C1302" s="237" t="str">
        <f>Seeds!AA1412</f>
        <v>{"id":"M5-NyO-19a-E-1","stimulus":"&lt;p&gt;Escreva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1302" s="237">
        <f t="shared" si="1"/>
        <v>1</v>
      </c>
    </row>
    <row r="1303" ht="15.75" customHeight="1">
      <c r="A1303" s="237" t="str">
        <f>Seeds!AC1413</f>
        <v>M5-NyO-19a-E-2</v>
      </c>
      <c r="B1303" s="237" t="str">
        <f>Seeds!Z1413</f>
        <v>{"id":"M5-NyO-19a-E-2","stimulus":"&lt;p&gt;Escribe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v>
      </c>
      <c r="C1303" s="237" t="str">
        <f>Seeds!AA1413</f>
        <v>{"id":"M5-NyO-19a-E-2","stimulus":"&lt;p&gt;Escreva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1303" s="237">
        <f t="shared" si="1"/>
        <v>1</v>
      </c>
    </row>
    <row r="1304" ht="15.75" customHeight="1">
      <c r="A1304" s="237" t="str">
        <f>Seeds!AC1414</f>
        <v>M5-NyO-19a-E-3</v>
      </c>
      <c r="B1304" s="237" t="str">
        <f>Seeds!Z1414</f>
        <v>{"id":"M5-NyO-19a-E-3","stimulus":"&lt;p&gt;Escribe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v>
      </c>
      <c r="C1304" s="237" t="str">
        <f>Seeds!AA1414</f>
        <v>{"id":"M5-NyO-19a-E-3","stimulus":"&lt;p&gt;Escreva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1304" s="237">
        <f t="shared" si="1"/>
        <v>1</v>
      </c>
    </row>
    <row r="1305" ht="15.75" customHeight="1">
      <c r="A1305" s="237" t="str">
        <f>Seeds!AC1415</f>
        <v>M5-NyO-19a-A-1</v>
      </c>
      <c r="B1305" s="237" t="str">
        <f>Seeds!Z1415</f>
        <v>{"id":"M5-NyO-19a-A-1","stimulus":"&lt;p&gt;Pedro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v>
      </c>
      <c r="C1305" s="237" t="str">
        <f>Seeds!AA1415</f>
        <v>{"id":"M5-NyO-19a-A-1","stimulus":"&lt;p&gt;Pedro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1305" s="237">
        <f t="shared" si="1"/>
        <v>1</v>
      </c>
    </row>
    <row r="1306" ht="15.75" customHeight="1">
      <c r="A1306" s="237" t="str">
        <f>Seeds!AC1416</f>
        <v>M5-NyO-19a-A-2</v>
      </c>
      <c r="B1306" s="237" t="str">
        <f>Seeds!Z1416</f>
        <v>{"id":"M5-NyO-19a-A-2","stimulus":"&lt;p&gt;Se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v>
      </c>
      <c r="C1306" s="237" t="str">
        <f>Seeds!AA1416</f>
        <v>{"id":"M5-NyO-19a-A-2","stimulus":"&lt;p&gt;Foram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1306" s="237">
        <f t="shared" si="1"/>
        <v>1</v>
      </c>
    </row>
    <row r="1307" ht="15.75" customHeight="1">
      <c r="A1307" s="237" t="str">
        <f>Seeds!AC1417</f>
        <v>M5-NyO-19a-A-3</v>
      </c>
      <c r="B1307" s="237" t="str">
        <f>Seeds!Z1417</f>
        <v>{"id":"M5-NyO-19a-A-3","stimulus":"&lt;p&gt;Javier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v>
      </c>
      <c r="C1307" s="237" t="str">
        <f>Seeds!AA1417</f>
        <v>{"id":"M5-NyO-19a-A-3","stimulus":"&lt;p&gt;Javier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1307" s="237">
        <f t="shared" si="1"/>
        <v>1</v>
      </c>
    </row>
    <row r="1308" ht="15.75" customHeight="1">
      <c r="A1308" s="237" t="str">
        <f>Seeds!AC1418</f>
        <v>M5-NyO-19a-A-4</v>
      </c>
      <c r="B1308" s="237" t="str">
        <f>Seeds!Z1418</f>
        <v>{"id":"M5-NyO-19a-A-4","stimulus":"&lt;p&gt;Pilar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v>
      </c>
      <c r="C1308" s="237" t="str">
        <f>Seeds!AA1418</f>
        <v>{"id":"M5-NyO-19a-A-4","stimulus":"&lt;p&gt;Pérola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1308" s="237">
        <f t="shared" si="1"/>
        <v>1</v>
      </c>
    </row>
    <row r="1309" ht="15.75" customHeight="1">
      <c r="A1309" s="237" t="str">
        <f>Seeds!AC1419</f>
        <v>M5-NyO-19a-A-5</v>
      </c>
      <c r="B1309" s="237" t="str">
        <f>Seeds!Z1419</f>
        <v>{"id":"M5-NyO-19a-A-5","stimulus":"&lt;p&gt;Un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v>
      </c>
      <c r="C1309" s="237" t="str">
        <f>Seeds!AA1419</f>
        <v>{"id":"M5-NyO-19a-A-5","stimulus":"&lt;p&gt;Um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1309" s="237">
        <f t="shared" si="1"/>
        <v>1</v>
      </c>
    </row>
    <row r="1310" ht="15.75" customHeight="1">
      <c r="A1310" s="237" t="str">
        <f>Seeds!AC1420</f>
        <v>M5-NyO-19b-I-1</v>
      </c>
      <c r="B1310" s="237" t="str">
        <f>Seeds!Z1420</f>
        <v>{"id":"M5-NyO-19b-I-1","stimulus":"&lt;p&gt;Haz clic en las fracciones que están correctamente escritas.&lt;/p&gt;","hint":"&lt;p&gt;Para leer una fracción, empieza por el numerador y sigue con el denominador. Por ejemplo, &lt;span class=\"fr-math-v2 fr-draggable\" contenteditable=\"false\" data-original-math=\"\\(\\frac{3}{5}\\)\" draggable=\"true\"&gt;\\(\\frac{3}{5}\\)&lt;/span&gt; se lee &lt;i&gt;tres quintos.&lt;/i&gt;&lt;/p&gt;","feedback":"&lt;p&gt;Para leer una fracción, empieza por el numerador y sigue con el denominador. Por ejemplo, &lt;span class=\"fr-math-v2 fr-draggable\" contenteditable=\"false\" data-original-math=\"\\(\\frac{3}{5}\\)\" draggable=\"true\"&gt;\\(\\frac{3}{5}\\)&lt;/span&gt; se lee &lt;i&gt;tres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'es')","temp":true},{"name":"T5","label":"{{function}}","function":"Lemonlib.numToWords({{Q5}}, 'es')","temp":true},{"name":"T6","label":"{{function}}","function":"Lemonlib.numToWords({{Q6}}, 'es')","temp":true},{"name":"T7","label":"{{function}}","function":"Lemonlib.numToWords({{Q7}}, 'es')","temp":true},{"name":"T8","label":"{{function}}","function":"Lemonlib.numToWords({{Q8}}, 'es')","temp":true},{"name":"A1","label":"&lt;span class=\"fr-math-v2 fr-draggable\" contenteditable=\"false\" data-original-math=\"\\(\\frac{{{Q1}}}{2}\\)\" draggable=\"true\"&gt;\\(\\frac{{{Q1}}}{2}\\)&lt;/span&gt; : {{T1}} medios"},{"name":"A2","label":"&lt;span class=\"fr-math-v2 fr-draggable\" contenteditable=\"false\" data-original-math=\"\\(\\frac{{{Q2}}}{7}\\)\" draggable=\"true\"&gt;\\(\\frac{{{Q2}}}{7}\\)&lt;/span&gt;: {{T2}} séptimos"},{"name":"A3","label":"&lt;span class=\"fr-math-v2 fr-draggable\" contenteditable=\"false\" data-original-math=\"\\(\\frac{{{Q3}}}{10}\\)\" draggable=\"true\"&gt;\\(\\frac{{{Q3}}}{10}\\)&lt;/span&gt; : {{T3}} décimos"},{"name":"A4","label":"&lt;span class=\"fr-math-v2 fr-draggable\" contenteditable=\"false\" data-original-math=\"\\(\\frac{{{Q4}}}{11}\\)\" draggable=\"true\"&gt;\\(\\frac{{{Q4}}}{11}\\)&lt;/span&gt; : {{T4}} onceavos"},{"name":"A5","label":"&lt;span class=\"fr-math-v2 fr-draggable\" contenteditable=\"false\" data-original-math=\"\\(\\frac{{{Q5}}}{6}\\)\" draggable=\"true\"&gt;\\(\\frac{{{Q5}}}{6}\\)&lt;/span&gt; : {{T5}} octavos","incorrect":true,"feedback":"&lt;p&gt;La fracción &lt;span class=\"fr-math-v2 fr-draggable\" contenteditable=\"false\" data-original-math=\"\\(\\frac{{{Q5}}}{6}\\)\" draggable=\"true\"&gt;\\(\\frac{{{Q5}}}{6}\\)&lt;/span&gt; se lee &lt;i&gt;{{T5}} sextos.&lt;/i&gt;&lt;/p&gt;"},{"name":"A6","label":"&lt;span class=\"fr-math-v2 fr-draggable\" contenteditable=\"false\" data-original-math=\"\\(\\frac{{{Q6}}}{4}\\)\" draggable=\"true\"&gt;\\(\\frac{{{Q6}}}{4}\\)&lt;/span&gt; : {{T6}} novenos","incorrect":true,"feedback":"&lt;p&gt;La fracción &lt;span class=\"fr-math-v2 fr-draggable\" contenteditable=\"false\" data-original-math=\"\\(\\frac{{{Q6}}}{4}\\)\" draggable=\"true\"&gt;\\(\\frac{{{Q6}}}{4}\\)&lt;/span&gt; se lee &lt;i&gt;{{T6}} cuartos.&lt;/i&gt;&lt;/p&gt;"},{"name":"A7","label":"&lt;span class=\"fr-math-v2 fr-draggable\" contenteditable=\"false\" data-original-math=\"\\(\\frac{{{Q7}}}{12}\\)\" draggable=\"true\"&gt;\\(\\frac{{{Q7}}}{12}\\)&lt;/span&gt; : {{T7}} onceavos","incorrect":true,"feedback":"&lt;p&gt;La fracción &lt;span class=\"fr-math-v2 fr-draggable\" contenteditable=\"false\" data-original-math=\"\\(\\frac{{{Q7}}}{12}\\)\" draggable=\"true\"&gt;\\(\\frac{{{Q7}}}{12}\\)&lt;/span&gt; se lee &lt;i&gt;{{T7}} doceavos.&lt;/i&gt;&lt;/p&gt;"},{"name":"A8","label":"&lt;span class=\"fr-math-v2 fr-draggable\" contenteditable=\"false\" data-original-math=\"\\(\\frac{{{Q8}}}{9}\\)\" draggable=\"true\"&gt;\\(\\frac{{{Q8}}}{9}\\)&lt;/span&gt; : {{T8}} tercios","incorrect":true,"feedback":"&lt;p&gt;La fracción &lt;span class=\"fr-math-v2 fr-draggable\" contenteditable=\"false\" data-original-math=\"\\(\\frac{{{Q8}}}{9}\\)\" draggable=\"true\"&gt;\\(\\frac{{{Q8}}}{9}\\)&lt;/span&gt; se lee &lt;i&gt;{{T8}} tercios.&lt;/i&gt;&lt;/p&gt;"}],"uniques":true},"algorithm":{"name":"trueFalse","template":"Multiple choice – multiple response","params":{"countCorrect":2,"countIncorrect":1,"showCheckIcon":false,
            "columns": 3
        }
    }
}</v>
      </c>
      <c r="C1310" s="237" t="str">
        <f>Seeds!AA1420</f>
        <v>{"id":"M5-NyO-19b-I-1","stimulus":"&lt;p&gt;Marque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1310" s="237">
        <f t="shared" si="1"/>
        <v>1</v>
      </c>
    </row>
    <row r="1311" ht="15.75" customHeight="1">
      <c r="A1311" s="237" t="str">
        <f>Seeds!AC1421</f>
        <v>M5-NyO-19b-E-1</v>
      </c>
      <c r="B1311" s="237" t="str">
        <f>Seeds!Z1421</f>
        <v>{"id":"M5-NyO-19b-E-1","stimulus":"&lt;p&gt;Escribe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2}"},{"name":"A2","label":"{{function}}","function":"\\frac{{{Q2}}}{12}"}],"uniques":true},"algorithm":{"name":"calculateOperation","params":{"method":"equivLiteral","keyboard":"INTERMEDIATE"}}}</v>
      </c>
      <c r="C1311" s="237" t="str">
        <f>Seeds!AA1421</f>
        <v>{"id":"M5-NyO-19b-E-1","stimulus":"&lt;p&gt;Escreva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D1311" s="237">
        <f t="shared" si="1"/>
        <v>1</v>
      </c>
    </row>
    <row r="1312" ht="15.75" customHeight="1">
      <c r="A1312" s="237" t="str">
        <f>Seeds!AC1422</f>
        <v>M5-NyO-19b-E-2</v>
      </c>
      <c r="B1312" s="237" t="str">
        <f>Seeds!Z1422</f>
        <v>{"id":"M5-NyO-19b-E-2","stimulus":"&lt;p&gt;Escribe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3}"},{"name":"A2","label":"{{function}}","function":"\\frac{{{Q2}}}{11}"}],"uniques":true},"algorithm":{"name":"calculateOperation","params":{"method":"equivLiteral","keyboard":"INTERMEDIATE"}}}</v>
      </c>
      <c r="C1312" s="237" t="str">
        <f>Seeds!AA1422</f>
        <v>{"id":"M5-NyO-19b-E-2","stimulus":"&lt;p&gt;Escreva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D1312" s="237">
        <f t="shared" si="1"/>
        <v>1</v>
      </c>
    </row>
    <row r="1313" ht="15.75" customHeight="1">
      <c r="A1313" s="237" t="str">
        <f>Seeds!AC1423</f>
        <v>M5-NyO-19b-E-3</v>
      </c>
      <c r="B1313" s="237" t="str">
        <f>Seeds!Z1423</f>
        <v>{"id":"M5-NyO-19b-E-3","stimulus":"&lt;p&gt;Escribe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4}"},{"name":"A2","label":"{{function}}","function":"\\frac{{{Q2}}}{10}"}],"uniques":true},"algorithm":{"name":"calculateOperation","params":{"method":"equivLiteral","keyboard":"INTERMEDIATE"}}}</v>
      </c>
      <c r="C1313" s="237" t="str">
        <f>Seeds!AA1423</f>
        <v>{"id":"M5-NyO-19b-E-3","stimulus":"&lt;p&gt;Escreva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D1313" s="237">
        <f t="shared" si="1"/>
        <v>1</v>
      </c>
    </row>
    <row r="1314" ht="15.75" customHeight="1">
      <c r="A1314" s="237" t="str">
        <f>Seeds!AC1424</f>
        <v>M5-NyO-19b-A-1</v>
      </c>
      <c r="B1314" s="237" t="str">
        <f>Seeds!Z1424</f>
        <v>{"id":"M5-NyO-19b-A-1","stimulus":"&lt;p&gt;Sofía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v>
      </c>
      <c r="C1314" s="237" t="str">
        <f>Seeds!AA1424</f>
        <v>{"id":"M5-NyO-19b-A-1","stimulus":"&lt;p&gt;Sofia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1314" s="237">
        <f t="shared" si="1"/>
        <v>1</v>
      </c>
    </row>
    <row r="1315" ht="15.75" customHeight="1">
      <c r="A1315" s="237" t="str">
        <f>Seeds!AC1425</f>
        <v>M5-NyO-19b-A-2</v>
      </c>
      <c r="B1315" s="237" t="str">
        <f>Seeds!Z1425</f>
        <v>{"id":"M5-NyO-19b-A-2","stimulus":"&lt;p&gt;Ya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v>
      </c>
      <c r="C1315" s="237" t="str">
        <f>Seeds!AA1425</f>
        <v>{"id":"M5-NyO-19b-A-2","stimulus":"&lt;p&gt;Já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1315" s="237">
        <f t="shared" si="1"/>
        <v>1</v>
      </c>
    </row>
    <row r="1316" ht="15.75" customHeight="1">
      <c r="A1316" s="237" t="str">
        <f>Seeds!AC1426</f>
        <v>M5-NyO-19b-A-3</v>
      </c>
      <c r="B1316" s="237" t="str">
        <f>Seeds!Z1426</f>
        <v>{"id":"M5-NyO-19b-A-3","stimulus":"&lt;p&gt;Un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v>
      </c>
      <c r="C1316" s="237" t="str">
        <f>Seeds!AA1426</f>
        <v>{"id":"M5-NyO-19b-A-3","stimulus":"&lt;p&gt;Um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1316" s="237">
        <f t="shared" si="1"/>
        <v>1</v>
      </c>
    </row>
    <row r="1317" ht="15.75" customHeight="1">
      <c r="A1317" s="237" t="str">
        <f>Seeds!AC1427</f>
        <v>M5-NyO-19b-A-4</v>
      </c>
      <c r="B1317" s="237" t="str">
        <f>Seeds!Z1427</f>
        <v>{"id":"M5-NyO-19b-A-4","stimulus":"&lt;p&gt;Un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v>
      </c>
      <c r="C1317" s="237" t="str">
        <f>Seeds!AA1427</f>
        <v>{"id":"M5-NyO-19b-A-4","stimulus":"&lt;p&gt;Um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1317" s="237">
        <f t="shared" si="1"/>
        <v>1</v>
      </c>
    </row>
    <row r="1318" ht="15.75" customHeight="1">
      <c r="A1318" s="237" t="str">
        <f>Seeds!AC1428</f>
        <v>M5-NyO-19b-A-5</v>
      </c>
      <c r="B1318" s="237" t="str">
        <f>Seeds!Z1428</f>
        <v>{"id":"M5-NyO-19b-A-5","stimulus":"&lt;p&gt;Una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v>
      </c>
      <c r="C1318" s="237" t="str">
        <f>Seeds!AA1428</f>
        <v>{"id":"M5-NyO-19b-A-5","stimulus":"&lt;p&gt;Uma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1318" s="237">
        <f t="shared" si="1"/>
        <v>1</v>
      </c>
    </row>
  </sheetData>
  <drawing r:id="rId1"/>
</worksheet>
</file>